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ENC\00 - ENC SANITAIRE - CAMPAGNE 2019\"/>
    </mc:Choice>
  </mc:AlternateContent>
  <bookViews>
    <workbookView xWindow="0" yWindow="0" windowWidth="22830" windowHeight="11145"/>
  </bookViews>
  <sheets>
    <sheet name="Liste traceurs ENC SSR" sheetId="3" r:id="rId1"/>
    <sheet name="UCD supprimés" sheetId="7" r:id="rId2"/>
  </sheets>
  <definedNames>
    <definedName name="_xlnm._FilterDatabase" localSheetId="0" hidden="1">'Liste traceurs ENC SSR'!$A$1:$G$869</definedName>
    <definedName name="_xlnm._FilterDatabase" localSheetId="1" hidden="1">'UCD supprimés'!$A$3:$F$3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3" l="1"/>
  <c r="A444" i="3" l="1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7" i="3"/>
  <c r="A6" i="3"/>
  <c r="A5" i="3"/>
  <c r="A4" i="3"/>
  <c r="A3" i="3"/>
  <c r="A2" i="3"/>
</calcChain>
</file>

<file path=xl/sharedStrings.xml><?xml version="1.0" encoding="utf-8"?>
<sst xmlns="http://schemas.openxmlformats.org/spreadsheetml/2006/main" count="3638" uniqueCount="1579">
  <si>
    <t>Code UCD 7</t>
  </si>
  <si>
    <t>Code UCD 13</t>
  </si>
  <si>
    <t>Commentaires</t>
  </si>
  <si>
    <t>Date</t>
  </si>
  <si>
    <t>AGRASTAT 250MCG/ML INJ FL50ML</t>
  </si>
  <si>
    <t>AGRASTAT 50MCG/ML INJ P.250ML</t>
  </si>
  <si>
    <t>ANTASOL 135 GAZ 15L</t>
  </si>
  <si>
    <t>ANTASOL 135 GAZ 15L + MANO</t>
  </si>
  <si>
    <t>ANTASOL 135 GAZ 15L + MANO et DEBIT</t>
  </si>
  <si>
    <t>ANTASOL 135 GAZ 5L</t>
  </si>
  <si>
    <t>ANTASOL 135 GAZ 5L + MANO</t>
  </si>
  <si>
    <t>ANTASOL 135 GAZ 5L + MANO et DEBIT</t>
  </si>
  <si>
    <t>ANTASOL 180 GAZ INHAL D2L+MAN</t>
  </si>
  <si>
    <t>ANTASOL 180 GAZ INHAL D5L+MAN</t>
  </si>
  <si>
    <t>ARANESP 100MCG INJ SEC 0,5ML</t>
  </si>
  <si>
    <t>ARANESP 100MCG INJ STYLO0,5ML</t>
  </si>
  <si>
    <t>ARANESP 10MCG INJ SEC 0,4ML</t>
  </si>
  <si>
    <t>ARANESP 10MCG INJ SRG0,4ML</t>
  </si>
  <si>
    <t>ARANESP 10MCG INJ STYLO0,4ML</t>
  </si>
  <si>
    <t>ARANESP 130MCG INJ SEC 0,65ML</t>
  </si>
  <si>
    <t>ARANESP 150MCG INJ SEC 0,3ML</t>
  </si>
  <si>
    <t>ARANESP 150MCG INJ STYLO0,3ML</t>
  </si>
  <si>
    <t>ARANESP 15MCG INJ FL 1ML</t>
  </si>
  <si>
    <t>ARANESP 15MCG INJ SEC 0,375ML</t>
  </si>
  <si>
    <t>ARANESP 15MCG INJ STYL0,375ML</t>
  </si>
  <si>
    <t>ARANESP 20MCG INJ SEC 0,5ML</t>
  </si>
  <si>
    <t>ARANESP 25MCG INJ FL 1ML</t>
  </si>
  <si>
    <t>ARANESP 300MCG INJ SEC 0,6ML</t>
  </si>
  <si>
    <t>ARANESP 300MCG INJ STYLO0,6ML</t>
  </si>
  <si>
    <t>ARANESP 30MCG INJ SEC 0,3ML</t>
  </si>
  <si>
    <t>ARANESP 30MCG INJ STYLO0,3ML</t>
  </si>
  <si>
    <t>ARANESP 40MCG INJ FL 1 ML</t>
  </si>
  <si>
    <t>ARANESP 40MCG INJ SEC 0,4ML</t>
  </si>
  <si>
    <t>ARANESP 40MCG INJ STYLO0,4ML</t>
  </si>
  <si>
    <t>ARANESP 500MCG INJ SEC 1ML</t>
  </si>
  <si>
    <t>ARANESP 500MCG INJ STYLO1ML</t>
  </si>
  <si>
    <t>ARANESP 50MCG INJ SEC 0,5ML</t>
  </si>
  <si>
    <t>ARANESP 50MCG INJ STYLO0,5ML</t>
  </si>
  <si>
    <t>ARANESP 60MCG INJ FL 1ML</t>
  </si>
  <si>
    <t>ARANESP 60MCG INJ SEC 0,3ML</t>
  </si>
  <si>
    <t>ARANESP 60MCG INJ STYLO0,3ML</t>
  </si>
  <si>
    <t>ARANESP 80MCG INJ SEC 0,4ML</t>
  </si>
  <si>
    <t>ARANESP 80MCG INJ STYLO0,4ML</t>
  </si>
  <si>
    <t xml:space="preserve">AZACTAM 1G INJ FL             </t>
  </si>
  <si>
    <t xml:space="preserve">AZITHROMYCINE ARW 250MG CPR   </t>
  </si>
  <si>
    <t xml:space="preserve">AZITHROMYCINE BGA 250MG CPR   </t>
  </si>
  <si>
    <t xml:space="preserve">AZITHROMYCINE CRT 250MG CPR   </t>
  </si>
  <si>
    <t xml:space="preserve">AZITHROMYCINE EG 250MG CPR    </t>
  </si>
  <si>
    <t xml:space="preserve">AZITHROMYCINE MYL 250MG CPR   </t>
  </si>
  <si>
    <t xml:space="preserve">AZITHROMYCINE PFZ 250MG CPR   </t>
  </si>
  <si>
    <t xml:space="preserve">AZITHROMYCINE RBX 250MG CPR   </t>
  </si>
  <si>
    <t xml:space="preserve">AZITHROMYCINE SDZ 250MG CPR   </t>
  </si>
  <si>
    <t xml:space="preserve">AZITHROMYCINE SDZ MONO250 CPR </t>
  </si>
  <si>
    <t xml:space="preserve">AZITHROMYCINE TVC 250MG CPR   </t>
  </si>
  <si>
    <t>AZITHROMYCINE ZEN 250MG CPR</t>
  </si>
  <si>
    <t xml:space="preserve">AZITHROMYCINE ZYD 250MG CPR   </t>
  </si>
  <si>
    <t>AZITHROMYCINE EVO 250MG CPR</t>
  </si>
  <si>
    <t>AZITHROMYCINE KRK 250MG CPR</t>
  </si>
  <si>
    <t>BARACLUDE 0,05MG/ML BUV 210ML</t>
  </si>
  <si>
    <t>BARACLUDE 0,5MG CPR</t>
  </si>
  <si>
    <t>BARACLUDE 1MG CPR</t>
  </si>
  <si>
    <t>BEROMUN 1MG INJ FL+AMP</t>
  </si>
  <si>
    <t>BINOCRIT 10000UI INJ SRG 1ML</t>
  </si>
  <si>
    <t>BINOCRIT 1000UI INJ SRG 0,5ML</t>
  </si>
  <si>
    <t>BINOCRIT 20 000 UI INJ SRG 0,5 ML + AIG</t>
  </si>
  <si>
    <t>BINOCRIT 2000UI INJ SRG 1ML</t>
  </si>
  <si>
    <t>BINOCRIT 30 000 UI INJ SRG 0,75 ML + AIG</t>
  </si>
  <si>
    <t>BINOCRIT 3000UI INJ SRG 0,3ML</t>
  </si>
  <si>
    <t>BINOCRIT 40 000 UI INJ SRG 1 ML + AIG</t>
  </si>
  <si>
    <t>BINOCRIT 4000UI INJ SRG 0,4ML</t>
  </si>
  <si>
    <t>BINOCRIT 5000UI INJ SRG 0,5ML</t>
  </si>
  <si>
    <t>BINOCRIT 6000UI INJ SRG 0,6ML</t>
  </si>
  <si>
    <t>BINOCRIT 8000UI INJ SRG 0,8ML</t>
  </si>
  <si>
    <t xml:space="preserve">BOCOUTURE 4U/0,1ML INJ FL     </t>
  </si>
  <si>
    <t>BOCOUTURE 100U INJ FL</t>
  </si>
  <si>
    <t>CEPROTIN 1000UI/10ML INJ F+F</t>
  </si>
  <si>
    <t>CEPROTIN 500UI/5ML INJ FL+FL</t>
  </si>
  <si>
    <t>CYSTADANE 1G PDR ORAL FL180G</t>
  </si>
  <si>
    <t>DAUNOXOME 50MG/25ML PERF FL</t>
  </si>
  <si>
    <t xml:space="preserve">DECTANCYL 0,5MG CPR           </t>
  </si>
  <si>
    <t xml:space="preserve">DI-HYDAN 100MG CPR            </t>
  </si>
  <si>
    <t xml:space="preserve">DILANTIN 250MG/5ML INJ FL     </t>
  </si>
  <si>
    <t xml:space="preserve">EBIXA 10MG CPR                </t>
  </si>
  <si>
    <t xml:space="preserve">EBIXA 20MG CPR                </t>
  </si>
  <si>
    <t xml:space="preserve">EBIXA 5MG/PRES BUV FL50ML     </t>
  </si>
  <si>
    <t>EFAVIRENZ MYL 600MG CPR</t>
  </si>
  <si>
    <t>EFAVIRENZ CRT 600MG CPR</t>
  </si>
  <si>
    <t>EFAVIRENZ SDZ 600MG CPR</t>
  </si>
  <si>
    <t>EFAVIRENZ TVC 600MG CPR</t>
  </si>
  <si>
    <t>EMTRIVA 10MG/ML BUV FL170ML</t>
  </si>
  <si>
    <t>EMTRIVA 200MG GELU</t>
  </si>
  <si>
    <t>ENTONOX 170BAR GAZ 15L + MANO</t>
  </si>
  <si>
    <t>ENTONOX 170BAR GAZ 2L + MANO</t>
  </si>
  <si>
    <t>ENTONOX 170BAR GAZ 5L + MANO</t>
  </si>
  <si>
    <t xml:space="preserve">EPANUTIN 30MG/5ML BUV FL      </t>
  </si>
  <si>
    <t xml:space="preserve">EPIVIR 10MG/ML BUV FL240ML    </t>
  </si>
  <si>
    <t>EPIVIR 150MG CPR</t>
  </si>
  <si>
    <t>EPIVIR 300MG CPR</t>
  </si>
  <si>
    <t>EPOPROSTENOL INT 0,5MG FL + FL</t>
  </si>
  <si>
    <t>EPOPROSTENOL INT 1,5MG FL + FL</t>
  </si>
  <si>
    <t>EPOPROSTENOL PAN 0,5MG FL + FL</t>
  </si>
  <si>
    <t>EPOPROSTENOL PAN 1,5MG FL + FL</t>
  </si>
  <si>
    <t>EPORATIO 20000UI/1ML SRG +A</t>
  </si>
  <si>
    <t>EPORATIO 30000UI/1ML SRG +A</t>
  </si>
  <si>
    <t>EPREX 10000UI/ML INJ SRG 0,3ML</t>
  </si>
  <si>
    <t>EPREX 10000UI/ML INJ SRG 0,4ML</t>
  </si>
  <si>
    <t>EPREX 10000UI/ML INJ SRG0,5ML</t>
  </si>
  <si>
    <t>EPREX 10000UI/ML INJ SRG0,6ML</t>
  </si>
  <si>
    <t>EPREX 10000UI/ML INJ SRG0,8ML</t>
  </si>
  <si>
    <t>EPREX 10000UI/ML INJ SRG1ML</t>
  </si>
  <si>
    <t>EPREX 2000UI/ML INJ SRG 0,5ML</t>
  </si>
  <si>
    <t>EPREX 40000U/ML INJ SRG0,75ML</t>
  </si>
  <si>
    <t>EPREX 40000UI INJ SOL INJ SER 0,5ML</t>
  </si>
  <si>
    <t>EPREX 40000UI INJ SOL INJ SER 1ML</t>
  </si>
  <si>
    <t>EPREX 4000UI/ML INJ SRG 0,5ML</t>
  </si>
  <si>
    <t>FERRIPROX 100MG/ML BUV FL500ML</t>
  </si>
  <si>
    <t>FERRIPROX 1000MG CPR</t>
  </si>
  <si>
    <t>FERRIPROX 500MG CPR</t>
  </si>
  <si>
    <t>FLOLAN 0,5MG INJ FL+FL</t>
  </si>
  <si>
    <t>FLOLAN 1,5MG INJ FL+FL</t>
  </si>
  <si>
    <t xml:space="preserve">FOSCAVIR 6G PERF FV250ML      </t>
  </si>
  <si>
    <t xml:space="preserve">FUCIDINE 100MG/2ML BUV FV50ML </t>
  </si>
  <si>
    <t xml:space="preserve">FUCIDINE 250MG/5ML BUV FV90ML </t>
  </si>
  <si>
    <t xml:space="preserve">GONAPEPTYL 3,75MG INJ SRG+SRG </t>
  </si>
  <si>
    <t>HEXVIX 85MG VESIC FV+SRG</t>
  </si>
  <si>
    <t>IDARUBICINE MYL 1 MG/ML FL 10 ML</t>
  </si>
  <si>
    <t>IDARUBICINE MYL 1 MG/ML FL 20 ML</t>
  </si>
  <si>
    <t>IDARUBICINE MYL 1 MG/ML FL 5 ML</t>
  </si>
  <si>
    <t>IDARUBICINE SDZ 1MG/ML FL 10ML</t>
  </si>
  <si>
    <t>IDARUBICINE SDZ 1MG/ML FL 20ML</t>
  </si>
  <si>
    <t>IDARUBICINE SDZ 1MG/ML FL 5ML</t>
  </si>
  <si>
    <t>IDARUBICINE TEVA 1 MG/ML FL 10 ML</t>
  </si>
  <si>
    <t>IDARUBICINE TEVA 1 MG/ML FL 5 ML</t>
  </si>
  <si>
    <t>ISENTRESS 100MG CPR CROQ</t>
  </si>
  <si>
    <t>ISENTRESS 25MG CPR CROQ</t>
  </si>
  <si>
    <t>ISENTRESS 400MG CPR</t>
  </si>
  <si>
    <t>ISENTRESS 100MG GLE BUV SACH</t>
  </si>
  <si>
    <t>ISENTRESS 600MG CPR</t>
  </si>
  <si>
    <t>JAVLOR 25 MG / ML INJ FL 2 (BOUCHON BUTYLE ELASTOMERE GRIS)</t>
  </si>
  <si>
    <t>JAVLOR 25 MG / ML INJ FL 4 (BOUCHON BUTYLE ELASTOMERE GRIS)</t>
  </si>
  <si>
    <t>JAVLOR 25 MG/ML INJ FL 10 (BOUCHON BUTYLE ELASTOMERE GRIS)</t>
  </si>
  <si>
    <t>JAVLOR 25 MG/ML INJ FL 10 ML (BOUCHON CHLOROBUTYLE ELASTOMERE NOIR)</t>
  </si>
  <si>
    <t>JAVLOR 25 MG/ML INJ FL 2 ML (BOUCHON CHLOROBUTYLE ELASTOMERE NOIR)</t>
  </si>
  <si>
    <t>JAVLOR 25 MG/ML INJ FL 4 ML (BOUCHON CHLOROBUTYLE ELASTOMERE NOIR)</t>
  </si>
  <si>
    <t xml:space="preserve">KALETRA 100MG/25MG CPR        </t>
  </si>
  <si>
    <t xml:space="preserve">KALETRA 200MG/50MG CPR        </t>
  </si>
  <si>
    <t xml:space="preserve">KALETRA BUV FL60ML + SRG      </t>
  </si>
  <si>
    <t>KALINOX 50%/50% BOUT 5L + MAN</t>
  </si>
  <si>
    <t>KALINOX 50%/50% GAZ 15L + MANO</t>
  </si>
  <si>
    <t>KALINOX 50%/50% GAZ 20L</t>
  </si>
  <si>
    <t>KALINOX 50%/50% GAZ 5L</t>
  </si>
  <si>
    <t xml:space="preserve">KAYEXALATE PDR BT454G         </t>
  </si>
  <si>
    <t>KAYEXALATE PDR 454G AIP BBA IT</t>
  </si>
  <si>
    <t xml:space="preserve">KEPPRA 1000MG CPR             </t>
  </si>
  <si>
    <t>KEPPRA 1000MG CPR ADP MWI</t>
  </si>
  <si>
    <t>KEPPRA 100MG/ML BUV 150ML+S1ML</t>
  </si>
  <si>
    <t>KEPPRA 100MG/ML BUV 150ML+S3ML</t>
  </si>
  <si>
    <t xml:space="preserve">KEPPRA 100MG/ML BUV FL300ML   </t>
  </si>
  <si>
    <t>KEPPRA 100MG/ML INJ FL5ML NU</t>
  </si>
  <si>
    <t xml:space="preserve">KEPPRA 250MG CPR              </t>
  </si>
  <si>
    <t xml:space="preserve">KEPPRA 500MG CPR              </t>
  </si>
  <si>
    <t>KEPPRA 500MG CPR ADP MWI</t>
  </si>
  <si>
    <t>KEPPRA 1000MG CPR ADP ITT</t>
  </si>
  <si>
    <t>KEPPRA 1000MG CPR ADP PLA</t>
  </si>
  <si>
    <t>KEPPRA 250MG CPR ADP MWI</t>
  </si>
  <si>
    <t>KEPPRA 250MG CPR ADP PLA</t>
  </si>
  <si>
    <t>KEPPRA 500MG CPR ADP BBA</t>
  </si>
  <si>
    <t>KEPPRA 500MG CPR ADP ITT</t>
  </si>
  <si>
    <t>KEPPRA 500MG CPR ADP PLA</t>
  </si>
  <si>
    <t>LAMIVUDINE ARW 150MG CPR</t>
  </si>
  <si>
    <t>LAMIVUDINE ARW 300MG CPR</t>
  </si>
  <si>
    <t>LAMIVUDINE MYL 150MG CPR</t>
  </si>
  <si>
    <t>LAMIVUDINE MYL 300MG CPR</t>
  </si>
  <si>
    <t>LEVETIRACETAM ACC 1000MG CPR</t>
  </si>
  <si>
    <t>LEVETIRACETAM ACC 250MG CPR</t>
  </si>
  <si>
    <t>LEVETIRACETAM ACC 500MG CPR</t>
  </si>
  <si>
    <t>LEVETIRACETAM ALT 500MG CPR</t>
  </si>
  <si>
    <t>LEVETIRACETAM ARW 100MG/ML FL</t>
  </si>
  <si>
    <t xml:space="preserve">LEVETIRACETAM BGA 1000MG CPR  </t>
  </si>
  <si>
    <t xml:space="preserve">LEVETIRACETAM BGA 250MG CPR   </t>
  </si>
  <si>
    <t xml:space="preserve">LEVETIRACETAM BGA 500MG CPR   </t>
  </si>
  <si>
    <t>LEVETIRACETAM EG 1000MG CPR</t>
  </si>
  <si>
    <t>LEVETIRACETAM EG 250MG CPR</t>
  </si>
  <si>
    <t>LEVETIRACETAM EG 500MG CPR</t>
  </si>
  <si>
    <t>LEVETIRACETAM MYL 100MG/ML A.</t>
  </si>
  <si>
    <t xml:space="preserve">LEVETIRACETAM MYP 1000MG CPR  </t>
  </si>
  <si>
    <t xml:space="preserve">LEVETIRACETAM MYP 250MG CPR   </t>
  </si>
  <si>
    <t xml:space="preserve">LEVETIRACETAM MYP 500MG CPR   </t>
  </si>
  <si>
    <t>LEVETIRACETAM RBX 1000MG CPR</t>
  </si>
  <si>
    <t>LEVETIRACETAM RBX 250MG CPR</t>
  </si>
  <si>
    <t>LEVETIRACETAM RBX 500MG CPR</t>
  </si>
  <si>
    <t>LEVETIRACETAM SDZ 1000MG CPR</t>
  </si>
  <si>
    <t>LEVETIRACETAM SDZ 100MG/ML F</t>
  </si>
  <si>
    <t>LEVETIRACETAM SDZ 250MG CPR</t>
  </si>
  <si>
    <t>LEVETIRACETAM SDZ 500MG CPR</t>
  </si>
  <si>
    <t>LEVETIRACETAM SDZ100MG/ML300ML</t>
  </si>
  <si>
    <t>LEVETIRACETAM SUN 100MG/ML A</t>
  </si>
  <si>
    <t xml:space="preserve">LEVETIRACETAM TVC 1000MG CPR  </t>
  </si>
  <si>
    <t>LEVETIRACETAM TVC 100MG/ML F</t>
  </si>
  <si>
    <t xml:space="preserve">LEVETIRACETAM TVC 250MG CPR   </t>
  </si>
  <si>
    <t xml:space="preserve">LEVETIRACETAM TVC 500MG CPR   </t>
  </si>
  <si>
    <t>LEVETIRACETAM ZYD 1000MG CPR</t>
  </si>
  <si>
    <t>LEVETIRACETAM ZYD 250MG CPR</t>
  </si>
  <si>
    <t>LEVETIRACETAM ZYD 500MG CPR</t>
  </si>
  <si>
    <t>LEVETIRACETAM ARL 1000MG CPR</t>
  </si>
  <si>
    <t>LEVETIRACETAM ARL 250MG CPR</t>
  </si>
  <si>
    <t>LEVETIRACETAM ARL 500MG CPR</t>
  </si>
  <si>
    <t>LEVETIRACETAM ARW150ML+SRG1ML</t>
  </si>
  <si>
    <t>LEVETIRACETAM ARW150ML+SRG3ML</t>
  </si>
  <si>
    <t>LEVETIRACETAM ARW300ML+SRG10ML</t>
  </si>
  <si>
    <t>LEVETIRACETAM CRT 1000MG CPR</t>
  </si>
  <si>
    <t>LEVETIRACETAM CRT 250MG CPR</t>
  </si>
  <si>
    <t>LEVETIRACETAM CRT 500MG CPR</t>
  </si>
  <si>
    <t>LEVETIRACETAM EVO 500MG CPR</t>
  </si>
  <si>
    <t>LEVETIRACETAM HPI 100MG/ML F</t>
  </si>
  <si>
    <t>LEVETIRACETAM KRK 1000MG CPR</t>
  </si>
  <si>
    <t>LEVETIRACETAM KRK 250MG CPR</t>
  </si>
  <si>
    <t>LEVETIRACETAM KRK 500MG CPR</t>
  </si>
  <si>
    <t>LEVETIRACETAM MYP100MG/ML300ML</t>
  </si>
  <si>
    <t>LEVETIRACETAM SGN 500MG POC</t>
  </si>
  <si>
    <t>LEVETIRACETAM ZEN 1000MG CPR</t>
  </si>
  <si>
    <t>LEVETIRACETAM ZEN 250MG CPR</t>
  </si>
  <si>
    <t>LEVETIRACETAM ZEN 500MG CPR</t>
  </si>
  <si>
    <t xml:space="preserve">LYSODREN 500MG CPR            </t>
  </si>
  <si>
    <t>MEMANTINE ACT 10MG CPR</t>
  </si>
  <si>
    <t>MEMANTINE BGA 10MG CPR</t>
  </si>
  <si>
    <t>MEMANTINE BGA 20MG CPR</t>
  </si>
  <si>
    <t>MEMANTINE CRT 10MG CPR</t>
  </si>
  <si>
    <t>MEMANTINE CRT 20MG CPR</t>
  </si>
  <si>
    <t>MEMANTINE EG 10MG CPR</t>
  </si>
  <si>
    <t>MEMANTINE EG 20MG CPR</t>
  </si>
  <si>
    <t>MEMANTINE HCS 10MG CPR</t>
  </si>
  <si>
    <t>MEMANTINE HCS 20MG CPR</t>
  </si>
  <si>
    <t>MEMANTINE MYL 10MG CPR</t>
  </si>
  <si>
    <t>MEMANTINE MYL 20MG CPR</t>
  </si>
  <si>
    <t>MEMANTINE TVS 10MG CPR</t>
  </si>
  <si>
    <t>MEMANTINE TVS 20MG CPR</t>
  </si>
  <si>
    <t>MEMANTINE ZYF 10MG CPR</t>
  </si>
  <si>
    <t>MEMANTINE ZYF 20MG CPR</t>
  </si>
  <si>
    <t>MEMANTINE ALM 10MG CPR</t>
  </si>
  <si>
    <t>MEMANTINE ALM 20MG CPR</t>
  </si>
  <si>
    <t>MEMANTINE ARL 10MG CPR</t>
  </si>
  <si>
    <t>MEMANTINE ARL 20MG CPR</t>
  </si>
  <si>
    <t>MEMANTINE EVO 10MG CPR</t>
  </si>
  <si>
    <t>MEMANTINE EVO 20MG CPR</t>
  </si>
  <si>
    <t>MEMANTINE OHR 10MG/ML BUV 50ML</t>
  </si>
  <si>
    <t>MEMANTINE RBX 10MG CPR</t>
  </si>
  <si>
    <t>MEMANTINE RBX 20MG CPR</t>
  </si>
  <si>
    <t>MEMANTINE SDZ 10MG CPR</t>
  </si>
  <si>
    <t>MEMANTINE SDZ 20MG CPR</t>
  </si>
  <si>
    <t>MEMANTINE ZEN 10MG CPR</t>
  </si>
  <si>
    <t>MEMANTINE ZEN 20MG CPR</t>
  </si>
  <si>
    <t xml:space="preserve">MERONEM 1G INJ FL             </t>
  </si>
  <si>
    <t>MEROPENEM ACT 1G INJ FL</t>
  </si>
  <si>
    <t>MEROPENEM ACT 500MG INJ FL</t>
  </si>
  <si>
    <t>MEROPENEM KBI 1G INJ FL50ML</t>
  </si>
  <si>
    <t xml:space="preserve">MEROPENEM PAN 1G INJ FL       </t>
  </si>
  <si>
    <t>MEROPENEM STV 1G INJ FL</t>
  </si>
  <si>
    <t>MEROPENEM STV 500MG INJ FL</t>
  </si>
  <si>
    <t xml:space="preserve">METALYSE 10000U INJ FL+SRG    </t>
  </si>
  <si>
    <t>MIRCERA 100MCG INJ SRG 0,3ML</t>
  </si>
  <si>
    <t>MIRCERA 120 MCG INJ SRG 0,3ML</t>
  </si>
  <si>
    <t>MIRCERA 150MCG INJ SRG 0,3ML</t>
  </si>
  <si>
    <t>MIRCERA 200MCG INJ SRG 0,3ML</t>
  </si>
  <si>
    <t>MIRCERA 250MCG INJ SRG 0,3ML</t>
  </si>
  <si>
    <t>MIRCERA 30 MCG INJ SRG 0,3ML.</t>
  </si>
  <si>
    <t>MIRCERA 360 MCG INJ SRG 0,6ML</t>
  </si>
  <si>
    <t>MIRCERA 50MCG INJ SRG 0,3ML</t>
  </si>
  <si>
    <t>MIRCERA 75MCG INJ SRG 0,3ML</t>
  </si>
  <si>
    <t>MUPHORAN 208MG INJ FL+AMP</t>
  </si>
  <si>
    <t>NEORECORMON 10000 INJ SRG</t>
  </si>
  <si>
    <t>NEORECORMON 2000 INJ SRG</t>
  </si>
  <si>
    <t>NEORECORMON 20000 INJ SRG</t>
  </si>
  <si>
    <t>NEORECORMON 3000 INJ SRG</t>
  </si>
  <si>
    <t>NEORECORMON 30000 INJ SRG 1</t>
  </si>
  <si>
    <t>NEORECORMON 4000 INJ SRG</t>
  </si>
  <si>
    <t>NEORECORMON 500 INJ SRG</t>
  </si>
  <si>
    <t>NEORECORMON 5000 INJ SRG</t>
  </si>
  <si>
    <t>NEORECORMON 6000 INJ SRG</t>
  </si>
  <si>
    <t>NEUROBLOC 5000U/ML INJ FL0,5ML</t>
  </si>
  <si>
    <t xml:space="preserve">NEUROBLOC 5000U/ML INJ FL1ML  </t>
  </si>
  <si>
    <t xml:space="preserve">NEUROBLOC 5000U/ML INJ FL2ML  </t>
  </si>
  <si>
    <t>NEVIRAPINE MYL 200MG CPR</t>
  </si>
  <si>
    <t>NEVIRAPINE ARL 200MG CPR</t>
  </si>
  <si>
    <t>NEVIRAPINE CRT 200MG CPR</t>
  </si>
  <si>
    <t>NEVIRAPINE CRT LP400MG CPR</t>
  </si>
  <si>
    <t>NEVIRAPINE MYL LP400MG CP</t>
  </si>
  <si>
    <t>NEVIRAPINE SDZ 200MG CPR</t>
  </si>
  <si>
    <t>NEVIRAPINE SDZ LP400MG CP</t>
  </si>
  <si>
    <t>NEVIRAPINE TVC LP400MG CP</t>
  </si>
  <si>
    <t>NORVIR 100MG CPR</t>
  </si>
  <si>
    <t>NORVIR 100MG BUV PDR SACH</t>
  </si>
  <si>
    <t>OXYNOX 135 GAZ 15L + MANO ET DEBIT</t>
  </si>
  <si>
    <t>OXYNOX 135 GAZ 5L</t>
  </si>
  <si>
    <t xml:space="preserve">PEDIAVEN AP-HP BB1 BIO250ML   </t>
  </si>
  <si>
    <t xml:space="preserve">PEDIAVEN AP-HP BB2 BIO250ML   </t>
  </si>
  <si>
    <t xml:space="preserve">PEDIAVEN AP-HP G15 BIO1L      </t>
  </si>
  <si>
    <t xml:space="preserve">PEDIAVEN AP-HP G20 BIO1L      </t>
  </si>
  <si>
    <t xml:space="preserve">PEDIAVEN AP-HP G25 BIO1L      </t>
  </si>
  <si>
    <t>PEDIAVEN AP-HP NN S/OE250ML</t>
  </si>
  <si>
    <t>PREZISTA 100MG/ML BUV FV200ML</t>
  </si>
  <si>
    <t>PREZISTA 150MG CPR</t>
  </si>
  <si>
    <t>PREZISTA 400MG CPR</t>
  </si>
  <si>
    <t>PREZISTA 600MG CPR</t>
  </si>
  <si>
    <t>PREZISTA 75MG CPR</t>
  </si>
  <si>
    <t>PREZISTA 800MG CPR</t>
  </si>
  <si>
    <t xml:space="preserve">PRODILANTIN 75MG INJ FL10ML   </t>
  </si>
  <si>
    <t>PROLEUKIN 18M UI INJ FL</t>
  </si>
  <si>
    <t>PROLEUKIN 18M UI INJ PERF FL</t>
  </si>
  <si>
    <t xml:space="preserve">PULMOZYME 2500U INHAL AMP     </t>
  </si>
  <si>
    <t>QUADRAMET INJ FL15ML</t>
  </si>
  <si>
    <t xml:space="preserve">RAPAMUNE 1MG/ML BUV 60ML      </t>
  </si>
  <si>
    <t xml:space="preserve">RAPAMUNE 0,5MG CPR            </t>
  </si>
  <si>
    <t xml:space="preserve">RAPAMUNE 1MG CPR              </t>
  </si>
  <si>
    <t xml:space="preserve">RAPAMUNE 2MG CPR              </t>
  </si>
  <si>
    <t>REBETOL 200MG GELU</t>
  </si>
  <si>
    <t xml:space="preserve">REBETOL 40MG/ML BUV FL100ML   </t>
  </si>
  <si>
    <t>REMODULIN 1 MG/ML PERF FV 20 ML</t>
  </si>
  <si>
    <t>REMODULIN 10 MG/ML PERF FV 20 ML</t>
  </si>
  <si>
    <t>REMODULIN 2,5 MG/ML PERF FV 20 ML</t>
  </si>
  <si>
    <t>REMODULIN 5 MG/ML PERF FV 20 ML</t>
  </si>
  <si>
    <t xml:space="preserve">REOPRO 10MG/5ML INJ FL        </t>
  </si>
  <si>
    <t>RETACRIT 10000U/1ML INJ S. +D</t>
  </si>
  <si>
    <t>RETACRIT 1000U/0,3ML INJ S. +D</t>
  </si>
  <si>
    <t>RETACRIT 20000U/0,5ML INJ S +D</t>
  </si>
  <si>
    <t>RETACRIT 2000U/0,6ML INJ S. +D</t>
  </si>
  <si>
    <t>RETACRIT 30000U/0,75ML S. +D</t>
  </si>
  <si>
    <t>RETACRIT 3000U/0,9ML INJ S. +D</t>
  </si>
  <si>
    <t>RETACRIT 40000U/1ML INJ S. +D</t>
  </si>
  <si>
    <t>RETACRIT 4000U/0,4ML INJ S. +D</t>
  </si>
  <si>
    <t>RETACRIT 5000U/0,5ML INJ S. +D</t>
  </si>
  <si>
    <t>RETACRIT 6000U/0,6ML INJ S. +D</t>
  </si>
  <si>
    <t>RETACRIT 8000U/0,8ML INJ S. +D</t>
  </si>
  <si>
    <t xml:space="preserve">RETROVIR 100MG GELU           </t>
  </si>
  <si>
    <t xml:space="preserve">RETROVIR 10MG/ML INJ FV20ML   </t>
  </si>
  <si>
    <t xml:space="preserve">RETROVIR 250MG GELU           </t>
  </si>
  <si>
    <t xml:space="preserve">RETROVIR BUV FL200ML+SRG10ML  </t>
  </si>
  <si>
    <t xml:space="preserve">RETROVIR BUV FL200ML+SRG1ML   </t>
  </si>
  <si>
    <t xml:space="preserve">REYATAZ 150MG GELU            </t>
  </si>
  <si>
    <t xml:space="preserve">REYATAZ 200MG GELU            </t>
  </si>
  <si>
    <t xml:space="preserve">REYATAZ 300MG GELU            </t>
  </si>
  <si>
    <t xml:space="preserve">RIBAVIRINE BGA 200MG CPR      </t>
  </si>
  <si>
    <t xml:space="preserve">RIBAVIRINE BGA 400MG CPR      </t>
  </si>
  <si>
    <t>RIBAVIRINE MYL 200MG CPR</t>
  </si>
  <si>
    <t>RIBAVIRINE MYL 200MG GELU</t>
  </si>
  <si>
    <t>RIBAVIRINE MYL 400MG CPR</t>
  </si>
  <si>
    <t xml:space="preserve">ROVALCYTE 450MG CPR           </t>
  </si>
  <si>
    <t xml:space="preserve">ROVALCYTE 50MG/ML BUV FL100ML </t>
  </si>
  <si>
    <t xml:space="preserve">SALVACYL LP 11,25MG INJ FL+A. </t>
  </si>
  <si>
    <t>SUSTIVA 100MG GELU</t>
  </si>
  <si>
    <t>SUSTIVA 200MG GELU</t>
  </si>
  <si>
    <t>SUSTIVA 50MG GELU</t>
  </si>
  <si>
    <t>SUSTIVA 600MG CPR</t>
  </si>
  <si>
    <t xml:space="preserve">TALOXA 600MG CPR              </t>
  </si>
  <si>
    <t xml:space="preserve">TALOXA 600MG/5ML BUV FV230ML  </t>
  </si>
  <si>
    <t xml:space="preserve">TELZIR 50MG/ML BUV FL225ML    </t>
  </si>
  <si>
    <t xml:space="preserve">TELZIR 700MG CPR              </t>
  </si>
  <si>
    <t xml:space="preserve">TEMODAL 100MG GELU            </t>
  </si>
  <si>
    <t xml:space="preserve">TEMODAL 140MG GELU            </t>
  </si>
  <si>
    <t xml:space="preserve">TEMODAL 180MG GELU            </t>
  </si>
  <si>
    <t xml:space="preserve">TEMODAL 2,5MG/ML INJ FL100MG  </t>
  </si>
  <si>
    <t xml:space="preserve">TEMODAL 20MG GELU             </t>
  </si>
  <si>
    <t xml:space="preserve">TEMODAL 250MG GELU            </t>
  </si>
  <si>
    <t xml:space="preserve">TEMODAL 5MG GELU              </t>
  </si>
  <si>
    <t>TEMOZOLOMIDE ACC 100MG GELU</t>
  </si>
  <si>
    <t>TEMOZOLOMIDE ACC 140MG GELU</t>
  </si>
  <si>
    <t>TEMOZOLOMIDE ACC 180MG GELU</t>
  </si>
  <si>
    <t>TEMOZOLOMIDE ACC 20MG GELU</t>
  </si>
  <si>
    <t>TEMOZOLOMIDE ACC 250MG GELU</t>
  </si>
  <si>
    <t>TEMOZOLOMIDE ACC 5MG GELU</t>
  </si>
  <si>
    <t xml:space="preserve">TEMOZOLOMIDE MYL 100MG GELU   </t>
  </si>
  <si>
    <t xml:space="preserve">TEMOZOLOMIDE MYL 140MG GELU   </t>
  </si>
  <si>
    <t xml:space="preserve">TEMOZOLOMIDE MYL 180MG GELU   </t>
  </si>
  <si>
    <t xml:space="preserve">TEMOZOLOMIDE MYL 20MG GELU    </t>
  </si>
  <si>
    <t xml:space="preserve">TEMOZOLOMIDE MYL 250MG GELU   </t>
  </si>
  <si>
    <t xml:space="preserve">TEMOZOLOMIDE MYL 5MG GELU     </t>
  </si>
  <si>
    <t>TEMOZOLOMIDE SUN 100MG GELU</t>
  </si>
  <si>
    <t>TEMOZOLOMIDE SUN 140MG GELU</t>
  </si>
  <si>
    <t>TEMOZOLOMIDE SUN 180MG GELU</t>
  </si>
  <si>
    <t>TEMOZOLOMIDE SUN 20MG GELU</t>
  </si>
  <si>
    <t>TEMOZOLOMIDE SUN 250MG GELU</t>
  </si>
  <si>
    <t>TEMOZOLOMIDE SUN 5MG GELU</t>
  </si>
  <si>
    <t>TIROFIBAN MDC 50MCG/ML P250ML</t>
  </si>
  <si>
    <t>TOMUDEX 2MG INJ FL</t>
  </si>
  <si>
    <t>TRACLEER 125MG CPR</t>
  </si>
  <si>
    <t>TRACLEER 32MG CPR DISP</t>
  </si>
  <si>
    <t>TRACLEER 62,5MG CPR</t>
  </si>
  <si>
    <t>TRUVADA CPR</t>
  </si>
  <si>
    <t xml:space="preserve">UKIDAN 1000000UI INJ FL+AMP   </t>
  </si>
  <si>
    <t xml:space="preserve">VALCYTE 450MG CPR             </t>
  </si>
  <si>
    <t>VEDROP 50MG/ML BUV FL20ML +SRG</t>
  </si>
  <si>
    <t>VEDROP 50MG/ML BUV FL60ML +SRG</t>
  </si>
  <si>
    <t>VELETRI 0,5 MG INJ FL</t>
  </si>
  <si>
    <t>VELETRI 1,5 MG INJ FL</t>
  </si>
  <si>
    <t>VIRAMUNE 100MG CPR LP</t>
  </si>
  <si>
    <t>VIRAMUNE 200MG CPR</t>
  </si>
  <si>
    <t>VIRAMUNE 400MG CPR LP</t>
  </si>
  <si>
    <t xml:space="preserve">VIRAMUNE 50MG/5ML BUV FL      </t>
  </si>
  <si>
    <t xml:space="preserve">VIRAZOLE 100MG/ML PERF FL12ML </t>
  </si>
  <si>
    <t xml:space="preserve">VIRAZOLE INHAL AERO 100ML     </t>
  </si>
  <si>
    <t>VISTABEL 4U ALLERGAN INJ1,25ML</t>
  </si>
  <si>
    <t>VOLIBRIS 10MG CPR PELLIC</t>
  </si>
  <si>
    <t>VOLIBRIS 5MG CPR PELLIC</t>
  </si>
  <si>
    <t xml:space="preserve">XYREM 500MG/ML BUV FP180ML    </t>
  </si>
  <si>
    <t>ZAVEDOS 10MG GELU</t>
  </si>
  <si>
    <t>ZAVEDOS 10MG PERF  FL</t>
  </si>
  <si>
    <t>ZAVEDOS 10 MG INJ FP10 ML</t>
  </si>
  <si>
    <t>ZAVEDOS 10 MG INJ FV10 ML</t>
  </si>
  <si>
    <t>ZAVEDOS 25MG GELU</t>
  </si>
  <si>
    <t>ZAVEDOS 20 MG INJ FP20 ML</t>
  </si>
  <si>
    <t>ZAVEDOS 20 MG INJ FV20 ML</t>
  </si>
  <si>
    <t>ZAVEDOS 5MG GELU</t>
  </si>
  <si>
    <t>ZAVEDOS 5MG PERF FL</t>
  </si>
  <si>
    <t>ZAVEDOS 5 MG INJ FP5 ML</t>
  </si>
  <si>
    <t>ZAVEDOS 5 MG INJ FV5 ML</t>
  </si>
  <si>
    <t xml:space="preserve">ZEFFIX 100MG CPR              </t>
  </si>
  <si>
    <t xml:space="preserve">ZEFFIX 5MG/ML BUV FL240ML     </t>
  </si>
  <si>
    <t xml:space="preserve">ZIAGEN 20MG/ML BUV FL240ML    </t>
  </si>
  <si>
    <t xml:space="preserve">ZIAGEN 300MG CPR              </t>
  </si>
  <si>
    <t xml:space="preserve">ZITHROMAX 250MG CPR           </t>
  </si>
  <si>
    <t xml:space="preserve">ZITHROMAX ENF BUV FL30ML+SRG  </t>
  </si>
  <si>
    <t>ZITHROMAX ENF BUV FL37,5ML+SRG</t>
  </si>
  <si>
    <t xml:space="preserve">ZITHROMAX MONODOS 250MG CPR   </t>
  </si>
  <si>
    <t>ZITHROMAX 250MG CPR AIPBBA BE</t>
  </si>
  <si>
    <t>ZITHROMAX 500MG PERF FL</t>
  </si>
  <si>
    <t xml:space="preserve">ZOVIRAX 200MG/5ML BUV FL125ML </t>
  </si>
  <si>
    <t>ZOVIRAX 800MG/10ML BUV FL180ML</t>
  </si>
  <si>
    <t xml:space="preserve">ZOVIRAX 200MG CPR             </t>
  </si>
  <si>
    <t xml:space="preserve">ZOVIRAX 250MG IV FL           </t>
  </si>
  <si>
    <t xml:space="preserve">ZOVIRAX 500MG IV FL           </t>
  </si>
  <si>
    <t xml:space="preserve">ZOVIRAX 800MG CPR             </t>
  </si>
  <si>
    <t>Ajout</t>
  </si>
  <si>
    <t>Libelle</t>
  </si>
  <si>
    <t>dci</t>
  </si>
  <si>
    <t>NIPENT 10MG INJ FL</t>
  </si>
  <si>
    <t>PENTOSTATINE</t>
  </si>
  <si>
    <t>LEUSTATINE 10MG INJ FV10ML</t>
  </si>
  <si>
    <t>CLADRIBINE</t>
  </si>
  <si>
    <t>FACTEUR VII LFB 500UI FV+FV</t>
  </si>
  <si>
    <t>FACTEUR VII DE COAGULATION HUMAIN</t>
  </si>
  <si>
    <t>HEMOLEVEN 1000U INJ FV+FV</t>
  </si>
  <si>
    <t>FACTEUR XI DE COAGULATION HUMAIN</t>
  </si>
  <si>
    <t>KASKADIL INJ FV+FV10ML</t>
  </si>
  <si>
    <t>FACTEURS DE COAGULATION IX, II, VII ET X EN ASSOCIATION</t>
  </si>
  <si>
    <t>KASKADIL INJ FV+FV20ML</t>
  </si>
  <si>
    <t>NORMOSANG 250MG INJ AMP 10ML</t>
  </si>
  <si>
    <t>HEMINE HUMAINE</t>
  </si>
  <si>
    <t>CARDIOXANE 500MG INJ FL</t>
  </si>
  <si>
    <t>DEXRAZOXANE</t>
  </si>
  <si>
    <t>FEIBA 1000U INJ FL+FL +NEC</t>
  </si>
  <si>
    <t>COMPLEXE PROTHROMBIQUE ACTIVE</t>
  </si>
  <si>
    <t>FEIBA 500U INJ FL+FL +NEC</t>
  </si>
  <si>
    <t>MONONINE 1000UI INJ FL+FL+NEC</t>
  </si>
  <si>
    <t>FACTEUR IX DE COAGULATION HUMAIN</t>
  </si>
  <si>
    <t>MONONINE 500UI INJ FL+FL+NEC</t>
  </si>
  <si>
    <t>NOVOSEVEN 120KUI INJ FL+FL</t>
  </si>
  <si>
    <t>EPTACOG ALFA ACTIVE</t>
  </si>
  <si>
    <t>NOVOSEVEN 240KUI INJ FL+FL</t>
  </si>
  <si>
    <t>NOVOSEVEN 60KUI INJ FL+FL</t>
  </si>
  <si>
    <t>TEGELINE 0,5G/10ML INJ FV+FV</t>
  </si>
  <si>
    <t>IMMUNOGLOBULINE HUMAINE NORMALE</t>
  </si>
  <si>
    <t>TEGELINE 10G/200ML INJ FV+FV</t>
  </si>
  <si>
    <t>TEGELINE 2,5G/50ML INJ FV+FV</t>
  </si>
  <si>
    <t>TEGELINE 5G/100ML INJ FV+FV</t>
  </si>
  <si>
    <t>CAELYX 2MG/ML SUSP INJ FL10ML</t>
  </si>
  <si>
    <t>DOXORUBICINE</t>
  </si>
  <si>
    <t>ABELCET 5MG/ML PERF FL20ML</t>
  </si>
  <si>
    <t>AMPHOTERICINE B</t>
  </si>
  <si>
    <t>MABTHERA 100MG PERF FL10ML</t>
  </si>
  <si>
    <t>RITUXIMAB</t>
  </si>
  <si>
    <t>MABTHERA 500MG PERF FL50ML</t>
  </si>
  <si>
    <t>GAMMAGARD 50MG/ML FL+FL200ML</t>
  </si>
  <si>
    <t>GAMMAGARD 50MG/ML FL+FL50ML</t>
  </si>
  <si>
    <t>GAMMAGARD 50MG/ML FL+FL100ML</t>
  </si>
  <si>
    <t>BENEFIX 1000UI INJ FL+FL</t>
  </si>
  <si>
    <t>NONACOG ALFA</t>
  </si>
  <si>
    <t>BENEFIX 250UI INJ FL+FL</t>
  </si>
  <si>
    <t>BENEFIX 500UI INJ FL+FL</t>
  </si>
  <si>
    <t>THYROGEN 0,9MG INJ FL</t>
  </si>
  <si>
    <t>THYROTROPINE ALFA</t>
  </si>
  <si>
    <t>ACLOTINE 100UI INJ FV+FV10ML</t>
  </si>
  <si>
    <t>ANTITHROMBINE III</t>
  </si>
  <si>
    <t>ACLOTINE 100UI INJ FV+FV5ML</t>
  </si>
  <si>
    <t>GLIADEL 7,7MG IMPL SACH</t>
  </si>
  <si>
    <t>CARMUSTINE</t>
  </si>
  <si>
    <t>OCTAGAM 50MG/ML INJ FL100ML</t>
  </si>
  <si>
    <t>OCTAGAM 50MG/ML INJ FL200ML</t>
  </si>
  <si>
    <t>OCTAGAM 50MG/ML INJ FL50ML</t>
  </si>
  <si>
    <t>REMICADE 100MG PERF FL</t>
  </si>
  <si>
    <t>INFLIXIMAB</t>
  </si>
  <si>
    <t>AMBISOME 50MG PERF FL15ML</t>
  </si>
  <si>
    <t>CEREZYME 400U INJ FL</t>
  </si>
  <si>
    <t>IMIGLUCERASE</t>
  </si>
  <si>
    <t>HERCEPTIN 150MG INJ FL</t>
  </si>
  <si>
    <t>TRASTUZUMAB</t>
  </si>
  <si>
    <t>KOGENATE BAY 1000UI INJ FL+FL</t>
  </si>
  <si>
    <t>FACTEUR VIII DE COAGULATION HUMAIN</t>
  </si>
  <si>
    <t>KOGENATE BAY 250UI INJ FL+FL</t>
  </si>
  <si>
    <t>KOGENATE BAY 500UI INJ FL+FL</t>
  </si>
  <si>
    <t>HELIXATE NEXGEN1000UI F+F+NEC</t>
  </si>
  <si>
    <t>OCTOCOG ALFA</t>
  </si>
  <si>
    <t>HELIXATE NEXGEN 250UI F+F+NEC</t>
  </si>
  <si>
    <t>HELIXATE NEXGEN 500UI F+F+NEC</t>
  </si>
  <si>
    <t>FACTANE 100UI/ML FV+FV10ML</t>
  </si>
  <si>
    <t>FACTANE 100UI/ML FV+FV2,5ML</t>
  </si>
  <si>
    <t>FACTANE 100UI/ML FV+FV5ML</t>
  </si>
  <si>
    <t>CAELYX 2MG/ML SUSP INJ FL25ML</t>
  </si>
  <si>
    <t>OCTAGAM 50MG/ML INJ FL20ML</t>
  </si>
  <si>
    <t>PROTEINE C</t>
  </si>
  <si>
    <t>BETAFACT 50UI/ML INJ FV+FV10ML</t>
  </si>
  <si>
    <t>BETAFACT 50UI/ML INJ FV+FV20ML</t>
  </si>
  <si>
    <t>BETAFACT 50UI/ML INJ FV+FV5ML</t>
  </si>
  <si>
    <t>AMMONAPS 500MG CPR</t>
  </si>
  <si>
    <t>PHENYLBUTYRATE SODIQUE</t>
  </si>
  <si>
    <t>AMMONAPS 940MG/G BUV FL266G</t>
  </si>
  <si>
    <t>IVHEBEX 5000UI INJ FV+FV</t>
  </si>
  <si>
    <t>IMMUNOGLOBULINE HUMAINE ANTI-HEPATITE B</t>
  </si>
  <si>
    <t>MYOCET 50MG PERF FL+FL+FL</t>
  </si>
  <si>
    <t>PROTEXEL 50UI/ML INJ FV+FV</t>
  </si>
  <si>
    <t>CARBAGLU 200MG CPR DISP</t>
  </si>
  <si>
    <t>ACIDE CARGLUMIQUE</t>
  </si>
  <si>
    <t>FABRAZYME 35MG PERF FL20ML</t>
  </si>
  <si>
    <t>AGALSIDASE BETA</t>
  </si>
  <si>
    <t>REPLAGAL 1MG/ML PERF FL3,5ML</t>
  </si>
  <si>
    <t>AGALSIDASE ALFA</t>
  </si>
  <si>
    <t>VFEND 200MG INJ FL</t>
  </si>
  <si>
    <t>VORICONAZOLE</t>
  </si>
  <si>
    <t>ENBREL 25MG INJ FL+SRG +NEC</t>
  </si>
  <si>
    <t>ETANERCEPT</t>
  </si>
  <si>
    <t>TRISENOX 1MG/ML INJ AMP10ML</t>
  </si>
  <si>
    <t>ARSENIC TRIOXYDE</t>
  </si>
  <si>
    <t>OCTAFIX 100UI/ML INJ F+ F 10ML</t>
  </si>
  <si>
    <t>OCTAFIX 100UI/ML INJ F+ F 5ML</t>
  </si>
  <si>
    <t>CANCIDAS 50MG INJ FL</t>
  </si>
  <si>
    <t>CASPOFUNGINE</t>
  </si>
  <si>
    <t>CANCIDAS 70MG INJ FL</t>
  </si>
  <si>
    <t>ALDURAZYME 100U/ML INJ FL</t>
  </si>
  <si>
    <t>LARONIDASE</t>
  </si>
  <si>
    <t>YTRACIS SOL FL2ML</t>
  </si>
  <si>
    <t>YTTRIUM [90Y] CHLORURE</t>
  </si>
  <si>
    <t>BUSILVEX 6MG/ML INJ AMP10ML</t>
  </si>
  <si>
    <t>BUSULFAN</t>
  </si>
  <si>
    <t>WILFACTIN 100UI/ML INJ FL+FL 1</t>
  </si>
  <si>
    <t>FACTEUR VON WILLEBRAND HUMAIN</t>
  </si>
  <si>
    <t>WILSTART 1000UI/ML INJ FL+FL 1</t>
  </si>
  <si>
    <t>FACTEUR VON WILLEBRAND ET FACTEUR VIII DE COAGULATION EN ASSOCIATION</t>
  </si>
  <si>
    <t>VENTAVIS 10MCG/ML NEB A.2ML</t>
  </si>
  <si>
    <t>ILOPROST</t>
  </si>
  <si>
    <t>ADVATE 1000 UI PDRE ET SOLV POUR SOL INJ 1</t>
  </si>
  <si>
    <t>ADVATE 1500 UI PDRE ET SOLV POUR SOL INJ 1</t>
  </si>
  <si>
    <t>ADVATE 250 UI PDRE ET SOLV POUR SOL INJ 1</t>
  </si>
  <si>
    <t>ADVATE 500 UI PDRE ET SOLV POUR SOL INJ 1</t>
  </si>
  <si>
    <t>ZEVALIN 1,6MG/ML TROUS FL 4</t>
  </si>
  <si>
    <t>IBRITUMOMAB TIUXETAN</t>
  </si>
  <si>
    <t>FEIBA 1000U INJ FL + FL + BJ</t>
  </si>
  <si>
    <t>FEIBA 500U INJ FL + FL + BJ</t>
  </si>
  <si>
    <t>VELCADE 3,5MG INJ FL 1</t>
  </si>
  <si>
    <t>BORTEZOMIB</t>
  </si>
  <si>
    <t>ERBITUX 2 MG/ML INJ FL 50 ML</t>
  </si>
  <si>
    <t>CETUXIMAB</t>
  </si>
  <si>
    <t>DEPOCYTE 50 MG INJ FL 5 ML</t>
  </si>
  <si>
    <t>CYTARABINE</t>
  </si>
  <si>
    <t>AVASTIN 25MG/ML PERF FL 4ML</t>
  </si>
  <si>
    <t>BEVACIZUMAB</t>
  </si>
  <si>
    <t>AVASTIN 25MG/ML PERF FL 16ML</t>
  </si>
  <si>
    <t>ALIMTA 500MG PERF FL 1</t>
  </si>
  <si>
    <t>PEMETREXED</t>
  </si>
  <si>
    <t>KOGENATE BAY 1000UI INJ FL+S.</t>
  </si>
  <si>
    <t>KOGENATE BAY 250UI INJ FL+S.</t>
  </si>
  <si>
    <t>KOGENATE BAY 500UI INJ FL+S.</t>
  </si>
  <si>
    <t>BERINERT 500U INJ FL + FL</t>
  </si>
  <si>
    <t>INHIBITEUR DE LA C1 ESTERASE HUMAINE</t>
  </si>
  <si>
    <t>REPLAGAL 1MG/ML FL 1ML</t>
  </si>
  <si>
    <t>ENBREL 50MG INJ FL+SRG+NEC</t>
  </si>
  <si>
    <t>LITAK 2 MG/ML INJ FL 5 ML</t>
  </si>
  <si>
    <t>GAMMANORM 165MG/ML INJ 1,65 G</t>
  </si>
  <si>
    <t>OCTAPLEX INJ FL+FL+NEC</t>
  </si>
  <si>
    <t>COMPLEXE PROTHROMBIQUE HUMAIN</t>
  </si>
  <si>
    <t>VIDAZA 25MG/ML INJ FL</t>
  </si>
  <si>
    <t>AZACITIDINE</t>
  </si>
  <si>
    <t>GAMMANORM 165MG/ML INJ 16,5 G</t>
  </si>
  <si>
    <t>GAMMANORM 165MG/ML INJ 33 G</t>
  </si>
  <si>
    <t>KEPIVANCE 6,25MG ING FL</t>
  </si>
  <si>
    <t>PALIFERMINE</t>
  </si>
  <si>
    <t>KIOVIG 100 MG/ML INJ F+F 10ML</t>
  </si>
  <si>
    <t>KIOVIG 100 MG/ML INJ F+F 100ML</t>
  </si>
  <si>
    <t>KIOVIG 100 MG/ML INJ F+F 25ML</t>
  </si>
  <si>
    <t>KIOVIG 100 MG/ML INJ F+F 50ML</t>
  </si>
  <si>
    <t>KIOVIG 100 MG/ML INJ F+F 200ML</t>
  </si>
  <si>
    <t>NAGLAZYME 1MG/ML PERF FL5ML</t>
  </si>
  <si>
    <t>GALSULFASE</t>
  </si>
  <si>
    <t>OCTANATE 100 UI/ML INJ. F+F 10ML</t>
  </si>
  <si>
    <t>OCTANATE 50 UI/ML INJ. F+F 10ML</t>
  </si>
  <si>
    <t>OCTANATE 50 UI/ML INJ. F+F 5ML</t>
  </si>
  <si>
    <t>YONDELIS 0,25MG PERF FL</t>
  </si>
  <si>
    <t>TRABECTEDINE</t>
  </si>
  <si>
    <t>YONDELIS 1MG PERF FL</t>
  </si>
  <si>
    <t>SAVENE 20MG/ML IV FL+POC(3)</t>
  </si>
  <si>
    <t>MYOZYME 50 MG PERF FL</t>
  </si>
  <si>
    <t>ALPHA-ALGLUCOCIDASE</t>
  </si>
  <si>
    <t>TYSABRI 300MG PERF FL15ML</t>
  </si>
  <si>
    <t>NATALIZUMAB</t>
  </si>
  <si>
    <t>ELAPRASE 2MG/ML PERF FL 3ML</t>
  </si>
  <si>
    <t>IDURSULFASE</t>
  </si>
  <si>
    <t>EVOLTRA 1MG/ML PERF FL 20 ML</t>
  </si>
  <si>
    <t>CLOFARABINE</t>
  </si>
  <si>
    <t>ENBREL 25MG INJ FL+SRG 0,5ML +NEC</t>
  </si>
  <si>
    <t>ENBREL 50MG INJ SRG 1ML +NEC</t>
  </si>
  <si>
    <t>VENTAVIS 10MCG/ML NEB A.1ML</t>
  </si>
  <si>
    <t>SOLIRIS 300MG PERF FL 30ML</t>
  </si>
  <si>
    <t>ECULIZUMAB</t>
  </si>
  <si>
    <t>ORENCIA 250MG PERF FL+SRG</t>
  </si>
  <si>
    <t>ABATACEPT</t>
  </si>
  <si>
    <t>ERBITUX 5MG/ML PERF FL 100ML</t>
  </si>
  <si>
    <t>ERBITUX 5MG/ML PERF FL 20ML</t>
  </si>
  <si>
    <t>GAMMANORM 165MG/ML INJ FL 10ML</t>
  </si>
  <si>
    <t>GAMMANORM 165MG/ML INJ FL 20ML</t>
  </si>
  <si>
    <t>BENEFIX 1000UI INJ FL+SRG</t>
  </si>
  <si>
    <t>BENEFIX 2000UI INJ FL+SRG</t>
  </si>
  <si>
    <t>BENEFIX 250UI INJ FL+SRG</t>
  </si>
  <si>
    <t>BENEFIX 500UI INJ FL+SRG</t>
  </si>
  <si>
    <t>ATRIANCE 5MG/ML PERF FL 50FL</t>
  </si>
  <si>
    <t>NELARABINE</t>
  </si>
  <si>
    <t>TORISEL 25MG/ML PERF FL+FL</t>
  </si>
  <si>
    <t>TEMSIROLIMUS</t>
  </si>
  <si>
    <t>VECTIBIX 20MG/ML PERF FL 10ML</t>
  </si>
  <si>
    <t>PANITUMUMAB</t>
  </si>
  <si>
    <t>VECTIBIX 20MG/ML PERF FL 20ML</t>
  </si>
  <si>
    <t>VECTIBIX 20MG/ML PERF FL 5ML</t>
  </si>
  <si>
    <t>KOGENATE BAY 2000UI FL+S.BIO</t>
  </si>
  <si>
    <t>HELIXATE NEXGEN 2000UI F+F+NEC</t>
  </si>
  <si>
    <t>ALIMTA 100MG PERF FL</t>
  </si>
  <si>
    <t>PRIVIGEN 100MG/ML PERF FV 100ML</t>
  </si>
  <si>
    <t>PRIVIGEN 100MG/ML PERF FV 200ML</t>
  </si>
  <si>
    <t>PRIVIGEN 100MG/ML PERF FV 50ML</t>
  </si>
  <si>
    <t>MYCAMINE 100MG INJ FL 10ML</t>
  </si>
  <si>
    <t>MICAFUNGINE</t>
  </si>
  <si>
    <t>MYCAMINE 50MG INJ FL 10ML</t>
  </si>
  <si>
    <t>ADVATE 2000UI INJ FL+FL</t>
  </si>
  <si>
    <t>ADVATE 3000UI INJ FL+FL</t>
  </si>
  <si>
    <t>NOVOSEVEN 1MG INJ FL+FL</t>
  </si>
  <si>
    <t>NOVOSEVEN 2MG INJ FL+FL</t>
  </si>
  <si>
    <t>NOVOSEVEN 5MG INJ FL+FL</t>
  </si>
  <si>
    <t>VELCADE 1MG INJ FL</t>
  </si>
  <si>
    <t>BUSILVEX 6MG/ML INJ FL 10ML</t>
  </si>
  <si>
    <t>FIRAZYR 30MG INJ SRG 3ML</t>
  </si>
  <si>
    <t>ICATIBANT</t>
  </si>
  <si>
    <t>CONFIDEX 250 INJ FL+FL</t>
  </si>
  <si>
    <t>CONFIDEX 500 INJ FL+FL</t>
  </si>
  <si>
    <t>REFACTO AF 1000UI INJ FL+SRG+NEC</t>
  </si>
  <si>
    <t>MOROCTOCOG ALFA</t>
  </si>
  <si>
    <t>REFACTO AF 2000UI INJ FL+SRG+NEC</t>
  </si>
  <si>
    <t>REFACTO AF 250UI INJ FL+SRG+NEC</t>
  </si>
  <si>
    <t>REFACTO AF 500UI INJ FL+SRG+NEC</t>
  </si>
  <si>
    <t>STELARA 45MG INJ FL 0,5ML</t>
  </si>
  <si>
    <t>USTEKINUMAB</t>
  </si>
  <si>
    <t>KANOKAD 250UI INJ FL + FL</t>
  </si>
  <si>
    <t>KANOKAD 500UI INJ FL + FL</t>
  </si>
  <si>
    <t>BETAFACT 100UI/ML FV + FV 10ML + S</t>
  </si>
  <si>
    <t>BETAFACT 100UI/ML FV + FV 5ML + S</t>
  </si>
  <si>
    <t>ROACTEMRA 20MG/ML INJ FL 10ML</t>
  </si>
  <si>
    <t>TOCILIZUMAB</t>
  </si>
  <si>
    <t>ROACTEMRA 20MG/ML INJ FL 20ML</t>
  </si>
  <si>
    <t>ROACTEMRA 20MG/ML INJ FL 4ML</t>
  </si>
  <si>
    <t>CLOTTAFACT 1,5G/100ML FL + FL</t>
  </si>
  <si>
    <t>FIBRINOGENE HUMAIN</t>
  </si>
  <si>
    <t>MOZOBIL 20MG/ML INJ FL</t>
  </si>
  <si>
    <t>PLERIXAFOR</t>
  </si>
  <si>
    <t>FIBROGAMMIN 62,5U/ML F + A 4ML</t>
  </si>
  <si>
    <t>FACTEUR XIII DE COAGULATION</t>
  </si>
  <si>
    <t>FIBROGAMMIN 62,5U/ML F + F 20ML</t>
  </si>
  <si>
    <t>PRIVIGEN 100MG/ML PERF FV25ML</t>
  </si>
  <si>
    <t>ENBREL 50MG INJ STY</t>
  </si>
  <si>
    <t>CIMZIA 200 MG/ML SOL INJ SER 1ML</t>
  </si>
  <si>
    <t>CERTOLIZUMAB PEGOL</t>
  </si>
  <si>
    <t>CLAIRYG 50MG/ML INJ FL 100ML</t>
  </si>
  <si>
    <t>CLAIRYG 50MG/ML INJ FL 20ML</t>
  </si>
  <si>
    <t>CLAIRYG 50MG/ML INJ FL 200ML</t>
  </si>
  <si>
    <t>CLAIRYG 50MG/ML INJ FL 400ML</t>
  </si>
  <si>
    <t>CLAIRYG 50MG/ML INJ FL 50ML</t>
  </si>
  <si>
    <t>OCTAGAM 100MG/ML INJ FL 100ML</t>
  </si>
  <si>
    <t>OCTAGAM 100MG/ML INJ FL 20ML</t>
  </si>
  <si>
    <t>OCTAGAM 100MG/ML INJ FL 200ML</t>
  </si>
  <si>
    <t>OCTAGAM 100MG/ML INJ FL 50ML</t>
  </si>
  <si>
    <t>STELARA 45MG INJ SRG 0,5ML</t>
  </si>
  <si>
    <t>STELARA 90 MG INJ SRG 1 ML</t>
  </si>
  <si>
    <t>KIOVIG 100MG/ML INJ FL 300ML</t>
  </si>
  <si>
    <t>LEVACT 2,5MG/ML INJ FL 26ML</t>
  </si>
  <si>
    <t>BENDAMUSTINE</t>
  </si>
  <si>
    <t>LEVACT 2,5MG/ML INJ FL 60ML</t>
  </si>
  <si>
    <t>VPRIV 400U PERF FL</t>
  </si>
  <si>
    <t>VELAGLUCERASE ALPHA</t>
  </si>
  <si>
    <t>HELIXATE NEXGEN 3000UI FL+FL+NEC</t>
  </si>
  <si>
    <t>RIASTAP 1 g</t>
  </si>
  <si>
    <t>FLEBOGAMMADIF 50 MG/ML FL 10ML</t>
  </si>
  <si>
    <t>FLEBOGAMMADIF 50 MG/ML FL 100ML</t>
  </si>
  <si>
    <t>FLEBOGAMMADIF 50 MG/ML FL 200ML</t>
  </si>
  <si>
    <t>FLEBOGAMMADIF 50 MG/ML FL 400ML</t>
  </si>
  <si>
    <t>FLEBOGAMMADIF 50 MG/ML FL 50ML</t>
  </si>
  <si>
    <t>RUCONEST 2100U INJ FL</t>
  </si>
  <si>
    <t>CONESTAT ALPHA</t>
  </si>
  <si>
    <t>KOGENATE BAY 3000UI FL + S.BIO</t>
  </si>
  <si>
    <t>CYRDANAX 20 MG/ML INJ FL 500 MG</t>
  </si>
  <si>
    <t>JEVTANA 60 MG PERF FL + FL</t>
  </si>
  <si>
    <t>CABAZITAXEL</t>
  </si>
  <si>
    <t>HUMIRA 40 MG INJ FL 0,8 ML + NEC</t>
  </si>
  <si>
    <t>ADALIMUMAB</t>
  </si>
  <si>
    <t>HALAVEN 0,44 MG/ML INJ FL 2 ML</t>
  </si>
  <si>
    <t>ERIBULINE</t>
  </si>
  <si>
    <t>HIZENTRA 200 MG/ML INJ FV 10 ml</t>
  </si>
  <si>
    <t>HIZENTRA 200 MG/ML INJ FV 20 ml</t>
  </si>
  <si>
    <t>HIZENTRA 200 MG/ML INJ FV 5 ml</t>
  </si>
  <si>
    <t>OCTAGAM 50 MG/ML INJ FL 500 ML</t>
  </si>
  <si>
    <t>REFACTO AF 3 000 UI INJ SRG</t>
  </si>
  <si>
    <t>REFACTO AF 1 000 UI INJ SRG</t>
  </si>
  <si>
    <t>REFACTO AF 2 000 UI INJ SRG</t>
  </si>
  <si>
    <t>REFACTO AF 500 UI INJ SRG</t>
  </si>
  <si>
    <t>FLEBOGAMMA DIF 100 MG/ML FL 100 ML</t>
  </si>
  <si>
    <t>FLEBOGAMMA DIF 100 MG/ML FL 200 ML</t>
  </si>
  <si>
    <t>FLEBOGAMMA DIF 100 MG/ML FL 50 ML</t>
  </si>
  <si>
    <t>SIMPONI 50 MG INJ SRG 0,5 ML</t>
  </si>
  <si>
    <t>GOLIMUMAB</t>
  </si>
  <si>
    <t>SIMPONI 50 MG INJ STY 0,5 ML</t>
  </si>
  <si>
    <t>CINRYZE 500 UI INJ FL + FL</t>
  </si>
  <si>
    <t>ADVATE 1 000 UI INJ FL + FL2ML + N</t>
  </si>
  <si>
    <t>ADVATE 1 500 UI INJ FL + FL2ML + N</t>
  </si>
  <si>
    <t>ADVATE 250 UI INJ FL + FL2ML + N</t>
  </si>
  <si>
    <t>ADVATE 500 UI INJ FL + FL2ML + N</t>
  </si>
  <si>
    <t>NOVOSEVEN 8MG INJ FL + FL</t>
  </si>
  <si>
    <t>DIFICLIR 200 mg, comprimé</t>
  </si>
  <si>
    <t>FIDAXOMICINE</t>
  </si>
  <si>
    <t>NOVOSEVEN 1 MG INJ FL + SRG</t>
  </si>
  <si>
    <t>NOVOSEVEN 2 MG INJ FL + SRG</t>
  </si>
  <si>
    <t>NOVOSEVEN 5 MG INJ FL + SRG</t>
  </si>
  <si>
    <t>NOVOSEVEN 8 MG INJ FL + SRG</t>
  </si>
  <si>
    <t>BENEFIX 3 000 UI INJ FL + SRG</t>
  </si>
  <si>
    <t>REFACTO AF 250 UI INJ SRG + MAT</t>
  </si>
  <si>
    <t>ORENCIA 125 MG INJ SRG 1 ML + P/A</t>
  </si>
  <si>
    <t>ENBREL 10 MG PEDIA FL + SRG + N</t>
  </si>
  <si>
    <t>ADCETRIS 50 MG PERF FL</t>
  </si>
  <si>
    <t>BRENTUXIMAB VEDOTIN</t>
  </si>
  <si>
    <t>HIZENTRA 200MG/ML INJ FV 50ML</t>
  </si>
  <si>
    <t>WILFACTIN 100UI/ML FL+FL20ML</t>
  </si>
  <si>
    <t>FACTEUR WILLEBRAND HUMAIN</t>
  </si>
  <si>
    <t>WILFACTIN 100UI/ML FL+FL5ML</t>
  </si>
  <si>
    <t>CONFIDEX 1 000 UI INJ FL + FL</t>
  </si>
  <si>
    <t>FACTANE 200 UI/ML FV + FV 10 ML</t>
  </si>
  <si>
    <t>FACTANE 200 UI/ML FV + FV 5 ML</t>
  </si>
  <si>
    <t>ZALTRAP 25 MG/ML PERF FL 4 ML</t>
  </si>
  <si>
    <t>AFLIBERCEPT</t>
  </si>
  <si>
    <t>ZALTRAP 25 MG/ML PERF FL 8 ML</t>
  </si>
  <si>
    <t>PERJETA 420 MG PERF FL 14 ML</t>
  </si>
  <si>
    <t>PERTUZUMAB</t>
  </si>
  <si>
    <t>PRIVIGEN 100 MG/ML PERF FV 400 ML</t>
  </si>
  <si>
    <t>VONCENTO 1000/2400 UI INJ FL + F</t>
  </si>
  <si>
    <t>FACTEUR VIII DE COAGULATION HUMAIN (FVIII) + FACTEUR VON WILLEBRAND (FVW)</t>
  </si>
  <si>
    <t>VONCENTO 250/600 UI INJ FL + FL</t>
  </si>
  <si>
    <t>VONCENTO 500/1200 UI INJ FL + FL</t>
  </si>
  <si>
    <t>VIMIZIM 1MG/ML SOL INJ FL 5ML</t>
  </si>
  <si>
    <t>ELOSULFASE ALFA</t>
  </si>
  <si>
    <t>NOVOEIGHT 1000 UI INJ FL+SRG</t>
  </si>
  <si>
    <t>TUROCTOCOG ALFA</t>
  </si>
  <si>
    <t>NOVOEIGHT 1500 UI INJ FL+SRG</t>
  </si>
  <si>
    <t>NOVOEIGHT 2000 UI INJ FL+SRG</t>
  </si>
  <si>
    <t>NOVOEIGHT 250 UI INJ FL+SRG</t>
  </si>
  <si>
    <t>NOVOEIGHT 3000 UI INJ FL+SRG</t>
  </si>
  <si>
    <t>NOVOEIGHT 500 UI INJ FL+SRG</t>
  </si>
  <si>
    <t>INFLECTRA 100 MG PERF FL</t>
  </si>
  <si>
    <t>SIMPONI 100MG INJ SRG1ML</t>
  </si>
  <si>
    <t>SIMPONI 100MG INJ STY1ML</t>
  </si>
  <si>
    <t>HERCEPTIN 600 MG/5 ML INJ FL</t>
  </si>
  <si>
    <t>KADCYLA 100 MG PERF FL</t>
  </si>
  <si>
    <t>TRASTUZUMAB EMTANSINE</t>
  </si>
  <si>
    <t>KADCYLA 160 MG PERF FL</t>
  </si>
  <si>
    <t>ENTYVIO 300MG PERF FL20ML</t>
  </si>
  <si>
    <t>VEDOLIZUMAB</t>
  </si>
  <si>
    <t>REMSIMA 100 MG PERF FL</t>
  </si>
  <si>
    <t>BUSULFAN FRK 6 MG/ML PERF FL</t>
  </si>
  <si>
    <t>GAMMANORM 165MG/ML INJ FL48ML</t>
  </si>
  <si>
    <t>GAMMANORM 165MG/ML INJ FL6ML</t>
  </si>
  <si>
    <t>MABTHERA 1400 MG INJ SC FL</t>
  </si>
  <si>
    <t>ROACTEMRA 162 MG INJ SRG 0,9 ML</t>
  </si>
  <si>
    <t>GAMMANORM 165MG/ML INJ FL12ML</t>
  </si>
  <si>
    <t>GAMMANORM 165MG/ML INJ FL24ML</t>
  </si>
  <si>
    <t>INSUMAN 400 UI IMPLAN. FL 10 ML</t>
  </si>
  <si>
    <t>INSULINE HUMAINE</t>
  </si>
  <si>
    <t>VENTAVIS 20MCG/ML NEB A.1ML</t>
  </si>
  <si>
    <t>YTTRIGA SOL FL10ML</t>
  </si>
  <si>
    <t>YTTRIGA SOL FL3ML</t>
  </si>
  <si>
    <t>ADVATE 1000UI INJ FL + FL2ML + D</t>
  </si>
  <si>
    <t>ADVATE 1500UI INJ FL + FL2ML + D</t>
  </si>
  <si>
    <t>ADVATE 2000UI INJ FL + FL5ML + D</t>
  </si>
  <si>
    <t>ADVATE 250UI INJ FL + FL2ML + D</t>
  </si>
  <si>
    <t>ADVATE 3000UI INJ FL + FL5ML + D</t>
  </si>
  <si>
    <t>ADVATE 500UI INJ FL + FL2ML + D</t>
  </si>
  <si>
    <t>GAZYVARO 1000MG PERF FL40ML</t>
  </si>
  <si>
    <t>OBINUTUZUMAB</t>
  </si>
  <si>
    <t>HYQVIA 100MG/ML PERF F+F100ML</t>
  </si>
  <si>
    <t>HYQVIA 100MG/ML PERF F+F200ML</t>
  </si>
  <si>
    <t>HYQVIA 100MG/ML PERF F+F25ML</t>
  </si>
  <si>
    <t>HYQVIA 100MG/ML PERF F+F300ML</t>
  </si>
  <si>
    <t>HYQVIA 100MG/ML PERF F+F50ML</t>
  </si>
  <si>
    <t>RIXUBIS 1000UI INJ FL+FL5ML</t>
  </si>
  <si>
    <t>NONACOG GAMMA</t>
  </si>
  <si>
    <t>RIXUBIS 2000UI INJ FL+FL5ML</t>
  </si>
  <si>
    <t>RIXUBIS 250UI INJ FL+FL5ML</t>
  </si>
  <si>
    <t>RIXUBIS 500UI INJ FL+FL5ML</t>
  </si>
  <si>
    <t>RIXUBIS 3000UI INJ FL+FL5ML</t>
  </si>
  <si>
    <t>SIRTURO 100MG CPR</t>
  </si>
  <si>
    <t>BEDAQUILINE</t>
  </si>
  <si>
    <t>OPDIVO 10 MG/ML PERF FL 10ML</t>
  </si>
  <si>
    <t>NIVOLUMAB</t>
  </si>
  <si>
    <t>OPDIVO 10 MG/ML PERF FL 4ML</t>
  </si>
  <si>
    <t>BERINERT 1500UI INJ FL+FL</t>
  </si>
  <si>
    <t>KEYTRUDA 50MG PERF FL 15ML</t>
  </si>
  <si>
    <t>PEMBROLIZUMAB</t>
  </si>
  <si>
    <t>NUWIQ 1000UI INJ FL +SRG +N</t>
  </si>
  <si>
    <t>SIMOCTOCOG ALFA</t>
  </si>
  <si>
    <t>NUWIQ 2000UI INJ FL +SRG +N</t>
  </si>
  <si>
    <t>NUWIQ 250UI INJ FL +SRG +N</t>
  </si>
  <si>
    <t>NUWIQ 500UI INJ FL +SRG +N</t>
  </si>
  <si>
    <t>NOXAFIL 300MG INJ FL16,7ML</t>
  </si>
  <si>
    <t>POSACONAZOLE</t>
  </si>
  <si>
    <t>ORENCIA 125MG INJ STYLO1ML</t>
  </si>
  <si>
    <t>BLINCYTO 38,5MCG PERF F+F10ML</t>
  </si>
  <si>
    <t>BLINATUMOMAB</t>
  </si>
  <si>
    <t>DELTYBA 50 mg, comprimé pelliculé</t>
  </si>
  <si>
    <t>DELAMANIDE</t>
  </si>
  <si>
    <t>KYPROLIS 60MG PERF FL</t>
  </si>
  <si>
    <t>CARFILZOMIB</t>
  </si>
  <si>
    <t>OCTANATE LV 100UI/ML FL+FL5ML</t>
  </si>
  <si>
    <t>OCTANATE LV 200UI/ML FL+FL5ML</t>
  </si>
  <si>
    <t>VORICONAZOLE ACC 200MG INJ FL</t>
  </si>
  <si>
    <t>VFEND 200 MG INJ FL+POC</t>
  </si>
  <si>
    <t>OBIZUR 500U INJ FL+SRG</t>
  </si>
  <si>
    <t>SUSOCTOGOG ALFA</t>
  </si>
  <si>
    <t>BENDAMUST.ACC 2,5MG/ML 100MG</t>
  </si>
  <si>
    <t>BENDAMUST.ACC 2,5MG/ML 25MG</t>
  </si>
  <si>
    <t>ELOCTA 1000UI INJ FL+SRG</t>
  </si>
  <si>
    <t>EFMOROCTOCOG ALFA</t>
  </si>
  <si>
    <t>ELOCTA 1500UI INJ FL+SRG</t>
  </si>
  <si>
    <t>ELOCTA 2000UI INJ FL+SRG</t>
  </si>
  <si>
    <t>ELOCTA 250UI INJ FL+SRG</t>
  </si>
  <si>
    <t>ELOCTA 3000UI INJ FL+SRG</t>
  </si>
  <si>
    <t>ELOCTA 500UI INJ FL+SRG</t>
  </si>
  <si>
    <t>ELOCTA 750UI INJ FL+SRG</t>
  </si>
  <si>
    <t>HUMIRA 40MG INJ SRG0,4ML +T.</t>
  </si>
  <si>
    <t>HUMIRA 40MG INJ STY0,4ML +T.</t>
  </si>
  <si>
    <t>BENEPALI 50MG INJ SRG0,98ML</t>
  </si>
  <si>
    <t>BENEPALI 50MG INJ STYLO</t>
  </si>
  <si>
    <t>KOVALTRY 1000 UI FL + SRG 2,5 ML</t>
  </si>
  <si>
    <t>KOVALTRY 2000 UI FL + SRG 5 ML</t>
  </si>
  <si>
    <t>KOVALTRY 250 UI FL + SRG 2,5 ML</t>
  </si>
  <si>
    <t>KOVALTRY 3000 UI FL + SRG 5 ML</t>
  </si>
  <si>
    <t>KOVALTRY 500 UI FL + SRG 2,5 ML</t>
  </si>
  <si>
    <t>CRESEMBA 100 MG GELU</t>
  </si>
  <si>
    <t>ISAVUCONAZOLE</t>
  </si>
  <si>
    <t>CRESEMBA 200 MG INJ FL</t>
  </si>
  <si>
    <t>VORICONAZOLE XEL 200 MG INJ FL</t>
  </si>
  <si>
    <t>OCTAPLEX 1000UI PERF FL+FL+N</t>
  </si>
  <si>
    <t>COMPLEXE PROTHOMBINIQUE HUMAIN</t>
  </si>
  <si>
    <t>VORICONAZOLE ARW 200MG INJ FL</t>
  </si>
  <si>
    <t>KOVALTRY 1000 UI F.BIO + S. 2,5 ML</t>
  </si>
  <si>
    <t>KOVALTRY 2000 UI F.BIO + S. 5 ML</t>
  </si>
  <si>
    <t>KOVALTRY 250 UI F.BIO + S. 2,5 ML</t>
  </si>
  <si>
    <t>KOVALTRY 3000 UI F.BIO + S. 5 ML</t>
  </si>
  <si>
    <t>KOVALTRY 500 UI F.BIO + S. 2,5 ML</t>
  </si>
  <si>
    <t>IBLIAS 1000 UI INJ FL +FL+D+N</t>
  </si>
  <si>
    <t>IBLIAS 2000 UI INJ FL +FL+D+N</t>
  </si>
  <si>
    <t>IBLIAS 250 UI INJ FL +FL+D+N</t>
  </si>
  <si>
    <t>IBLIAS 3000 UI INJ FL +FL+D+N</t>
  </si>
  <si>
    <t>IBLIAS 500 UI INJ FL +FL+D+N</t>
  </si>
  <si>
    <t>VORICONAZOLE SDZ 200 MG INJ FL</t>
  </si>
  <si>
    <t>FLIXABI 100MG PERF FL</t>
  </si>
  <si>
    <t>VORICONAZOLE FRK 200 MG INJ FL</t>
  </si>
  <si>
    <t>VORICONAZOLE MYL 200MG INJ FL1</t>
  </si>
  <si>
    <t>PEMETREXED FRK 100MG PERF FL</t>
  </si>
  <si>
    <t>PEMETREXED DIACIDE</t>
  </si>
  <si>
    <t>PEMETREXED FRK 500MG PERF FL</t>
  </si>
  <si>
    <t>KEYTRUDA 25MG/ML PERF FL4ML</t>
  </si>
  <si>
    <t>VORICONAZOLE OHR 200MG INJ FL</t>
  </si>
  <si>
    <t>VORICONAZOLE TVC 200MG INJ FL</t>
  </si>
  <si>
    <t>ALPROLIX 1000UI INJ FL+SRG</t>
  </si>
  <si>
    <t>EFTRENONACOG ALFA</t>
  </si>
  <si>
    <t>ALPROLIX 2000UI INJ FL+SRG</t>
  </si>
  <si>
    <t>ALPROLIX 250UI INJ FL+SRG</t>
  </si>
  <si>
    <t>ALPROLIX 3000UI INJ FL+SRG</t>
  </si>
  <si>
    <t>ALPROLIX 500UI INJ FL+SRG</t>
  </si>
  <si>
    <t>CASPOFUNGINE ACC 50MG PERF</t>
  </si>
  <si>
    <t>CASPOFUNGINE ACC 70MG PERF</t>
  </si>
  <si>
    <t>PANZYGA 100MG/ML INJ FL100ML</t>
  </si>
  <si>
    <t>PANZYGA 100MG/ML INJ FL200ML</t>
  </si>
  <si>
    <t>PANZYGA 100MG/ML INJ FL25ML</t>
  </si>
  <si>
    <t>PANZYGA 100MG/ML INJ FL300ML</t>
  </si>
  <si>
    <t>PANZYGA 100MG/ML INJ FL50ML</t>
  </si>
  <si>
    <t>KYPROLIS 10MG PERF FL</t>
  </si>
  <si>
    <t>KYPROLIS 30MG PERF FL</t>
  </si>
  <si>
    <t>CIMZIA 200MG INJ STYLO1ML</t>
  </si>
  <si>
    <t>PANZYGA 100MG/ML INJ FL10ML</t>
  </si>
  <si>
    <t>VORICONAZOLE DRR 200MG INJ</t>
  </si>
  <si>
    <t>BENDAMUST.MYL 2,5MG/ML 100MG</t>
  </si>
  <si>
    <t>BENDAMUST.MYL 2,5MG/ML 25</t>
  </si>
  <si>
    <t>AFSTYLA 1000UI INJ FL+FL +D+N</t>
  </si>
  <si>
    <t>IONOCTOLOG ALFA</t>
  </si>
  <si>
    <t>AFSTYLA 1500UI INJ FL+FL +D+N</t>
  </si>
  <si>
    <t>AFSTYLA 2000UI INJ FL+FL +D+N</t>
  </si>
  <si>
    <t>AFSTYLA 2500UI INJ FL+FL +D+N</t>
  </si>
  <si>
    <t>AFSTYLA 250UI INJ FL+FL +D+N</t>
  </si>
  <si>
    <t>AFSTYLA 3000UI INJ FL+FL +D+N</t>
  </si>
  <si>
    <t>AFSTYLA 500UI INJ FL+FL +D+N</t>
  </si>
  <si>
    <t>TRUXIMA 500MG PERF FL50ML</t>
  </si>
  <si>
    <t>BENDAMUST.DRR 2,5MG/ML 100MG</t>
  </si>
  <si>
    <t>BENDAMUST.DRR 2,5MG/ML 25MG</t>
  </si>
  <si>
    <t>CASPOFUNGINE TVC 50 MG PERF FL</t>
  </si>
  <si>
    <t>CASPOFUNGINE TVC 70 MG PERF FL</t>
  </si>
  <si>
    <t>STELARA 130MG PERF FL26ML</t>
  </si>
  <si>
    <t>BENDAMUST.MDC 2,5MG/ML 100MG</t>
  </si>
  <si>
    <t>BENDAMUST.MDC 2,5MG/ML 25MG</t>
  </si>
  <si>
    <t>CASPOFUNGINE OHR 50MG PERF FL</t>
  </si>
  <si>
    <t>CASPOFUNGINE OHR 70MG PERF FL</t>
  </si>
  <si>
    <t>BENEPALI 25MG INJ SRG0,51ML</t>
  </si>
  <si>
    <t>BENDAMUST.FRK 2,5 MG/ML 100 MG</t>
  </si>
  <si>
    <t>BENDAMUST.FRK 2,5 MG/ML 25 MG</t>
  </si>
  <si>
    <t>CASPOFUNGINE DRR 50MG PERF FL</t>
  </si>
  <si>
    <t>CASPOFUNGINE DRR 70MG PERF FL</t>
  </si>
  <si>
    <t>CASPOFUNGINE EG 50 MG PERF FL</t>
  </si>
  <si>
    <t>CASPOFUNGINE EG 70 MG PERF FL</t>
  </si>
  <si>
    <t>RIXATHON 100MG PERF FL10ML</t>
  </si>
  <si>
    <t>RIXATHON 500MG PERF FL50ML</t>
  </si>
  <si>
    <t>ERELZI 25MG INJ SRG0.5ML</t>
  </si>
  <si>
    <t>ERELZI 50MG INJ SRG1ML</t>
  </si>
  <si>
    <t>ERELZI 50MG INJ STY1ML</t>
  </si>
  <si>
    <t>TRUXIMA 100MG PERF FL10ML</t>
  </si>
  <si>
    <t>UCEDANE 200MG CPR DISP</t>
  </si>
  <si>
    <t>CASPOFUNGINE PAN 50 MG PERF FL</t>
  </si>
  <si>
    <t>CASPOFUNGINE PAN 70 MG PERF FL</t>
  </si>
  <si>
    <t>BENDAMUST.RDY 180MG/4ML FL</t>
  </si>
  <si>
    <t>BUSULFAN MYL 6MG/ML PERF FL</t>
  </si>
  <si>
    <t>KOVALTRY 1000UI FL+SRG5ML</t>
  </si>
  <si>
    <t>KOVALTRY 250UI FL+SRG5ML</t>
  </si>
  <si>
    <t>KOVALTRY 500UI FL+SRG5ML</t>
  </si>
  <si>
    <t>CIMZIA 200 MG INJ CART 1 ML</t>
  </si>
  <si>
    <t>CASPOFUNGINE SUN 50 MG PERF FL</t>
  </si>
  <si>
    <t>CASPOFUNGINE SUN 70 MG PERF FL</t>
  </si>
  <si>
    <t>CASPOFUNGINE FRK 50 MG PERF FL</t>
  </si>
  <si>
    <t>CASPOFUNGINE FRK 70 MG PERF FL</t>
  </si>
  <si>
    <t>CLOFARABINE MYL 1MG/ML INJ FL</t>
  </si>
  <si>
    <t>CASPOFUNGINE MYL 50MG PERF FL</t>
  </si>
  <si>
    <t>CASPOFUNGINE MYL 70MG PERF FL</t>
  </si>
  <si>
    <t>CASPOFUNGINE TVS 50MG PERF FL1</t>
  </si>
  <si>
    <t>CASPOFUNGINE TVS 70MG PERF FL1</t>
  </si>
  <si>
    <t>ENBREL 25MG INJ STY0,5ML +TAMP</t>
  </si>
  <si>
    <t>BENDAMUST.EG 2,5MG/ML FL100MG</t>
  </si>
  <si>
    <t>BENDAMUST.EG 2,5MG/ML FL25MG</t>
  </si>
  <si>
    <t>HERZUMA 150MG PERF FL</t>
  </si>
  <si>
    <t>CUVITRU 200MG/ML INJ FL10ML</t>
  </si>
  <si>
    <t>CUVITRU 200MG/ML INJ FL20ML</t>
  </si>
  <si>
    <t>CUVITRU 200MG/ML INJ FL40ML</t>
  </si>
  <si>
    <t>CUVITRU 200MG/ML INJ FL5ML</t>
  </si>
  <si>
    <t>HUMIRA 20MG INJ SRG0,2ML +T.</t>
  </si>
  <si>
    <t>HUMIRA 80MG INJ SRG0,8ML +T.</t>
  </si>
  <si>
    <t>HUMIRA 80MG INJ STY0,8ML +T.</t>
  </si>
  <si>
    <t>ONTRUZANT 150MG PERF FL</t>
  </si>
  <si>
    <t>FEIBA 50U/ML INJ FL+FL10ML+BJ</t>
  </si>
  <si>
    <t>FACTEUR DE COAGULATION AYANT UNE ACTIVITE COURT-CIRCUITANT L’INHIBITEUR DU FACTEUR VIII</t>
  </si>
  <si>
    <t>FEIBA 50U/ML INJ FL+FL50ML+BJ</t>
  </si>
  <si>
    <t>KANJINTI 150MG PERF FL</t>
  </si>
  <si>
    <t>KANJINTI 420MG PERF FL</t>
  </si>
  <si>
    <t>AMGEVITA 20MG INJ SRG0,4ML</t>
  </si>
  <si>
    <t>AMGEVITA 40MG INJ SRG0,8ML</t>
  </si>
  <si>
    <t>AMGEVITA 40MG INJ STY0,8ML</t>
  </si>
  <si>
    <t>NUWIQ 2500UI INJ FL + SRG + N</t>
  </si>
  <si>
    <t>NUWIQ 3000UI INJ FL + SRG + N</t>
  </si>
  <si>
    <t>NUWIQ 4000UI INJ FL + SRG + N</t>
  </si>
  <si>
    <t>ACID.CARGLUMIQ. WAY 200MG C.D</t>
  </si>
  <si>
    <t>IMRALDI 40MG INJ STYL0,8ML</t>
  </si>
  <si>
    <t>IMRALDI 40MG INJ SRG0,8ML</t>
  </si>
  <si>
    <t>HYRIMOZ 40MG INJ STYL0,8ML</t>
  </si>
  <si>
    <t>HYRIMOZ 40MG INJ SRG0,8ML +D</t>
  </si>
  <si>
    <t>bevacizumab 25 mg/ml DMLA </t>
  </si>
  <si>
    <t>Autre traceur ENC SSR</t>
  </si>
  <si>
    <t>FICHCOMP SSR</t>
  </si>
  <si>
    <t>Suppression</t>
  </si>
  <si>
    <t>Source</t>
  </si>
  <si>
    <t>Codes UCD supprimés de la liste traceurs ENC SSR :</t>
  </si>
  <si>
    <t>3400890047326</t>
  </si>
  <si>
    <t>ANCOTIL 500 MG CPR</t>
  </si>
  <si>
    <t>3400890209786</t>
  </si>
  <si>
    <t>COLIMYCINE 1MUI PDR INJ FL</t>
  </si>
  <si>
    <t>3400890543224</t>
  </si>
  <si>
    <t>LIORESAL 10MG CPR</t>
  </si>
  <si>
    <t>3400891069938</t>
  </si>
  <si>
    <t>ANCOTIL 2,5G/250ML SOL INJ FL</t>
  </si>
  <si>
    <t>3400891094190</t>
  </si>
  <si>
    <t>DECAPEPTYL 0,1MG PDR ET SOL INJ</t>
  </si>
  <si>
    <t>3400891225846</t>
  </si>
  <si>
    <t>ACTILYSE 20 MG INJ</t>
  </si>
  <si>
    <t>3400891225907</t>
  </si>
  <si>
    <t>ACTILYSE 50 MG INJ</t>
  </si>
  <si>
    <t>3400891251579</t>
  </si>
  <si>
    <t>TARGOCID 100MG/1,5ML PDR ET SOL INJ</t>
  </si>
  <si>
    <t>3400891251630</t>
  </si>
  <si>
    <t>TARGOCID 200MG/3ML PDR ET SOL INJ</t>
  </si>
  <si>
    <t>3400891251869</t>
  </si>
  <si>
    <t>TARGOCID 400MG/3ML PDR ET SOL INJ</t>
  </si>
  <si>
    <t>3400891309454</t>
  </si>
  <si>
    <t>CYMEVAN 500 MG PDR INJ FL</t>
  </si>
  <si>
    <t>3400891372557</t>
  </si>
  <si>
    <t>SANDOSTATINE 100MCG/1ML SOL INJ AMP</t>
  </si>
  <si>
    <t>3400891372618</t>
  </si>
  <si>
    <t>SANDOSTATINE 50MCG/1ML SOL INJ AMP</t>
  </si>
  <si>
    <t>3400891464030</t>
  </si>
  <si>
    <t>SANDOSTATINE 500MCG/1ML SOL INJ AMP</t>
  </si>
  <si>
    <t>3400891511147</t>
  </si>
  <si>
    <t>NEUPOGEN 30MU/0,5ML SOL INJ SER</t>
  </si>
  <si>
    <t>3400891568738</t>
  </si>
  <si>
    <t>ACTILYSE 10MG INJ</t>
  </si>
  <si>
    <t>3400891604610</t>
  </si>
  <si>
    <t>ILOMEDINE 0,1MG/ML SOL INJ AMP 0,5ML</t>
  </si>
  <si>
    <t>3400891640748</t>
  </si>
  <si>
    <t>GENOTONORM 12MG PDR ET SOL INJ STYLO</t>
  </si>
  <si>
    <t>3400891669664</t>
  </si>
  <si>
    <t>DYSPORT 500U SPEYWOOD PDR INJ</t>
  </si>
  <si>
    <t>3400891670844</t>
  </si>
  <si>
    <t>ZOMACTON 4MG PDR ET SOL INJ</t>
  </si>
  <si>
    <t>3400891705836</t>
  </si>
  <si>
    <t>LIORESAL 0,05MG/1ML SOL INJ AMP</t>
  </si>
  <si>
    <t>3400891706086</t>
  </si>
  <si>
    <t>LIORESAL 10MG/20ML SOL INJ AMP</t>
  </si>
  <si>
    <t>3400891706147</t>
  </si>
  <si>
    <t>LIORESAL 10MG/5ML SOL INJ AMP</t>
  </si>
  <si>
    <t>3400891769012</t>
  </si>
  <si>
    <t>DECAPEPTYL LP 3MG PDR ET SOL INJ</t>
  </si>
  <si>
    <t>3400891799927</t>
  </si>
  <si>
    <t>NEORAL 100MG/ML SOL BUV FL 50ML</t>
  </si>
  <si>
    <t>3400891839470</t>
  </si>
  <si>
    <t>ORGARAN 750U AXa/0,6ML SOL INJ</t>
  </si>
  <si>
    <t>3400891863482</t>
  </si>
  <si>
    <t>WELLVONE 750 MG/5 ML, SUSP BUV, FLAC 226 ML</t>
  </si>
  <si>
    <t>3400891864083</t>
  </si>
  <si>
    <t>DECAPEPTYL LP 11,25MG PDR+SOL INJ</t>
  </si>
  <si>
    <t>3400891871067</t>
  </si>
  <si>
    <t>UMATROPE 6MG/3ML PDR ET SOL INJ</t>
  </si>
  <si>
    <t>3400891871128</t>
  </si>
  <si>
    <t>UMATROPE 12MG/3ML PDR ET SOL INJ</t>
  </si>
  <si>
    <t>3400891901436</t>
  </si>
  <si>
    <t>GRANOCYTE 13 MUI PDR ET SOL INJ SER</t>
  </si>
  <si>
    <t>3400891901665</t>
  </si>
  <si>
    <t>GRANOCYTE 34 MUI PDR ET SOL INJ SER</t>
  </si>
  <si>
    <t>3400891919936</t>
  </si>
  <si>
    <t>AVONEX 30MCG/0,5ML SOL INJ SER</t>
  </si>
  <si>
    <t>3400891984811</t>
  </si>
  <si>
    <t>CIFLOX 500MG/5ML GRANULES ORAL FL</t>
  </si>
  <si>
    <t>3400891998597</t>
  </si>
  <si>
    <t>SPORANOX 10MG/ML SOL BUV FL 150ML</t>
  </si>
  <si>
    <t>3400892067087</t>
  </si>
  <si>
    <t>INTRONA 10MUI/1ML SOL INJ</t>
  </si>
  <si>
    <t>3400892069388</t>
  </si>
  <si>
    <t>REBIF 22MCG/0,5ML SOL INJ SER</t>
  </si>
  <si>
    <t>3400892133126</t>
  </si>
  <si>
    <t>GENOTONORM 5,3MG PDR SOL INJ STYLO</t>
  </si>
  <si>
    <t>3400892137438</t>
  </si>
  <si>
    <t>SYNAGIS 100MG PDR ET SOL INJ</t>
  </si>
  <si>
    <t>3400892137667</t>
  </si>
  <si>
    <t>SYNAGIS 50MG PDR ET SOL INJ</t>
  </si>
  <si>
    <t>3400892138787</t>
  </si>
  <si>
    <t>REBIF 44MCG/0,5ML SOL INJ SER</t>
  </si>
  <si>
    <t>3400892208619</t>
  </si>
  <si>
    <t>ROFERON A 3MUI/0,5ML SOL INJ SER</t>
  </si>
  <si>
    <t>3400892208848</t>
  </si>
  <si>
    <t>ROFERON A 6MUI/0,5ML SOL INJ SER</t>
  </si>
  <si>
    <t>3400892208909</t>
  </si>
  <si>
    <t>ROFERON A 9MUI/0,5ML SOL INJ SER</t>
  </si>
  <si>
    <t>3400892227887</t>
  </si>
  <si>
    <t>BOTOX 100U ALLERGAN PDR INJ FL</t>
  </si>
  <si>
    <t>3400892238944</t>
  </si>
  <si>
    <t>NORDITROPINE SIMPLEXX 5MG/1,5ML INJ</t>
  </si>
  <si>
    <t>3400892247878</t>
  </si>
  <si>
    <t>NORDITROPINE SIMPLEXX 10MG/1,5ML INJ</t>
  </si>
  <si>
    <t>3400892247939</t>
  </si>
  <si>
    <t>NORDITROPINE SIMPLEXX 15MG/1,5ML INJ</t>
  </si>
  <si>
    <t>3400892335339</t>
  </si>
  <si>
    <t xml:space="preserve">ZYVOXID 600MG CPR             </t>
  </si>
  <si>
    <t>3400892343082</t>
  </si>
  <si>
    <t>SAIZEN CLICKEASY 8MG PDR INJ</t>
  </si>
  <si>
    <t>3400892365664</t>
  </si>
  <si>
    <t>CELLCEPT 1G/5ML PDR ORALE</t>
  </si>
  <si>
    <t>3400892382463</t>
  </si>
  <si>
    <t>UMATROPE 24MG/3ML PDR ET SOL INJ</t>
  </si>
  <si>
    <t>3400892410470</t>
  </si>
  <si>
    <t>PEGASYS 135MCG/0,5ML SOL INJ SER</t>
  </si>
  <si>
    <t>3400892410760</t>
  </si>
  <si>
    <t>PEGASYS 180MCG/0,5ML SOL INJ SER</t>
  </si>
  <si>
    <t>3400892417806</t>
  </si>
  <si>
    <t>GENOTONORM MINIQUICK 0,6MG INJ</t>
  </si>
  <si>
    <t>3400892417974</t>
  </si>
  <si>
    <t>GENOTONORM MINIQUICK 0,8MG INJ</t>
  </si>
  <si>
    <t>3400892418056</t>
  </si>
  <si>
    <t>GENOTONORM MINIQUICK 1,2MG INJ</t>
  </si>
  <si>
    <t>3400892418117</t>
  </si>
  <si>
    <t>GENOTONORM MINIQUICK 1,4MG INJ</t>
  </si>
  <si>
    <t>3400892418285</t>
  </si>
  <si>
    <t>GENOTONORM MINIQUICK 1,6MG INJ</t>
  </si>
  <si>
    <t>3400892418346</t>
  </si>
  <si>
    <t>GENOTONORM MINIQUICK 1,8MG INJ</t>
  </si>
  <si>
    <t>3400892418407</t>
  </si>
  <si>
    <t>GENOTONORM MINIQUICK 1MG INJ</t>
  </si>
  <si>
    <t>3400892418575</t>
  </si>
  <si>
    <t>GENOTONORM MINIQUICK 2MG INJ</t>
  </si>
  <si>
    <t>3400892419817</t>
  </si>
  <si>
    <t xml:space="preserve">IRESSA 250MG CPR              </t>
  </si>
  <si>
    <t>3400892434193</t>
  </si>
  <si>
    <t>VIALEBEX 200MG/ML INJ FV 100ML</t>
  </si>
  <si>
    <t>3400892434254</t>
  </si>
  <si>
    <t>VIALEBEX 200MG/ML INJ FV 50ML</t>
  </si>
  <si>
    <t>3400892434315</t>
  </si>
  <si>
    <t>VIALEBEX 40MG/ML INJ FV 100ML</t>
  </si>
  <si>
    <t>3400892434483</t>
  </si>
  <si>
    <t>VIALEBEX 40MG/ML INJ FV 250ML</t>
  </si>
  <si>
    <t>3400892434544</t>
  </si>
  <si>
    <t>VIALEBEX 40MG/ML INJ FV 500ML</t>
  </si>
  <si>
    <t>3400892461168</t>
  </si>
  <si>
    <t>VIALEBEX 200MG/ML BB. FV 10ML</t>
  </si>
  <si>
    <t>3400892471105</t>
  </si>
  <si>
    <t>INTRONA 18MUI/1,2ML SOL INJ STYLO</t>
  </si>
  <si>
    <t>3400892505725</t>
  </si>
  <si>
    <t xml:space="preserve">INVANZ 1G PDR INJ FL              </t>
  </si>
  <si>
    <t>HUMIRA 40MG INJ SRG0,8ML +T.</t>
  </si>
  <si>
    <t>3400892513997</t>
  </si>
  <si>
    <t>ZYVOXID 100MG/5ML GRANULES FL</t>
  </si>
  <si>
    <t>3400892575513</t>
  </si>
  <si>
    <t>RISPERDALCONSTA LP 25MG/2ML INJ</t>
  </si>
  <si>
    <t>3400892575681</t>
  </si>
  <si>
    <t>RISPERDALCONSTA LP 37,5MG/2ML INJ</t>
  </si>
  <si>
    <t>3400892575742</t>
  </si>
  <si>
    <t>RISPERDALCONSTA LP 50MG/2ML INJ</t>
  </si>
  <si>
    <t>3400892576114</t>
  </si>
  <si>
    <t>SOMAVERT 10MG PDR ET SOL INJ</t>
  </si>
  <si>
    <t>3400892576282</t>
  </si>
  <si>
    <t>SOMAVERT 15MG PDR ET SOL INJ</t>
  </si>
  <si>
    <t>3400892576343</t>
  </si>
  <si>
    <t>SOMAVERT 20MG PDR ET SOL INJ</t>
  </si>
  <si>
    <t>3400892597393</t>
  </si>
  <si>
    <t>NEUPOGEN 30MU/1ML SOL INJ FL</t>
  </si>
  <si>
    <t>3400892597454</t>
  </si>
  <si>
    <t>NEUPOGEN 48MU/0,5ML SOL INJ SER</t>
  </si>
  <si>
    <t>3400892622859</t>
  </si>
  <si>
    <t>ACTOSOLV 100000 UI PDR INJ</t>
  </si>
  <si>
    <t>3400892622910</t>
  </si>
  <si>
    <t>ACTOSOLV 600000 UI PDR INJ</t>
  </si>
  <si>
    <t>3400892626413</t>
  </si>
  <si>
    <t>COPAXONE 20MG/ML SOL INJ SER</t>
  </si>
  <si>
    <t>3400892635118</t>
  </si>
  <si>
    <t xml:space="preserve">GLIVEC 100MG CPR              </t>
  </si>
  <si>
    <t>3400892635286</t>
  </si>
  <si>
    <t xml:space="preserve">GLIVEC 400MG CPR              </t>
  </si>
  <si>
    <t>3400892669816</t>
  </si>
  <si>
    <t>NUTROPINAQ 10MG/2ML SOL INJ</t>
  </si>
  <si>
    <t>3400892680002</t>
  </si>
  <si>
    <t>DUODOPA GEL INTEST SACH 100ML</t>
  </si>
  <si>
    <t>3400892697789</t>
  </si>
  <si>
    <t>BACLOFENE ZEN 10MG CPR</t>
  </si>
  <si>
    <t>3400892717234</t>
  </si>
  <si>
    <t xml:space="preserve">TARCEVA 100MG CPR      </t>
  </si>
  <si>
    <t>3400892717463</t>
  </si>
  <si>
    <t xml:space="preserve">TARCEVA 150MG CPR      </t>
  </si>
  <si>
    <t>3400892717524</t>
  </si>
  <si>
    <t xml:space="preserve">TARCEVA 25MG CPR       </t>
  </si>
  <si>
    <t>VIVAGLOBIN 160 MG/ML AMP 0,8 G</t>
  </si>
  <si>
    <t>ALFALASTIN 33,33 MG INJ FV + FV</t>
  </si>
  <si>
    <t>3400892777085</t>
  </si>
  <si>
    <t>NP 100 PREMATURES AP-HP SOL INJ</t>
  </si>
  <si>
    <t>3400892783819</t>
  </si>
  <si>
    <t>SANDOSTATINE LP 10MG PDR+SOL INJ SER</t>
  </si>
  <si>
    <t>3400892783987</t>
  </si>
  <si>
    <t>SANDOSTATINE LP 20MG PDR+SOL INJ SER</t>
  </si>
  <si>
    <t>3400892784069</t>
  </si>
  <si>
    <t>SANDOSTATINE LP 30MG PDR+SOL INJ SER</t>
  </si>
  <si>
    <t>3400892799667</t>
  </si>
  <si>
    <t>NOXAFIL 40MG/ML BUV FL 105ML</t>
  </si>
  <si>
    <t>VIVAGLOBIN 160 MG/ML AMP 16 G</t>
  </si>
  <si>
    <t>VIVAGLOBIN 160 MG/ML AMP 32 G</t>
  </si>
  <si>
    <t>VIVAGLOBIN 160 MG/ML AMP 8 G</t>
  </si>
  <si>
    <t>3400892849157</t>
  </si>
  <si>
    <t>SUTENT 12,5 MG GELULE</t>
  </si>
  <si>
    <t>3400892849218</t>
  </si>
  <si>
    <t>SUTENT 25 MG GELULE</t>
  </si>
  <si>
    <t>3400892849386</t>
  </si>
  <si>
    <t>SUTENT 50 MG GELULE</t>
  </si>
  <si>
    <t>3400892850276</t>
  </si>
  <si>
    <t>TYGACIL 50MG PDR INJ FL</t>
  </si>
  <si>
    <t>3400892850627</t>
  </si>
  <si>
    <t xml:space="preserve">CUBICIN 350MG PDR INJ FL         </t>
  </si>
  <si>
    <t>3400892850795</t>
  </si>
  <si>
    <t xml:space="preserve">CUBICIN 500MG PDR INJ FL         </t>
  </si>
  <si>
    <t>3400892853758</t>
  </si>
  <si>
    <t xml:space="preserve">NEXAVAR 200MG CPR             </t>
  </si>
  <si>
    <t>3400892855301</t>
  </si>
  <si>
    <t>NP2 AP-HP, ENF, SOL PR PERF, FLAC 500 ML</t>
  </si>
  <si>
    <t>3400892897462</t>
  </si>
  <si>
    <t>BOTOX 50U ALLERGAN PDR INJ FL</t>
  </si>
  <si>
    <t>3400892933115</t>
  </si>
  <si>
    <t>SPRYCEL 20 MG CPR</t>
  </si>
  <si>
    <t>3400892933283</t>
  </si>
  <si>
    <t>SPRYCEL 50 MG CPR</t>
  </si>
  <si>
    <t>3400892935065</t>
  </si>
  <si>
    <t>SPRYCEL 70 MG CPR</t>
  </si>
  <si>
    <t>3400892936185</t>
  </si>
  <si>
    <t>VIALEBEX 50MG/ML INJ FV 250ML</t>
  </si>
  <si>
    <t>3400892936246</t>
  </si>
  <si>
    <t>VIALEBEX 50MG/ML INJ FV 500ML</t>
  </si>
  <si>
    <t>3400892942858</t>
  </si>
  <si>
    <t>COLIMYCINE 1MUI PDR ET SOL INH</t>
  </si>
  <si>
    <t>3400892944869</t>
  </si>
  <si>
    <t>BOTOX 200U ALLERGAN PDR INJ FL</t>
  </si>
  <si>
    <t>3400892955407</t>
  </si>
  <si>
    <t>LUCENTIS 10MG/ML SOL INJ FL 0,23ML</t>
  </si>
  <si>
    <t>3400892973036</t>
  </si>
  <si>
    <t>ALBUMINE BSC 20% SOL INJ 100ML</t>
  </si>
  <si>
    <t>3400892973265</t>
  </si>
  <si>
    <t>ALBUMINE BSC 20% SOL INJ 50ML</t>
  </si>
  <si>
    <t>3400892981130</t>
  </si>
  <si>
    <t>REVLIMID 10 MG GELULE</t>
  </si>
  <si>
    <t>3400892981369</t>
  </si>
  <si>
    <t>REVLIMID 15 MG GELULE</t>
  </si>
  <si>
    <t>3400892981420</t>
  </si>
  <si>
    <t>REVLIMID 25 MG GELULE</t>
  </si>
  <si>
    <t>3400892981598</t>
  </si>
  <si>
    <t>REVLIMID 5 MG GELULE</t>
  </si>
  <si>
    <t>3400892987453</t>
  </si>
  <si>
    <t xml:space="preserve">TYVERB 250MG CPR       </t>
  </si>
  <si>
    <t>3400892990644</t>
  </si>
  <si>
    <t>REBIF 8,8MCG/22MCG SOL INJ SER</t>
  </si>
  <si>
    <t>3400892995496</t>
  </si>
  <si>
    <t>ZOMACTON 10MG/ML PDR ET SOL INJ</t>
  </si>
  <si>
    <t>3400893006436</t>
  </si>
  <si>
    <t>BETAFERON 250MCG/ML PDR SOL INJ+NEC</t>
  </si>
  <si>
    <t>3400893070659</t>
  </si>
  <si>
    <t>OMNITROPE 5MG/1,5ML INJ CART PEN</t>
  </si>
  <si>
    <t>3400893075272</t>
  </si>
  <si>
    <t>TASIGNA 200 MG GELULE</t>
  </si>
  <si>
    <t>HUMIRA 40MG INJ STY0,8ML +T.</t>
  </si>
  <si>
    <t>3400893105061</t>
  </si>
  <si>
    <t>XEOMIN 100U PDR INJ FL</t>
  </si>
  <si>
    <t>3400893214961</t>
  </si>
  <si>
    <t>LIORESAL 5MG/5ML SOL BUV FL</t>
  </si>
  <si>
    <t>3400893262238</t>
  </si>
  <si>
    <t>SPRYCEL 100 MG CPR</t>
  </si>
  <si>
    <t>3400893309636</t>
  </si>
  <si>
    <t>THALIDOMIDE CLG 50MG GELULE</t>
  </si>
  <si>
    <t>3400893325254</t>
  </si>
  <si>
    <t>OCTREOTIDE HPI 100MCG/1ML SOL INJ FL</t>
  </si>
  <si>
    <t>3400893325315</t>
  </si>
  <si>
    <t>OCTREOTIDE HPI 50MCG/1ML SOL INJ FL</t>
  </si>
  <si>
    <t>3400893325483</t>
  </si>
  <si>
    <t>OCTREOTIDE HPI 500MCG/1ML SOL INJ FL</t>
  </si>
  <si>
    <t>3400893330807</t>
  </si>
  <si>
    <t>TEVAGRASTIM 30MUI/0,5ML SOL INJ</t>
  </si>
  <si>
    <t>3400893330975</t>
  </si>
  <si>
    <t>TEVAGRASTIM 48MUI/0,8ML SOL INJ</t>
  </si>
  <si>
    <t>IRINOTECAN ACT 20MG/ML INJ 25ML</t>
  </si>
  <si>
    <t>IRINOTECAN EBP 20MG/ML FL 25ML</t>
  </si>
  <si>
    <t>3400893381953</t>
  </si>
  <si>
    <t>ALBUNORM 20% PERF FL 100ML</t>
  </si>
  <si>
    <t>3400893382035</t>
  </si>
  <si>
    <t>ALBUNORM 20% PERF FL 50ML</t>
  </si>
  <si>
    <t>3400893382264</t>
  </si>
  <si>
    <t>ALBUNORM 5% PERF FL 250ML</t>
  </si>
  <si>
    <t>3400893382325</t>
  </si>
  <si>
    <t>ALBUNORM 5% PERF FL 500ML</t>
  </si>
  <si>
    <t>3400893388587</t>
  </si>
  <si>
    <t>ALBUNORM 5% PERF FL 100ML</t>
  </si>
  <si>
    <t>3400893393260</t>
  </si>
  <si>
    <t xml:space="preserve">AFINITOR 10MG CPR             </t>
  </si>
  <si>
    <t>3400893393321</t>
  </si>
  <si>
    <t xml:space="preserve">AFINITOR 5MG CPR              </t>
  </si>
  <si>
    <t>3400893393840</t>
  </si>
  <si>
    <t>ZARZIO 30MU/0,5ML SOL INJ SER</t>
  </si>
  <si>
    <t>3400893393901</t>
  </si>
  <si>
    <t>ZARZIO 48MU/0,5ML SOL INJ SER</t>
  </si>
  <si>
    <t>3400893408261</t>
  </si>
  <si>
    <t>NEULASTA 6MG SOL INJ</t>
  </si>
  <si>
    <t>3400893430903</t>
  </si>
  <si>
    <t>RATIOGRASTIM 48MUI/0,8ML SOL INJ SPS</t>
  </si>
  <si>
    <t>3400893433393</t>
  </si>
  <si>
    <t>ACTILYSE 2 MG INJ</t>
  </si>
  <si>
    <t>3400893457177</t>
  </si>
  <si>
    <t>DECAPEPTYL LP 22,5MG PDR+SOL INJ</t>
  </si>
  <si>
    <t>3400893480298</t>
  </si>
  <si>
    <t>REBIF 22MCG/0,5ML SOL INJ CART</t>
  </si>
  <si>
    <t>3400893480359</t>
  </si>
  <si>
    <t>REBIF 44MCG/0,5ML SOL INJ CART</t>
  </si>
  <si>
    <t>3400893485781</t>
  </si>
  <si>
    <t>BACLOFENE SUN 0,05MG/1ML SOL INJ AMP</t>
  </si>
  <si>
    <t>3400893485842</t>
  </si>
  <si>
    <t>BACLOFENE SUN 10MG/20ML SOL INJ AMP</t>
  </si>
  <si>
    <t>3400893485903</t>
  </si>
  <si>
    <t>BACLOFENE SUN 10MG/5ML SOL INJ AMP</t>
  </si>
  <si>
    <t>3400893519653</t>
  </si>
  <si>
    <t>REVOLADE 25 MG CPR</t>
  </si>
  <si>
    <t>3400893519714</t>
  </si>
  <si>
    <t>REVOLADE 50 MG CPR</t>
  </si>
  <si>
    <t>3400893531198</t>
  </si>
  <si>
    <t>GRANOCYTE 34 MUI INJ (PL) AIP PLA</t>
  </si>
  <si>
    <t>3400893542484</t>
  </si>
  <si>
    <t>NIVESTIM 12MU/0,2ML SOL INJ SER</t>
  </si>
  <si>
    <t>3400893542545</t>
  </si>
  <si>
    <t>NIVESTIM 30MU/0,5ML SOL INJ SER</t>
  </si>
  <si>
    <t>3400893542606</t>
  </si>
  <si>
    <t>NIVESTIM 48MU/0,5ML SOL INJ SER</t>
  </si>
  <si>
    <t>3400893544495</t>
  </si>
  <si>
    <t>NPLATE 250MCG/0,5ML PDR SOL INJ +KIT</t>
  </si>
  <si>
    <t>3400893544556</t>
  </si>
  <si>
    <t>NPLATE 500MCG/1ML PDR SOL INJ +KIT</t>
  </si>
  <si>
    <t>3400893556092</t>
  </si>
  <si>
    <t xml:space="preserve">VOTRIENT 200MG CPR            </t>
  </si>
  <si>
    <t>3400893556153</t>
  </si>
  <si>
    <t xml:space="preserve">VOTRIENT 400MG CPR            </t>
  </si>
  <si>
    <t>3400893602089</t>
  </si>
  <si>
    <t>DYSPORT 300U SPEYWOOD PDR INJ</t>
  </si>
  <si>
    <t>3400893606223</t>
  </si>
  <si>
    <t>ALBUNORM 4% PERF FL 100ML</t>
  </si>
  <si>
    <t>3400893606391</t>
  </si>
  <si>
    <t>ALBUNORM 4% PERF FL 250ML</t>
  </si>
  <si>
    <t>3400893606452</t>
  </si>
  <si>
    <t>ALBUNORM 4% PERF FL 500ML</t>
  </si>
  <si>
    <t>3400893616338</t>
  </si>
  <si>
    <t>NORDITROPINE NORDI 15MG/1,5ML INJ</t>
  </si>
  <si>
    <t>3400893649916</t>
  </si>
  <si>
    <t>SIROCTID 0,05MG/ML SOL INJ SER 1ML</t>
  </si>
  <si>
    <t>3400893650165</t>
  </si>
  <si>
    <t>SIROCTID 0,1MG/ML SOL INJ SER 1ML</t>
  </si>
  <si>
    <t>3400893650226</t>
  </si>
  <si>
    <t>SIROCTID 0,5MG/ML SOL INJ SER 1ML</t>
  </si>
  <si>
    <t>3400893663004</t>
  </si>
  <si>
    <t>BACLOFENE AGT 0,05MG/1ML SOL INJ AMP</t>
  </si>
  <si>
    <t>3400893663172</t>
  </si>
  <si>
    <t>BACLOFENE AGT 0,5MG/1ML SOL INJ AMP</t>
  </si>
  <si>
    <t>3400893663233</t>
  </si>
  <si>
    <t>BACLOFENE AGT 2MG/1ML SOL INJ 5ML</t>
  </si>
  <si>
    <t>3400893727140</t>
  </si>
  <si>
    <t>SPRYCEL 140 MG CPR</t>
  </si>
  <si>
    <t>3400893730041</t>
  </si>
  <si>
    <t>ZYTIGA 250MG CPR</t>
  </si>
  <si>
    <t>YERVOY 5 mg/ml Perf FL 10 ml</t>
  </si>
  <si>
    <t>YERVOY 5 mg/ml Perf FL 40 ml</t>
  </si>
  <si>
    <t>3400893746820</t>
  </si>
  <si>
    <t>PEGASYS 135MCG/0,5ML SOL INJ STYLO</t>
  </si>
  <si>
    <t>3400893746998</t>
  </si>
  <si>
    <t>PEGASYS 180MCG/0,5ML SOL INJ STYLO</t>
  </si>
  <si>
    <t>3400893776636</t>
  </si>
  <si>
    <t>XEOMIN 50U PDR INJ FL</t>
  </si>
  <si>
    <t>3400893781609</t>
  </si>
  <si>
    <t>AVONEX 30MCG/0,5ML SOL INJ STYLO</t>
  </si>
  <si>
    <t>3400893804872</t>
  </si>
  <si>
    <t>OCTREOTIDE ARW 500MCG/1ML INJ AMP</t>
  </si>
  <si>
    <t>3400893804933</t>
  </si>
  <si>
    <t>OCTREOTIDE ARW 100MCG/1ML INJ AMP</t>
  </si>
  <si>
    <t>3400893805015</t>
  </si>
  <si>
    <t>OCTREOTIDE ARW 50MCG/1ML INJ AMP</t>
  </si>
  <si>
    <t>3400893808955</t>
  </si>
  <si>
    <t>YDRALBUM 200G/L PERF FL 50ML</t>
  </si>
  <si>
    <t>3400893809037</t>
  </si>
  <si>
    <t>YDRALBUM 200G/L PERF FL 100ML</t>
  </si>
  <si>
    <t>3400893810446</t>
  </si>
  <si>
    <t>TASIGNA 150 MG GELULE</t>
  </si>
  <si>
    <t>3400893812396</t>
  </si>
  <si>
    <t>CAPRELSA 100MG CPR</t>
  </si>
  <si>
    <t>3400893812457</t>
  </si>
  <si>
    <t>CAPRELSA 300MG CPR</t>
  </si>
  <si>
    <t>3400893820902</t>
  </si>
  <si>
    <t>BACLOFENE AGT 2MG/1ML SOL INJ 20ML</t>
  </si>
  <si>
    <t>3400893822791</t>
  </si>
  <si>
    <t>ZELBORAF 240MG CPR</t>
  </si>
  <si>
    <t>3400893842492</t>
  </si>
  <si>
    <t>OCTREOTIDE ARW 200MCG/1ML SOL INJ FL</t>
  </si>
  <si>
    <t>3400893856741</t>
  </si>
  <si>
    <t>GRANOCYTE 34 MUI INJ (PL) AIP MWI</t>
  </si>
  <si>
    <t>3400893869468</t>
  </si>
  <si>
    <t>ZYVOXID 2MG/ML INJ POC FX 300ML</t>
  </si>
  <si>
    <t>3400893875551</t>
  </si>
  <si>
    <t>INLYTA 1MG CPR PELLIC</t>
  </si>
  <si>
    <t>3400893875612</t>
  </si>
  <si>
    <t>INLYTA 5MG CPR PELLIC</t>
  </si>
  <si>
    <t>3400893880005</t>
  </si>
  <si>
    <t>JAKAVI 15MG CPR</t>
  </si>
  <si>
    <t>3400893880173</t>
  </si>
  <si>
    <t>JAKAVI 20MG CPR</t>
  </si>
  <si>
    <t>3400893880234</t>
  </si>
  <si>
    <t>JAKAVI 5MG CPR</t>
  </si>
  <si>
    <t>3400893892589</t>
  </si>
  <si>
    <t>XALKORI 200MG GELULE</t>
  </si>
  <si>
    <t>3400893892640</t>
  </si>
  <si>
    <t>XALKORI 250MG GELULE</t>
  </si>
  <si>
    <t>3400893899045</t>
  </si>
  <si>
    <t>ZINFORO 600MG PDR INJ FL</t>
  </si>
  <si>
    <t>3400893899106</t>
  </si>
  <si>
    <t>NORDITROPINE NORDI 10MG/1,5ML INJ</t>
  </si>
  <si>
    <t>3400893899274</t>
  </si>
  <si>
    <t>NORDITROPINE NORDI 5MG/1,5ML INJ</t>
  </si>
  <si>
    <t>3400893919309</t>
  </si>
  <si>
    <t>GENOTONORM 12MG PDR ET SOL INJ CART</t>
  </si>
  <si>
    <t>3400893919477</t>
  </si>
  <si>
    <t>GENOTONORM 5,3MG PDR ET SOL INJ CART</t>
  </si>
  <si>
    <t>3400893919828</t>
  </si>
  <si>
    <t>OMNITROPE 15MG/1,5ML INJ CART SUREP</t>
  </si>
  <si>
    <t>3400893919996</t>
  </si>
  <si>
    <t>SAIZEN 5,83MG/ML SOL INJ CART</t>
  </si>
  <si>
    <t>3400893920077</t>
  </si>
  <si>
    <t>SAIZEN 8MG/ML 1,5ML SOL INJ CART</t>
  </si>
  <si>
    <t>3400893920138</t>
  </si>
  <si>
    <t>SAIZEN 8MG/ML 2,5ML SOL INJ CART</t>
  </si>
  <si>
    <t>3400893922088</t>
  </si>
  <si>
    <t>REBIF 22MCG/0,5ML SOL INJ STYLO</t>
  </si>
  <si>
    <t>3400893922149</t>
  </si>
  <si>
    <t>REBIF 44MCG/0,5ML SOL INJ STYLO</t>
  </si>
  <si>
    <t>3400893922200</t>
  </si>
  <si>
    <t>REBIF 8,8MCG/22MCG SOL INJ STYLO</t>
  </si>
  <si>
    <t>3400893935095</t>
  </si>
  <si>
    <t>BOSULIF 100MG CPR</t>
  </si>
  <si>
    <t>3400893935156</t>
  </si>
  <si>
    <t>BOSULIF 500MG CPR</t>
  </si>
  <si>
    <t>3400893953884</t>
  </si>
  <si>
    <t>PEGASYS 90MCG/0,5ML SOL INJ SER</t>
  </si>
  <si>
    <t>3400893953945</t>
  </si>
  <si>
    <t>EYLEA 40MG/ML SOL INJ FL 0,1ML</t>
  </si>
  <si>
    <t>3400893956038</t>
  </si>
  <si>
    <t>STIVARGA 40MG CPR</t>
  </si>
  <si>
    <t>3400893956267</t>
  </si>
  <si>
    <t>TAFINLAR 50MG GELULE</t>
  </si>
  <si>
    <t>3400893956328</t>
  </si>
  <si>
    <t>TAFINLAR 75MG GELULE</t>
  </si>
  <si>
    <t>3400893957509</t>
  </si>
  <si>
    <t>ICLUSIG 15MG CPR</t>
  </si>
  <si>
    <t>3400893957677</t>
  </si>
  <si>
    <t>ICLUSIG 45MG CPR</t>
  </si>
  <si>
    <t>3400893957738</t>
  </si>
  <si>
    <t>EXTAVIA 250MCG/ML PDR SOL INJ +SER</t>
  </si>
  <si>
    <t>3400893957967</t>
  </si>
  <si>
    <t>IMNOVID 1MG GELULE</t>
  </si>
  <si>
    <t>3400893958049</t>
  </si>
  <si>
    <t>IMNOVID 2MG GELULE</t>
  </si>
  <si>
    <t>3400893958100</t>
  </si>
  <si>
    <t>IMNOVID 3MG GELULE</t>
  </si>
  <si>
    <t>3400893958278</t>
  </si>
  <si>
    <t>IMNOVID 4MG GELULE</t>
  </si>
  <si>
    <t>3400893964941</t>
  </si>
  <si>
    <t>ERIVEDGE 150MG GELULE</t>
  </si>
  <si>
    <t>3400893965542</t>
  </si>
  <si>
    <t>XTANDI 40MG CAPSULE</t>
  </si>
  <si>
    <t>3400893969915</t>
  </si>
  <si>
    <t>OMNITROPE 10MG/1,5ML INJ CART SUREP</t>
  </si>
  <si>
    <t>3400893970164</t>
  </si>
  <si>
    <t>OMNITROPE 5MG/1,5ML INJ CART SUREP</t>
  </si>
  <si>
    <t>3400893970225</t>
  </si>
  <si>
    <t>OCTREOTIDE KBI 100MCG/1ML SOL INJ FL</t>
  </si>
  <si>
    <t>3400893970393</t>
  </si>
  <si>
    <t>OCTREOTIDE KBI 500MCG/1ML SOL INJ FL</t>
  </si>
  <si>
    <t>3400893970454</t>
  </si>
  <si>
    <t>OCTREOTIDE KBI 50MCG/1ML SOL INJ FL</t>
  </si>
  <si>
    <t>3400893982112</t>
  </si>
  <si>
    <t>SOVALDI 400MG CPR</t>
  </si>
  <si>
    <t>3400893987834</t>
  </si>
  <si>
    <t>GIOTRIF 20MG CPR</t>
  </si>
  <si>
    <t>3400893988084</t>
  </si>
  <si>
    <t>GIOTRIF 30MG CPR</t>
  </si>
  <si>
    <t>3400893988145</t>
  </si>
  <si>
    <t>GIOTRIF 40MG CPR</t>
  </si>
  <si>
    <t>3400893988206</t>
  </si>
  <si>
    <t>GIOTRIF 50MG CPR</t>
  </si>
  <si>
    <t>3400894006176</t>
  </si>
  <si>
    <t>NOXAFIL 100MG CPR</t>
  </si>
  <si>
    <t>3400894009948</t>
  </si>
  <si>
    <t>LUCENTIS 10MG/ML SOL INJ SER</t>
  </si>
  <si>
    <t>3400894011088</t>
  </si>
  <si>
    <t>OLYSIO 150MG GELULE</t>
  </si>
  <si>
    <t>3400894028468</t>
  </si>
  <si>
    <t>DAKLINZA 30MG CPR</t>
  </si>
  <si>
    <t>3400894028529</t>
  </si>
  <si>
    <t>DAKLINZA 60MG CPR</t>
  </si>
  <si>
    <t>3400894029298</t>
  </si>
  <si>
    <t>INLYTA 3MG CPR PELLIC</t>
  </si>
  <si>
    <t>3004894029359</t>
  </si>
  <si>
    <t>INLYTA 7MG CPR PELLIC</t>
  </si>
  <si>
    <t>3400894034780</t>
  </si>
  <si>
    <t>ZYDELIG 100MG CPR</t>
  </si>
  <si>
    <t>3400894034841</t>
  </si>
  <si>
    <t>ZYDELIG 150MG CPR</t>
  </si>
  <si>
    <t>3400894034902</t>
  </si>
  <si>
    <t>IMBRUVICA 140MG GELULE</t>
  </si>
  <si>
    <t>ARZERRA 1 000 MG PERF FL 50 ML</t>
  </si>
  <si>
    <t>ARZERRA 100 MG PERF FL 5 ML</t>
  </si>
  <si>
    <t>3400894050810</t>
  </si>
  <si>
    <t>HARVONI 90MG/400MG CPR</t>
  </si>
  <si>
    <t>3400894056782</t>
  </si>
  <si>
    <t>REVLIMID 2,5 MG GELULE</t>
  </si>
  <si>
    <t>3400894056843</t>
  </si>
  <si>
    <t>LYNPARZA 50MG GELULE</t>
  </si>
  <si>
    <t>3400894057444</t>
  </si>
  <si>
    <t>EXVIERA 250MG CPR</t>
  </si>
  <si>
    <t>3400894057505</t>
  </si>
  <si>
    <t>VIEKIRAX 12,5MG/75MG/50MG CPR</t>
  </si>
  <si>
    <t>3400894065838</t>
  </si>
  <si>
    <t>ACCOFIL 30MU/0,5ML SOL INJ SER</t>
  </si>
  <si>
    <t>3400894066088</t>
  </si>
  <si>
    <t>ACCOFIL 48MU/0,5ML SOL INJ SER</t>
  </si>
  <si>
    <t>3400894082927</t>
  </si>
  <si>
    <t>REVLIMID 20MG GELULE</t>
  </si>
  <si>
    <t>3400894083009</t>
  </si>
  <si>
    <t>REVLIMID 7,5 MG GELULE</t>
  </si>
  <si>
    <t>3400894088660</t>
  </si>
  <si>
    <t>LENVIMA 10MG GELULE</t>
  </si>
  <si>
    <t>3400894088721</t>
  </si>
  <si>
    <t>LENVIMA 4MG GELULE</t>
  </si>
  <si>
    <t>3400894098607</t>
  </si>
  <si>
    <t>GRANOCYTE 34 MUI INJ (LT) AIP MWI</t>
  </si>
  <si>
    <t>COSENTYX 150MG INJ SRG1ML</t>
  </si>
  <si>
    <t>COSENTYX 150MG INJ STY1ML</t>
  </si>
  <si>
    <t>3400894108344</t>
  </si>
  <si>
    <t>ZYKADIA 150MG GELULE</t>
  </si>
  <si>
    <t>3400894124542</t>
  </si>
  <si>
    <t>COTELLIC 20MG CPR</t>
  </si>
  <si>
    <t>3400894132646</t>
  </si>
  <si>
    <t>AFINITOR 2,5MG CPR</t>
  </si>
  <si>
    <t>3400894164692</t>
  </si>
  <si>
    <t>GRANOCYTE 34 MUI INJ (UK) AIP BBA</t>
  </si>
  <si>
    <t>3400894177012</t>
  </si>
  <si>
    <t>ICLUSIG 30MG CPR</t>
  </si>
  <si>
    <t>3400894180081</t>
  </si>
  <si>
    <t>ZEPATIER 50MG/100MG CPR</t>
  </si>
  <si>
    <t>3400894192039</t>
  </si>
  <si>
    <t>XEOMIN 200U PDR INJ FL</t>
  </si>
  <si>
    <t>3400894196280</t>
  </si>
  <si>
    <t>JAKAVI 10MG CPR</t>
  </si>
  <si>
    <t>3400894198062</t>
  </si>
  <si>
    <t>EPCLUSA 400MG/100MG CPR</t>
  </si>
  <si>
    <t>3400894217893</t>
  </si>
  <si>
    <t>MEKINIST 0,5MG CPR</t>
  </si>
  <si>
    <t>3400894217954</t>
  </si>
  <si>
    <t>MEKINIST 2MG CPR</t>
  </si>
  <si>
    <t>Autres traceurs ENC SSR</t>
  </si>
  <si>
    <t>LIPIOCIS INJ FL2ML</t>
  </si>
  <si>
    <t>PHOTOFRIN 75MG INJ FL</t>
  </si>
  <si>
    <t>ARANESP 100MCG INJ SRG0,5ML</t>
  </si>
  <si>
    <t>ARANESP 150MCG INJ SRG0,3ML</t>
  </si>
  <si>
    <t>ARANESP 20MCG INJ SRG0,5ML</t>
  </si>
  <si>
    <t>ARANESP 30MCG INJ SRG0,3ML</t>
  </si>
  <si>
    <t>ARANESP 40MCG INJ SRG0,4ML</t>
  </si>
  <si>
    <t>ARANESP 50MCG INJ SRG0,5ML</t>
  </si>
  <si>
    <t>ARANESP 60MCG INJ SRG0,3ML</t>
  </si>
  <si>
    <t>ARANESP 80MCG INJ SRG0,4ML</t>
  </si>
  <si>
    <t>COPEGUS 200MG CPR</t>
  </si>
  <si>
    <t>OSIGRAFT 3,5MG INJ FL</t>
  </si>
  <si>
    <t>HEXVIX 85 mg Poudre et solvant pour solution pour administration intravesicale</t>
  </si>
  <si>
    <t>COPEGUS 400MG CPR</t>
  </si>
  <si>
    <t xml:space="preserve">AMG 531 250MCG PDR INJ FL     </t>
  </si>
  <si>
    <t>RETACRIT 1000U/0,3ML INJ SRG</t>
  </si>
  <si>
    <t>RETACRIT 10000U/1ML INJ SRG</t>
  </si>
  <si>
    <t>RETACRIT 2000U/0,6ML INJ SRG</t>
  </si>
  <si>
    <t>RETACRIT 20000U/0,5ML INJ SRG</t>
  </si>
  <si>
    <t>RETACRIT 3000U/0,9ML INJ SRG</t>
  </si>
  <si>
    <t>RETACRIT 30000U/0,75ML INJ SRG</t>
  </si>
  <si>
    <t>RETACRIT 4000U/0,4ML INJ SRG</t>
  </si>
  <si>
    <t>RETACRIT 40000U/1ML INJ SRG</t>
  </si>
  <si>
    <t>RETACRIT 5000U/0,5ML INJ SRG</t>
  </si>
  <si>
    <t>RETACRIT 6000U/0,6ML INJ SRG</t>
  </si>
  <si>
    <t>RETACRIT 8000U/0,8ML INJ SRG</t>
  </si>
  <si>
    <t>EPOPROSTENOL SDZ 0,5MG FL + FL</t>
  </si>
  <si>
    <t>EPOPROSTENOL SDZ 1,5MG FL + FL</t>
  </si>
  <si>
    <t>NORVIR 80MG/ML BUV FL90ML +S.</t>
  </si>
  <si>
    <t xml:space="preserve">MEROPENEM SDZ 1G INJ FL       </t>
  </si>
  <si>
    <t>LEVETIRACETAM ACT 1000MG CPR</t>
  </si>
  <si>
    <t>LEVETIRACETAM AGT 100MG/ML FL</t>
  </si>
  <si>
    <t>LEVETIRACETAM ACG300ML+SRG10ML</t>
  </si>
  <si>
    <t>LEVETIRACETAM ACG300ML+SRG1ML</t>
  </si>
  <si>
    <t>LEVETIRACETAM ACG300ML+SRG3ML</t>
  </si>
  <si>
    <t>MEMANTINE LEK 10MG CPR</t>
  </si>
  <si>
    <t>MEMANTINE LEK 20MG CPR</t>
  </si>
  <si>
    <t>MEMANTINE ACT 20MG CPR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</si>
</sst>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4">
    <xf numFmtId="0" fontId="0" fillId="0" borderId="0" xfId="0"/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 wrapText="1"/>
    </xf>
    <xf numFmtId="1" fontId="4" fillId="0" borderId="1" xfId="2" applyNumberFormat="1" applyFont="1" applyBorder="1" applyProtection="1"/>
    <xf numFmtId="0" fontId="4" fillId="0" borderId="1" xfId="2" applyFont="1" applyBorder="1" applyAlignment="1" applyProtection="1">
      <alignment wrapText="1"/>
    </xf>
    <xf numFmtId="0" fontId="4" fillId="0" borderId="1" xfId="2" applyFont="1" applyBorder="1" applyAlignment="1">
      <alignment horizontal="center"/>
    </xf>
    <xf numFmtId="14" fontId="4" fillId="0" borderId="1" xfId="2" applyNumberFormat="1" applyFont="1" applyBorder="1"/>
    <xf numFmtId="0" fontId="4" fillId="0" borderId="2" xfId="2" applyFont="1" applyBorder="1" applyAlignment="1" applyProtection="1">
      <alignment horizontal="center" vertical="center" wrapText="1"/>
    </xf>
    <xf numFmtId="0" fontId="4" fillId="0" borderId="1" xfId="2" applyFont="1" applyBorder="1" applyAlignment="1" applyProtection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1" fontId="8" fillId="0" borderId="1" xfId="2" applyNumberFormat="1" applyFont="1" applyBorder="1" applyProtection="1"/>
    <xf numFmtId="0" fontId="8" fillId="0" borderId="1" xfId="2" applyFont="1" applyBorder="1" applyAlignment="1" applyProtection="1">
      <alignment wrapText="1"/>
    </xf>
    <xf numFmtId="0" fontId="8" fillId="0" borderId="1" xfId="2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/>
    </xf>
    <xf numFmtId="1" fontId="8" fillId="0" borderId="1" xfId="2" applyNumberFormat="1" applyFont="1" applyBorder="1" applyAlignment="1" applyProtection="1">
      <alignment horizontal="center"/>
    </xf>
    <xf numFmtId="0" fontId="7" fillId="0" borderId="0" xfId="0" applyFont="1" applyAlignment="1">
      <alignment horizontal="left"/>
    </xf>
    <xf numFmtId="1" fontId="4" fillId="0" borderId="1" xfId="2" applyNumberFormat="1" applyFont="1" applyBorder="1" applyAlignment="1" applyProtection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" fontId="4" fillId="0" borderId="1" xfId="2" applyNumberFormat="1" applyFont="1" applyBorder="1" applyAlignment="1" applyProtection="1">
      <alignment vertical="center"/>
    </xf>
    <xf numFmtId="0" fontId="4" fillId="0" borderId="1" xfId="2" applyFont="1" applyBorder="1" applyAlignment="1" applyProtection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1" fontId="4" fillId="0" borderId="1" xfId="2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center" vertical="center"/>
    </xf>
    <xf numFmtId="1" fontId="4" fillId="0" borderId="1" xfId="2" applyNumberFormat="1" applyFont="1" applyFill="1" applyBorder="1" applyAlignment="1" applyProtection="1">
      <alignment vertical="center"/>
    </xf>
    <xf numFmtId="0" fontId="4" fillId="0" borderId="1" xfId="2" applyFont="1" applyFill="1" applyBorder="1" applyAlignment="1" applyProtection="1">
      <alignment vertical="center" wrapText="1"/>
    </xf>
    <xf numFmtId="0" fontId="4" fillId="0" borderId="1" xfId="2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J869"/>
  <sheetViews>
    <sheetView tabSelected="1" workbookViewId="0">
      <pane ySplit="1" topLeftCell="A2" activePane="bottomLeft" state="frozen"/>
      <selection pane="bottomLeft" activeCell="L20" sqref="L20"/>
    </sheetView>
  </sheetViews>
  <sheetFormatPr baseColWidth="10" defaultRowHeight="15" x14ac:dyDescent="0.25"/>
  <cols>
    <col min="1" max="1" width="15.85546875" style="28" customWidth="1"/>
    <col min="2" max="2" width="20.7109375" style="28" customWidth="1"/>
    <col min="3" max="3" width="41.85546875" style="22" bestFit="1" customWidth="1"/>
    <col min="4" max="4" width="46.42578125" style="22" customWidth="1"/>
    <col min="5" max="5" width="21" style="22" bestFit="1" customWidth="1"/>
    <col min="6" max="6" width="14" style="22" bestFit="1" customWidth="1"/>
    <col min="7" max="16384" width="11.42578125" style="22"/>
  </cols>
  <sheetData>
    <row r="1" spans="1:7" x14ac:dyDescent="0.25">
      <c r="A1" s="1" t="s">
        <v>0</v>
      </c>
      <c r="B1" s="1" t="s">
        <v>1</v>
      </c>
      <c r="C1" s="1" t="s">
        <v>432</v>
      </c>
      <c r="D1" s="2" t="s">
        <v>433</v>
      </c>
      <c r="E1" s="3" t="s">
        <v>983</v>
      </c>
      <c r="F1" s="3" t="s">
        <v>2</v>
      </c>
      <c r="G1" s="2" t="s">
        <v>3</v>
      </c>
    </row>
    <row r="2" spans="1:7" customFormat="1" x14ac:dyDescent="0.25">
      <c r="A2" s="12">
        <f>9196246+(0)</f>
        <v>9196246</v>
      </c>
      <c r="B2" s="21">
        <v>3400891962468</v>
      </c>
      <c r="C2" s="4" t="s">
        <v>466</v>
      </c>
      <c r="D2" s="5" t="s">
        <v>467</v>
      </c>
      <c r="E2" s="9" t="s">
        <v>981</v>
      </c>
      <c r="F2" s="13"/>
      <c r="G2" s="13"/>
    </row>
    <row r="3" spans="1:7" x14ac:dyDescent="0.2">
      <c r="A3" s="23">
        <f>9439944+(0)</f>
        <v>9439944</v>
      </c>
      <c r="B3" s="21">
        <v>3400894399445</v>
      </c>
      <c r="C3" s="24" t="s">
        <v>974</v>
      </c>
      <c r="D3" s="25" t="s">
        <v>520</v>
      </c>
      <c r="E3" s="9" t="s">
        <v>981</v>
      </c>
      <c r="F3" s="26" t="s">
        <v>431</v>
      </c>
      <c r="G3" s="27"/>
    </row>
    <row r="4" spans="1:7" customFormat="1" x14ac:dyDescent="0.25">
      <c r="A4" s="12">
        <f>9211371+(0)</f>
        <v>9211371</v>
      </c>
      <c r="B4" s="21">
        <v>3400892113715</v>
      </c>
      <c r="C4" s="4" t="s">
        <v>480</v>
      </c>
      <c r="D4" s="5" t="s">
        <v>481</v>
      </c>
      <c r="E4" s="9" t="s">
        <v>981</v>
      </c>
      <c r="F4" s="13"/>
      <c r="G4" s="13"/>
    </row>
    <row r="5" spans="1:7" customFormat="1" x14ac:dyDescent="0.25">
      <c r="A5" s="12">
        <f>9211388+(0)</f>
        <v>9211388</v>
      </c>
      <c r="B5" s="21">
        <v>3400892113883</v>
      </c>
      <c r="C5" s="4" t="s">
        <v>482</v>
      </c>
      <c r="D5" s="5" t="s">
        <v>481</v>
      </c>
      <c r="E5" s="9" t="s">
        <v>981</v>
      </c>
      <c r="F5" s="13"/>
      <c r="G5" s="13"/>
    </row>
    <row r="6" spans="1:7" customFormat="1" x14ac:dyDescent="0.25">
      <c r="A6" s="12">
        <f>9391344+(0)</f>
        <v>9391344</v>
      </c>
      <c r="B6" s="21">
        <v>3400893913444</v>
      </c>
      <c r="C6" s="4" t="s">
        <v>739</v>
      </c>
      <c r="D6" s="5" t="s">
        <v>740</v>
      </c>
      <c r="E6" s="9" t="s">
        <v>981</v>
      </c>
      <c r="F6" s="13"/>
      <c r="G6" s="13"/>
    </row>
    <row r="7" spans="1:7" customFormat="1" x14ac:dyDescent="0.25">
      <c r="A7" s="12">
        <f>9383497+(0)</f>
        <v>9383497</v>
      </c>
      <c r="B7" s="21">
        <v>3400893834978</v>
      </c>
      <c r="C7" s="4" t="s">
        <v>724</v>
      </c>
      <c r="D7" s="5" t="s">
        <v>500</v>
      </c>
      <c r="E7" s="9" t="s">
        <v>981</v>
      </c>
      <c r="F7" s="13"/>
      <c r="G7" s="13"/>
    </row>
    <row r="8" spans="1:7" customFormat="1" x14ac:dyDescent="0.25">
      <c r="A8" s="12">
        <f>9383505+(0)</f>
        <v>9383505</v>
      </c>
      <c r="B8" s="21">
        <v>3400893835050</v>
      </c>
      <c r="C8" s="4" t="s">
        <v>725</v>
      </c>
      <c r="D8" s="5" t="s">
        <v>500</v>
      </c>
      <c r="E8" s="9" t="s">
        <v>981</v>
      </c>
      <c r="F8" s="13"/>
      <c r="G8" s="13"/>
    </row>
    <row r="9" spans="1:7" x14ac:dyDescent="0.2">
      <c r="A9" s="23">
        <f>9258088+(0)</f>
        <v>9258088</v>
      </c>
      <c r="B9" s="21">
        <v>3400892580883</v>
      </c>
      <c r="C9" s="24" t="s">
        <v>548</v>
      </c>
      <c r="D9" s="25" t="s">
        <v>500</v>
      </c>
      <c r="E9" s="9" t="s">
        <v>981</v>
      </c>
      <c r="F9" s="26" t="s">
        <v>431</v>
      </c>
      <c r="G9" s="27"/>
    </row>
    <row r="10" spans="1:7" customFormat="1" x14ac:dyDescent="0.25">
      <c r="A10" s="12">
        <f>9406229+(0)</f>
        <v>9406229</v>
      </c>
      <c r="B10" s="21">
        <v>3400894062295</v>
      </c>
      <c r="C10" s="4" t="s">
        <v>789</v>
      </c>
      <c r="D10" s="5" t="s">
        <v>500</v>
      </c>
      <c r="E10" s="9" t="s">
        <v>981</v>
      </c>
      <c r="F10" s="13"/>
      <c r="G10" s="13"/>
    </row>
    <row r="11" spans="1:7" x14ac:dyDescent="0.2">
      <c r="A11" s="23">
        <f>9258094+(0)</f>
        <v>9258094</v>
      </c>
      <c r="B11" s="21">
        <v>3400892580944</v>
      </c>
      <c r="C11" s="24" t="s">
        <v>549</v>
      </c>
      <c r="D11" s="25" t="s">
        <v>500</v>
      </c>
      <c r="E11" s="9" t="s">
        <v>981</v>
      </c>
      <c r="F11" s="26" t="s">
        <v>431</v>
      </c>
      <c r="G11" s="27"/>
    </row>
    <row r="12" spans="1:7" customFormat="1" x14ac:dyDescent="0.25">
      <c r="A12" s="12">
        <f>9406235+(0)</f>
        <v>9406235</v>
      </c>
      <c r="B12" s="21">
        <v>3400894062356</v>
      </c>
      <c r="C12" s="4" t="s">
        <v>790</v>
      </c>
      <c r="D12" s="5" t="s">
        <v>500</v>
      </c>
      <c r="E12" s="9" t="s">
        <v>981</v>
      </c>
      <c r="F12" s="13"/>
      <c r="G12" s="13"/>
    </row>
    <row r="13" spans="1:7" customFormat="1" x14ac:dyDescent="0.25">
      <c r="A13" s="12">
        <f>9406241+(0)</f>
        <v>9406241</v>
      </c>
      <c r="B13" s="21">
        <v>3400894062417</v>
      </c>
      <c r="C13" s="4" t="s">
        <v>791</v>
      </c>
      <c r="D13" s="5" t="s">
        <v>500</v>
      </c>
      <c r="E13" s="9" t="s">
        <v>981</v>
      </c>
      <c r="F13" s="13"/>
      <c r="G13" s="13"/>
    </row>
    <row r="14" spans="1:7" customFormat="1" x14ac:dyDescent="0.25">
      <c r="A14" s="12">
        <f>9315768+(0)</f>
        <v>9315768</v>
      </c>
      <c r="B14" s="21">
        <v>3400893157688</v>
      </c>
      <c r="C14" s="4" t="s">
        <v>638</v>
      </c>
      <c r="D14" s="5" t="s">
        <v>500</v>
      </c>
      <c r="E14" s="9" t="s">
        <v>981</v>
      </c>
      <c r="F14" s="13"/>
      <c r="G14" s="13"/>
    </row>
    <row r="15" spans="1:7" customFormat="1" x14ac:dyDescent="0.25">
      <c r="A15" s="12">
        <f>9383511+(0)</f>
        <v>9383511</v>
      </c>
      <c r="B15" s="21">
        <v>3400893835111</v>
      </c>
      <c r="C15" s="4" t="s">
        <v>726</v>
      </c>
      <c r="D15" s="5" t="s">
        <v>500</v>
      </c>
      <c r="E15" s="9" t="s">
        <v>981</v>
      </c>
      <c r="F15" s="13"/>
      <c r="G15" s="13"/>
    </row>
    <row r="16" spans="1:7" x14ac:dyDescent="0.2">
      <c r="A16" s="23">
        <f>9258102+(0)</f>
        <v>9258102</v>
      </c>
      <c r="B16" s="21">
        <v>3400892581026</v>
      </c>
      <c r="C16" s="24" t="s">
        <v>550</v>
      </c>
      <c r="D16" s="25" t="s">
        <v>500</v>
      </c>
      <c r="E16" s="9" t="s">
        <v>981</v>
      </c>
      <c r="F16" s="26" t="s">
        <v>431</v>
      </c>
      <c r="G16" s="27"/>
    </row>
    <row r="17" spans="1:7" customFormat="1" x14ac:dyDescent="0.25">
      <c r="A17" s="12">
        <f>9406258+(0)</f>
        <v>9406258</v>
      </c>
      <c r="B17" s="21">
        <v>3400894062585</v>
      </c>
      <c r="C17" s="4" t="s">
        <v>792</v>
      </c>
      <c r="D17" s="5" t="s">
        <v>500</v>
      </c>
      <c r="E17" s="9" t="s">
        <v>981</v>
      </c>
      <c r="F17" s="13"/>
      <c r="G17" s="13"/>
    </row>
    <row r="18" spans="1:7" customFormat="1" x14ac:dyDescent="0.25">
      <c r="A18" s="12">
        <f>9406264+(0)</f>
        <v>9406264</v>
      </c>
      <c r="B18" s="21">
        <v>3400894062646</v>
      </c>
      <c r="C18" s="4" t="s">
        <v>793</v>
      </c>
      <c r="D18" s="5" t="s">
        <v>500</v>
      </c>
      <c r="E18" s="9" t="s">
        <v>981</v>
      </c>
      <c r="F18" s="13"/>
      <c r="G18" s="13"/>
    </row>
    <row r="19" spans="1:7" customFormat="1" x14ac:dyDescent="0.25">
      <c r="A19" s="12">
        <f>9315774+(0)</f>
        <v>9315774</v>
      </c>
      <c r="B19" s="21">
        <v>3400893157749</v>
      </c>
      <c r="C19" s="4" t="s">
        <v>639</v>
      </c>
      <c r="D19" s="5" t="s">
        <v>500</v>
      </c>
      <c r="E19" s="9" t="s">
        <v>981</v>
      </c>
      <c r="F19" s="13"/>
      <c r="G19" s="13"/>
    </row>
    <row r="20" spans="1:7" customFormat="1" x14ac:dyDescent="0.25">
      <c r="A20" s="12">
        <f>9383528+(0)</f>
        <v>9383528</v>
      </c>
      <c r="B20" s="21">
        <v>3400893835289</v>
      </c>
      <c r="C20" s="4" t="s">
        <v>727</v>
      </c>
      <c r="D20" s="5" t="s">
        <v>500</v>
      </c>
      <c r="E20" s="9" t="s">
        <v>981</v>
      </c>
      <c r="F20" s="13"/>
      <c r="G20" s="13"/>
    </row>
    <row r="21" spans="1:7" x14ac:dyDescent="0.2">
      <c r="A21" s="23">
        <f>9258119+(0)</f>
        <v>9258119</v>
      </c>
      <c r="B21" s="21">
        <v>3400892581194</v>
      </c>
      <c r="C21" s="24" t="s">
        <v>551</v>
      </c>
      <c r="D21" s="25" t="s">
        <v>500</v>
      </c>
      <c r="E21" s="9" t="s">
        <v>981</v>
      </c>
      <c r="F21" s="26" t="s">
        <v>431</v>
      </c>
      <c r="G21" s="27"/>
    </row>
    <row r="22" spans="1:7" customFormat="1" x14ac:dyDescent="0.25">
      <c r="A22" s="12">
        <f>9406270+(0)</f>
        <v>9406270</v>
      </c>
      <c r="B22" s="21">
        <v>3400894062707</v>
      </c>
      <c r="C22" s="4" t="s">
        <v>794</v>
      </c>
      <c r="D22" s="5" t="s">
        <v>500</v>
      </c>
      <c r="E22" s="9" t="s">
        <v>981</v>
      </c>
      <c r="F22" s="13"/>
      <c r="G22" s="13"/>
    </row>
    <row r="23" spans="1:7" x14ac:dyDescent="0.2">
      <c r="A23" s="23">
        <f>9423736+(0)</f>
        <v>9423736</v>
      </c>
      <c r="B23" s="21">
        <v>3400894237365</v>
      </c>
      <c r="C23" s="24" t="s">
        <v>902</v>
      </c>
      <c r="D23" s="25" t="s">
        <v>903</v>
      </c>
      <c r="E23" s="9" t="s">
        <v>981</v>
      </c>
      <c r="F23" s="26" t="s">
        <v>431</v>
      </c>
      <c r="G23" s="27"/>
    </row>
    <row r="24" spans="1:7" x14ac:dyDescent="0.2">
      <c r="A24" s="23">
        <f>9423742+(0)</f>
        <v>9423742</v>
      </c>
      <c r="B24" s="21">
        <v>3400894237426</v>
      </c>
      <c r="C24" s="24" t="s">
        <v>904</v>
      </c>
      <c r="D24" s="25" t="s">
        <v>903</v>
      </c>
      <c r="E24" s="9" t="s">
        <v>981</v>
      </c>
      <c r="F24" s="26" t="s">
        <v>431</v>
      </c>
      <c r="G24" s="27"/>
    </row>
    <row r="25" spans="1:7" x14ac:dyDescent="0.2">
      <c r="A25" s="23">
        <f>9423759+(0)</f>
        <v>9423759</v>
      </c>
      <c r="B25" s="21">
        <v>3400894237594</v>
      </c>
      <c r="C25" s="24" t="s">
        <v>905</v>
      </c>
      <c r="D25" s="25" t="s">
        <v>903</v>
      </c>
      <c r="E25" s="9" t="s">
        <v>981</v>
      </c>
      <c r="F25" s="26" t="s">
        <v>431</v>
      </c>
      <c r="G25" s="27"/>
    </row>
    <row r="26" spans="1:7" x14ac:dyDescent="0.2">
      <c r="A26" s="23">
        <f>9423765+(0)</f>
        <v>9423765</v>
      </c>
      <c r="B26" s="21">
        <v>3400894237655</v>
      </c>
      <c r="C26" s="24" t="s">
        <v>906</v>
      </c>
      <c r="D26" s="25" t="s">
        <v>903</v>
      </c>
      <c r="E26" s="9" t="s">
        <v>981</v>
      </c>
      <c r="F26" s="26" t="s">
        <v>431</v>
      </c>
      <c r="G26" s="27"/>
    </row>
    <row r="27" spans="1:7" x14ac:dyDescent="0.2">
      <c r="A27" s="23">
        <f>9423771+(0)</f>
        <v>9423771</v>
      </c>
      <c r="B27" s="21">
        <v>3400894237716</v>
      </c>
      <c r="C27" s="24" t="s">
        <v>907</v>
      </c>
      <c r="D27" s="25" t="s">
        <v>903</v>
      </c>
      <c r="E27" s="9" t="s">
        <v>981</v>
      </c>
      <c r="F27" s="26" t="s">
        <v>431</v>
      </c>
      <c r="G27" s="27"/>
    </row>
    <row r="28" spans="1:7" x14ac:dyDescent="0.2">
      <c r="A28" s="23">
        <f>9423788+(0)</f>
        <v>9423788</v>
      </c>
      <c r="B28" s="21">
        <v>3400894237884</v>
      </c>
      <c r="C28" s="24" t="s">
        <v>908</v>
      </c>
      <c r="D28" s="25" t="s">
        <v>903</v>
      </c>
      <c r="E28" s="9" t="s">
        <v>981</v>
      </c>
      <c r="F28" s="26" t="s">
        <v>431</v>
      </c>
      <c r="G28" s="27"/>
    </row>
    <row r="29" spans="1:7" x14ac:dyDescent="0.2">
      <c r="A29" s="23">
        <f>9423794+(0)</f>
        <v>9423794</v>
      </c>
      <c r="B29" s="21">
        <v>3400894237945</v>
      </c>
      <c r="C29" s="24" t="s">
        <v>909</v>
      </c>
      <c r="D29" s="25" t="s">
        <v>903</v>
      </c>
      <c r="E29" s="9" t="s">
        <v>981</v>
      </c>
      <c r="F29" s="26" t="s">
        <v>431</v>
      </c>
      <c r="G29" s="27"/>
    </row>
    <row r="30" spans="1:7" customFormat="1" x14ac:dyDescent="0.25">
      <c r="A30" s="12">
        <f>9249907+(0)</f>
        <v>9249907</v>
      </c>
      <c r="B30" s="21">
        <v>3400892499079</v>
      </c>
      <c r="C30" s="4" t="s">
        <v>536</v>
      </c>
      <c r="D30" s="5" t="s">
        <v>537</v>
      </c>
      <c r="E30" s="9" t="s">
        <v>981</v>
      </c>
      <c r="F30" s="13"/>
      <c r="G30" s="13"/>
    </row>
    <row r="31" spans="1:7" customFormat="1" x14ac:dyDescent="0.25">
      <c r="A31" s="12">
        <f>9311670+(0)</f>
        <v>9311670</v>
      </c>
      <c r="B31" s="21">
        <v>3400893116708</v>
      </c>
      <c r="C31" s="4" t="s">
        <v>631</v>
      </c>
      <c r="D31" s="5" t="s">
        <v>566</v>
      </c>
      <c r="E31" s="9" t="s">
        <v>981</v>
      </c>
      <c r="F31" s="13"/>
      <c r="G31" s="13"/>
    </row>
    <row r="32" spans="1:7" customFormat="1" x14ac:dyDescent="0.25">
      <c r="A32" s="12">
        <f>9261771+(0)</f>
        <v>9261771</v>
      </c>
      <c r="B32" s="21">
        <v>3400892617718</v>
      </c>
      <c r="C32" s="4" t="s">
        <v>565</v>
      </c>
      <c r="D32" s="5" t="s">
        <v>566</v>
      </c>
      <c r="E32" s="9" t="s">
        <v>981</v>
      </c>
      <c r="F32" s="13"/>
      <c r="G32" s="13"/>
    </row>
    <row r="33" spans="1:7" x14ac:dyDescent="0.2">
      <c r="A33" s="23">
        <f>9420413+(0)</f>
        <v>9420413</v>
      </c>
      <c r="B33" s="21">
        <v>3400894204138</v>
      </c>
      <c r="C33" s="24" t="s">
        <v>882</v>
      </c>
      <c r="D33" s="25" t="s">
        <v>883</v>
      </c>
      <c r="E33" s="9" t="s">
        <v>981</v>
      </c>
      <c r="F33" s="26" t="s">
        <v>431</v>
      </c>
      <c r="G33" s="27"/>
    </row>
    <row r="34" spans="1:7" x14ac:dyDescent="0.2">
      <c r="A34" s="23">
        <f>9420436+(0)</f>
        <v>9420436</v>
      </c>
      <c r="B34" s="21">
        <v>3400894204367</v>
      </c>
      <c r="C34" s="24" t="s">
        <v>884</v>
      </c>
      <c r="D34" s="25" t="s">
        <v>883</v>
      </c>
      <c r="E34" s="9" t="s">
        <v>981</v>
      </c>
      <c r="F34" s="26" t="s">
        <v>431</v>
      </c>
      <c r="G34" s="27"/>
    </row>
    <row r="35" spans="1:7" x14ac:dyDescent="0.2">
      <c r="A35" s="23">
        <f>9420442+(0)</f>
        <v>9420442</v>
      </c>
      <c r="B35" s="21">
        <v>3400894204428</v>
      </c>
      <c r="C35" s="24" t="s">
        <v>885</v>
      </c>
      <c r="D35" s="25" t="s">
        <v>883</v>
      </c>
      <c r="E35" s="9" t="s">
        <v>981</v>
      </c>
      <c r="F35" s="26" t="s">
        <v>431</v>
      </c>
      <c r="G35" s="27"/>
    </row>
    <row r="36" spans="1:7" x14ac:dyDescent="0.2">
      <c r="A36" s="23">
        <f>9420459+(0)</f>
        <v>9420459</v>
      </c>
      <c r="B36" s="21">
        <v>3400894204596</v>
      </c>
      <c r="C36" s="24" t="s">
        <v>886</v>
      </c>
      <c r="D36" s="25" t="s">
        <v>883</v>
      </c>
      <c r="E36" s="9" t="s">
        <v>981</v>
      </c>
      <c r="F36" s="26" t="s">
        <v>431</v>
      </c>
      <c r="G36" s="27"/>
    </row>
    <row r="37" spans="1:7" x14ac:dyDescent="0.2">
      <c r="A37" s="23">
        <f>9420465+(0)</f>
        <v>9420465</v>
      </c>
      <c r="B37" s="21">
        <v>3400894204657</v>
      </c>
      <c r="C37" s="24" t="s">
        <v>887</v>
      </c>
      <c r="D37" s="25" t="s">
        <v>883</v>
      </c>
      <c r="E37" s="9" t="s">
        <v>981</v>
      </c>
      <c r="F37" s="26" t="s">
        <v>431</v>
      </c>
      <c r="G37" s="27"/>
    </row>
    <row r="38" spans="1:7" customFormat="1" x14ac:dyDescent="0.25">
      <c r="A38" s="12">
        <f>9218261+(0)</f>
        <v>9218261</v>
      </c>
      <c r="B38" s="21">
        <v>3400892182612</v>
      </c>
      <c r="C38" s="4" t="s">
        <v>490</v>
      </c>
      <c r="D38" s="5" t="s">
        <v>467</v>
      </c>
      <c r="E38" s="9" t="s">
        <v>981</v>
      </c>
      <c r="F38" s="13"/>
      <c r="G38" s="13"/>
    </row>
    <row r="39" spans="1:7" x14ac:dyDescent="0.2">
      <c r="A39" s="23">
        <f>9438821+(0)</f>
        <v>9438821</v>
      </c>
      <c r="B39" s="21">
        <v>3400894388210</v>
      </c>
      <c r="C39" s="24" t="s">
        <v>968</v>
      </c>
      <c r="D39" s="25" t="s">
        <v>706</v>
      </c>
      <c r="E39" s="9" t="s">
        <v>981</v>
      </c>
      <c r="F39" s="26" t="s">
        <v>431</v>
      </c>
      <c r="G39" s="27"/>
    </row>
    <row r="40" spans="1:7" x14ac:dyDescent="0.2">
      <c r="A40" s="23">
        <f>9438838+(0)</f>
        <v>9438838</v>
      </c>
      <c r="B40" s="21">
        <v>3400894388388</v>
      </c>
      <c r="C40" s="24" t="s">
        <v>969</v>
      </c>
      <c r="D40" s="25" t="s">
        <v>706</v>
      </c>
      <c r="E40" s="9" t="s">
        <v>981</v>
      </c>
      <c r="F40" s="26" t="s">
        <v>431</v>
      </c>
      <c r="G40" s="27"/>
    </row>
    <row r="41" spans="1:7" x14ac:dyDescent="0.2">
      <c r="A41" s="23">
        <f>9438844+(0)</f>
        <v>9438844</v>
      </c>
      <c r="B41" s="21">
        <v>3400894388449</v>
      </c>
      <c r="C41" s="24" t="s">
        <v>970</v>
      </c>
      <c r="D41" s="25" t="s">
        <v>706</v>
      </c>
      <c r="E41" s="9" t="s">
        <v>981</v>
      </c>
      <c r="F41" s="26" t="s">
        <v>431</v>
      </c>
      <c r="G41" s="27"/>
    </row>
    <row r="42" spans="1:7" customFormat="1" x14ac:dyDescent="0.25">
      <c r="A42" s="12">
        <f>9232309+(0)</f>
        <v>9232309</v>
      </c>
      <c r="B42" s="21">
        <v>3400892323091</v>
      </c>
      <c r="C42" s="4" t="s">
        <v>512</v>
      </c>
      <c r="D42" s="5" t="s">
        <v>513</v>
      </c>
      <c r="E42" s="9" t="s">
        <v>981</v>
      </c>
      <c r="F42" s="13"/>
      <c r="G42" s="13"/>
    </row>
    <row r="43" spans="1:7" customFormat="1" x14ac:dyDescent="0.25">
      <c r="A43" s="12">
        <f>9232315+(0)</f>
        <v>9232315</v>
      </c>
      <c r="B43" s="21">
        <v>3400892323152</v>
      </c>
      <c r="C43" s="4" t="s">
        <v>514</v>
      </c>
      <c r="D43" s="5" t="s">
        <v>513</v>
      </c>
      <c r="E43" s="9" t="s">
        <v>981</v>
      </c>
      <c r="F43" s="13"/>
      <c r="G43" s="13"/>
    </row>
    <row r="44" spans="1:7" customFormat="1" x14ac:dyDescent="0.25">
      <c r="A44" s="12">
        <f>9304718+(0)</f>
        <v>9304718</v>
      </c>
      <c r="B44" s="21">
        <v>3400893047187</v>
      </c>
      <c r="C44" s="4" t="s">
        <v>621</v>
      </c>
      <c r="D44" s="5" t="s">
        <v>622</v>
      </c>
      <c r="E44" s="9" t="s">
        <v>981</v>
      </c>
      <c r="F44" s="13"/>
      <c r="G44" s="13"/>
    </row>
    <row r="45" spans="1:7" customFormat="1" x14ac:dyDescent="0.25">
      <c r="A45" s="12">
        <f>9261110+(0)</f>
        <v>9261110</v>
      </c>
      <c r="B45" s="21">
        <v>3400892611105</v>
      </c>
      <c r="C45" s="4" t="s">
        <v>564</v>
      </c>
      <c r="D45" s="5" t="s">
        <v>563</v>
      </c>
      <c r="E45" s="9" t="s">
        <v>981</v>
      </c>
      <c r="F45" s="13"/>
      <c r="G45" s="13"/>
    </row>
    <row r="46" spans="1:7" customFormat="1" x14ac:dyDescent="0.25">
      <c r="A46" s="12">
        <f>9261104+(0)</f>
        <v>9261104</v>
      </c>
      <c r="B46" s="21">
        <v>3400892611044</v>
      </c>
      <c r="C46" s="4" t="s">
        <v>562</v>
      </c>
      <c r="D46" s="5" t="s">
        <v>563</v>
      </c>
      <c r="E46" s="9" t="s">
        <v>981</v>
      </c>
      <c r="F46" s="13"/>
      <c r="G46" s="13"/>
    </row>
    <row r="47" spans="1:7" customFormat="1" x14ac:dyDescent="0.25">
      <c r="A47" s="12">
        <f>9415317+(0)</f>
        <v>9415317</v>
      </c>
      <c r="B47" s="21">
        <v>3400894153177</v>
      </c>
      <c r="C47" s="4" t="s">
        <v>836</v>
      </c>
      <c r="D47" s="5" t="s">
        <v>688</v>
      </c>
      <c r="E47" s="9" t="s">
        <v>981</v>
      </c>
      <c r="F47" s="13"/>
      <c r="G47" s="13"/>
    </row>
    <row r="48" spans="1:7" customFormat="1" x14ac:dyDescent="0.25">
      <c r="A48" s="12">
        <f>9415323+(0)</f>
        <v>9415323</v>
      </c>
      <c r="B48" s="21">
        <v>3400894153238</v>
      </c>
      <c r="C48" s="4" t="s">
        <v>837</v>
      </c>
      <c r="D48" s="5" t="s">
        <v>688</v>
      </c>
      <c r="E48" s="9" t="s">
        <v>981</v>
      </c>
      <c r="F48" s="13"/>
      <c r="G48" s="13"/>
    </row>
    <row r="49" spans="1:7" customFormat="1" x14ac:dyDescent="0.25">
      <c r="A49" s="12">
        <f>9424055+(0)</f>
        <v>9424055</v>
      </c>
      <c r="B49" s="21">
        <v>3400894240556</v>
      </c>
      <c r="C49" s="4" t="s">
        <v>911</v>
      </c>
      <c r="D49" s="5" t="s">
        <v>688</v>
      </c>
      <c r="E49" s="9" t="s">
        <v>981</v>
      </c>
      <c r="F49" s="13"/>
      <c r="G49" s="13"/>
    </row>
    <row r="50" spans="1:7" customFormat="1" x14ac:dyDescent="0.25">
      <c r="A50" s="12">
        <f>9424061+(0)</f>
        <v>9424061</v>
      </c>
      <c r="B50" s="21">
        <v>3400894240617</v>
      </c>
      <c r="C50" s="4" t="s">
        <v>912</v>
      </c>
      <c r="D50" s="5" t="s">
        <v>688</v>
      </c>
      <c r="E50" s="9" t="s">
        <v>981</v>
      </c>
      <c r="F50" s="13"/>
      <c r="G50" s="13"/>
    </row>
    <row r="51" spans="1:7" x14ac:dyDescent="0.2">
      <c r="A51" s="23">
        <f>9435171+(0)</f>
        <v>9435171</v>
      </c>
      <c r="B51" s="21">
        <v>3400894351719</v>
      </c>
      <c r="C51" s="24" t="s">
        <v>952</v>
      </c>
      <c r="D51" s="25" t="s">
        <v>688</v>
      </c>
      <c r="E51" s="9" t="s">
        <v>981</v>
      </c>
      <c r="F51" s="26" t="s">
        <v>431</v>
      </c>
      <c r="G51" s="27"/>
    </row>
    <row r="52" spans="1:7" x14ac:dyDescent="0.2">
      <c r="A52" s="23">
        <f>9435188+(0)</f>
        <v>9435188</v>
      </c>
      <c r="B52" s="21">
        <v>3400894351887</v>
      </c>
      <c r="C52" s="24" t="s">
        <v>953</v>
      </c>
      <c r="D52" s="25" t="s">
        <v>688</v>
      </c>
      <c r="E52" s="9" t="s">
        <v>981</v>
      </c>
      <c r="F52" s="26" t="s">
        <v>431</v>
      </c>
      <c r="G52" s="27"/>
    </row>
    <row r="53" spans="1:7" x14ac:dyDescent="0.2">
      <c r="A53" s="23">
        <f>9426456+(0)</f>
        <v>9426456</v>
      </c>
      <c r="B53" s="21">
        <v>3400894264569</v>
      </c>
      <c r="C53" s="24" t="s">
        <v>921</v>
      </c>
      <c r="D53" s="25" t="s">
        <v>688</v>
      </c>
      <c r="E53" s="9" t="s">
        <v>981</v>
      </c>
      <c r="F53" s="26" t="s">
        <v>431</v>
      </c>
      <c r="G53" s="27"/>
    </row>
    <row r="54" spans="1:7" x14ac:dyDescent="0.2">
      <c r="A54" s="23">
        <f>9426462+(0)</f>
        <v>9426462</v>
      </c>
      <c r="B54" s="21">
        <v>3400894264620</v>
      </c>
      <c r="C54" s="24" t="s">
        <v>922</v>
      </c>
      <c r="D54" s="25" t="s">
        <v>688</v>
      </c>
      <c r="E54" s="9" t="s">
        <v>981</v>
      </c>
      <c r="F54" s="26" t="s">
        <v>431</v>
      </c>
      <c r="G54" s="27"/>
    </row>
    <row r="55" spans="1:7" x14ac:dyDescent="0.2">
      <c r="A55" s="23">
        <f>9425439+(0)</f>
        <v>9425439</v>
      </c>
      <c r="B55" s="21">
        <v>3400894254393</v>
      </c>
      <c r="C55" s="24" t="s">
        <v>916</v>
      </c>
      <c r="D55" s="25" t="s">
        <v>688</v>
      </c>
      <c r="E55" s="9" t="s">
        <v>981</v>
      </c>
      <c r="F55" s="26" t="s">
        <v>431</v>
      </c>
      <c r="G55" s="27"/>
    </row>
    <row r="56" spans="1:7" x14ac:dyDescent="0.2">
      <c r="A56" s="23">
        <f>9425445+(0)</f>
        <v>9425445</v>
      </c>
      <c r="B56" s="21">
        <v>3400894254454</v>
      </c>
      <c r="C56" s="24" t="s">
        <v>917</v>
      </c>
      <c r="D56" s="25" t="s">
        <v>688</v>
      </c>
      <c r="E56" s="9" t="s">
        <v>981</v>
      </c>
      <c r="F56" s="26" t="s">
        <v>431</v>
      </c>
      <c r="G56" s="27"/>
    </row>
    <row r="57" spans="1:7" customFormat="1" x14ac:dyDescent="0.25">
      <c r="A57" s="12">
        <f>9423185+(0)</f>
        <v>9423185</v>
      </c>
      <c r="B57" s="21">
        <v>3400894231851</v>
      </c>
      <c r="C57" s="4" t="s">
        <v>900</v>
      </c>
      <c r="D57" s="5" t="s">
        <v>688</v>
      </c>
      <c r="E57" s="9" t="s">
        <v>981</v>
      </c>
      <c r="F57" s="13"/>
      <c r="G57" s="13"/>
    </row>
    <row r="58" spans="1:7" customFormat="1" x14ac:dyDescent="0.25">
      <c r="A58" s="12">
        <f>9423191+(0)</f>
        <v>9423191</v>
      </c>
      <c r="B58" s="21">
        <v>3400894231912</v>
      </c>
      <c r="C58" s="4" t="s">
        <v>901</v>
      </c>
      <c r="D58" s="5" t="s">
        <v>688</v>
      </c>
      <c r="E58" s="9" t="s">
        <v>981</v>
      </c>
      <c r="F58" s="13"/>
      <c r="G58" s="13"/>
    </row>
    <row r="59" spans="1:7" x14ac:dyDescent="0.2">
      <c r="A59" s="23">
        <f>9429302+(0)</f>
        <v>9429302</v>
      </c>
      <c r="B59" s="21">
        <v>3400894293026</v>
      </c>
      <c r="C59" s="24" t="s">
        <v>936</v>
      </c>
      <c r="D59" s="25" t="s">
        <v>688</v>
      </c>
      <c r="E59" s="9" t="s">
        <v>981</v>
      </c>
      <c r="F59" s="26" t="s">
        <v>431</v>
      </c>
      <c r="G59" s="27"/>
    </row>
    <row r="60" spans="1:7" customFormat="1" x14ac:dyDescent="0.25">
      <c r="A60" s="12">
        <f>9200982+(0)</f>
        <v>9200982</v>
      </c>
      <c r="B60" s="21">
        <v>3400892009827</v>
      </c>
      <c r="C60" s="4" t="s">
        <v>474</v>
      </c>
      <c r="D60" s="5" t="s">
        <v>475</v>
      </c>
      <c r="E60" s="9" t="s">
        <v>981</v>
      </c>
      <c r="F60" s="13"/>
      <c r="G60" s="13"/>
    </row>
    <row r="61" spans="1:7" customFormat="1" x14ac:dyDescent="0.25">
      <c r="A61" s="12">
        <f>9304256+(0)</f>
        <v>9304256</v>
      </c>
      <c r="B61" s="21">
        <v>3400893042564</v>
      </c>
      <c r="C61" s="4" t="s">
        <v>617</v>
      </c>
      <c r="D61" s="5" t="s">
        <v>475</v>
      </c>
      <c r="E61" s="9" t="s">
        <v>981</v>
      </c>
      <c r="F61" s="13"/>
      <c r="G61" s="13"/>
    </row>
    <row r="62" spans="1:7" customFormat="1" x14ac:dyDescent="0.25">
      <c r="A62" s="12">
        <f>9304262+(0)</f>
        <v>9304262</v>
      </c>
      <c r="B62" s="21">
        <v>3400893042625</v>
      </c>
      <c r="C62" s="4" t="s">
        <v>618</v>
      </c>
      <c r="D62" s="5" t="s">
        <v>475</v>
      </c>
      <c r="E62" s="9" t="s">
        <v>981</v>
      </c>
      <c r="F62" s="13"/>
      <c r="G62" s="13"/>
    </row>
    <row r="63" spans="1:7" customFormat="1" x14ac:dyDescent="0.25">
      <c r="A63" s="12">
        <f>9200999+(0)</f>
        <v>9200999</v>
      </c>
      <c r="B63" s="21">
        <v>3400892009995</v>
      </c>
      <c r="C63" s="4" t="s">
        <v>476</v>
      </c>
      <c r="D63" s="5" t="s">
        <v>475</v>
      </c>
      <c r="E63" s="9" t="s">
        <v>981</v>
      </c>
      <c r="F63" s="13"/>
      <c r="G63" s="13"/>
    </row>
    <row r="64" spans="1:7" customFormat="1" x14ac:dyDescent="0.25">
      <c r="A64" s="12">
        <f>9304279+(0)</f>
        <v>9304279</v>
      </c>
      <c r="B64" s="21">
        <v>3400893042793</v>
      </c>
      <c r="C64" s="4" t="s">
        <v>619</v>
      </c>
      <c r="D64" s="5" t="s">
        <v>475</v>
      </c>
      <c r="E64" s="9" t="s">
        <v>981</v>
      </c>
      <c r="F64" s="13"/>
      <c r="G64" s="13"/>
    </row>
    <row r="65" spans="1:7" customFormat="1" x14ac:dyDescent="0.25">
      <c r="A65" s="12">
        <f>9390184+(0)</f>
        <v>9390184</v>
      </c>
      <c r="B65" s="21">
        <v>3400893901847</v>
      </c>
      <c r="C65" s="4" t="s">
        <v>735</v>
      </c>
      <c r="D65" s="5" t="s">
        <v>475</v>
      </c>
      <c r="E65" s="9" t="s">
        <v>981</v>
      </c>
      <c r="F65" s="13"/>
      <c r="G65" s="13"/>
    </row>
    <row r="66" spans="1:7" customFormat="1" x14ac:dyDescent="0.25">
      <c r="A66" s="12">
        <f>9201007+(0)</f>
        <v>9201007</v>
      </c>
      <c r="B66" s="21">
        <v>3400892010076</v>
      </c>
      <c r="C66" s="4" t="s">
        <v>477</v>
      </c>
      <c r="D66" s="5" t="s">
        <v>475</v>
      </c>
      <c r="E66" s="9" t="s">
        <v>981</v>
      </c>
      <c r="F66" s="13"/>
      <c r="G66" s="13"/>
    </row>
    <row r="67" spans="1:7" customFormat="1" x14ac:dyDescent="0.25">
      <c r="A67" s="12">
        <f>9304285+(0)</f>
        <v>9304285</v>
      </c>
      <c r="B67" s="21">
        <v>3400893042854</v>
      </c>
      <c r="C67" s="4" t="s">
        <v>620</v>
      </c>
      <c r="D67" s="5" t="s">
        <v>475</v>
      </c>
      <c r="E67" s="9" t="s">
        <v>981</v>
      </c>
      <c r="F67" s="13"/>
      <c r="G67" s="13"/>
    </row>
    <row r="68" spans="1:7" x14ac:dyDescent="0.2">
      <c r="A68" s="23">
        <f>9426031+(0)</f>
        <v>9426031</v>
      </c>
      <c r="B68" s="21">
        <v>3400894260318</v>
      </c>
      <c r="C68" s="24" t="s">
        <v>920</v>
      </c>
      <c r="D68" s="25" t="s">
        <v>528</v>
      </c>
      <c r="E68" s="9" t="s">
        <v>981</v>
      </c>
      <c r="F68" s="26" t="s">
        <v>431</v>
      </c>
      <c r="G68" s="27"/>
    </row>
    <row r="69" spans="1:7" customFormat="1" x14ac:dyDescent="0.25">
      <c r="A69" s="12">
        <f>9416653+(0)</f>
        <v>9416653</v>
      </c>
      <c r="B69" s="21">
        <v>3400894166535</v>
      </c>
      <c r="C69" s="4" t="s">
        <v>848</v>
      </c>
      <c r="D69" s="5" t="s">
        <v>528</v>
      </c>
      <c r="E69" s="9" t="s">
        <v>981</v>
      </c>
      <c r="F69" s="13"/>
      <c r="G69" s="13"/>
    </row>
    <row r="70" spans="1:7" customFormat="1" x14ac:dyDescent="0.25">
      <c r="A70" s="12">
        <f>9416676+(0)</f>
        <v>9416676</v>
      </c>
      <c r="B70" s="21">
        <v>3400894166764</v>
      </c>
      <c r="C70" s="4" t="s">
        <v>849</v>
      </c>
      <c r="D70" s="5" t="s">
        <v>528</v>
      </c>
      <c r="E70" s="9" t="s">
        <v>981</v>
      </c>
      <c r="F70" s="13"/>
      <c r="G70" s="13"/>
    </row>
    <row r="71" spans="1:7" customFormat="1" x14ac:dyDescent="0.25">
      <c r="A71" s="12">
        <f>9409529+(0)</f>
        <v>9409529</v>
      </c>
      <c r="B71" s="21">
        <v>3400894095293</v>
      </c>
      <c r="C71" s="4" t="s">
        <v>813</v>
      </c>
      <c r="D71" s="5" t="s">
        <v>571</v>
      </c>
      <c r="E71" s="9" t="s">
        <v>981</v>
      </c>
      <c r="F71" s="13"/>
      <c r="G71" s="13"/>
    </row>
    <row r="72" spans="1:7" customFormat="1" x14ac:dyDescent="0.25">
      <c r="A72" s="12">
        <f>9268081+(0)</f>
        <v>9268081</v>
      </c>
      <c r="B72" s="21">
        <v>3400892680811</v>
      </c>
      <c r="C72" s="4" t="s">
        <v>570</v>
      </c>
      <c r="D72" s="5" t="s">
        <v>571</v>
      </c>
      <c r="E72" s="9" t="s">
        <v>981</v>
      </c>
      <c r="F72" s="13"/>
      <c r="G72" s="13"/>
    </row>
    <row r="73" spans="1:7" customFormat="1" x14ac:dyDescent="0.25">
      <c r="A73" s="12">
        <f>9331336+(0)</f>
        <v>9331336</v>
      </c>
      <c r="B73" s="21">
        <v>3400893313367</v>
      </c>
      <c r="C73" s="4" t="s">
        <v>658</v>
      </c>
      <c r="D73" s="5" t="s">
        <v>453</v>
      </c>
      <c r="E73" s="9" t="s">
        <v>981</v>
      </c>
      <c r="F73" s="13"/>
      <c r="G73" s="13"/>
    </row>
    <row r="74" spans="1:7" customFormat="1" x14ac:dyDescent="0.25">
      <c r="A74" s="12">
        <f>9331342+(0)</f>
        <v>9331342</v>
      </c>
      <c r="B74" s="21">
        <v>3400893313428</v>
      </c>
      <c r="C74" s="4" t="s">
        <v>659</v>
      </c>
      <c r="D74" s="5" t="s">
        <v>453</v>
      </c>
      <c r="E74" s="9" t="s">
        <v>981</v>
      </c>
      <c r="F74" s="13"/>
      <c r="G74" s="13"/>
    </row>
    <row r="75" spans="1:7" customFormat="1" x14ac:dyDescent="0.25">
      <c r="A75" s="12">
        <f>9232120+(0)</f>
        <v>9232120</v>
      </c>
      <c r="B75" s="21">
        <v>3400892321202</v>
      </c>
      <c r="C75" s="4" t="s">
        <v>509</v>
      </c>
      <c r="D75" s="5" t="s">
        <v>453</v>
      </c>
      <c r="E75" s="9" t="s">
        <v>981</v>
      </c>
      <c r="F75" s="13"/>
      <c r="G75" s="13"/>
    </row>
    <row r="76" spans="1:7" customFormat="1" x14ac:dyDescent="0.25">
      <c r="A76" s="12">
        <f>9232137+(0)</f>
        <v>9232137</v>
      </c>
      <c r="B76" s="21">
        <v>3400892321370</v>
      </c>
      <c r="C76" s="4" t="s">
        <v>510</v>
      </c>
      <c r="D76" s="5" t="s">
        <v>453</v>
      </c>
      <c r="E76" s="9" t="s">
        <v>981</v>
      </c>
      <c r="F76" s="13"/>
      <c r="G76" s="13"/>
    </row>
    <row r="77" spans="1:7" customFormat="1" x14ac:dyDescent="0.25">
      <c r="A77" s="12">
        <f>9232143+(0)</f>
        <v>9232143</v>
      </c>
      <c r="B77" s="21">
        <v>3400892321431</v>
      </c>
      <c r="C77" s="4" t="s">
        <v>511</v>
      </c>
      <c r="D77" s="5" t="s">
        <v>453</v>
      </c>
      <c r="E77" s="9" t="s">
        <v>981</v>
      </c>
      <c r="F77" s="13"/>
      <c r="G77" s="13"/>
    </row>
    <row r="78" spans="1:7" customFormat="1" x14ac:dyDescent="0.25">
      <c r="A78" s="12">
        <f>9876544+(0)</f>
        <v>9876544</v>
      </c>
      <c r="B78" s="21">
        <v>3400898765444</v>
      </c>
      <c r="C78" s="4" t="s">
        <v>979</v>
      </c>
      <c r="D78" s="5" t="s">
        <v>563</v>
      </c>
      <c r="E78" s="9" t="s">
        <v>981</v>
      </c>
      <c r="F78" s="13"/>
      <c r="G78" s="13"/>
    </row>
    <row r="79" spans="1:7" customFormat="1" x14ac:dyDescent="0.25">
      <c r="A79" s="12">
        <f>9412129+(0)</f>
        <v>9412129</v>
      </c>
      <c r="B79" s="21">
        <v>3400894121299</v>
      </c>
      <c r="C79" s="4" t="s">
        <v>824</v>
      </c>
      <c r="D79" s="5" t="s">
        <v>825</v>
      </c>
      <c r="E79" s="9" t="s">
        <v>981</v>
      </c>
      <c r="F79" s="13"/>
      <c r="G79" s="13"/>
    </row>
    <row r="80" spans="1:7" x14ac:dyDescent="0.2">
      <c r="A80" s="23">
        <f>9253381+(0)</f>
        <v>9253381</v>
      </c>
      <c r="B80" s="21">
        <v>3400892533810</v>
      </c>
      <c r="C80" s="24" t="s">
        <v>540</v>
      </c>
      <c r="D80" s="25" t="s">
        <v>541</v>
      </c>
      <c r="E80" s="9" t="s">
        <v>981</v>
      </c>
      <c r="F80" s="26" t="s">
        <v>431</v>
      </c>
      <c r="G80" s="27"/>
    </row>
    <row r="81" spans="1:7" customFormat="1" x14ac:dyDescent="0.25">
      <c r="A81" s="12">
        <f>9319358+(0)</f>
        <v>9319358</v>
      </c>
      <c r="B81" s="21">
        <v>3400893193587</v>
      </c>
      <c r="C81" s="4" t="s">
        <v>644</v>
      </c>
      <c r="D81" s="5" t="s">
        <v>541</v>
      </c>
      <c r="E81" s="9" t="s">
        <v>981</v>
      </c>
      <c r="F81" s="13"/>
      <c r="G81" s="13"/>
    </row>
    <row r="82" spans="1:7" customFormat="1" x14ac:dyDescent="0.25">
      <c r="A82" s="12">
        <f>9403521+(0)</f>
        <v>9403521</v>
      </c>
      <c r="B82" s="21">
        <v>3400894035213</v>
      </c>
      <c r="C82" s="4" t="s">
        <v>777</v>
      </c>
      <c r="D82" s="5" t="s">
        <v>541</v>
      </c>
      <c r="E82" s="9" t="s">
        <v>981</v>
      </c>
      <c r="F82" s="13"/>
      <c r="G82" s="13"/>
    </row>
    <row r="83" spans="1:7" x14ac:dyDescent="0.2">
      <c r="A83" s="23">
        <f>9429673+(0)</f>
        <v>9429673</v>
      </c>
      <c r="B83" s="21">
        <v>3400894296737</v>
      </c>
      <c r="C83" s="24" t="s">
        <v>937</v>
      </c>
      <c r="D83" s="25" t="s">
        <v>541</v>
      </c>
      <c r="E83" s="9" t="s">
        <v>981</v>
      </c>
      <c r="F83" s="26" t="s">
        <v>431</v>
      </c>
      <c r="G83" s="27"/>
    </row>
    <row r="84" spans="1:7" customFormat="1" x14ac:dyDescent="0.25">
      <c r="A84" s="12">
        <f>9194460+(0)</f>
        <v>9194460</v>
      </c>
      <c r="B84" s="21">
        <v>3400891944600</v>
      </c>
      <c r="C84" s="4" t="s">
        <v>464</v>
      </c>
      <c r="D84" s="5" t="s">
        <v>465</v>
      </c>
      <c r="E84" s="9" t="s">
        <v>981</v>
      </c>
      <c r="F84" s="13"/>
      <c r="G84" s="13"/>
    </row>
    <row r="85" spans="1:7" customFormat="1" x14ac:dyDescent="0.25">
      <c r="A85" s="12">
        <f>9229483+(0)</f>
        <v>9229483</v>
      </c>
      <c r="B85" s="21">
        <v>3400892294834</v>
      </c>
      <c r="C85" s="4" t="s">
        <v>506</v>
      </c>
      <c r="D85" s="5" t="s">
        <v>465</v>
      </c>
      <c r="E85" s="9" t="s">
        <v>981</v>
      </c>
      <c r="F85" s="13"/>
      <c r="G85" s="13"/>
    </row>
    <row r="86" spans="1:7" customFormat="1" x14ac:dyDescent="0.25">
      <c r="A86" s="12">
        <f>9249089+(0)</f>
        <v>9249089</v>
      </c>
      <c r="B86" s="21">
        <v>3400892490892</v>
      </c>
      <c r="C86" s="4" t="s">
        <v>533</v>
      </c>
      <c r="D86" s="5" t="s">
        <v>534</v>
      </c>
      <c r="E86" s="9" t="s">
        <v>981</v>
      </c>
      <c r="F86" s="13"/>
      <c r="G86" s="13"/>
    </row>
    <row r="87" spans="1:7" customFormat="1" x14ac:dyDescent="0.25">
      <c r="A87" s="12">
        <f>9249103+(0)</f>
        <v>9249103</v>
      </c>
      <c r="B87" s="21">
        <v>3400892491035</v>
      </c>
      <c r="C87" s="4" t="s">
        <v>535</v>
      </c>
      <c r="D87" s="5" t="s">
        <v>534</v>
      </c>
      <c r="E87" s="9" t="s">
        <v>981</v>
      </c>
      <c r="F87" s="13"/>
      <c r="G87" s="13"/>
    </row>
    <row r="88" spans="1:7" customFormat="1" x14ac:dyDescent="0.25">
      <c r="A88" s="12">
        <f>9234053+(0)</f>
        <v>9234053</v>
      </c>
      <c r="B88" s="21">
        <v>3400892340531</v>
      </c>
      <c r="C88" s="4" t="s">
        <v>519</v>
      </c>
      <c r="D88" s="5" t="s">
        <v>520</v>
      </c>
      <c r="E88" s="9" t="s">
        <v>981</v>
      </c>
      <c r="F88" s="13"/>
      <c r="G88" s="13"/>
    </row>
    <row r="89" spans="1:7" customFormat="1" x14ac:dyDescent="0.25">
      <c r="A89" s="12">
        <f>9179029+(0)</f>
        <v>9179029</v>
      </c>
      <c r="B89" s="21">
        <v>3400891790290</v>
      </c>
      <c r="C89" s="4" t="s">
        <v>447</v>
      </c>
      <c r="D89" s="5" t="s">
        <v>448</v>
      </c>
      <c r="E89" s="9" t="s">
        <v>981</v>
      </c>
      <c r="F89" s="13"/>
      <c r="G89" s="13"/>
    </row>
    <row r="90" spans="1:7" customFormat="1" x14ac:dyDescent="0.25">
      <c r="A90" s="12">
        <f>9420519+(0)</f>
        <v>9420519</v>
      </c>
      <c r="B90" s="21">
        <v>3400894205197</v>
      </c>
      <c r="C90" s="4" t="s">
        <v>888</v>
      </c>
      <c r="D90" s="5" t="s">
        <v>534</v>
      </c>
      <c r="E90" s="9" t="s">
        <v>981</v>
      </c>
      <c r="F90" s="13"/>
      <c r="G90" s="13"/>
    </row>
    <row r="91" spans="1:7" customFormat="1" x14ac:dyDescent="0.25">
      <c r="A91" s="12">
        <f>9420525+(0)</f>
        <v>9420525</v>
      </c>
      <c r="B91" s="21">
        <v>3400894205258</v>
      </c>
      <c r="C91" s="4" t="s">
        <v>889</v>
      </c>
      <c r="D91" s="5" t="s">
        <v>534</v>
      </c>
      <c r="E91" s="9" t="s">
        <v>981</v>
      </c>
      <c r="F91" s="13"/>
      <c r="G91" s="13"/>
    </row>
    <row r="92" spans="1:7" customFormat="1" x14ac:dyDescent="0.25">
      <c r="A92" s="12">
        <f>9426806+(0)</f>
        <v>9426806</v>
      </c>
      <c r="B92" s="21">
        <v>3400894268062</v>
      </c>
      <c r="C92" s="4" t="s">
        <v>923</v>
      </c>
      <c r="D92" s="5" t="s">
        <v>534</v>
      </c>
      <c r="E92" s="9" t="s">
        <v>981</v>
      </c>
      <c r="F92" s="13"/>
      <c r="G92" s="13"/>
    </row>
    <row r="93" spans="1:7" customFormat="1" x14ac:dyDescent="0.25">
      <c r="A93" s="12">
        <f>9426812+(0)</f>
        <v>9426812</v>
      </c>
      <c r="B93" s="21">
        <v>3400894268123</v>
      </c>
      <c r="C93" s="4" t="s">
        <v>924</v>
      </c>
      <c r="D93" s="5" t="s">
        <v>534</v>
      </c>
      <c r="E93" s="9" t="s">
        <v>981</v>
      </c>
      <c r="F93" s="13"/>
      <c r="G93" s="13"/>
    </row>
    <row r="94" spans="1:7" customFormat="1" x14ac:dyDescent="0.25">
      <c r="A94" s="12">
        <f>9426829+(0)</f>
        <v>9426829</v>
      </c>
      <c r="B94" s="21">
        <v>3400894268291</v>
      </c>
      <c r="C94" s="4" t="s">
        <v>925</v>
      </c>
      <c r="D94" s="5" t="s">
        <v>534</v>
      </c>
      <c r="E94" s="9" t="s">
        <v>981</v>
      </c>
      <c r="F94" s="13"/>
      <c r="G94" s="13"/>
    </row>
    <row r="95" spans="1:7" customFormat="1" x14ac:dyDescent="0.25">
      <c r="A95" s="12">
        <f>9426835+(0)</f>
        <v>9426835</v>
      </c>
      <c r="B95" s="21">
        <v>3400894268352</v>
      </c>
      <c r="C95" s="4" t="s">
        <v>926</v>
      </c>
      <c r="D95" s="5" t="s">
        <v>534</v>
      </c>
      <c r="E95" s="9" t="s">
        <v>981</v>
      </c>
      <c r="F95" s="13"/>
      <c r="G95" s="13"/>
    </row>
    <row r="96" spans="1:7" x14ac:dyDescent="0.2">
      <c r="A96" s="23">
        <f>9433189+(0)</f>
        <v>9433189</v>
      </c>
      <c r="B96" s="21">
        <v>3400894331896</v>
      </c>
      <c r="C96" s="24" t="s">
        <v>944</v>
      </c>
      <c r="D96" s="25" t="s">
        <v>534</v>
      </c>
      <c r="E96" s="9" t="s">
        <v>981</v>
      </c>
      <c r="F96" s="26" t="s">
        <v>431</v>
      </c>
      <c r="G96" s="27"/>
    </row>
    <row r="97" spans="1:7" x14ac:dyDescent="0.2">
      <c r="A97" s="23">
        <f>9433195+(0)</f>
        <v>9433195</v>
      </c>
      <c r="B97" s="21">
        <v>3400894331957</v>
      </c>
      <c r="C97" s="24" t="s">
        <v>945</v>
      </c>
      <c r="D97" s="25" t="s">
        <v>534</v>
      </c>
      <c r="E97" s="9" t="s">
        <v>981</v>
      </c>
      <c r="F97" s="26" t="s">
        <v>431</v>
      </c>
      <c r="G97" s="27"/>
    </row>
    <row r="98" spans="1:7" x14ac:dyDescent="0.2">
      <c r="A98" s="23">
        <f>9434214+(0)</f>
        <v>9434214</v>
      </c>
      <c r="B98" s="21">
        <v>3400894342144</v>
      </c>
      <c r="C98" s="24" t="s">
        <v>947</v>
      </c>
      <c r="D98" s="25" t="s">
        <v>534</v>
      </c>
      <c r="E98" s="9" t="s">
        <v>981</v>
      </c>
      <c r="F98" s="26" t="s">
        <v>431</v>
      </c>
      <c r="G98" s="27"/>
    </row>
    <row r="99" spans="1:7" x14ac:dyDescent="0.2">
      <c r="A99" s="23">
        <f>9434220+(0)</f>
        <v>9434220</v>
      </c>
      <c r="B99" s="21">
        <v>3400894342205</v>
      </c>
      <c r="C99" s="24" t="s">
        <v>948</v>
      </c>
      <c r="D99" s="25" t="s">
        <v>534</v>
      </c>
      <c r="E99" s="9" t="s">
        <v>981</v>
      </c>
      <c r="F99" s="26" t="s">
        <v>431</v>
      </c>
      <c r="G99" s="27"/>
    </row>
    <row r="100" spans="1:7" customFormat="1" x14ac:dyDescent="0.25">
      <c r="A100" s="12">
        <f>9425847+(0)</f>
        <v>9425847</v>
      </c>
      <c r="B100" s="21">
        <v>3400894258476</v>
      </c>
      <c r="C100" s="4" t="s">
        <v>918</v>
      </c>
      <c r="D100" s="5" t="s">
        <v>534</v>
      </c>
      <c r="E100" s="9" t="s">
        <v>981</v>
      </c>
      <c r="F100" s="13"/>
      <c r="G100" s="13"/>
    </row>
    <row r="101" spans="1:7" customFormat="1" x14ac:dyDescent="0.25">
      <c r="A101" s="12">
        <f>9425853+(0)</f>
        <v>9425853</v>
      </c>
      <c r="B101" s="21">
        <v>3400894258537</v>
      </c>
      <c r="C101" s="4" t="s">
        <v>919</v>
      </c>
      <c r="D101" s="5" t="s">
        <v>534</v>
      </c>
      <c r="E101" s="9" t="s">
        <v>981</v>
      </c>
      <c r="F101" s="13"/>
      <c r="G101" s="13"/>
    </row>
    <row r="102" spans="1:7" x14ac:dyDescent="0.2">
      <c r="A102" s="23">
        <f>9428550+(0)</f>
        <v>9428550</v>
      </c>
      <c r="B102" s="21">
        <v>3400894285502</v>
      </c>
      <c r="C102" s="24" t="s">
        <v>934</v>
      </c>
      <c r="D102" s="25" t="s">
        <v>534</v>
      </c>
      <c r="E102" s="9" t="s">
        <v>981</v>
      </c>
      <c r="F102" s="26" t="s">
        <v>431</v>
      </c>
      <c r="G102" s="27"/>
    </row>
    <row r="103" spans="1:7" x14ac:dyDescent="0.2">
      <c r="A103" s="23">
        <f>9428567+(0)</f>
        <v>9428567</v>
      </c>
      <c r="B103" s="21">
        <v>3400894285670</v>
      </c>
      <c r="C103" s="24" t="s">
        <v>935</v>
      </c>
      <c r="D103" s="25" t="s">
        <v>534</v>
      </c>
      <c r="E103" s="9" t="s">
        <v>981</v>
      </c>
      <c r="F103" s="26" t="s">
        <v>431</v>
      </c>
      <c r="G103" s="27"/>
    </row>
    <row r="104" spans="1:7" x14ac:dyDescent="0.2">
      <c r="A104" s="23">
        <f>9432474+(0)</f>
        <v>9432474</v>
      </c>
      <c r="B104" s="21">
        <v>3400894324744</v>
      </c>
      <c r="C104" s="24" t="s">
        <v>942</v>
      </c>
      <c r="D104" s="25" t="s">
        <v>534</v>
      </c>
      <c r="E104" s="9" t="s">
        <v>981</v>
      </c>
      <c r="F104" s="26" t="s">
        <v>431</v>
      </c>
      <c r="G104" s="27"/>
    </row>
    <row r="105" spans="1:7" x14ac:dyDescent="0.2">
      <c r="A105" s="23">
        <f>9432480+(0)</f>
        <v>9432480</v>
      </c>
      <c r="B105" s="21">
        <v>3400894324805</v>
      </c>
      <c r="C105" s="24" t="s">
        <v>943</v>
      </c>
      <c r="D105" s="25" t="s">
        <v>534</v>
      </c>
      <c r="E105" s="9" t="s">
        <v>981</v>
      </c>
      <c r="F105" s="26" t="s">
        <v>431</v>
      </c>
      <c r="G105" s="27"/>
    </row>
    <row r="106" spans="1:7" customFormat="1" x14ac:dyDescent="0.25">
      <c r="A106" s="12">
        <f>9424931+(0)</f>
        <v>9424931</v>
      </c>
      <c r="B106" s="21">
        <v>3400894249313</v>
      </c>
      <c r="C106" s="4" t="s">
        <v>913</v>
      </c>
      <c r="D106" s="5" t="s">
        <v>534</v>
      </c>
      <c r="E106" s="9" t="s">
        <v>981</v>
      </c>
      <c r="F106" s="13"/>
      <c r="G106" s="13"/>
    </row>
    <row r="107" spans="1:7" customFormat="1" x14ac:dyDescent="0.25">
      <c r="A107" s="12">
        <f>9424948+(0)</f>
        <v>9424948</v>
      </c>
      <c r="B107" s="21">
        <v>3400894249481</v>
      </c>
      <c r="C107" s="4" t="s">
        <v>914</v>
      </c>
      <c r="D107" s="5" t="s">
        <v>534</v>
      </c>
      <c r="E107" s="9" t="s">
        <v>981</v>
      </c>
      <c r="F107" s="13"/>
      <c r="G107" s="13"/>
    </row>
    <row r="108" spans="1:7" x14ac:dyDescent="0.2">
      <c r="A108" s="23">
        <f>9434444+(0)</f>
        <v>9434444</v>
      </c>
      <c r="B108" s="21">
        <v>3400894344445</v>
      </c>
      <c r="C108" s="24" t="s">
        <v>949</v>
      </c>
      <c r="D108" s="25" t="s">
        <v>534</v>
      </c>
      <c r="E108" s="9" t="s">
        <v>981</v>
      </c>
      <c r="F108" s="26" t="s">
        <v>431</v>
      </c>
      <c r="G108" s="27"/>
    </row>
    <row r="109" spans="1:7" x14ac:dyDescent="0.2">
      <c r="A109" s="23">
        <f>9434450+(0)</f>
        <v>9434450</v>
      </c>
      <c r="B109" s="21">
        <v>3400894344506</v>
      </c>
      <c r="C109" s="24" t="s">
        <v>950</v>
      </c>
      <c r="D109" s="25" t="s">
        <v>534</v>
      </c>
      <c r="E109" s="9" t="s">
        <v>981</v>
      </c>
      <c r="F109" s="26" t="s">
        <v>431</v>
      </c>
      <c r="G109" s="27"/>
    </row>
    <row r="110" spans="1:7" customFormat="1" x14ac:dyDescent="0.25">
      <c r="A110" s="12">
        <f>9231818+(0)</f>
        <v>9231818</v>
      </c>
      <c r="B110" s="21">
        <v>3400892318189</v>
      </c>
      <c r="C110" s="4" t="s">
        <v>75</v>
      </c>
      <c r="D110" s="5" t="s">
        <v>508</v>
      </c>
      <c r="E110" s="9" t="s">
        <v>981</v>
      </c>
      <c r="F110" s="14" t="s">
        <v>431</v>
      </c>
      <c r="G110" s="13"/>
    </row>
    <row r="111" spans="1:7" x14ac:dyDescent="0.2">
      <c r="A111" s="30">
        <f>9231824+(0)</f>
        <v>9231824</v>
      </c>
      <c r="B111" s="29">
        <v>3400892318240</v>
      </c>
      <c r="C111" s="31" t="s">
        <v>76</v>
      </c>
      <c r="D111" s="32" t="s">
        <v>508</v>
      </c>
      <c r="E111" s="33" t="s">
        <v>981</v>
      </c>
      <c r="F111" s="26" t="s">
        <v>431</v>
      </c>
      <c r="G111" s="27"/>
    </row>
    <row r="112" spans="1:7" customFormat="1" x14ac:dyDescent="0.25">
      <c r="A112" s="12">
        <f>9219740+(0)</f>
        <v>9219740</v>
      </c>
      <c r="B112" s="21">
        <v>3400892197401</v>
      </c>
      <c r="C112" s="4" t="s">
        <v>491</v>
      </c>
      <c r="D112" s="5" t="s">
        <v>492</v>
      </c>
      <c r="E112" s="9" t="s">
        <v>981</v>
      </c>
      <c r="F112" s="13"/>
      <c r="G112" s="13"/>
    </row>
    <row r="113" spans="1:7" x14ac:dyDescent="0.2">
      <c r="A113" s="23">
        <f>9431032+(0)</f>
        <v>9431032</v>
      </c>
      <c r="B113" s="21">
        <v>3400894310327</v>
      </c>
      <c r="C113" s="24" t="s">
        <v>941</v>
      </c>
      <c r="D113" s="25" t="s">
        <v>674</v>
      </c>
      <c r="E113" s="9" t="s">
        <v>981</v>
      </c>
      <c r="F113" s="26" t="s">
        <v>431</v>
      </c>
      <c r="G113" s="27"/>
    </row>
    <row r="114" spans="1:7" customFormat="1" x14ac:dyDescent="0.25">
      <c r="A114" s="12">
        <f>9342601+(0)</f>
        <v>9342601</v>
      </c>
      <c r="B114" s="21">
        <v>3400893426012</v>
      </c>
      <c r="C114" s="4" t="s">
        <v>673</v>
      </c>
      <c r="D114" s="5" t="s">
        <v>674</v>
      </c>
      <c r="E114" s="9" t="s">
        <v>981</v>
      </c>
      <c r="F114" s="13"/>
      <c r="G114" s="13"/>
    </row>
    <row r="115" spans="1:7" customFormat="1" x14ac:dyDescent="0.25">
      <c r="A115" s="12">
        <f>9421223+(0)</f>
        <v>9421223</v>
      </c>
      <c r="B115" s="21">
        <v>3400894212232</v>
      </c>
      <c r="C115" s="4" t="s">
        <v>897</v>
      </c>
      <c r="D115" s="5" t="s">
        <v>674</v>
      </c>
      <c r="E115" s="9" t="s">
        <v>981</v>
      </c>
      <c r="F115" s="13"/>
      <c r="G115" s="13"/>
    </row>
    <row r="116" spans="1:7" customFormat="1" x14ac:dyDescent="0.25">
      <c r="A116" s="12">
        <f>9382351+(0)</f>
        <v>9382351</v>
      </c>
      <c r="B116" s="21">
        <v>3400893823514</v>
      </c>
      <c r="C116" s="4" t="s">
        <v>723</v>
      </c>
      <c r="D116" s="5" t="s">
        <v>571</v>
      </c>
      <c r="E116" s="9" t="s">
        <v>981</v>
      </c>
      <c r="F116" s="13"/>
      <c r="G116" s="13"/>
    </row>
    <row r="117" spans="1:7" customFormat="1" x14ac:dyDescent="0.25">
      <c r="A117" s="12">
        <f>9347567+(0)</f>
        <v>9347567</v>
      </c>
      <c r="B117" s="21">
        <v>3400893475676</v>
      </c>
      <c r="C117" s="4" t="s">
        <v>675</v>
      </c>
      <c r="D117" s="5" t="s">
        <v>460</v>
      </c>
      <c r="E117" s="9" t="s">
        <v>981</v>
      </c>
      <c r="F117" s="13"/>
      <c r="G117" s="13"/>
    </row>
    <row r="118" spans="1:7" customFormat="1" x14ac:dyDescent="0.25">
      <c r="A118" s="12">
        <f>9347596+(0)</f>
        <v>9347596</v>
      </c>
      <c r="B118" s="21">
        <v>3400893475966</v>
      </c>
      <c r="C118" s="4" t="s">
        <v>677</v>
      </c>
      <c r="D118" s="5" t="s">
        <v>460</v>
      </c>
      <c r="E118" s="9" t="s">
        <v>981</v>
      </c>
      <c r="F118" s="13"/>
      <c r="G118" s="13"/>
    </row>
    <row r="119" spans="1:7" customFormat="1" x14ac:dyDescent="0.25">
      <c r="A119" s="12">
        <f>9347573+(0)</f>
        <v>9347573</v>
      </c>
      <c r="B119" s="21">
        <v>3400893475737</v>
      </c>
      <c r="C119" s="4" t="s">
        <v>676</v>
      </c>
      <c r="D119" s="5" t="s">
        <v>460</v>
      </c>
      <c r="E119" s="9" t="s">
        <v>981</v>
      </c>
      <c r="F119" s="13"/>
      <c r="G119" s="13"/>
    </row>
    <row r="120" spans="1:7" customFormat="1" x14ac:dyDescent="0.25">
      <c r="A120" s="12">
        <f>9347604+(0)</f>
        <v>9347604</v>
      </c>
      <c r="B120" s="21">
        <v>3400893476048</v>
      </c>
      <c r="C120" s="4" t="s">
        <v>678</v>
      </c>
      <c r="D120" s="5" t="s">
        <v>460</v>
      </c>
      <c r="E120" s="9" t="s">
        <v>981</v>
      </c>
      <c r="F120" s="13"/>
      <c r="G120" s="13"/>
    </row>
    <row r="121" spans="1:7" customFormat="1" x14ac:dyDescent="0.25">
      <c r="A121" s="12">
        <f>9347610+(0)</f>
        <v>9347610</v>
      </c>
      <c r="B121" s="21">
        <v>3400893476109</v>
      </c>
      <c r="C121" s="4" t="s">
        <v>679</v>
      </c>
      <c r="D121" s="5" t="s">
        <v>460</v>
      </c>
      <c r="E121" s="9" t="s">
        <v>981</v>
      </c>
      <c r="F121" s="13"/>
      <c r="G121" s="13"/>
    </row>
    <row r="122" spans="1:7" x14ac:dyDescent="0.2">
      <c r="A122" s="23">
        <f>9433829+(0)</f>
        <v>9433829</v>
      </c>
      <c r="B122" s="21">
        <v>3400894338291</v>
      </c>
      <c r="C122" s="24" t="s">
        <v>946</v>
      </c>
      <c r="D122" s="25" t="s">
        <v>605</v>
      </c>
      <c r="E122" s="9" t="s">
        <v>981</v>
      </c>
      <c r="F122" s="26" t="s">
        <v>431</v>
      </c>
      <c r="G122" s="27"/>
    </row>
    <row r="123" spans="1:7" customFormat="1" x14ac:dyDescent="0.25">
      <c r="A123" s="12">
        <f>9332620+(0)</f>
        <v>9332620</v>
      </c>
      <c r="B123" s="21">
        <v>3400893326206</v>
      </c>
      <c r="C123" s="4" t="s">
        <v>664</v>
      </c>
      <c r="D123" s="5" t="s">
        <v>665</v>
      </c>
      <c r="E123" s="9" t="s">
        <v>981</v>
      </c>
      <c r="F123" s="13"/>
      <c r="G123" s="13"/>
    </row>
    <row r="124" spans="1:7" customFormat="1" x14ac:dyDescent="0.25">
      <c r="A124" s="12">
        <f>9394905+(0)</f>
        <v>9394905</v>
      </c>
      <c r="B124" s="21">
        <v>3400893949054</v>
      </c>
      <c r="C124" s="4" t="s">
        <v>745</v>
      </c>
      <c r="D124" s="5" t="s">
        <v>577</v>
      </c>
      <c r="E124" s="9" t="s">
        <v>981</v>
      </c>
      <c r="F124" s="13"/>
      <c r="G124" s="13"/>
    </row>
    <row r="125" spans="1:7" customFormat="1" x14ac:dyDescent="0.25">
      <c r="A125" s="12">
        <f>9324046+(0)</f>
        <v>9324046</v>
      </c>
      <c r="B125" s="21">
        <v>3400893240465</v>
      </c>
      <c r="C125" s="4" t="s">
        <v>647</v>
      </c>
      <c r="D125" s="5" t="s">
        <v>577</v>
      </c>
      <c r="E125" s="9" t="s">
        <v>981</v>
      </c>
      <c r="F125" s="13"/>
      <c r="G125" s="13"/>
    </row>
    <row r="126" spans="1:7" customFormat="1" x14ac:dyDescent="0.25">
      <c r="A126" s="12">
        <f>9324052+(0)</f>
        <v>9324052</v>
      </c>
      <c r="B126" s="21">
        <v>3400893240526</v>
      </c>
      <c r="C126" s="4" t="s">
        <v>648</v>
      </c>
      <c r="D126" s="5" t="s">
        <v>577</v>
      </c>
      <c r="E126" s="9" t="s">
        <v>981</v>
      </c>
      <c r="F126" s="13"/>
      <c r="G126" s="13"/>
    </row>
    <row r="127" spans="1:7" customFormat="1" x14ac:dyDescent="0.25">
      <c r="A127" s="12">
        <f>9416995+(0)</f>
        <v>9416995</v>
      </c>
      <c r="B127" s="21">
        <v>3400894169956</v>
      </c>
      <c r="C127" s="4" t="s">
        <v>855</v>
      </c>
      <c r="D127" s="5" t="s">
        <v>856</v>
      </c>
      <c r="E127" s="9" t="s">
        <v>981</v>
      </c>
      <c r="F127" s="13"/>
      <c r="G127" s="13"/>
    </row>
    <row r="128" spans="1:7" customFormat="1" x14ac:dyDescent="0.25">
      <c r="A128" s="12">
        <f>9417003+(0)</f>
        <v>9417003</v>
      </c>
      <c r="B128" s="21">
        <v>3400894170037</v>
      </c>
      <c r="C128" s="4" t="s">
        <v>857</v>
      </c>
      <c r="D128" s="5" t="s">
        <v>856</v>
      </c>
      <c r="E128" s="9" t="s">
        <v>981</v>
      </c>
      <c r="F128" s="13"/>
      <c r="G128" s="13"/>
    </row>
    <row r="129" spans="1:7" x14ac:dyDescent="0.2">
      <c r="A129" s="23">
        <f>9435774+(0)</f>
        <v>9435774</v>
      </c>
      <c r="B129" s="21">
        <v>3400894357742</v>
      </c>
      <c r="C129" s="24" t="s">
        <v>955</v>
      </c>
      <c r="D129" s="25" t="s">
        <v>460</v>
      </c>
      <c r="E129" s="9" t="s">
        <v>981</v>
      </c>
      <c r="F129" s="26" t="s">
        <v>431</v>
      </c>
      <c r="G129" s="27"/>
    </row>
    <row r="130" spans="1:7" x14ac:dyDescent="0.2">
      <c r="A130" s="23">
        <f>9435780+(0)</f>
        <v>9435780</v>
      </c>
      <c r="B130" s="21">
        <v>3400894357803</v>
      </c>
      <c r="C130" s="24" t="s">
        <v>956</v>
      </c>
      <c r="D130" s="25" t="s">
        <v>460</v>
      </c>
      <c r="E130" s="9" t="s">
        <v>981</v>
      </c>
      <c r="F130" s="26" t="s">
        <v>431</v>
      </c>
      <c r="G130" s="27"/>
    </row>
    <row r="131" spans="1:7" x14ac:dyDescent="0.2">
      <c r="A131" s="23">
        <f>9435797+(0)</f>
        <v>9435797</v>
      </c>
      <c r="B131" s="21">
        <v>3400894357971</v>
      </c>
      <c r="C131" s="24" t="s">
        <v>957</v>
      </c>
      <c r="D131" s="25" t="s">
        <v>460</v>
      </c>
      <c r="E131" s="9" t="s">
        <v>981</v>
      </c>
      <c r="F131" s="26" t="s">
        <v>431</v>
      </c>
      <c r="G131" s="27"/>
    </row>
    <row r="132" spans="1:7" x14ac:dyDescent="0.2">
      <c r="A132" s="23">
        <f>9435805+(0)</f>
        <v>9435805</v>
      </c>
      <c r="B132" s="21">
        <v>3400894358053</v>
      </c>
      <c r="C132" s="24" t="s">
        <v>958</v>
      </c>
      <c r="D132" s="25" t="s">
        <v>460</v>
      </c>
      <c r="E132" s="9" t="s">
        <v>981</v>
      </c>
      <c r="F132" s="26" t="s">
        <v>431</v>
      </c>
      <c r="G132" s="27"/>
    </row>
    <row r="133" spans="1:7" customFormat="1" x14ac:dyDescent="0.25">
      <c r="A133" s="12">
        <f>9365625+(0)</f>
        <v>9365625</v>
      </c>
      <c r="B133" s="21">
        <v>3400893656259</v>
      </c>
      <c r="C133" s="4" t="s">
        <v>702</v>
      </c>
      <c r="D133" s="5" t="s">
        <v>448</v>
      </c>
      <c r="E133" s="9" t="s">
        <v>981</v>
      </c>
      <c r="F133" s="13"/>
      <c r="G133" s="13"/>
    </row>
    <row r="134" spans="1:7" x14ac:dyDescent="0.2">
      <c r="A134" s="23">
        <f>9413212+(0)</f>
        <v>9413212</v>
      </c>
      <c r="B134" s="21">
        <v>3400894132127</v>
      </c>
      <c r="C134" s="24" t="s">
        <v>826</v>
      </c>
      <c r="D134" s="25" t="s">
        <v>827</v>
      </c>
      <c r="E134" s="9" t="s">
        <v>981</v>
      </c>
      <c r="F134" s="26" t="s">
        <v>431</v>
      </c>
      <c r="G134" s="27"/>
    </row>
    <row r="135" spans="1:7" customFormat="1" x14ac:dyDescent="0.25">
      <c r="A135" s="12">
        <f>9261050+(0)</f>
        <v>9261050</v>
      </c>
      <c r="B135" s="21">
        <v>3400892610504</v>
      </c>
      <c r="C135" s="4" t="s">
        <v>560</v>
      </c>
      <c r="D135" s="5" t="s">
        <v>561</v>
      </c>
      <c r="E135" s="9" t="s">
        <v>981</v>
      </c>
      <c r="F135" s="13"/>
      <c r="G135" s="13"/>
    </row>
    <row r="136" spans="1:7" customFormat="1" x14ac:dyDescent="0.25">
      <c r="A136" s="12">
        <f>9384373+(0)</f>
        <v>9384373</v>
      </c>
      <c r="B136" s="21">
        <v>3400893843734</v>
      </c>
      <c r="C136" s="4" t="s">
        <v>729</v>
      </c>
      <c r="D136" s="5" t="s">
        <v>730</v>
      </c>
      <c r="E136" s="9" t="s">
        <v>981</v>
      </c>
      <c r="F136" s="13"/>
      <c r="G136" s="13"/>
    </row>
    <row r="137" spans="1:7" customFormat="1" x14ac:dyDescent="0.25">
      <c r="A137" s="12">
        <f>9293593+(0)</f>
        <v>9293593</v>
      </c>
      <c r="B137" s="21">
        <v>3400892935935</v>
      </c>
      <c r="C137" s="4" t="s">
        <v>602</v>
      </c>
      <c r="D137" s="5" t="s">
        <v>603</v>
      </c>
      <c r="E137" s="9" t="s">
        <v>981</v>
      </c>
      <c r="F137" s="13"/>
      <c r="G137" s="13"/>
    </row>
    <row r="138" spans="1:7" customFormat="1" x14ac:dyDescent="0.25">
      <c r="A138" s="12">
        <f>9415381+(0)</f>
        <v>9415381</v>
      </c>
      <c r="B138" s="21">
        <v>3400894153818</v>
      </c>
      <c r="C138" s="4" t="s">
        <v>838</v>
      </c>
      <c r="D138" s="5" t="s">
        <v>839</v>
      </c>
      <c r="E138" s="9" t="s">
        <v>981</v>
      </c>
      <c r="F138" s="13"/>
      <c r="G138" s="13"/>
    </row>
    <row r="139" spans="1:7" customFormat="1" x14ac:dyDescent="0.25">
      <c r="A139" s="12">
        <f>9415398+(0)</f>
        <v>9415398</v>
      </c>
      <c r="B139" s="21">
        <v>3400894153986</v>
      </c>
      <c r="C139" s="4" t="s">
        <v>840</v>
      </c>
      <c r="D139" s="5" t="s">
        <v>839</v>
      </c>
      <c r="E139" s="9" t="s">
        <v>981</v>
      </c>
      <c r="F139" s="13"/>
      <c r="G139" s="13"/>
    </row>
    <row r="140" spans="1:7" customFormat="1" x14ac:dyDescent="0.25">
      <c r="A140" s="12">
        <f>9415406+(0)</f>
        <v>9415406</v>
      </c>
      <c r="B140" s="21">
        <v>3400894154068</v>
      </c>
      <c r="C140" s="4" t="s">
        <v>841</v>
      </c>
      <c r="D140" s="5" t="s">
        <v>839</v>
      </c>
      <c r="E140" s="9" t="s">
        <v>981</v>
      </c>
      <c r="F140" s="13"/>
      <c r="G140" s="13"/>
    </row>
    <row r="141" spans="1:7" customFormat="1" x14ac:dyDescent="0.25">
      <c r="A141" s="12">
        <f>9415412+(0)</f>
        <v>9415412</v>
      </c>
      <c r="B141" s="21">
        <v>3400894154129</v>
      </c>
      <c r="C141" s="4" t="s">
        <v>842</v>
      </c>
      <c r="D141" s="5" t="s">
        <v>839</v>
      </c>
      <c r="E141" s="9" t="s">
        <v>981</v>
      </c>
      <c r="F141" s="13"/>
      <c r="G141" s="13"/>
    </row>
    <row r="142" spans="1:7" customFormat="1" x14ac:dyDescent="0.25">
      <c r="A142" s="12">
        <f>9415429+(0)</f>
        <v>9415429</v>
      </c>
      <c r="B142" s="21">
        <v>3400894154297</v>
      </c>
      <c r="C142" s="4" t="s">
        <v>843</v>
      </c>
      <c r="D142" s="5" t="s">
        <v>839</v>
      </c>
      <c r="E142" s="9" t="s">
        <v>981</v>
      </c>
      <c r="F142" s="13"/>
      <c r="G142" s="13"/>
    </row>
    <row r="143" spans="1:7" customFormat="1" x14ac:dyDescent="0.25">
      <c r="A143" s="12">
        <f>9415435+(0)</f>
        <v>9415435</v>
      </c>
      <c r="B143" s="21">
        <v>3400894154358</v>
      </c>
      <c r="C143" s="4" t="s">
        <v>844</v>
      </c>
      <c r="D143" s="5" t="s">
        <v>839</v>
      </c>
      <c r="E143" s="9" t="s">
        <v>981</v>
      </c>
      <c r="F143" s="13"/>
      <c r="G143" s="13"/>
    </row>
    <row r="144" spans="1:7" customFormat="1" x14ac:dyDescent="0.25">
      <c r="A144" s="12">
        <f>9415441+(0)</f>
        <v>9415441</v>
      </c>
      <c r="B144" s="21">
        <v>3400894154419</v>
      </c>
      <c r="C144" s="4" t="s">
        <v>845</v>
      </c>
      <c r="D144" s="5" t="s">
        <v>839</v>
      </c>
      <c r="E144" s="9" t="s">
        <v>981</v>
      </c>
      <c r="F144" s="13"/>
      <c r="G144" s="13"/>
    </row>
    <row r="145" spans="1:7" customFormat="1" x14ac:dyDescent="0.25">
      <c r="A145" s="12">
        <f>9391048+(0)</f>
        <v>9391048</v>
      </c>
      <c r="B145" s="21">
        <v>3400893910481</v>
      </c>
      <c r="C145" s="4" t="s">
        <v>738</v>
      </c>
      <c r="D145" s="5" t="s">
        <v>528</v>
      </c>
      <c r="E145" s="9" t="s">
        <v>981</v>
      </c>
      <c r="F145" s="13"/>
      <c r="G145" s="13"/>
    </row>
    <row r="146" spans="1:7" customFormat="1" x14ac:dyDescent="0.25">
      <c r="A146" s="12">
        <f>9242615+(0)</f>
        <v>9242615</v>
      </c>
      <c r="B146" s="21">
        <v>3400892426150</v>
      </c>
      <c r="C146" s="4" t="s">
        <v>527</v>
      </c>
      <c r="D146" s="5" t="s">
        <v>528</v>
      </c>
      <c r="E146" s="9" t="s">
        <v>981</v>
      </c>
      <c r="F146" s="13"/>
      <c r="G146" s="13"/>
    </row>
    <row r="147" spans="1:7" customFormat="1" x14ac:dyDescent="0.25">
      <c r="A147" s="12">
        <f>9295853+(0)</f>
        <v>9295853</v>
      </c>
      <c r="B147" s="21">
        <v>3400892958538</v>
      </c>
      <c r="C147" s="4" t="s">
        <v>606</v>
      </c>
      <c r="D147" s="5" t="s">
        <v>528</v>
      </c>
      <c r="E147" s="9" t="s">
        <v>981</v>
      </c>
      <c r="F147" s="13"/>
      <c r="G147" s="13"/>
    </row>
    <row r="148" spans="1:7" x14ac:dyDescent="0.2">
      <c r="A148" s="23">
        <f>9434467+(0)</f>
        <v>9434467</v>
      </c>
      <c r="B148" s="21">
        <v>3400894344674</v>
      </c>
      <c r="C148" s="24" t="s">
        <v>951</v>
      </c>
      <c r="D148" s="25" t="s">
        <v>528</v>
      </c>
      <c r="E148" s="9" t="s">
        <v>981</v>
      </c>
      <c r="F148" s="26" t="s">
        <v>431</v>
      </c>
      <c r="G148" s="27"/>
    </row>
    <row r="149" spans="1:7" x14ac:dyDescent="0.2">
      <c r="A149" s="23">
        <f>9270787+(0)</f>
        <v>9270787</v>
      </c>
      <c r="B149" s="21">
        <v>3400892707877</v>
      </c>
      <c r="C149" s="24" t="s">
        <v>573</v>
      </c>
      <c r="D149" s="25" t="s">
        <v>528</v>
      </c>
      <c r="E149" s="9" t="s">
        <v>981</v>
      </c>
      <c r="F149" s="26" t="s">
        <v>431</v>
      </c>
      <c r="G149" s="27"/>
    </row>
    <row r="150" spans="1:7" customFormat="1" x14ac:dyDescent="0.25">
      <c r="A150" s="12">
        <f>9295882+(0)</f>
        <v>9295882</v>
      </c>
      <c r="B150" s="21">
        <v>3400892958828</v>
      </c>
      <c r="C150" s="4" t="s">
        <v>607</v>
      </c>
      <c r="D150" s="5" t="s">
        <v>528</v>
      </c>
      <c r="E150" s="9" t="s">
        <v>981</v>
      </c>
      <c r="F150" s="13"/>
      <c r="G150" s="13"/>
    </row>
    <row r="151" spans="1:7" customFormat="1" x14ac:dyDescent="0.25">
      <c r="A151" s="12">
        <f>9341725+(0)</f>
        <v>9341725</v>
      </c>
      <c r="B151" s="21">
        <v>3400893417256</v>
      </c>
      <c r="C151" s="4" t="s">
        <v>672</v>
      </c>
      <c r="D151" s="5" t="s">
        <v>528</v>
      </c>
      <c r="E151" s="9" t="s">
        <v>981</v>
      </c>
      <c r="F151" s="13"/>
      <c r="G151" s="13"/>
    </row>
    <row r="152" spans="1:7" customFormat="1" x14ac:dyDescent="0.25">
      <c r="A152" s="12">
        <f>9402059+(0)</f>
        <v>9402059</v>
      </c>
      <c r="B152" s="21">
        <v>3400894020592</v>
      </c>
      <c r="C152" s="4" t="s">
        <v>774</v>
      </c>
      <c r="D152" s="5" t="s">
        <v>775</v>
      </c>
      <c r="E152" s="9" t="s">
        <v>981</v>
      </c>
      <c r="F152" s="13"/>
      <c r="G152" s="13"/>
    </row>
    <row r="153" spans="1:7" x14ac:dyDescent="0.2">
      <c r="A153" s="23">
        <f>9260599+(0)</f>
        <v>9260599</v>
      </c>
      <c r="B153" s="21">
        <v>3400892605999</v>
      </c>
      <c r="C153" s="24" t="s">
        <v>558</v>
      </c>
      <c r="D153" s="25" t="s">
        <v>559</v>
      </c>
      <c r="E153" s="9" t="s">
        <v>981</v>
      </c>
      <c r="F153" s="26" t="s">
        <v>431</v>
      </c>
      <c r="G153" s="27"/>
    </row>
    <row r="154" spans="1:7" customFormat="1" x14ac:dyDescent="0.25">
      <c r="A154" s="12">
        <f>9301111+(0)</f>
        <v>9301111</v>
      </c>
      <c r="B154" s="21">
        <v>3400893011119</v>
      </c>
      <c r="C154" s="4" t="s">
        <v>613</v>
      </c>
      <c r="D154" s="5" t="s">
        <v>559</v>
      </c>
      <c r="E154" s="9" t="s">
        <v>981</v>
      </c>
      <c r="F154" s="13"/>
      <c r="G154" s="13"/>
    </row>
    <row r="155" spans="1:7" customFormat="1" x14ac:dyDescent="0.25">
      <c r="A155" s="12">
        <f>9301128+(0)</f>
        <v>9301128</v>
      </c>
      <c r="B155" s="21">
        <v>3400893011287</v>
      </c>
      <c r="C155" s="4" t="s">
        <v>614</v>
      </c>
      <c r="D155" s="5" t="s">
        <v>559</v>
      </c>
      <c r="E155" s="9" t="s">
        <v>981</v>
      </c>
      <c r="F155" s="13"/>
      <c r="G155" s="13"/>
    </row>
    <row r="156" spans="1:7" x14ac:dyDescent="0.2">
      <c r="A156" s="23">
        <f>9427527+(0)</f>
        <v>9427527</v>
      </c>
      <c r="B156" s="21">
        <v>3400894275275</v>
      </c>
      <c r="C156" s="24" t="s">
        <v>929</v>
      </c>
      <c r="D156" s="25" t="s">
        <v>528</v>
      </c>
      <c r="E156" s="9" t="s">
        <v>981</v>
      </c>
      <c r="F156" s="26" t="s">
        <v>431</v>
      </c>
      <c r="G156" s="27"/>
    </row>
    <row r="157" spans="1:7" x14ac:dyDescent="0.2">
      <c r="A157" s="23">
        <f>9427533+(0)</f>
        <v>9427533</v>
      </c>
      <c r="B157" s="21">
        <v>3400894275336</v>
      </c>
      <c r="C157" s="24" t="s">
        <v>930</v>
      </c>
      <c r="D157" s="25" t="s">
        <v>528</v>
      </c>
      <c r="E157" s="9" t="s">
        <v>981</v>
      </c>
      <c r="F157" s="26" t="s">
        <v>431</v>
      </c>
      <c r="G157" s="27"/>
    </row>
    <row r="158" spans="1:7" x14ac:dyDescent="0.2">
      <c r="A158" s="23">
        <f>9427556+(0)</f>
        <v>9427556</v>
      </c>
      <c r="B158" s="21">
        <v>3400894275565</v>
      </c>
      <c r="C158" s="24" t="s">
        <v>931</v>
      </c>
      <c r="D158" s="25" t="s">
        <v>528</v>
      </c>
      <c r="E158" s="9" t="s">
        <v>981</v>
      </c>
      <c r="F158" s="26" t="s">
        <v>431</v>
      </c>
      <c r="G158" s="27"/>
    </row>
    <row r="159" spans="1:7" customFormat="1" x14ac:dyDescent="0.25">
      <c r="A159" s="12">
        <f>9294954+(0)</f>
        <v>9294954</v>
      </c>
      <c r="B159" s="21">
        <v>3400892949543</v>
      </c>
      <c r="C159" s="4" t="s">
        <v>604</v>
      </c>
      <c r="D159" s="5" t="s">
        <v>605</v>
      </c>
      <c r="E159" s="9" t="s">
        <v>981</v>
      </c>
      <c r="F159" s="13"/>
      <c r="G159" s="13"/>
    </row>
    <row r="160" spans="1:7" customFormat="1" x14ac:dyDescent="0.25">
      <c r="A160" s="12">
        <f>9235058+(0)</f>
        <v>9235058</v>
      </c>
      <c r="B160" s="21">
        <v>3400892350585</v>
      </c>
      <c r="C160" s="4" t="s">
        <v>521</v>
      </c>
      <c r="D160" s="5" t="s">
        <v>522</v>
      </c>
      <c r="E160" s="9" t="s">
        <v>981</v>
      </c>
      <c r="F160" s="13"/>
      <c r="G160" s="13"/>
    </row>
    <row r="161" spans="1:7" customFormat="1" x14ac:dyDescent="0.25">
      <c r="A161" s="12">
        <f>9225918+(0)</f>
        <v>9225918</v>
      </c>
      <c r="B161" s="21">
        <v>3400892259185</v>
      </c>
      <c r="C161" s="4" t="s">
        <v>503</v>
      </c>
      <c r="D161" s="5" t="s">
        <v>496</v>
      </c>
      <c r="E161" s="9" t="s">
        <v>981</v>
      </c>
      <c r="F161" s="13"/>
      <c r="G161" s="13"/>
    </row>
    <row r="162" spans="1:7" customFormat="1" x14ac:dyDescent="0.25">
      <c r="A162" s="12">
        <f>9225924+(0)</f>
        <v>9225924</v>
      </c>
      <c r="B162" s="21">
        <v>3400892259246</v>
      </c>
      <c r="C162" s="4" t="s">
        <v>504</v>
      </c>
      <c r="D162" s="5" t="s">
        <v>496</v>
      </c>
      <c r="E162" s="9" t="s">
        <v>981</v>
      </c>
      <c r="F162" s="13"/>
      <c r="G162" s="13"/>
    </row>
    <row r="163" spans="1:7" customFormat="1" x14ac:dyDescent="0.25">
      <c r="A163" s="12">
        <f>9225930+(0)</f>
        <v>9225930</v>
      </c>
      <c r="B163" s="21">
        <v>3400892259307</v>
      </c>
      <c r="C163" s="4" t="s">
        <v>505</v>
      </c>
      <c r="D163" s="5" t="s">
        <v>496</v>
      </c>
      <c r="E163" s="9" t="s">
        <v>981</v>
      </c>
      <c r="F163" s="13"/>
      <c r="G163" s="13"/>
    </row>
    <row r="164" spans="1:7" customFormat="1" x14ac:dyDescent="0.25">
      <c r="A164" s="12">
        <f>9394940+(0)</f>
        <v>9394940</v>
      </c>
      <c r="B164" s="21">
        <v>3400893949405</v>
      </c>
      <c r="C164" s="4" t="s">
        <v>746</v>
      </c>
      <c r="D164" s="5" t="s">
        <v>496</v>
      </c>
      <c r="E164" s="9" t="s">
        <v>981</v>
      </c>
      <c r="F164" s="13"/>
      <c r="G164" s="13"/>
    </row>
    <row r="165" spans="1:7" customFormat="1" x14ac:dyDescent="0.25">
      <c r="A165" s="12">
        <f>9394957+(0)</f>
        <v>9394957</v>
      </c>
      <c r="B165" s="21">
        <v>3400893949573</v>
      </c>
      <c r="C165" s="4" t="s">
        <v>747</v>
      </c>
      <c r="D165" s="5" t="s">
        <v>496</v>
      </c>
      <c r="E165" s="9" t="s">
        <v>981</v>
      </c>
      <c r="F165" s="13"/>
      <c r="G165" s="13"/>
    </row>
    <row r="166" spans="1:7" x14ac:dyDescent="0.2">
      <c r="A166" s="23">
        <f>9170169+(0)</f>
        <v>9170169</v>
      </c>
      <c r="B166" s="21">
        <v>3400891701692</v>
      </c>
      <c r="C166" s="24" t="s">
        <v>438</v>
      </c>
      <c r="D166" s="25" t="s">
        <v>439</v>
      </c>
      <c r="E166" s="9" t="s">
        <v>981</v>
      </c>
      <c r="F166" s="26" t="s">
        <v>431</v>
      </c>
      <c r="G166" s="27"/>
    </row>
    <row r="167" spans="1:7" customFormat="1" x14ac:dyDescent="0.25">
      <c r="A167" s="12">
        <f>9259082+(0)</f>
        <v>9259082</v>
      </c>
      <c r="B167" s="21">
        <v>3400892590820</v>
      </c>
      <c r="C167" s="4" t="s">
        <v>554</v>
      </c>
      <c r="D167" s="5" t="s">
        <v>450</v>
      </c>
      <c r="E167" s="9" t="s">
        <v>981</v>
      </c>
      <c r="F167" s="13"/>
      <c r="G167" s="13"/>
    </row>
    <row r="168" spans="1:7" x14ac:dyDescent="0.2">
      <c r="A168" s="23">
        <f>9179650+(0)</f>
        <v>9179650</v>
      </c>
      <c r="B168" s="21">
        <v>3400891796506</v>
      </c>
      <c r="C168" s="24" t="s">
        <v>449</v>
      </c>
      <c r="D168" s="25" t="s">
        <v>450</v>
      </c>
      <c r="E168" s="9" t="s">
        <v>981</v>
      </c>
      <c r="F168" s="26" t="s">
        <v>431</v>
      </c>
      <c r="G168" s="27"/>
    </row>
    <row r="169" spans="1:7" customFormat="1" x14ac:dyDescent="0.25">
      <c r="A169" s="12">
        <f>9259099+(0)</f>
        <v>9259099</v>
      </c>
      <c r="B169" s="21">
        <v>3400892590998</v>
      </c>
      <c r="C169" s="4" t="s">
        <v>555</v>
      </c>
      <c r="D169" s="5" t="s">
        <v>450</v>
      </c>
      <c r="E169" s="9" t="s">
        <v>981</v>
      </c>
      <c r="F169" s="13"/>
      <c r="G169" s="13"/>
    </row>
    <row r="170" spans="1:7" x14ac:dyDescent="0.2">
      <c r="A170" s="23">
        <f>9179667+(0)</f>
        <v>9179667</v>
      </c>
      <c r="B170" s="21">
        <v>3400891796674</v>
      </c>
      <c r="C170" s="24" t="s">
        <v>451</v>
      </c>
      <c r="D170" s="25" t="s">
        <v>450</v>
      </c>
      <c r="E170" s="9" t="s">
        <v>981</v>
      </c>
      <c r="F170" s="26" t="s">
        <v>431</v>
      </c>
      <c r="G170" s="27"/>
    </row>
    <row r="171" spans="1:7" ht="25.5" x14ac:dyDescent="0.2">
      <c r="A171" s="23">
        <f>9438608+(0)</f>
        <v>9438608</v>
      </c>
      <c r="B171" s="21">
        <v>3400894386087</v>
      </c>
      <c r="C171" s="24" t="s">
        <v>963</v>
      </c>
      <c r="D171" s="25" t="s">
        <v>964</v>
      </c>
      <c r="E171" s="9" t="s">
        <v>981</v>
      </c>
      <c r="F171" s="26" t="s">
        <v>431</v>
      </c>
      <c r="G171" s="27"/>
    </row>
    <row r="172" spans="1:7" ht="25.5" x14ac:dyDescent="0.2">
      <c r="A172" s="23">
        <f>9438614+(0)</f>
        <v>9438614</v>
      </c>
      <c r="B172" s="21">
        <v>3400894386148</v>
      </c>
      <c r="C172" s="24" t="s">
        <v>965</v>
      </c>
      <c r="D172" s="25" t="s">
        <v>964</v>
      </c>
      <c r="E172" s="9" t="s">
        <v>981</v>
      </c>
      <c r="F172" s="26" t="s">
        <v>431</v>
      </c>
      <c r="G172" s="27"/>
    </row>
    <row r="173" spans="1:7" customFormat="1" x14ac:dyDescent="0.25">
      <c r="A173" s="12">
        <f>9341369+(0)</f>
        <v>9341369</v>
      </c>
      <c r="B173" s="21">
        <v>3400893413692</v>
      </c>
      <c r="C173" s="4" t="s">
        <v>668</v>
      </c>
      <c r="D173" s="5" t="s">
        <v>669</v>
      </c>
      <c r="E173" s="9" t="s">
        <v>981</v>
      </c>
      <c r="F173" s="13"/>
      <c r="G173" s="13"/>
    </row>
    <row r="174" spans="1:7" customFormat="1" x14ac:dyDescent="0.25">
      <c r="A174" s="12">
        <f>9341375+(0)</f>
        <v>9341375</v>
      </c>
      <c r="B174" s="21">
        <v>3400893413753</v>
      </c>
      <c r="C174" s="4" t="s">
        <v>670</v>
      </c>
      <c r="D174" s="5" t="s">
        <v>669</v>
      </c>
      <c r="E174" s="9" t="s">
        <v>981</v>
      </c>
      <c r="F174" s="13"/>
      <c r="G174" s="13"/>
    </row>
    <row r="175" spans="1:7" customFormat="1" x14ac:dyDescent="0.25">
      <c r="A175" s="12">
        <f>9320166+(0)</f>
        <v>9320166</v>
      </c>
      <c r="B175" s="21">
        <v>3400893201664</v>
      </c>
      <c r="C175" s="4" t="s">
        <v>645</v>
      </c>
      <c r="D175" s="5" t="s">
        <v>646</v>
      </c>
      <c r="E175" s="9" t="s">
        <v>981</v>
      </c>
      <c r="F175" s="13"/>
      <c r="G175" s="13"/>
    </row>
    <row r="176" spans="1:7" customFormat="1" x14ac:dyDescent="0.25">
      <c r="A176" s="12">
        <f>9373725+(0)</f>
        <v>9373725</v>
      </c>
      <c r="B176" s="21">
        <v>3400893737255</v>
      </c>
      <c r="C176" s="4" t="s">
        <v>717</v>
      </c>
      <c r="D176" s="5" t="s">
        <v>460</v>
      </c>
      <c r="E176" s="9" t="s">
        <v>981</v>
      </c>
      <c r="F176" s="13"/>
      <c r="G176" s="13"/>
    </row>
    <row r="177" spans="1:7" customFormat="1" x14ac:dyDescent="0.25">
      <c r="A177" s="12">
        <f>9373731+(0)</f>
        <v>9373731</v>
      </c>
      <c r="B177" s="21">
        <v>3400893737316</v>
      </c>
      <c r="C177" s="4" t="s">
        <v>718</v>
      </c>
      <c r="D177" s="5" t="s">
        <v>460</v>
      </c>
      <c r="E177" s="9" t="s">
        <v>981</v>
      </c>
      <c r="F177" s="13"/>
      <c r="G177" s="13"/>
    </row>
    <row r="178" spans="1:7" customFormat="1" x14ac:dyDescent="0.25">
      <c r="A178" s="12">
        <f>9373748+(0)</f>
        <v>9373748</v>
      </c>
      <c r="B178" s="21">
        <v>3400893737484</v>
      </c>
      <c r="C178" s="4" t="s">
        <v>719</v>
      </c>
      <c r="D178" s="5" t="s">
        <v>460</v>
      </c>
      <c r="E178" s="9" t="s">
        <v>981</v>
      </c>
      <c r="F178" s="13"/>
      <c r="G178" s="13"/>
    </row>
    <row r="179" spans="1:7" customFormat="1" x14ac:dyDescent="0.25">
      <c r="A179" s="12">
        <f>9360668+(0)</f>
        <v>9360668</v>
      </c>
      <c r="B179" s="21">
        <v>3400893606681</v>
      </c>
      <c r="C179" s="4" t="s">
        <v>695</v>
      </c>
      <c r="D179" s="5" t="s">
        <v>460</v>
      </c>
      <c r="E179" s="9" t="s">
        <v>981</v>
      </c>
      <c r="F179" s="13"/>
      <c r="G179" s="13"/>
    </row>
    <row r="180" spans="1:7" customFormat="1" x14ac:dyDescent="0.25">
      <c r="A180" s="12">
        <f>9360651+(0)</f>
        <v>9360651</v>
      </c>
      <c r="B180" s="21">
        <v>3400893606513</v>
      </c>
      <c r="C180" s="4" t="s">
        <v>694</v>
      </c>
      <c r="D180" s="5" t="s">
        <v>460</v>
      </c>
      <c r="E180" s="9" t="s">
        <v>981</v>
      </c>
      <c r="F180" s="13"/>
      <c r="G180" s="13"/>
    </row>
    <row r="181" spans="1:7" customFormat="1" x14ac:dyDescent="0.25">
      <c r="A181" s="12">
        <f>9360674+(0)</f>
        <v>9360674</v>
      </c>
      <c r="B181" s="21">
        <v>3400893606742</v>
      </c>
      <c r="C181" s="4" t="s">
        <v>696</v>
      </c>
      <c r="D181" s="5" t="s">
        <v>460</v>
      </c>
      <c r="E181" s="9" t="s">
        <v>981</v>
      </c>
      <c r="F181" s="13"/>
      <c r="G181" s="13"/>
    </row>
    <row r="182" spans="1:7" customFormat="1" x14ac:dyDescent="0.25">
      <c r="A182" s="12">
        <f>9360680+(0)</f>
        <v>9360680</v>
      </c>
      <c r="B182" s="21">
        <v>3400893606803</v>
      </c>
      <c r="C182" s="4" t="s">
        <v>697</v>
      </c>
      <c r="D182" s="5" t="s">
        <v>460</v>
      </c>
      <c r="E182" s="9" t="s">
        <v>981</v>
      </c>
      <c r="F182" s="13"/>
      <c r="G182" s="13"/>
    </row>
    <row r="183" spans="1:7" customFormat="1" x14ac:dyDescent="0.25">
      <c r="A183" s="12">
        <f>9360697+(0)</f>
        <v>9360697</v>
      </c>
      <c r="B183" s="21">
        <v>3400893606971</v>
      </c>
      <c r="C183" s="4" t="s">
        <v>698</v>
      </c>
      <c r="D183" s="5" t="s">
        <v>460</v>
      </c>
      <c r="E183" s="9" t="s">
        <v>981</v>
      </c>
      <c r="F183" s="13"/>
      <c r="G183" s="13"/>
    </row>
    <row r="184" spans="1:7" customFormat="1" x14ac:dyDescent="0.25">
      <c r="A184" s="12">
        <f>9418787+(0)</f>
        <v>9418787</v>
      </c>
      <c r="B184" s="21">
        <v>3400894187875</v>
      </c>
      <c r="C184" s="4" t="s">
        <v>873</v>
      </c>
      <c r="D184" s="5" t="s">
        <v>489</v>
      </c>
      <c r="E184" s="9" t="s">
        <v>981</v>
      </c>
      <c r="F184" s="13"/>
      <c r="G184" s="13"/>
    </row>
    <row r="185" spans="1:7" customFormat="1" x14ac:dyDescent="0.25">
      <c r="A185" s="12">
        <f>9199078+(0)</f>
        <v>9199078</v>
      </c>
      <c r="B185" s="21">
        <v>3400891990782</v>
      </c>
      <c r="C185" s="4" t="s">
        <v>473</v>
      </c>
      <c r="D185" s="5" t="s">
        <v>460</v>
      </c>
      <c r="E185" s="9" t="s">
        <v>981</v>
      </c>
      <c r="F185" s="13"/>
      <c r="G185" s="13"/>
    </row>
    <row r="186" spans="1:7" customFormat="1" x14ac:dyDescent="0.25">
      <c r="A186" s="12">
        <f>9199055+(0)</f>
        <v>9199055</v>
      </c>
      <c r="B186" s="21">
        <v>3400891990553</v>
      </c>
      <c r="C186" s="4" t="s">
        <v>471</v>
      </c>
      <c r="D186" s="5" t="s">
        <v>460</v>
      </c>
      <c r="E186" s="9" t="s">
        <v>981</v>
      </c>
      <c r="F186" s="13"/>
      <c r="G186" s="13"/>
    </row>
    <row r="187" spans="1:7" customFormat="1" x14ac:dyDescent="0.25">
      <c r="A187" s="12">
        <f>9199061+(0)</f>
        <v>9199061</v>
      </c>
      <c r="B187" s="21">
        <v>3400891990614</v>
      </c>
      <c r="C187" s="4" t="s">
        <v>472</v>
      </c>
      <c r="D187" s="5" t="s">
        <v>460</v>
      </c>
      <c r="E187" s="9" t="s">
        <v>981</v>
      </c>
      <c r="F187" s="13"/>
      <c r="G187" s="13"/>
    </row>
    <row r="188" spans="1:7" x14ac:dyDescent="0.2">
      <c r="A188" s="23">
        <f>9271781+(0)</f>
        <v>9271781</v>
      </c>
      <c r="B188" s="21">
        <v>3400892717814</v>
      </c>
      <c r="C188" s="24" t="s">
        <v>575</v>
      </c>
      <c r="D188" s="25" t="s">
        <v>460</v>
      </c>
      <c r="E188" s="9" t="s">
        <v>981</v>
      </c>
      <c r="F188" s="26" t="s">
        <v>431</v>
      </c>
      <c r="G188" s="27"/>
    </row>
    <row r="189" spans="1:7" customFormat="1" x14ac:dyDescent="0.25">
      <c r="A189" s="12">
        <f>9275282+(0)</f>
        <v>9275282</v>
      </c>
      <c r="B189" s="21">
        <v>3400892752822</v>
      </c>
      <c r="C189" s="4" t="s">
        <v>580</v>
      </c>
      <c r="D189" s="5" t="s">
        <v>460</v>
      </c>
      <c r="E189" s="9" t="s">
        <v>981</v>
      </c>
      <c r="F189" s="13"/>
      <c r="G189" s="13"/>
    </row>
    <row r="190" spans="1:7" customFormat="1" x14ac:dyDescent="0.25">
      <c r="A190" s="12">
        <f>9275299+(0)</f>
        <v>9275299</v>
      </c>
      <c r="B190" s="21">
        <v>3400892752990</v>
      </c>
      <c r="C190" s="4" t="s">
        <v>581</v>
      </c>
      <c r="D190" s="5" t="s">
        <v>460</v>
      </c>
      <c r="E190" s="9" t="s">
        <v>981</v>
      </c>
      <c r="F190" s="13"/>
      <c r="G190" s="13"/>
    </row>
    <row r="191" spans="1:7" customFormat="1" x14ac:dyDescent="0.25">
      <c r="A191" s="12">
        <f>9303682+(0)</f>
        <v>9303682</v>
      </c>
      <c r="B191" s="21">
        <v>3400893036822</v>
      </c>
      <c r="C191" s="4" t="s">
        <v>615</v>
      </c>
      <c r="D191" s="5" t="s">
        <v>460</v>
      </c>
      <c r="E191" s="9" t="s">
        <v>981</v>
      </c>
      <c r="F191" s="13"/>
      <c r="G191" s="13"/>
    </row>
    <row r="192" spans="1:7" customFormat="1" x14ac:dyDescent="0.25">
      <c r="A192" s="12">
        <f>9303699+(0)</f>
        <v>9303699</v>
      </c>
      <c r="B192" s="21">
        <v>3400893036990</v>
      </c>
      <c r="C192" s="4" t="s">
        <v>616</v>
      </c>
      <c r="D192" s="5" t="s">
        <v>460</v>
      </c>
      <c r="E192" s="9" t="s">
        <v>981</v>
      </c>
      <c r="F192" s="13"/>
      <c r="G192" s="13"/>
    </row>
    <row r="193" spans="1:7" customFormat="1" x14ac:dyDescent="0.25">
      <c r="A193" s="12">
        <f>9404549+(0)</f>
        <v>9404549</v>
      </c>
      <c r="B193" s="21">
        <v>3400894045496</v>
      </c>
      <c r="C193" s="4" t="s">
        <v>782</v>
      </c>
      <c r="D193" s="5" t="s">
        <v>460</v>
      </c>
      <c r="E193" s="9" t="s">
        <v>981</v>
      </c>
      <c r="F193" s="13"/>
      <c r="G193" s="13"/>
    </row>
    <row r="194" spans="1:7" customFormat="1" x14ac:dyDescent="0.25">
      <c r="A194" s="12">
        <f>9404555+(0)</f>
        <v>9404555</v>
      </c>
      <c r="B194" s="21">
        <v>3400894045557</v>
      </c>
      <c r="C194" s="4" t="s">
        <v>783</v>
      </c>
      <c r="D194" s="5" t="s">
        <v>460</v>
      </c>
      <c r="E194" s="9" t="s">
        <v>981</v>
      </c>
      <c r="F194" s="13"/>
      <c r="G194" s="13"/>
    </row>
    <row r="195" spans="1:7" customFormat="1" x14ac:dyDescent="0.25">
      <c r="A195" s="12">
        <f>9403679+(0)</f>
        <v>9403679</v>
      </c>
      <c r="B195" s="21">
        <v>3400894036791</v>
      </c>
      <c r="C195" s="4" t="s">
        <v>778</v>
      </c>
      <c r="D195" s="5" t="s">
        <v>460</v>
      </c>
      <c r="E195" s="9" t="s">
        <v>981</v>
      </c>
      <c r="F195" s="13"/>
      <c r="G195" s="13"/>
    </row>
    <row r="196" spans="1:7" customFormat="1" x14ac:dyDescent="0.25">
      <c r="A196" s="12">
        <f>9403685+(0)</f>
        <v>9403685</v>
      </c>
      <c r="B196" s="21">
        <v>3400894036852</v>
      </c>
      <c r="C196" s="4" t="s">
        <v>779</v>
      </c>
      <c r="D196" s="5" t="s">
        <v>460</v>
      </c>
      <c r="E196" s="9" t="s">
        <v>981</v>
      </c>
      <c r="F196" s="13"/>
      <c r="G196" s="13"/>
    </row>
    <row r="197" spans="1:7" customFormat="1" x14ac:dyDescent="0.25">
      <c r="A197" s="12">
        <f>9406761+(0)</f>
        <v>9406761</v>
      </c>
      <c r="B197" s="21">
        <v>3400894067610</v>
      </c>
      <c r="C197" s="4" t="s">
        <v>795</v>
      </c>
      <c r="D197" s="5" t="s">
        <v>796</v>
      </c>
      <c r="E197" s="9" t="s">
        <v>981</v>
      </c>
      <c r="F197" s="13"/>
      <c r="G197" s="13"/>
    </row>
    <row r="198" spans="1:7" customFormat="1" x14ac:dyDescent="0.25">
      <c r="A198" s="12">
        <f>9212264+(0)</f>
        <v>9212264</v>
      </c>
      <c r="B198" s="21">
        <v>3400892122649</v>
      </c>
      <c r="C198" s="4" t="s">
        <v>483</v>
      </c>
      <c r="D198" s="5" t="s">
        <v>484</v>
      </c>
      <c r="E198" s="9" t="s">
        <v>981</v>
      </c>
      <c r="F198" s="13"/>
      <c r="G198" s="13"/>
    </row>
    <row r="199" spans="1:7" customFormat="1" x14ac:dyDescent="0.25">
      <c r="A199" s="12">
        <f>9368954+(0)</f>
        <v>9368954</v>
      </c>
      <c r="B199" s="21">
        <v>3400893689547</v>
      </c>
      <c r="C199" s="4" t="s">
        <v>707</v>
      </c>
      <c r="D199" s="5" t="s">
        <v>708</v>
      </c>
      <c r="E199" s="9" t="s">
        <v>981</v>
      </c>
      <c r="F199" s="13"/>
      <c r="G199" s="13"/>
    </row>
    <row r="200" spans="1:7" customFormat="1" x14ac:dyDescent="0.25">
      <c r="A200" s="12">
        <f>9310512+(0)</f>
        <v>9310512</v>
      </c>
      <c r="B200" s="21">
        <v>3400893105122</v>
      </c>
      <c r="C200" s="4" t="s">
        <v>630</v>
      </c>
      <c r="D200" s="5" t="s">
        <v>500</v>
      </c>
      <c r="E200" s="9" t="s">
        <v>981</v>
      </c>
      <c r="F200" s="13"/>
      <c r="G200" s="13"/>
    </row>
    <row r="201" spans="1:7" customFormat="1" x14ac:dyDescent="0.25">
      <c r="A201" s="12">
        <f>9224988+(0)</f>
        <v>9224988</v>
      </c>
      <c r="B201" s="21">
        <v>3400892249889</v>
      </c>
      <c r="C201" s="4" t="s">
        <v>501</v>
      </c>
      <c r="D201" s="5" t="s">
        <v>500</v>
      </c>
      <c r="E201" s="9" t="s">
        <v>981</v>
      </c>
      <c r="F201" s="13"/>
      <c r="G201" s="13"/>
    </row>
    <row r="202" spans="1:7" customFormat="1" x14ac:dyDescent="0.25">
      <c r="A202" s="12">
        <f>9359346+(0)</f>
        <v>9359346</v>
      </c>
      <c r="B202" s="21">
        <v>3400893593462</v>
      </c>
      <c r="C202" s="4" t="s">
        <v>692</v>
      </c>
      <c r="D202" s="5" t="s">
        <v>500</v>
      </c>
      <c r="E202" s="9" t="s">
        <v>981</v>
      </c>
      <c r="F202" s="13"/>
      <c r="G202" s="13"/>
    </row>
    <row r="203" spans="1:7" customFormat="1" x14ac:dyDescent="0.25">
      <c r="A203" s="12">
        <f>9224994+(0)</f>
        <v>9224994</v>
      </c>
      <c r="B203" s="21">
        <v>3400892249940</v>
      </c>
      <c r="C203" s="4" t="s">
        <v>502</v>
      </c>
      <c r="D203" s="5" t="s">
        <v>500</v>
      </c>
      <c r="E203" s="9" t="s">
        <v>981</v>
      </c>
      <c r="F203" s="13"/>
      <c r="G203" s="13"/>
    </row>
    <row r="204" spans="1:7" customFormat="1" x14ac:dyDescent="0.25">
      <c r="A204" s="12">
        <f>9224971+(0)</f>
        <v>9224971</v>
      </c>
      <c r="B204" s="21">
        <v>3400892249711</v>
      </c>
      <c r="C204" s="4" t="s">
        <v>499</v>
      </c>
      <c r="D204" s="5" t="s">
        <v>500</v>
      </c>
      <c r="E204" s="9" t="s">
        <v>981</v>
      </c>
      <c r="F204" s="13"/>
      <c r="G204" s="13"/>
    </row>
    <row r="205" spans="1:7" customFormat="1" x14ac:dyDescent="0.25">
      <c r="A205" s="12">
        <f>9170175+(0)</f>
        <v>9170175</v>
      </c>
      <c r="B205" s="21">
        <v>3400891701753</v>
      </c>
      <c r="C205" s="4" t="s">
        <v>440</v>
      </c>
      <c r="D205" s="5" t="s">
        <v>441</v>
      </c>
      <c r="E205" s="9" t="s">
        <v>981</v>
      </c>
      <c r="F205" s="13"/>
      <c r="G205" s="13"/>
    </row>
    <row r="206" spans="1:7" customFormat="1" x14ac:dyDescent="0.25">
      <c r="A206" s="12">
        <f>9220097+(0)</f>
        <v>9220097</v>
      </c>
      <c r="B206" s="21">
        <v>3400892200972</v>
      </c>
      <c r="C206" s="4" t="s">
        <v>493</v>
      </c>
      <c r="D206" s="5" t="s">
        <v>494</v>
      </c>
      <c r="E206" s="9" t="s">
        <v>981</v>
      </c>
      <c r="F206" s="13"/>
      <c r="G206" s="13"/>
    </row>
    <row r="207" spans="1:7" customFormat="1" x14ac:dyDescent="0.25">
      <c r="A207" s="12">
        <f>9400037+(0)</f>
        <v>9400037</v>
      </c>
      <c r="B207" s="21">
        <v>3400894000372</v>
      </c>
      <c r="C207" s="4" t="s">
        <v>770</v>
      </c>
      <c r="D207" s="5" t="s">
        <v>494</v>
      </c>
      <c r="E207" s="9" t="s">
        <v>981</v>
      </c>
      <c r="F207" s="13"/>
      <c r="G207" s="13"/>
    </row>
    <row r="208" spans="1:7" x14ac:dyDescent="0.2">
      <c r="A208" s="23">
        <f>9435604+(0)</f>
        <v>9435604</v>
      </c>
      <c r="B208" s="21">
        <v>3400894356042</v>
      </c>
      <c r="C208" s="24" t="s">
        <v>954</v>
      </c>
      <c r="D208" s="25" t="s">
        <v>494</v>
      </c>
      <c r="E208" s="9" t="s">
        <v>981</v>
      </c>
      <c r="F208" s="26" t="s">
        <v>431</v>
      </c>
      <c r="G208" s="27"/>
    </row>
    <row r="209" spans="1:7" customFormat="1" x14ac:dyDescent="0.25">
      <c r="A209" s="12">
        <f>9368983+(0)</f>
        <v>9368983</v>
      </c>
      <c r="B209" s="21">
        <v>3400893689837</v>
      </c>
      <c r="C209" s="4" t="s">
        <v>709</v>
      </c>
      <c r="D209" s="5" t="s">
        <v>460</v>
      </c>
      <c r="E209" s="9" t="s">
        <v>981</v>
      </c>
      <c r="F209" s="13"/>
      <c r="G209" s="13"/>
    </row>
    <row r="210" spans="1:7" customFormat="1" x14ac:dyDescent="0.25">
      <c r="A210" s="12">
        <f>9369008+(0)</f>
        <v>9369008</v>
      </c>
      <c r="B210" s="21">
        <v>3400893690086</v>
      </c>
      <c r="C210" s="4" t="s">
        <v>710</v>
      </c>
      <c r="D210" s="5" t="s">
        <v>460</v>
      </c>
      <c r="E210" s="9" t="s">
        <v>981</v>
      </c>
      <c r="F210" s="13"/>
      <c r="G210" s="13"/>
    </row>
    <row r="211" spans="1:7" customFormat="1" x14ac:dyDescent="0.25">
      <c r="A211" s="12">
        <f>9369014+(0)</f>
        <v>9369014</v>
      </c>
      <c r="B211" s="21">
        <v>3400893690147</v>
      </c>
      <c r="C211" s="4" t="s">
        <v>711</v>
      </c>
      <c r="D211" s="5" t="s">
        <v>460</v>
      </c>
      <c r="E211" s="9" t="s">
        <v>981</v>
      </c>
      <c r="F211" s="13"/>
      <c r="G211" s="13"/>
    </row>
    <row r="212" spans="1:7" customFormat="1" x14ac:dyDescent="0.25">
      <c r="A212" s="12">
        <f>9392326+(0)</f>
        <v>9392326</v>
      </c>
      <c r="B212" s="21">
        <v>3400893923269</v>
      </c>
      <c r="C212" s="4" t="s">
        <v>741</v>
      </c>
      <c r="D212" s="5" t="s">
        <v>460</v>
      </c>
      <c r="E212" s="9" t="s">
        <v>981</v>
      </c>
      <c r="F212" s="13"/>
      <c r="G212" s="13"/>
    </row>
    <row r="213" spans="1:7" x14ac:dyDescent="0.2">
      <c r="A213" s="23">
        <f>9436242+(0)</f>
        <v>9436242</v>
      </c>
      <c r="B213" s="21">
        <v>3400894362425</v>
      </c>
      <c r="C213" s="24" t="s">
        <v>959</v>
      </c>
      <c r="D213" s="25" t="s">
        <v>706</v>
      </c>
      <c r="E213" s="9" t="s">
        <v>981</v>
      </c>
      <c r="F213" s="26" t="s">
        <v>431</v>
      </c>
      <c r="G213" s="27"/>
    </row>
    <row r="214" spans="1:7" customFormat="1" x14ac:dyDescent="0.25">
      <c r="A214" s="12">
        <f>9368664+(0)</f>
        <v>9368664</v>
      </c>
      <c r="B214" s="21">
        <v>3400893686645</v>
      </c>
      <c r="C214" s="4" t="s">
        <v>705</v>
      </c>
      <c r="D214" s="5" t="s">
        <v>706</v>
      </c>
      <c r="E214" s="9" t="s">
        <v>981</v>
      </c>
      <c r="F214" s="13"/>
      <c r="G214" s="13"/>
    </row>
    <row r="215" spans="1:7" x14ac:dyDescent="0.2">
      <c r="A215" s="23">
        <f>9416618+(0)</f>
        <v>9416618</v>
      </c>
      <c r="B215" s="21">
        <v>3400894166184</v>
      </c>
      <c r="C215" s="24" t="s">
        <v>846</v>
      </c>
      <c r="D215" s="25" t="s">
        <v>706</v>
      </c>
      <c r="E215" s="9" t="s">
        <v>981</v>
      </c>
      <c r="F215" s="26" t="s">
        <v>431</v>
      </c>
      <c r="G215" s="27"/>
    </row>
    <row r="216" spans="1:7" x14ac:dyDescent="0.2">
      <c r="A216" s="23">
        <f>9416630+(0)</f>
        <v>9416630</v>
      </c>
      <c r="B216" s="21">
        <v>3400894166306</v>
      </c>
      <c r="C216" s="24" t="s">
        <v>847</v>
      </c>
      <c r="D216" s="25" t="s">
        <v>706</v>
      </c>
      <c r="E216" s="9" t="s">
        <v>981</v>
      </c>
      <c r="F216" s="26" t="s">
        <v>431</v>
      </c>
      <c r="G216" s="27"/>
    </row>
    <row r="217" spans="1:7" x14ac:dyDescent="0.2">
      <c r="A217" s="23">
        <f>9436259+(0)</f>
        <v>9436259</v>
      </c>
      <c r="B217" s="21">
        <v>3400894362593</v>
      </c>
      <c r="C217" s="24" t="s">
        <v>960</v>
      </c>
      <c r="D217" s="25" t="s">
        <v>706</v>
      </c>
      <c r="E217" s="9" t="s">
        <v>981</v>
      </c>
      <c r="F217" s="26" t="s">
        <v>431</v>
      </c>
      <c r="G217" s="27"/>
    </row>
    <row r="218" spans="1:7" x14ac:dyDescent="0.2">
      <c r="A218" s="23">
        <f>9436265+(0)</f>
        <v>9436265</v>
      </c>
      <c r="B218" s="21">
        <v>3400894362654</v>
      </c>
      <c r="C218" s="24" t="s">
        <v>961</v>
      </c>
      <c r="D218" s="25" t="s">
        <v>706</v>
      </c>
      <c r="E218" s="9" t="s">
        <v>981</v>
      </c>
      <c r="F218" s="26" t="s">
        <v>431</v>
      </c>
      <c r="G218" s="27"/>
    </row>
    <row r="219" spans="1:7" customFormat="1" x14ac:dyDescent="0.25">
      <c r="A219" s="12">
        <f>9407370+(0)</f>
        <v>9407370</v>
      </c>
      <c r="B219" s="21">
        <v>3400894073703</v>
      </c>
      <c r="C219" s="4" t="s">
        <v>797</v>
      </c>
      <c r="D219" s="5" t="s">
        <v>460</v>
      </c>
      <c r="E219" s="9" t="s">
        <v>981</v>
      </c>
      <c r="F219" s="13"/>
      <c r="G219" s="13"/>
    </row>
    <row r="220" spans="1:7" customFormat="1" x14ac:dyDescent="0.25">
      <c r="A220" s="12">
        <f>9407387+(0)</f>
        <v>9407387</v>
      </c>
      <c r="B220" s="21">
        <v>3400894073871</v>
      </c>
      <c r="C220" s="4" t="s">
        <v>798</v>
      </c>
      <c r="D220" s="5" t="s">
        <v>460</v>
      </c>
      <c r="E220" s="9" t="s">
        <v>981</v>
      </c>
      <c r="F220" s="13"/>
      <c r="G220" s="13"/>
    </row>
    <row r="221" spans="1:7" customFormat="1" x14ac:dyDescent="0.25">
      <c r="A221" s="12">
        <f>9407393+(0)</f>
        <v>9407393</v>
      </c>
      <c r="B221" s="21">
        <v>3400894073932</v>
      </c>
      <c r="C221" s="4" t="s">
        <v>799</v>
      </c>
      <c r="D221" s="5" t="s">
        <v>460</v>
      </c>
      <c r="E221" s="9" t="s">
        <v>981</v>
      </c>
      <c r="F221" s="13"/>
      <c r="G221" s="13"/>
    </row>
    <row r="222" spans="1:7" customFormat="1" x14ac:dyDescent="0.25">
      <c r="A222" s="12">
        <f>9407401+(0)</f>
        <v>9407401</v>
      </c>
      <c r="B222" s="21">
        <v>3400894074014</v>
      </c>
      <c r="C222" s="4" t="s">
        <v>800</v>
      </c>
      <c r="D222" s="5" t="s">
        <v>460</v>
      </c>
      <c r="E222" s="9" t="s">
        <v>981</v>
      </c>
      <c r="F222" s="13"/>
      <c r="G222" s="13"/>
    </row>
    <row r="223" spans="1:7" customFormat="1" x14ac:dyDescent="0.25">
      <c r="A223" s="12">
        <f>9407418+(0)</f>
        <v>9407418</v>
      </c>
      <c r="B223" s="21">
        <v>3400894074182</v>
      </c>
      <c r="C223" s="4" t="s">
        <v>801</v>
      </c>
      <c r="D223" s="5" t="s">
        <v>460</v>
      </c>
      <c r="E223" s="9" t="s">
        <v>981</v>
      </c>
      <c r="F223" s="13"/>
      <c r="G223" s="13"/>
    </row>
    <row r="224" spans="1:7" x14ac:dyDescent="0.2">
      <c r="A224" s="23">
        <f>9440309+(0)</f>
        <v>9440309</v>
      </c>
      <c r="B224" s="21">
        <v>3400894403098</v>
      </c>
      <c r="C224" s="24" t="s">
        <v>978</v>
      </c>
      <c r="D224" s="25" t="s">
        <v>706</v>
      </c>
      <c r="E224" s="9" t="s">
        <v>981</v>
      </c>
      <c r="F224" s="26" t="s">
        <v>431</v>
      </c>
      <c r="G224" s="27"/>
    </row>
    <row r="225" spans="1:7" x14ac:dyDescent="0.2">
      <c r="A225" s="23">
        <f>9440290+(0)</f>
        <v>9440290</v>
      </c>
      <c r="B225" s="21">
        <v>3400894402909</v>
      </c>
      <c r="C225" s="24" t="s">
        <v>977</v>
      </c>
      <c r="D225" s="25" t="s">
        <v>706</v>
      </c>
      <c r="E225" s="9" t="s">
        <v>981</v>
      </c>
      <c r="F225" s="26" t="s">
        <v>431</v>
      </c>
      <c r="G225" s="27"/>
    </row>
    <row r="226" spans="1:7" customFormat="1" x14ac:dyDescent="0.25">
      <c r="A226" s="12">
        <f>9418184+(0)</f>
        <v>9418184</v>
      </c>
      <c r="B226" s="21">
        <v>3400894181842</v>
      </c>
      <c r="C226" s="4" t="s">
        <v>867</v>
      </c>
      <c r="D226" s="5" t="s">
        <v>500</v>
      </c>
      <c r="E226" s="9" t="s">
        <v>981</v>
      </c>
      <c r="F226" s="13"/>
      <c r="G226" s="13"/>
    </row>
    <row r="227" spans="1:7" customFormat="1" x14ac:dyDescent="0.25">
      <c r="A227" s="12">
        <f>9418190+(0)</f>
        <v>9418190</v>
      </c>
      <c r="B227" s="21">
        <v>3400894181903</v>
      </c>
      <c r="C227" s="4" t="s">
        <v>868</v>
      </c>
      <c r="D227" s="5" t="s">
        <v>500</v>
      </c>
      <c r="E227" s="9" t="s">
        <v>981</v>
      </c>
      <c r="F227" s="13"/>
      <c r="G227" s="13"/>
    </row>
    <row r="228" spans="1:7" customFormat="1" x14ac:dyDescent="0.25">
      <c r="A228" s="12">
        <f>9418209+(0)</f>
        <v>9418209</v>
      </c>
      <c r="B228" s="21">
        <v>3400894182092</v>
      </c>
      <c r="C228" s="4" t="s">
        <v>869</v>
      </c>
      <c r="D228" s="5" t="s">
        <v>500</v>
      </c>
      <c r="E228" s="9" t="s">
        <v>981</v>
      </c>
      <c r="F228" s="13"/>
      <c r="G228" s="13"/>
    </row>
    <row r="229" spans="1:7" customFormat="1" x14ac:dyDescent="0.25">
      <c r="A229" s="12">
        <f>9418215+(0)</f>
        <v>9418215</v>
      </c>
      <c r="B229" s="21">
        <v>3400894182153</v>
      </c>
      <c r="C229" s="4" t="s">
        <v>870</v>
      </c>
      <c r="D229" s="5" t="s">
        <v>500</v>
      </c>
      <c r="E229" s="9" t="s">
        <v>981</v>
      </c>
      <c r="F229" s="13"/>
      <c r="G229" s="13"/>
    </row>
    <row r="230" spans="1:7" customFormat="1" x14ac:dyDescent="0.25">
      <c r="A230" s="12">
        <f>9418221+(0)</f>
        <v>9418221</v>
      </c>
      <c r="B230" s="21">
        <v>3400894182214</v>
      </c>
      <c r="C230" s="4" t="s">
        <v>871</v>
      </c>
      <c r="D230" s="5" t="s">
        <v>500</v>
      </c>
      <c r="E230" s="9" t="s">
        <v>981</v>
      </c>
      <c r="F230" s="13"/>
      <c r="G230" s="13"/>
    </row>
    <row r="231" spans="1:7" x14ac:dyDescent="0.2">
      <c r="A231" s="23">
        <f>9440025+(0)</f>
        <v>9440025</v>
      </c>
      <c r="B231" s="21">
        <v>3400894400257</v>
      </c>
      <c r="C231" s="24" t="s">
        <v>976</v>
      </c>
      <c r="D231" s="25" t="s">
        <v>706</v>
      </c>
      <c r="E231" s="9" t="s">
        <v>981</v>
      </c>
      <c r="F231" s="26" t="s">
        <v>431</v>
      </c>
      <c r="G231" s="27"/>
    </row>
    <row r="232" spans="1:7" x14ac:dyDescent="0.2">
      <c r="A232" s="23">
        <f>9440019+(0)</f>
        <v>9440019</v>
      </c>
      <c r="B232" s="21">
        <v>3400894400196</v>
      </c>
      <c r="C232" s="24" t="s">
        <v>975</v>
      </c>
      <c r="D232" s="25" t="s">
        <v>706</v>
      </c>
      <c r="E232" s="9" t="s">
        <v>981</v>
      </c>
      <c r="F232" s="26" t="s">
        <v>431</v>
      </c>
      <c r="G232" s="27"/>
    </row>
    <row r="233" spans="1:7" customFormat="1" x14ac:dyDescent="0.25">
      <c r="A233" s="12">
        <f>9398352+(0)</f>
        <v>9398352</v>
      </c>
      <c r="B233" s="21">
        <v>3400893983522</v>
      </c>
      <c r="C233" s="4" t="s">
        <v>767</v>
      </c>
      <c r="D233" s="5" t="s">
        <v>489</v>
      </c>
      <c r="E233" s="9" t="s">
        <v>981</v>
      </c>
      <c r="F233" s="13"/>
      <c r="G233" s="13"/>
    </row>
    <row r="234" spans="1:7" customFormat="1" x14ac:dyDescent="0.25">
      <c r="A234" s="12">
        <f>9404940+(0)</f>
        <v>9404940</v>
      </c>
      <c r="B234" s="21">
        <v>3400894049401</v>
      </c>
      <c r="C234" s="4" t="s">
        <v>784</v>
      </c>
      <c r="D234" s="5" t="s">
        <v>785</v>
      </c>
      <c r="E234" s="9" t="s">
        <v>981</v>
      </c>
      <c r="F234" s="13"/>
      <c r="G234" s="13"/>
    </row>
    <row r="235" spans="1:7" customFormat="1" x14ac:dyDescent="0.25">
      <c r="A235" s="12">
        <f>9233208+(0)</f>
        <v>9233208</v>
      </c>
      <c r="B235" s="21">
        <v>3400892332086</v>
      </c>
      <c r="C235" s="4" t="s">
        <v>515</v>
      </c>
      <c r="D235" s="5" t="s">
        <v>516</v>
      </c>
      <c r="E235" s="9" t="s">
        <v>981</v>
      </c>
      <c r="F235" s="13"/>
      <c r="G235" s="13"/>
    </row>
    <row r="236" spans="1:7" customFormat="1" x14ac:dyDescent="0.25">
      <c r="A236" s="12">
        <f>9365950+(0)</f>
        <v>9365950</v>
      </c>
      <c r="B236" s="21">
        <v>3400893659502</v>
      </c>
      <c r="C236" s="4" t="s">
        <v>703</v>
      </c>
      <c r="D236" s="5" t="s">
        <v>704</v>
      </c>
      <c r="E236" s="9" t="s">
        <v>981</v>
      </c>
      <c r="F236" s="13"/>
      <c r="G236" s="13"/>
    </row>
    <row r="237" spans="1:7" customFormat="1" x14ac:dyDescent="0.25">
      <c r="A237" s="12">
        <f>9400043+(0)</f>
        <v>9400043</v>
      </c>
      <c r="B237" s="21">
        <v>3400894000433</v>
      </c>
      <c r="C237" s="4" t="s">
        <v>771</v>
      </c>
      <c r="D237" s="5" t="s">
        <v>772</v>
      </c>
      <c r="E237" s="9" t="s">
        <v>981</v>
      </c>
      <c r="F237" s="13"/>
      <c r="G237" s="13"/>
    </row>
    <row r="238" spans="1:7" customFormat="1" x14ac:dyDescent="0.25">
      <c r="A238" s="12">
        <f>9400066+(0)</f>
        <v>9400066</v>
      </c>
      <c r="B238" s="21">
        <v>3400894000662</v>
      </c>
      <c r="C238" s="4" t="s">
        <v>773</v>
      </c>
      <c r="D238" s="5" t="s">
        <v>772</v>
      </c>
      <c r="E238" s="9" t="s">
        <v>981</v>
      </c>
      <c r="F238" s="13"/>
      <c r="G238" s="13"/>
    </row>
    <row r="239" spans="1:7" x14ac:dyDescent="0.2">
      <c r="A239" s="23">
        <f>9438761+(0)</f>
        <v>9438761</v>
      </c>
      <c r="B239" s="21">
        <v>3400894387619</v>
      </c>
      <c r="C239" s="24" t="s">
        <v>966</v>
      </c>
      <c r="D239" s="25" t="s">
        <v>494</v>
      </c>
      <c r="E239" s="9" t="s">
        <v>981</v>
      </c>
      <c r="F239" s="26" t="s">
        <v>431</v>
      </c>
      <c r="G239" s="27"/>
    </row>
    <row r="240" spans="1:7" x14ac:dyDescent="0.2">
      <c r="A240" s="23">
        <f>9438778+(0)</f>
        <v>9438778</v>
      </c>
      <c r="B240" s="21">
        <v>3400894387787</v>
      </c>
      <c r="C240" s="24" t="s">
        <v>967</v>
      </c>
      <c r="D240" s="25" t="s">
        <v>494</v>
      </c>
      <c r="E240" s="9" t="s">
        <v>981</v>
      </c>
      <c r="F240" s="26" t="s">
        <v>431</v>
      </c>
      <c r="G240" s="27"/>
    </row>
    <row r="241" spans="1:7" customFormat="1" x14ac:dyDescent="0.25">
      <c r="A241" s="12">
        <f>9328788+(0)</f>
        <v>9328788</v>
      </c>
      <c r="B241" s="21">
        <v>3400893287880</v>
      </c>
      <c r="C241" s="4" t="s">
        <v>656</v>
      </c>
      <c r="D241" s="5" t="s">
        <v>577</v>
      </c>
      <c r="E241" s="9" t="s">
        <v>981</v>
      </c>
      <c r="F241" s="13"/>
      <c r="G241" s="13"/>
    </row>
    <row r="242" spans="1:7" customFormat="1" x14ac:dyDescent="0.25">
      <c r="A242" s="12">
        <f>9328794+(0)</f>
        <v>9328794</v>
      </c>
      <c r="B242" s="21">
        <v>3400893287941</v>
      </c>
      <c r="C242" s="4" t="s">
        <v>657</v>
      </c>
      <c r="D242" s="5" t="s">
        <v>577</v>
      </c>
      <c r="E242" s="9" t="s">
        <v>981</v>
      </c>
      <c r="F242" s="13"/>
      <c r="G242" s="13"/>
    </row>
    <row r="243" spans="1:7" customFormat="1" ht="26.25" x14ac:dyDescent="0.25">
      <c r="A243" s="12">
        <f>9170442+(0)</f>
        <v>9170442</v>
      </c>
      <c r="B243" s="21">
        <v>3400891704426</v>
      </c>
      <c r="C243" s="4" t="s">
        <v>442</v>
      </c>
      <c r="D243" s="5" t="s">
        <v>443</v>
      </c>
      <c r="E243" s="9" t="s">
        <v>981</v>
      </c>
      <c r="F243" s="13"/>
      <c r="G243" s="13"/>
    </row>
    <row r="244" spans="1:7" customFormat="1" ht="26.25" x14ac:dyDescent="0.25">
      <c r="A244" s="12">
        <f>9170459+(0)</f>
        <v>9170459</v>
      </c>
      <c r="B244" s="21">
        <v>3400891704594</v>
      </c>
      <c r="C244" s="4" t="s">
        <v>444</v>
      </c>
      <c r="D244" s="5" t="s">
        <v>443</v>
      </c>
      <c r="E244" s="9" t="s">
        <v>981</v>
      </c>
      <c r="F244" s="13"/>
      <c r="G244" s="13"/>
    </row>
    <row r="245" spans="1:7" customFormat="1" x14ac:dyDescent="0.25">
      <c r="A245" s="12">
        <f>9279038+(0)</f>
        <v>9279038</v>
      </c>
      <c r="B245" s="21">
        <v>3400892790381</v>
      </c>
      <c r="C245" s="4" t="s">
        <v>582</v>
      </c>
      <c r="D245" s="5" t="s">
        <v>583</v>
      </c>
      <c r="E245" s="9" t="s">
        <v>981</v>
      </c>
      <c r="F245" s="13"/>
      <c r="G245" s="13"/>
    </row>
    <row r="246" spans="1:7" x14ac:dyDescent="0.2">
      <c r="A246" s="23">
        <f>9419723+(0)</f>
        <v>9419723</v>
      </c>
      <c r="B246" s="21">
        <v>3400894197232</v>
      </c>
      <c r="C246" s="24" t="s">
        <v>879</v>
      </c>
      <c r="D246" s="25" t="s">
        <v>815</v>
      </c>
      <c r="E246" s="9" t="s">
        <v>981</v>
      </c>
      <c r="F246" s="26" t="s">
        <v>431</v>
      </c>
      <c r="G246" s="27"/>
    </row>
    <row r="247" spans="1:7" customFormat="1" x14ac:dyDescent="0.25">
      <c r="A247" s="12">
        <f>9409535+(0)</f>
        <v>9409535</v>
      </c>
      <c r="B247" s="21">
        <v>3400894095354</v>
      </c>
      <c r="C247" s="4" t="s">
        <v>814</v>
      </c>
      <c r="D247" s="5" t="s">
        <v>815</v>
      </c>
      <c r="E247" s="9" t="s">
        <v>981</v>
      </c>
      <c r="F247" s="13"/>
      <c r="G247" s="13"/>
    </row>
    <row r="248" spans="1:7" customFormat="1" x14ac:dyDescent="0.25">
      <c r="A248" s="12">
        <f>9282715+(0)</f>
        <v>9282715</v>
      </c>
      <c r="B248" s="21">
        <v>3400892827155</v>
      </c>
      <c r="C248" s="4" t="s">
        <v>585</v>
      </c>
      <c r="D248" s="5" t="s">
        <v>460</v>
      </c>
      <c r="E248" s="9" t="s">
        <v>981</v>
      </c>
      <c r="F248" s="13"/>
      <c r="G248" s="13"/>
    </row>
    <row r="249" spans="1:7" customFormat="1" x14ac:dyDescent="0.25">
      <c r="A249" s="12">
        <f>9282709+(0)</f>
        <v>9282709</v>
      </c>
      <c r="B249" s="21">
        <v>3400892827094</v>
      </c>
      <c r="C249" s="4" t="s">
        <v>584</v>
      </c>
      <c r="D249" s="5" t="s">
        <v>460</v>
      </c>
      <c r="E249" s="9" t="s">
        <v>981</v>
      </c>
      <c r="F249" s="13"/>
      <c r="G249" s="13"/>
    </row>
    <row r="250" spans="1:7" customFormat="1" x14ac:dyDescent="0.25">
      <c r="A250" s="12">
        <f>9284890+(0)</f>
        <v>9284890</v>
      </c>
      <c r="B250" s="21">
        <v>3400892848907</v>
      </c>
      <c r="C250" s="4" t="s">
        <v>588</v>
      </c>
      <c r="D250" s="5" t="s">
        <v>460</v>
      </c>
      <c r="E250" s="9" t="s">
        <v>981</v>
      </c>
      <c r="F250" s="13"/>
      <c r="G250" s="13"/>
    </row>
    <row r="251" spans="1:7" customFormat="1" x14ac:dyDescent="0.25">
      <c r="A251" s="12">
        <f>9282721+(0)</f>
        <v>9282721</v>
      </c>
      <c r="B251" s="21">
        <v>3400892827216</v>
      </c>
      <c r="C251" s="4" t="s">
        <v>586</v>
      </c>
      <c r="D251" s="5" t="s">
        <v>460</v>
      </c>
      <c r="E251" s="9" t="s">
        <v>981</v>
      </c>
      <c r="F251" s="13"/>
      <c r="G251" s="13"/>
    </row>
    <row r="252" spans="1:7" customFormat="1" x14ac:dyDescent="0.25">
      <c r="A252" s="12">
        <f>9282738+(0)</f>
        <v>9282738</v>
      </c>
      <c r="B252" s="21">
        <v>3400892827384</v>
      </c>
      <c r="C252" s="4" t="s">
        <v>587</v>
      </c>
      <c r="D252" s="5" t="s">
        <v>460</v>
      </c>
      <c r="E252" s="9" t="s">
        <v>981</v>
      </c>
      <c r="F252" s="13"/>
      <c r="G252" s="13"/>
    </row>
    <row r="253" spans="1:7" customFormat="1" x14ac:dyDescent="0.25">
      <c r="A253" s="12">
        <f>9352516+(0)</f>
        <v>9352516</v>
      </c>
      <c r="B253" s="21">
        <v>3400893525166</v>
      </c>
      <c r="C253" s="4" t="s">
        <v>686</v>
      </c>
      <c r="D253" s="5" t="s">
        <v>460</v>
      </c>
      <c r="E253" s="9" t="s">
        <v>981</v>
      </c>
      <c r="F253" s="13"/>
      <c r="G253" s="13"/>
    </row>
    <row r="254" spans="1:7" x14ac:dyDescent="0.2">
      <c r="A254" s="23">
        <f>9224758+(0)</f>
        <v>9224758</v>
      </c>
      <c r="B254" s="21">
        <v>3400892247588</v>
      </c>
      <c r="C254" s="24" t="s">
        <v>495</v>
      </c>
      <c r="D254" s="25" t="s">
        <v>496</v>
      </c>
      <c r="E254" s="9" t="s">
        <v>981</v>
      </c>
      <c r="F254" s="26" t="s">
        <v>431</v>
      </c>
      <c r="G254" s="27"/>
    </row>
    <row r="255" spans="1:7" customFormat="1" x14ac:dyDescent="0.25">
      <c r="A255" s="12">
        <f>9264663+(0)</f>
        <v>9264663</v>
      </c>
      <c r="B255" s="21">
        <v>3400892646633</v>
      </c>
      <c r="C255" s="4" t="s">
        <v>567</v>
      </c>
      <c r="D255" s="5" t="s">
        <v>496</v>
      </c>
      <c r="E255" s="9" t="s">
        <v>981</v>
      </c>
      <c r="F255" s="13"/>
      <c r="G255" s="13"/>
    </row>
    <row r="256" spans="1:7" customFormat="1" x14ac:dyDescent="0.25">
      <c r="A256" s="12">
        <f>9309549+(0)</f>
        <v>9309549</v>
      </c>
      <c r="B256" s="21">
        <v>3400893095492</v>
      </c>
      <c r="C256" s="4" t="s">
        <v>629</v>
      </c>
      <c r="D256" s="5" t="s">
        <v>496</v>
      </c>
      <c r="E256" s="9" t="s">
        <v>981</v>
      </c>
      <c r="F256" s="13"/>
      <c r="G256" s="13"/>
    </row>
    <row r="257" spans="1:7" x14ac:dyDescent="0.2">
      <c r="A257" s="23">
        <f>9224764+(0)</f>
        <v>9224764</v>
      </c>
      <c r="B257" s="21">
        <v>3400892247649</v>
      </c>
      <c r="C257" s="24" t="s">
        <v>497</v>
      </c>
      <c r="D257" s="25" t="s">
        <v>496</v>
      </c>
      <c r="E257" s="9" t="s">
        <v>981</v>
      </c>
      <c r="F257" s="26" t="s">
        <v>431</v>
      </c>
      <c r="G257" s="27"/>
    </row>
    <row r="258" spans="1:7" customFormat="1" x14ac:dyDescent="0.25">
      <c r="A258" s="12">
        <f>9264686+(0)</f>
        <v>9264686</v>
      </c>
      <c r="B258" s="21">
        <v>3400892646862</v>
      </c>
      <c r="C258" s="4" t="s">
        <v>568</v>
      </c>
      <c r="D258" s="5" t="s">
        <v>496</v>
      </c>
      <c r="E258" s="9" t="s">
        <v>981</v>
      </c>
      <c r="F258" s="13"/>
      <c r="G258" s="13"/>
    </row>
    <row r="259" spans="1:7" customFormat="1" x14ac:dyDescent="0.25">
      <c r="A259" s="12">
        <f>9362733+(0)</f>
        <v>9362733</v>
      </c>
      <c r="B259" s="21">
        <v>3400893627334</v>
      </c>
      <c r="C259" s="4" t="s">
        <v>701</v>
      </c>
      <c r="D259" s="5" t="s">
        <v>496</v>
      </c>
      <c r="E259" s="9" t="s">
        <v>981</v>
      </c>
      <c r="F259" s="13"/>
      <c r="G259" s="13"/>
    </row>
    <row r="260" spans="1:7" x14ac:dyDescent="0.2">
      <c r="A260" s="23">
        <f>9224770+(0)</f>
        <v>9224770</v>
      </c>
      <c r="B260" s="21">
        <v>3400892247700</v>
      </c>
      <c r="C260" s="24" t="s">
        <v>498</v>
      </c>
      <c r="D260" s="25" t="s">
        <v>496</v>
      </c>
      <c r="E260" s="9" t="s">
        <v>981</v>
      </c>
      <c r="F260" s="26" t="s">
        <v>431</v>
      </c>
      <c r="G260" s="27"/>
    </row>
    <row r="261" spans="1:7" customFormat="1" x14ac:dyDescent="0.25">
      <c r="A261" s="12">
        <f>9264692+(0)</f>
        <v>9264692</v>
      </c>
      <c r="B261" s="21">
        <v>3400892646923</v>
      </c>
      <c r="C261" s="4" t="s">
        <v>569</v>
      </c>
      <c r="D261" s="5" t="s">
        <v>496</v>
      </c>
      <c r="E261" s="9" t="s">
        <v>981</v>
      </c>
      <c r="F261" s="13"/>
      <c r="G261" s="13"/>
    </row>
    <row r="262" spans="1:7" customFormat="1" x14ac:dyDescent="0.25">
      <c r="A262" s="12">
        <f>9418095+(0)</f>
        <v>9418095</v>
      </c>
      <c r="B262" s="21">
        <v>3400894180951</v>
      </c>
      <c r="C262" s="4" t="s">
        <v>862</v>
      </c>
      <c r="D262" s="5" t="s">
        <v>500</v>
      </c>
      <c r="E262" s="9" t="s">
        <v>981</v>
      </c>
      <c r="F262" s="13"/>
      <c r="G262" s="13"/>
    </row>
    <row r="263" spans="1:7" customFormat="1" x14ac:dyDescent="0.25">
      <c r="A263" s="12">
        <f>9416920+(0)</f>
        <v>9416920</v>
      </c>
      <c r="B263" s="21">
        <v>3400894169208</v>
      </c>
      <c r="C263" s="4" t="s">
        <v>850</v>
      </c>
      <c r="D263" s="5" t="s">
        <v>500</v>
      </c>
      <c r="E263" s="9" t="s">
        <v>981</v>
      </c>
      <c r="F263" s="13"/>
      <c r="G263" s="13"/>
    </row>
    <row r="264" spans="1:7" x14ac:dyDescent="0.2">
      <c r="A264" s="23">
        <f>9430564+(0)</f>
        <v>9430564</v>
      </c>
      <c r="B264" s="21">
        <v>3400894305644</v>
      </c>
      <c r="C264" s="24" t="s">
        <v>938</v>
      </c>
      <c r="D264" s="25" t="s">
        <v>500</v>
      </c>
      <c r="E264" s="9" t="s">
        <v>981</v>
      </c>
      <c r="F264" s="26" t="s">
        <v>431</v>
      </c>
      <c r="G264" s="27"/>
    </row>
    <row r="265" spans="1:7" customFormat="1" x14ac:dyDescent="0.25">
      <c r="A265" s="12">
        <f>9418103+(0)</f>
        <v>9418103</v>
      </c>
      <c r="B265" s="21">
        <v>3400894181033</v>
      </c>
      <c r="C265" s="4" t="s">
        <v>863</v>
      </c>
      <c r="D265" s="5" t="s">
        <v>500</v>
      </c>
      <c r="E265" s="9" t="s">
        <v>981</v>
      </c>
      <c r="F265" s="13"/>
      <c r="G265" s="13"/>
    </row>
    <row r="266" spans="1:7" customFormat="1" x14ac:dyDescent="0.25">
      <c r="A266" s="12">
        <f>9416937+(0)</f>
        <v>9416937</v>
      </c>
      <c r="B266" s="21">
        <v>3400894169376</v>
      </c>
      <c r="C266" s="4" t="s">
        <v>851</v>
      </c>
      <c r="D266" s="5" t="s">
        <v>500</v>
      </c>
      <c r="E266" s="9" t="s">
        <v>981</v>
      </c>
      <c r="F266" s="13"/>
      <c r="G266" s="13"/>
    </row>
    <row r="267" spans="1:7" customFormat="1" x14ac:dyDescent="0.25">
      <c r="A267" s="12">
        <f>9418126+(0)</f>
        <v>9418126</v>
      </c>
      <c r="B267" s="21">
        <v>3400894181262</v>
      </c>
      <c r="C267" s="4" t="s">
        <v>864</v>
      </c>
      <c r="D267" s="5" t="s">
        <v>500</v>
      </c>
      <c r="E267" s="9" t="s">
        <v>981</v>
      </c>
      <c r="F267" s="13"/>
      <c r="G267" s="13"/>
    </row>
    <row r="268" spans="1:7" customFormat="1" x14ac:dyDescent="0.25">
      <c r="A268" s="12">
        <f>9416943+(0)</f>
        <v>9416943</v>
      </c>
      <c r="B268" s="21">
        <v>3400894169437</v>
      </c>
      <c r="C268" s="4" t="s">
        <v>852</v>
      </c>
      <c r="D268" s="5" t="s">
        <v>500</v>
      </c>
      <c r="E268" s="9" t="s">
        <v>981</v>
      </c>
      <c r="F268" s="13"/>
      <c r="G268" s="13"/>
    </row>
    <row r="269" spans="1:7" x14ac:dyDescent="0.2">
      <c r="A269" s="23">
        <f>9430587+(0)</f>
        <v>9430587</v>
      </c>
      <c r="B269" s="21">
        <v>3400894305873</v>
      </c>
      <c r="C269" s="24" t="s">
        <v>939</v>
      </c>
      <c r="D269" s="25" t="s">
        <v>500</v>
      </c>
      <c r="E269" s="9" t="s">
        <v>981</v>
      </c>
      <c r="F269" s="26" t="s">
        <v>431</v>
      </c>
      <c r="G269" s="27"/>
    </row>
    <row r="270" spans="1:7" customFormat="1" x14ac:dyDescent="0.25">
      <c r="A270" s="12">
        <f>9418132+(0)</f>
        <v>9418132</v>
      </c>
      <c r="B270" s="21">
        <v>3400894181323</v>
      </c>
      <c r="C270" s="4" t="s">
        <v>865</v>
      </c>
      <c r="D270" s="5" t="s">
        <v>500</v>
      </c>
      <c r="E270" s="9" t="s">
        <v>981</v>
      </c>
      <c r="F270" s="13"/>
      <c r="G270" s="13"/>
    </row>
    <row r="271" spans="1:7" customFormat="1" x14ac:dyDescent="0.25">
      <c r="A271" s="12">
        <f>9416966+(0)</f>
        <v>9416966</v>
      </c>
      <c r="B271" s="21">
        <v>3400894169666</v>
      </c>
      <c r="C271" s="4" t="s">
        <v>853</v>
      </c>
      <c r="D271" s="5" t="s">
        <v>500</v>
      </c>
      <c r="E271" s="9" t="s">
        <v>981</v>
      </c>
      <c r="F271" s="13"/>
      <c r="G271" s="13"/>
    </row>
    <row r="272" spans="1:7" customFormat="1" x14ac:dyDescent="0.25">
      <c r="A272" s="12">
        <f>9418149+(0)</f>
        <v>9418149</v>
      </c>
      <c r="B272" s="21">
        <v>3400894181491</v>
      </c>
      <c r="C272" s="4" t="s">
        <v>866</v>
      </c>
      <c r="D272" s="5" t="s">
        <v>500</v>
      </c>
      <c r="E272" s="9" t="s">
        <v>981</v>
      </c>
      <c r="F272" s="13"/>
      <c r="G272" s="13"/>
    </row>
    <row r="273" spans="1:7" customFormat="1" x14ac:dyDescent="0.25">
      <c r="A273" s="12">
        <f>9416972+(0)</f>
        <v>9416972</v>
      </c>
      <c r="B273" s="21">
        <v>3400894169727</v>
      </c>
      <c r="C273" s="4" t="s">
        <v>854</v>
      </c>
      <c r="D273" s="5" t="s">
        <v>500</v>
      </c>
      <c r="E273" s="9" t="s">
        <v>981</v>
      </c>
      <c r="F273" s="13"/>
      <c r="G273" s="13"/>
    </row>
    <row r="274" spans="1:7" x14ac:dyDescent="0.2">
      <c r="A274" s="23">
        <f>9430601+(0)</f>
        <v>9430601</v>
      </c>
      <c r="B274" s="21">
        <v>3400894306016</v>
      </c>
      <c r="C274" s="24" t="s">
        <v>940</v>
      </c>
      <c r="D274" s="25" t="s">
        <v>500</v>
      </c>
      <c r="E274" s="9" t="s">
        <v>981</v>
      </c>
      <c r="F274" s="26" t="s">
        <v>431</v>
      </c>
      <c r="G274" s="27"/>
    </row>
    <row r="275" spans="1:7" x14ac:dyDescent="0.2">
      <c r="A275" s="23">
        <f>9420732+(0)</f>
        <v>9420732</v>
      </c>
      <c r="B275" s="21">
        <v>3400894207320</v>
      </c>
      <c r="C275" s="24" t="s">
        <v>895</v>
      </c>
      <c r="D275" s="25" t="s">
        <v>829</v>
      </c>
      <c r="E275" s="9" t="s">
        <v>981</v>
      </c>
      <c r="F275" s="26" t="s">
        <v>431</v>
      </c>
      <c r="G275" s="27"/>
    </row>
    <row r="276" spans="1:7" x14ac:dyDescent="0.2">
      <c r="A276" s="23">
        <f>9420749+(0)</f>
        <v>9420749</v>
      </c>
      <c r="B276" s="21">
        <v>3400894207498</v>
      </c>
      <c r="C276" s="24" t="s">
        <v>896</v>
      </c>
      <c r="D276" s="25" t="s">
        <v>829</v>
      </c>
      <c r="E276" s="9" t="s">
        <v>981</v>
      </c>
      <c r="F276" s="26" t="s">
        <v>431</v>
      </c>
      <c r="G276" s="27"/>
    </row>
    <row r="277" spans="1:7" x14ac:dyDescent="0.2">
      <c r="A277" s="23">
        <f>9413838+(0)</f>
        <v>9413838</v>
      </c>
      <c r="B277" s="21">
        <v>3400894138389</v>
      </c>
      <c r="C277" s="24" t="s">
        <v>828</v>
      </c>
      <c r="D277" s="25" t="s">
        <v>829</v>
      </c>
      <c r="E277" s="9" t="s">
        <v>981</v>
      </c>
      <c r="F277" s="26" t="s">
        <v>431</v>
      </c>
      <c r="G277" s="27"/>
    </row>
    <row r="278" spans="1:7" customFormat="1" x14ac:dyDescent="0.25">
      <c r="A278" s="12">
        <f>9168014+(0)</f>
        <v>9168014</v>
      </c>
      <c r="B278" s="21">
        <v>3400891680140</v>
      </c>
      <c r="C278" s="4" t="s">
        <v>436</v>
      </c>
      <c r="D278" s="5" t="s">
        <v>437</v>
      </c>
      <c r="E278" s="9" t="s">
        <v>981</v>
      </c>
      <c r="F278" s="13"/>
      <c r="G278" s="13"/>
    </row>
    <row r="279" spans="1:7" customFormat="1" x14ac:dyDescent="0.25">
      <c r="A279" s="12">
        <f>9353970+(0)</f>
        <v>9353970</v>
      </c>
      <c r="B279" s="21">
        <v>3400893539705</v>
      </c>
      <c r="C279" s="4" t="s">
        <v>687</v>
      </c>
      <c r="D279" s="5" t="s">
        <v>688</v>
      </c>
      <c r="E279" s="9" t="s">
        <v>981</v>
      </c>
      <c r="F279" s="13"/>
      <c r="G279" s="13"/>
    </row>
    <row r="280" spans="1:7" customFormat="1" x14ac:dyDescent="0.25">
      <c r="A280" s="12">
        <f>9353987+(0)</f>
        <v>9353987</v>
      </c>
      <c r="B280" s="21">
        <v>3400893539873</v>
      </c>
      <c r="C280" s="4" t="s">
        <v>689</v>
      </c>
      <c r="D280" s="5" t="s">
        <v>688</v>
      </c>
      <c r="E280" s="9" t="s">
        <v>981</v>
      </c>
      <c r="F280" s="13"/>
      <c r="G280" s="13"/>
    </row>
    <row r="281" spans="1:7" customFormat="1" x14ac:dyDescent="0.25">
      <c r="A281" s="12">
        <f>9271456+(0)</f>
        <v>9271456</v>
      </c>
      <c r="B281" s="21">
        <v>3400892714561</v>
      </c>
      <c r="C281" s="4" t="s">
        <v>574</v>
      </c>
      <c r="D281" s="5" t="s">
        <v>437</v>
      </c>
      <c r="E281" s="9" t="s">
        <v>981</v>
      </c>
      <c r="F281" s="13"/>
      <c r="G281" s="13"/>
    </row>
    <row r="282" spans="1:7" customFormat="1" x14ac:dyDescent="0.25">
      <c r="A282" s="12">
        <f>9197702+(0)</f>
        <v>9197702</v>
      </c>
      <c r="B282" s="21">
        <v>3400891977028</v>
      </c>
      <c r="C282" s="4" t="s">
        <v>468</v>
      </c>
      <c r="D282" s="5" t="s">
        <v>469</v>
      </c>
      <c r="E282" s="9" t="s">
        <v>981</v>
      </c>
      <c r="F282" s="13"/>
      <c r="G282" s="13"/>
    </row>
    <row r="283" spans="1:7" customFormat="1" x14ac:dyDescent="0.25">
      <c r="A283" s="12">
        <f>9403691+(0)</f>
        <v>9403691</v>
      </c>
      <c r="B283" s="21">
        <v>3400894036913</v>
      </c>
      <c r="C283" s="4" t="s">
        <v>780</v>
      </c>
      <c r="D283" s="5" t="s">
        <v>469</v>
      </c>
      <c r="E283" s="9" t="s">
        <v>981</v>
      </c>
      <c r="F283" s="13"/>
      <c r="G283" s="13"/>
    </row>
    <row r="284" spans="1:7" customFormat="1" x14ac:dyDescent="0.25">
      <c r="A284" s="12">
        <f>9197719+(0)</f>
        <v>9197719</v>
      </c>
      <c r="B284" s="21">
        <v>3400891977196</v>
      </c>
      <c r="C284" s="4" t="s">
        <v>470</v>
      </c>
      <c r="D284" s="5" t="s">
        <v>469</v>
      </c>
      <c r="E284" s="9" t="s">
        <v>981</v>
      </c>
      <c r="F284" s="13"/>
      <c r="G284" s="13"/>
    </row>
    <row r="285" spans="1:7" customFormat="1" x14ac:dyDescent="0.25">
      <c r="A285" s="12">
        <f>9181670+(0)</f>
        <v>9181670</v>
      </c>
      <c r="B285" s="21">
        <v>3400891816709</v>
      </c>
      <c r="C285" s="4" t="s">
        <v>452</v>
      </c>
      <c r="D285" s="5" t="s">
        <v>453</v>
      </c>
      <c r="E285" s="9" t="s">
        <v>981</v>
      </c>
      <c r="F285" s="13"/>
      <c r="G285" s="13"/>
    </row>
    <row r="286" spans="1:7" customFormat="1" x14ac:dyDescent="0.25">
      <c r="A286" s="12">
        <f>9181687+(0)</f>
        <v>9181687</v>
      </c>
      <c r="B286" s="21">
        <v>3400891816877</v>
      </c>
      <c r="C286" s="4" t="s">
        <v>454</v>
      </c>
      <c r="D286" s="5" t="s">
        <v>453</v>
      </c>
      <c r="E286" s="9" t="s">
        <v>981</v>
      </c>
      <c r="F286" s="13"/>
      <c r="G286" s="13"/>
    </row>
    <row r="287" spans="1:7" customFormat="1" x14ac:dyDescent="0.25">
      <c r="A287" s="12">
        <f>9338516+(0)</f>
        <v>9338516</v>
      </c>
      <c r="B287" s="21">
        <v>3400893385166</v>
      </c>
      <c r="C287" s="4" t="s">
        <v>666</v>
      </c>
      <c r="D287" s="5" t="s">
        <v>667</v>
      </c>
      <c r="E287" s="9" t="s">
        <v>981</v>
      </c>
      <c r="F287" s="13"/>
      <c r="G287" s="13"/>
    </row>
    <row r="288" spans="1:7" customFormat="1" x14ac:dyDescent="0.25">
      <c r="A288" s="12">
        <f>9314421+(0)</f>
        <v>9314421</v>
      </c>
      <c r="B288" s="21">
        <v>3400893144213</v>
      </c>
      <c r="C288" s="4" t="s">
        <v>635</v>
      </c>
      <c r="D288" s="5" t="s">
        <v>636</v>
      </c>
      <c r="E288" s="9" t="s">
        <v>981</v>
      </c>
      <c r="F288" s="13"/>
      <c r="G288" s="13"/>
    </row>
    <row r="289" spans="1:7" customFormat="1" x14ac:dyDescent="0.25">
      <c r="A289" s="12">
        <f>9314438+(0)</f>
        <v>9314438</v>
      </c>
      <c r="B289" s="21">
        <v>3400893144381</v>
      </c>
      <c r="C289" s="4" t="s">
        <v>637</v>
      </c>
      <c r="D289" s="5" t="s">
        <v>636</v>
      </c>
      <c r="E289" s="9" t="s">
        <v>981</v>
      </c>
      <c r="F289" s="13"/>
      <c r="G289" s="13"/>
    </row>
    <row r="290" spans="1:7" customFormat="1" x14ac:dyDescent="0.25">
      <c r="A290" s="12">
        <f>9233697+(0)</f>
        <v>9233697</v>
      </c>
      <c r="B290" s="21">
        <v>3400892336978</v>
      </c>
      <c r="C290" s="4" t="s">
        <v>517</v>
      </c>
      <c r="D290" s="5" t="s">
        <v>465</v>
      </c>
      <c r="E290" s="9" t="s">
        <v>981</v>
      </c>
      <c r="F290" s="13"/>
      <c r="G290" s="13"/>
    </row>
    <row r="291" spans="1:7" customFormat="1" x14ac:dyDescent="0.25">
      <c r="A291" s="12">
        <f>9293216+(0)</f>
        <v>9293216</v>
      </c>
      <c r="B291" s="21">
        <v>3400892932163</v>
      </c>
      <c r="C291" s="4" t="s">
        <v>598</v>
      </c>
      <c r="D291" s="5" t="s">
        <v>599</v>
      </c>
      <c r="E291" s="9" t="s">
        <v>981</v>
      </c>
      <c r="F291" s="13"/>
      <c r="G291" s="13"/>
    </row>
    <row r="292" spans="1:7" customFormat="1" x14ac:dyDescent="0.25">
      <c r="A292" s="12">
        <f>9287196+(0)</f>
        <v>9287196</v>
      </c>
      <c r="B292" s="21">
        <v>3400892871967</v>
      </c>
      <c r="C292" s="4" t="s">
        <v>589</v>
      </c>
      <c r="D292" s="5" t="s">
        <v>590</v>
      </c>
      <c r="E292" s="9" t="s">
        <v>981</v>
      </c>
      <c r="F292" s="13"/>
      <c r="G292" s="13"/>
    </row>
    <row r="293" spans="1:7" customFormat="1" x14ac:dyDescent="0.25">
      <c r="A293" s="12">
        <f>9160509+(0)</f>
        <v>9160509</v>
      </c>
      <c r="B293" s="21">
        <v>3400891605099</v>
      </c>
      <c r="C293" s="4" t="s">
        <v>434</v>
      </c>
      <c r="D293" s="5" t="s">
        <v>435</v>
      </c>
      <c r="E293" s="9" t="s">
        <v>981</v>
      </c>
      <c r="F293" s="13"/>
      <c r="G293" s="13"/>
    </row>
    <row r="294" spans="1:7" customFormat="1" x14ac:dyDescent="0.25">
      <c r="A294" s="12">
        <f>9173475+(0)</f>
        <v>9173475</v>
      </c>
      <c r="B294" s="21">
        <v>3400891734751</v>
      </c>
      <c r="C294" s="4" t="s">
        <v>445</v>
      </c>
      <c r="D294" s="5" t="s">
        <v>446</v>
      </c>
      <c r="E294" s="9" t="s">
        <v>981</v>
      </c>
      <c r="F294" s="13"/>
      <c r="G294" s="13"/>
    </row>
    <row r="295" spans="1:7" customFormat="1" x14ac:dyDescent="0.25">
      <c r="A295" s="12">
        <f>9397134+(0)</f>
        <v>9397134</v>
      </c>
      <c r="B295" s="21">
        <v>3400893971345</v>
      </c>
      <c r="C295" s="4" t="s">
        <v>760</v>
      </c>
      <c r="D295" s="5" t="s">
        <v>761</v>
      </c>
      <c r="E295" s="9" t="s">
        <v>981</v>
      </c>
      <c r="F295" s="13"/>
      <c r="G295" s="13"/>
    </row>
    <row r="296" spans="1:7" customFormat="1" x14ac:dyDescent="0.25">
      <c r="A296" s="12">
        <f>9397140+(0)</f>
        <v>9397140</v>
      </c>
      <c r="B296" s="21">
        <v>3400893971406</v>
      </c>
      <c r="C296" s="4" t="s">
        <v>762</v>
      </c>
      <c r="D296" s="5" t="s">
        <v>761</v>
      </c>
      <c r="E296" s="9" t="s">
        <v>981</v>
      </c>
      <c r="F296" s="13"/>
      <c r="G296" s="13"/>
    </row>
    <row r="297" spans="1:7" customFormat="1" x14ac:dyDescent="0.25">
      <c r="A297" s="12">
        <f>9397157+(0)</f>
        <v>9397157</v>
      </c>
      <c r="B297" s="21">
        <v>3400893971574</v>
      </c>
      <c r="C297" s="4" t="s">
        <v>763</v>
      </c>
      <c r="D297" s="5" t="s">
        <v>761</v>
      </c>
      <c r="E297" s="9" t="s">
        <v>981</v>
      </c>
      <c r="F297" s="13"/>
      <c r="G297" s="13"/>
    </row>
    <row r="298" spans="1:7" customFormat="1" x14ac:dyDescent="0.25">
      <c r="A298" s="12">
        <f>9397163+(0)</f>
        <v>9397163</v>
      </c>
      <c r="B298" s="21">
        <v>3400893971635</v>
      </c>
      <c r="C298" s="4" t="s">
        <v>764</v>
      </c>
      <c r="D298" s="5" t="s">
        <v>761</v>
      </c>
      <c r="E298" s="9" t="s">
        <v>981</v>
      </c>
      <c r="F298" s="13"/>
      <c r="G298" s="13"/>
    </row>
    <row r="299" spans="1:7" customFormat="1" x14ac:dyDescent="0.25">
      <c r="A299" s="12">
        <f>9397186+(0)</f>
        <v>9397186</v>
      </c>
      <c r="B299" s="21">
        <v>3400893971864</v>
      </c>
      <c r="C299" s="4" t="s">
        <v>765</v>
      </c>
      <c r="D299" s="5" t="s">
        <v>761</v>
      </c>
      <c r="E299" s="9" t="s">
        <v>981</v>
      </c>
      <c r="F299" s="13"/>
      <c r="G299" s="13"/>
    </row>
    <row r="300" spans="1:7" customFormat="1" x14ac:dyDescent="0.25">
      <c r="A300" s="12">
        <f>9397192+(0)</f>
        <v>9397192</v>
      </c>
      <c r="B300" s="21">
        <v>3400893971925</v>
      </c>
      <c r="C300" s="4" t="s">
        <v>766</v>
      </c>
      <c r="D300" s="5" t="s">
        <v>761</v>
      </c>
      <c r="E300" s="9" t="s">
        <v>981</v>
      </c>
      <c r="F300" s="13"/>
      <c r="G300" s="13"/>
    </row>
    <row r="301" spans="1:7" customFormat="1" x14ac:dyDescent="0.25">
      <c r="A301" s="12">
        <f>9389732+(0)</f>
        <v>9389732</v>
      </c>
      <c r="B301" s="21">
        <v>3400893897324</v>
      </c>
      <c r="C301" s="4" t="s">
        <v>731</v>
      </c>
      <c r="D301" s="5" t="s">
        <v>456</v>
      </c>
      <c r="E301" s="9" t="s">
        <v>981</v>
      </c>
      <c r="F301" s="13"/>
      <c r="G301" s="13"/>
    </row>
    <row r="302" spans="1:7" x14ac:dyDescent="0.2">
      <c r="A302" s="23">
        <f>9181753+(0)</f>
        <v>9181753</v>
      </c>
      <c r="B302" s="21">
        <v>3400891817539</v>
      </c>
      <c r="C302" s="24" t="s">
        <v>455</v>
      </c>
      <c r="D302" s="25" t="s">
        <v>456</v>
      </c>
      <c r="E302" s="9" t="s">
        <v>981</v>
      </c>
      <c r="F302" s="26" t="s">
        <v>431</v>
      </c>
      <c r="G302" s="27"/>
    </row>
    <row r="303" spans="1:7" customFormat="1" x14ac:dyDescent="0.25">
      <c r="A303" s="12">
        <f>9318873+(0)</f>
        <v>9318873</v>
      </c>
      <c r="B303" s="21">
        <v>3400893188736</v>
      </c>
      <c r="C303" s="4" t="s">
        <v>640</v>
      </c>
      <c r="D303" s="5" t="s">
        <v>456</v>
      </c>
      <c r="E303" s="9" t="s">
        <v>981</v>
      </c>
      <c r="F303" s="13"/>
      <c r="G303" s="13"/>
    </row>
    <row r="304" spans="1:7" customFormat="1" x14ac:dyDescent="0.25">
      <c r="A304" s="12">
        <f>9389749+(0)</f>
        <v>9389749</v>
      </c>
      <c r="B304" s="21">
        <v>3400893897492</v>
      </c>
      <c r="C304" s="4" t="s">
        <v>732</v>
      </c>
      <c r="D304" s="5" t="s">
        <v>456</v>
      </c>
      <c r="E304" s="9" t="s">
        <v>981</v>
      </c>
      <c r="F304" s="13"/>
      <c r="G304" s="13"/>
    </row>
    <row r="305" spans="1:7" x14ac:dyDescent="0.2">
      <c r="A305" s="23">
        <f>9181776+(0)</f>
        <v>9181776</v>
      </c>
      <c r="B305" s="21">
        <v>3400891817768</v>
      </c>
      <c r="C305" s="24" t="s">
        <v>457</v>
      </c>
      <c r="D305" s="25" t="s">
        <v>456</v>
      </c>
      <c r="E305" s="9" t="s">
        <v>981</v>
      </c>
      <c r="F305" s="26" t="s">
        <v>431</v>
      </c>
      <c r="G305" s="27"/>
    </row>
    <row r="306" spans="1:7" customFormat="1" x14ac:dyDescent="0.25">
      <c r="A306" s="12">
        <f>9318896+(0)</f>
        <v>9318896</v>
      </c>
      <c r="B306" s="21">
        <v>3400893188965</v>
      </c>
      <c r="C306" s="4" t="s">
        <v>641</v>
      </c>
      <c r="D306" s="5" t="s">
        <v>456</v>
      </c>
      <c r="E306" s="9" t="s">
        <v>981</v>
      </c>
      <c r="F306" s="13"/>
      <c r="G306" s="13"/>
    </row>
    <row r="307" spans="1:7" customFormat="1" x14ac:dyDescent="0.25">
      <c r="A307" s="12">
        <f>9389755+(0)</f>
        <v>9389755</v>
      </c>
      <c r="B307" s="21">
        <v>3400893897553</v>
      </c>
      <c r="C307" s="4" t="s">
        <v>733</v>
      </c>
      <c r="D307" s="5" t="s">
        <v>456</v>
      </c>
      <c r="E307" s="9" t="s">
        <v>981</v>
      </c>
      <c r="F307" s="13"/>
      <c r="G307" s="13"/>
    </row>
    <row r="308" spans="1:7" customFormat="1" x14ac:dyDescent="0.25">
      <c r="A308" s="12">
        <f>9318904+(0)</f>
        <v>9318904</v>
      </c>
      <c r="B308" s="21">
        <v>3400893189047</v>
      </c>
      <c r="C308" s="4" t="s">
        <v>642</v>
      </c>
      <c r="D308" s="5" t="s">
        <v>456</v>
      </c>
      <c r="E308" s="9" t="s">
        <v>981</v>
      </c>
      <c r="F308" s="13"/>
      <c r="G308" s="13"/>
    </row>
    <row r="309" spans="1:7" x14ac:dyDescent="0.2">
      <c r="A309" s="23">
        <f>9181782+(0)</f>
        <v>9181782</v>
      </c>
      <c r="B309" s="21">
        <v>3400891817829</v>
      </c>
      <c r="C309" s="24" t="s">
        <v>458</v>
      </c>
      <c r="D309" s="25" t="s">
        <v>456</v>
      </c>
      <c r="E309" s="9" t="s">
        <v>981</v>
      </c>
      <c r="F309" s="26" t="s">
        <v>431</v>
      </c>
      <c r="G309" s="27"/>
    </row>
    <row r="310" spans="1:7" customFormat="1" x14ac:dyDescent="0.25">
      <c r="A310" s="12">
        <f>9389761+(0)</f>
        <v>9389761</v>
      </c>
      <c r="B310" s="21">
        <v>3400893897614</v>
      </c>
      <c r="C310" s="4" t="s">
        <v>734</v>
      </c>
      <c r="D310" s="5" t="s">
        <v>456</v>
      </c>
      <c r="E310" s="9" t="s">
        <v>981</v>
      </c>
      <c r="F310" s="13"/>
      <c r="G310" s="13"/>
    </row>
    <row r="311" spans="1:7" customFormat="1" x14ac:dyDescent="0.25">
      <c r="A311" s="12">
        <f>9384077+(0)</f>
        <v>9384077</v>
      </c>
      <c r="B311" s="21">
        <v>3400893840771</v>
      </c>
      <c r="C311" s="4" t="s">
        <v>728</v>
      </c>
      <c r="D311" s="5" t="s">
        <v>456</v>
      </c>
      <c r="E311" s="9" t="s">
        <v>981</v>
      </c>
      <c r="F311" s="13"/>
      <c r="G311" s="13"/>
    </row>
    <row r="312" spans="1:7" customFormat="1" x14ac:dyDescent="0.25">
      <c r="A312" s="12">
        <f>9410975+(0)</f>
        <v>9410975</v>
      </c>
      <c r="B312" s="21">
        <v>3400894109754</v>
      </c>
      <c r="C312" s="4" t="s">
        <v>821</v>
      </c>
      <c r="D312" s="5" t="s">
        <v>822</v>
      </c>
      <c r="E312" s="9" t="s">
        <v>981</v>
      </c>
      <c r="F312" s="13"/>
      <c r="G312" s="13"/>
    </row>
    <row r="313" spans="1:7" customFormat="1" x14ac:dyDescent="0.25">
      <c r="A313" s="12">
        <f>9410432+(0)</f>
        <v>9410432</v>
      </c>
      <c r="B313" s="21">
        <v>3400894104322</v>
      </c>
      <c r="C313" s="4" t="s">
        <v>816</v>
      </c>
      <c r="D313" s="5" t="s">
        <v>817</v>
      </c>
      <c r="E313" s="9" t="s">
        <v>981</v>
      </c>
      <c r="F313" s="13"/>
      <c r="G313" s="13"/>
    </row>
    <row r="314" spans="1:7" customFormat="1" x14ac:dyDescent="0.25">
      <c r="A314" s="12">
        <f>9410449+(0)</f>
        <v>9410449</v>
      </c>
      <c r="B314" s="21">
        <v>3400894104490</v>
      </c>
      <c r="C314" s="4" t="s">
        <v>818</v>
      </c>
      <c r="D314" s="5" t="s">
        <v>817</v>
      </c>
      <c r="E314" s="9" t="s">
        <v>981</v>
      </c>
      <c r="F314" s="13"/>
      <c r="G314" s="13"/>
    </row>
    <row r="315" spans="1:7" x14ac:dyDescent="0.2">
      <c r="A315" s="23">
        <f>9439306+(0)</f>
        <v>9439306</v>
      </c>
      <c r="B315" s="21">
        <v>3400894393061</v>
      </c>
      <c r="C315" s="24" t="s">
        <v>971</v>
      </c>
      <c r="D315" s="25" t="s">
        <v>817</v>
      </c>
      <c r="E315" s="9" t="s">
        <v>981</v>
      </c>
      <c r="F315" s="26" t="s">
        <v>431</v>
      </c>
      <c r="G315" s="27"/>
    </row>
    <row r="316" spans="1:7" customFormat="1" x14ac:dyDescent="0.25">
      <c r="A316" s="12">
        <f>9410455+(0)</f>
        <v>9410455</v>
      </c>
      <c r="B316" s="21">
        <v>3400894104551</v>
      </c>
      <c r="C316" s="4" t="s">
        <v>819</v>
      </c>
      <c r="D316" s="5" t="s">
        <v>817</v>
      </c>
      <c r="E316" s="9" t="s">
        <v>981</v>
      </c>
      <c r="F316" s="13"/>
      <c r="G316" s="13"/>
    </row>
    <row r="317" spans="1:7" x14ac:dyDescent="0.2">
      <c r="A317" s="23">
        <f>9439312+(0)</f>
        <v>9439312</v>
      </c>
      <c r="B317" s="21">
        <v>3400894393122</v>
      </c>
      <c r="C317" s="24" t="s">
        <v>972</v>
      </c>
      <c r="D317" s="25" t="s">
        <v>817</v>
      </c>
      <c r="E317" s="9" t="s">
        <v>981</v>
      </c>
      <c r="F317" s="26" t="s">
        <v>431</v>
      </c>
      <c r="G317" s="27"/>
    </row>
    <row r="318" spans="1:7" x14ac:dyDescent="0.2">
      <c r="A318" s="23">
        <f>9439329+(0)</f>
        <v>9439329</v>
      </c>
      <c r="B318" s="21">
        <v>3400894393290</v>
      </c>
      <c r="C318" s="24" t="s">
        <v>973</v>
      </c>
      <c r="D318" s="25" t="s">
        <v>817</v>
      </c>
      <c r="E318" s="9" t="s">
        <v>981</v>
      </c>
      <c r="F318" s="26" t="s">
        <v>431</v>
      </c>
      <c r="G318" s="27"/>
    </row>
    <row r="319" spans="1:7" customFormat="1" x14ac:dyDescent="0.25">
      <c r="A319" s="12">
        <f>9410461+(0)</f>
        <v>9410461</v>
      </c>
      <c r="B319" s="21">
        <v>3400894104612</v>
      </c>
      <c r="C319" s="4" t="s">
        <v>820</v>
      </c>
      <c r="D319" s="5" t="s">
        <v>817</v>
      </c>
      <c r="E319" s="9" t="s">
        <v>981</v>
      </c>
      <c r="F319" s="13"/>
      <c r="G319" s="13"/>
    </row>
    <row r="320" spans="1:7" x14ac:dyDescent="0.2">
      <c r="A320" s="23">
        <f>9415286+(0)</f>
        <v>9415286</v>
      </c>
      <c r="B320" s="21">
        <v>3400894152866</v>
      </c>
      <c r="C320" s="24" t="s">
        <v>834</v>
      </c>
      <c r="D320" s="25" t="s">
        <v>835</v>
      </c>
      <c r="E320" s="9" t="s">
        <v>981</v>
      </c>
      <c r="F320" s="26" t="s">
        <v>431</v>
      </c>
      <c r="G320" s="27"/>
    </row>
    <row r="321" spans="1:7" customFormat="1" x14ac:dyDescent="0.25">
      <c r="A321" s="12">
        <f>9248144+(0)</f>
        <v>9248144</v>
      </c>
      <c r="B321" s="21">
        <v>3400892481449</v>
      </c>
      <c r="C321" s="4" t="s">
        <v>531</v>
      </c>
      <c r="D321" s="5" t="s">
        <v>453</v>
      </c>
      <c r="E321" s="9" t="s">
        <v>981</v>
      </c>
      <c r="F321" s="13"/>
      <c r="G321" s="13"/>
    </row>
    <row r="322" spans="1:7" customFormat="1" x14ac:dyDescent="0.25">
      <c r="A322" s="12">
        <f>9248150+(0)</f>
        <v>9248150</v>
      </c>
      <c r="B322" s="21">
        <v>3400892481500</v>
      </c>
      <c r="C322" s="4" t="s">
        <v>532</v>
      </c>
      <c r="D322" s="5" t="s">
        <v>453</v>
      </c>
      <c r="E322" s="9" t="s">
        <v>981</v>
      </c>
      <c r="F322" s="13"/>
      <c r="G322" s="13"/>
    </row>
    <row r="323" spans="1:7" customFormat="1" x14ac:dyDescent="0.25">
      <c r="A323" s="12">
        <f>9347952+(0)</f>
        <v>9347952</v>
      </c>
      <c r="B323" s="21">
        <v>3400893479520</v>
      </c>
      <c r="C323" s="4" t="s">
        <v>680</v>
      </c>
      <c r="D323" s="5" t="s">
        <v>460</v>
      </c>
      <c r="E323" s="9" t="s">
        <v>981</v>
      </c>
      <c r="F323" s="13"/>
      <c r="G323" s="13"/>
    </row>
    <row r="324" spans="1:7" customFormat="1" x14ac:dyDescent="0.25">
      <c r="A324" s="12">
        <f>9347975+(0)</f>
        <v>9347975</v>
      </c>
      <c r="B324" s="21">
        <v>3400893479759</v>
      </c>
      <c r="C324" s="4" t="s">
        <v>682</v>
      </c>
      <c r="D324" s="5" t="s">
        <v>460</v>
      </c>
      <c r="E324" s="9" t="s">
        <v>981</v>
      </c>
      <c r="F324" s="13"/>
      <c r="G324" s="13"/>
    </row>
    <row r="325" spans="1:7" customFormat="1" x14ac:dyDescent="0.25">
      <c r="A325" s="12">
        <f>9347969+(0)</f>
        <v>9347969</v>
      </c>
      <c r="B325" s="21">
        <v>3400893479698</v>
      </c>
      <c r="C325" s="4" t="s">
        <v>681</v>
      </c>
      <c r="D325" s="5" t="s">
        <v>460</v>
      </c>
      <c r="E325" s="9" t="s">
        <v>981</v>
      </c>
      <c r="F325" s="13"/>
      <c r="G325" s="13"/>
    </row>
    <row r="326" spans="1:7" customFormat="1" x14ac:dyDescent="0.25">
      <c r="A326" s="12">
        <f>9347981+(0)</f>
        <v>9347981</v>
      </c>
      <c r="B326" s="21">
        <v>3400893479810</v>
      </c>
      <c r="C326" s="4" t="s">
        <v>683</v>
      </c>
      <c r="D326" s="5" t="s">
        <v>460</v>
      </c>
      <c r="E326" s="9" t="s">
        <v>981</v>
      </c>
      <c r="F326" s="13"/>
      <c r="G326" s="13"/>
    </row>
    <row r="327" spans="1:7" customFormat="1" x14ac:dyDescent="0.25">
      <c r="A327" s="12">
        <f>9372619+(0)</f>
        <v>9372619</v>
      </c>
      <c r="B327" s="21">
        <v>3400893726198</v>
      </c>
      <c r="C327" s="4" t="s">
        <v>712</v>
      </c>
      <c r="D327" s="5" t="s">
        <v>460</v>
      </c>
      <c r="E327" s="9" t="s">
        <v>981</v>
      </c>
      <c r="F327" s="13"/>
      <c r="G327" s="13"/>
    </row>
    <row r="328" spans="1:7" customFormat="1" x14ac:dyDescent="0.25">
      <c r="A328" s="12">
        <f>9212488+(0)</f>
        <v>9212488</v>
      </c>
      <c r="B328" s="21">
        <v>3400892124889</v>
      </c>
      <c r="C328" s="4" t="s">
        <v>485</v>
      </c>
      <c r="D328" s="5" t="s">
        <v>460</v>
      </c>
      <c r="E328" s="9" t="s">
        <v>981</v>
      </c>
      <c r="F328" s="13"/>
      <c r="G328" s="13"/>
    </row>
    <row r="329" spans="1:7" customFormat="1" x14ac:dyDescent="0.25">
      <c r="A329" s="12">
        <f>9212494+(0)</f>
        <v>9212494</v>
      </c>
      <c r="B329" s="21">
        <v>3400892124940</v>
      </c>
      <c r="C329" s="4" t="s">
        <v>486</v>
      </c>
      <c r="D329" s="5" t="s">
        <v>460</v>
      </c>
      <c r="E329" s="9" t="s">
        <v>981</v>
      </c>
      <c r="F329" s="13"/>
      <c r="G329" s="13"/>
    </row>
    <row r="330" spans="1:7" customFormat="1" x14ac:dyDescent="0.25">
      <c r="A330" s="12">
        <f>9231669+(0)</f>
        <v>9231669</v>
      </c>
      <c r="B330" s="21">
        <v>3400892316697</v>
      </c>
      <c r="C330" s="4" t="s">
        <v>507</v>
      </c>
      <c r="D330" s="5" t="s">
        <v>460</v>
      </c>
      <c r="E330" s="9" t="s">
        <v>981</v>
      </c>
      <c r="F330" s="13"/>
      <c r="G330" s="13"/>
    </row>
    <row r="331" spans="1:7" customFormat="1" x14ac:dyDescent="0.25">
      <c r="A331" s="12">
        <f>9212502+(0)</f>
        <v>9212502</v>
      </c>
      <c r="B331" s="21">
        <v>3400892125022</v>
      </c>
      <c r="C331" s="4" t="s">
        <v>487</v>
      </c>
      <c r="D331" s="5" t="s">
        <v>460</v>
      </c>
      <c r="E331" s="9" t="s">
        <v>981</v>
      </c>
      <c r="F331" s="13"/>
      <c r="G331" s="13"/>
    </row>
    <row r="332" spans="1:7" customFormat="1" x14ac:dyDescent="0.25">
      <c r="A332" s="12">
        <f>9290413+(0)</f>
        <v>9290413</v>
      </c>
      <c r="B332" s="21">
        <v>3400892904139</v>
      </c>
      <c r="C332" s="4" t="s">
        <v>591</v>
      </c>
      <c r="D332" s="5" t="s">
        <v>496</v>
      </c>
      <c r="E332" s="9" t="s">
        <v>981</v>
      </c>
      <c r="F332" s="13"/>
      <c r="G332" s="13"/>
    </row>
    <row r="333" spans="1:7" customFormat="1" x14ac:dyDescent="0.25">
      <c r="A333" s="12">
        <f>9290436+(0)</f>
        <v>9290436</v>
      </c>
      <c r="B333" s="21">
        <v>3400892904368</v>
      </c>
      <c r="C333" s="4" t="s">
        <v>592</v>
      </c>
      <c r="D333" s="5" t="s">
        <v>496</v>
      </c>
      <c r="E333" s="9" t="s">
        <v>981</v>
      </c>
      <c r="F333" s="13"/>
      <c r="G333" s="13"/>
    </row>
    <row r="334" spans="1:7" customFormat="1" x14ac:dyDescent="0.25">
      <c r="A334" s="12">
        <f>9290442+(0)</f>
        <v>9290442</v>
      </c>
      <c r="B334" s="21">
        <v>3400892904429</v>
      </c>
      <c r="C334" s="4" t="s">
        <v>593</v>
      </c>
      <c r="D334" s="5" t="s">
        <v>496</v>
      </c>
      <c r="E334" s="9" t="s">
        <v>981</v>
      </c>
      <c r="F334" s="13"/>
      <c r="G334" s="13"/>
    </row>
    <row r="335" spans="1:7" customFormat="1" x14ac:dyDescent="0.25">
      <c r="A335" s="12">
        <f>9413962+(0)</f>
        <v>9413962</v>
      </c>
      <c r="B335" s="21">
        <v>3400894139621</v>
      </c>
      <c r="C335" s="4" t="s">
        <v>830</v>
      </c>
      <c r="D335" s="5" t="s">
        <v>496</v>
      </c>
      <c r="E335" s="9" t="s">
        <v>981</v>
      </c>
      <c r="F335" s="13"/>
      <c r="G335" s="13"/>
    </row>
    <row r="336" spans="1:7" customFormat="1" x14ac:dyDescent="0.25">
      <c r="A336" s="12">
        <f>9413979+(0)</f>
        <v>9413979</v>
      </c>
      <c r="B336" s="21">
        <v>3400894139799</v>
      </c>
      <c r="C336" s="4" t="s">
        <v>831</v>
      </c>
      <c r="D336" s="5" t="s">
        <v>496</v>
      </c>
      <c r="E336" s="9" t="s">
        <v>981</v>
      </c>
      <c r="F336" s="13"/>
      <c r="G336" s="13"/>
    </row>
    <row r="337" spans="1:7" customFormat="1" x14ac:dyDescent="0.25">
      <c r="A337" s="12">
        <f>9417575+(0)</f>
        <v>9417575</v>
      </c>
      <c r="B337" s="21">
        <v>3400894175759</v>
      </c>
      <c r="C337" s="4" t="s">
        <v>859</v>
      </c>
      <c r="D337" s="5" t="s">
        <v>860</v>
      </c>
      <c r="E337" s="9" t="s">
        <v>981</v>
      </c>
      <c r="F337" s="13"/>
      <c r="G337" s="13"/>
    </row>
    <row r="338" spans="1:7" customFormat="1" x14ac:dyDescent="0.25">
      <c r="A338" s="12">
        <f>9271798+(0)</f>
        <v>9271798</v>
      </c>
      <c r="B338" s="21">
        <v>3400892717982</v>
      </c>
      <c r="C338" s="4" t="s">
        <v>576</v>
      </c>
      <c r="D338" s="5" t="s">
        <v>577</v>
      </c>
      <c r="E338" s="9" t="s">
        <v>981</v>
      </c>
      <c r="F338" s="13"/>
      <c r="G338" s="13"/>
    </row>
    <row r="339" spans="1:7" x14ac:dyDescent="0.2">
      <c r="A339" s="23">
        <f>9438347+(0)</f>
        <v>9438347</v>
      </c>
      <c r="B339" s="21">
        <v>3400894383475</v>
      </c>
      <c r="C339" s="24" t="s">
        <v>962</v>
      </c>
      <c r="D339" s="25" t="s">
        <v>494</v>
      </c>
      <c r="E339" s="9" t="s">
        <v>981</v>
      </c>
      <c r="F339" s="26" t="s">
        <v>431</v>
      </c>
      <c r="G339" s="27"/>
    </row>
    <row r="340" spans="1:7" customFormat="1" x14ac:dyDescent="0.25">
      <c r="A340" s="12">
        <f>9409452+(0)</f>
        <v>9409452</v>
      </c>
      <c r="B340" s="21">
        <v>3400894094524</v>
      </c>
      <c r="C340" s="4" t="s">
        <v>810</v>
      </c>
      <c r="D340" s="5" t="s">
        <v>811</v>
      </c>
      <c r="E340" s="9" t="s">
        <v>981</v>
      </c>
      <c r="F340" s="13"/>
      <c r="G340" s="13"/>
    </row>
    <row r="341" spans="1:7" customFormat="1" x14ac:dyDescent="0.25">
      <c r="A341" s="12">
        <f>9409469+(0)</f>
        <v>9409469</v>
      </c>
      <c r="B341" s="21">
        <v>3400894094692</v>
      </c>
      <c r="C341" s="4" t="s">
        <v>812</v>
      </c>
      <c r="D341" s="5" t="s">
        <v>811</v>
      </c>
      <c r="E341" s="9" t="s">
        <v>981</v>
      </c>
      <c r="F341" s="13"/>
      <c r="G341" s="13"/>
    </row>
    <row r="342" spans="1:7" customFormat="1" x14ac:dyDescent="0.25">
      <c r="A342" s="12">
        <f>9390267+(0)</f>
        <v>9390267</v>
      </c>
      <c r="B342" s="21">
        <v>3400893902677</v>
      </c>
      <c r="C342" s="4" t="s">
        <v>737</v>
      </c>
      <c r="D342" s="5" t="s">
        <v>612</v>
      </c>
      <c r="E342" s="9" t="s">
        <v>981</v>
      </c>
      <c r="F342" s="13"/>
      <c r="G342" s="13"/>
    </row>
    <row r="343" spans="1:7" customFormat="1" x14ac:dyDescent="0.25">
      <c r="A343" s="12">
        <f>9411957+(0)</f>
        <v>9411957</v>
      </c>
      <c r="B343" s="21">
        <v>3400894119579</v>
      </c>
      <c r="C343" s="4" t="s">
        <v>823</v>
      </c>
      <c r="D343" s="5" t="s">
        <v>612</v>
      </c>
      <c r="E343" s="9" t="s">
        <v>981</v>
      </c>
      <c r="F343" s="13"/>
      <c r="G343" s="13"/>
    </row>
    <row r="344" spans="1:7" customFormat="1" x14ac:dyDescent="0.25">
      <c r="A344" s="12">
        <f>9300181+(0)</f>
        <v>9300181</v>
      </c>
      <c r="B344" s="21">
        <v>3400893001813</v>
      </c>
      <c r="C344" s="4" t="s">
        <v>611</v>
      </c>
      <c r="D344" s="5" t="s">
        <v>612</v>
      </c>
      <c r="E344" s="9" t="s">
        <v>981</v>
      </c>
      <c r="F344" s="13"/>
      <c r="G344" s="13"/>
    </row>
    <row r="345" spans="1:7" x14ac:dyDescent="0.2">
      <c r="A345" s="23">
        <f>9420531+(0)</f>
        <v>9420531</v>
      </c>
      <c r="B345" s="21">
        <v>3400894205319</v>
      </c>
      <c r="C345" s="24" t="s">
        <v>890</v>
      </c>
      <c r="D345" s="25" t="s">
        <v>460</v>
      </c>
      <c r="E345" s="9" t="s">
        <v>981</v>
      </c>
      <c r="F345" s="26" t="s">
        <v>431</v>
      </c>
      <c r="G345" s="27"/>
    </row>
    <row r="346" spans="1:7" x14ac:dyDescent="0.2">
      <c r="A346" s="23">
        <f>9421890+(0)</f>
        <v>9421890</v>
      </c>
      <c r="B346" s="21">
        <v>3400894218906</v>
      </c>
      <c r="C346" s="24" t="s">
        <v>898</v>
      </c>
      <c r="D346" s="25" t="s">
        <v>460</v>
      </c>
      <c r="E346" s="9" t="s">
        <v>981</v>
      </c>
      <c r="F346" s="26" t="s">
        <v>431</v>
      </c>
      <c r="G346" s="27"/>
    </row>
    <row r="347" spans="1:7" x14ac:dyDescent="0.2">
      <c r="A347" s="23">
        <f>9420548+(0)</f>
        <v>9420548</v>
      </c>
      <c r="B347" s="21">
        <v>3400894205487</v>
      </c>
      <c r="C347" s="24" t="s">
        <v>891</v>
      </c>
      <c r="D347" s="25" t="s">
        <v>460</v>
      </c>
      <c r="E347" s="9" t="s">
        <v>981</v>
      </c>
      <c r="F347" s="26" t="s">
        <v>431</v>
      </c>
      <c r="G347" s="27"/>
    </row>
    <row r="348" spans="1:7" x14ac:dyDescent="0.2">
      <c r="A348" s="23">
        <f>9420554+(0)</f>
        <v>9420554</v>
      </c>
      <c r="B348" s="21">
        <v>3400894205548</v>
      </c>
      <c r="C348" s="24" t="s">
        <v>892</v>
      </c>
      <c r="D348" s="25" t="s">
        <v>460</v>
      </c>
      <c r="E348" s="9" t="s">
        <v>981</v>
      </c>
      <c r="F348" s="26" t="s">
        <v>431</v>
      </c>
      <c r="G348" s="27"/>
    </row>
    <row r="349" spans="1:7" x14ac:dyDescent="0.2">
      <c r="A349" s="23">
        <f>9420560+(0)</f>
        <v>9420560</v>
      </c>
      <c r="B349" s="21">
        <v>3400894205609</v>
      </c>
      <c r="C349" s="24" t="s">
        <v>893</v>
      </c>
      <c r="D349" s="25" t="s">
        <v>460</v>
      </c>
      <c r="E349" s="9" t="s">
        <v>981</v>
      </c>
      <c r="F349" s="26" t="s">
        <v>431</v>
      </c>
      <c r="G349" s="27"/>
    </row>
    <row r="350" spans="1:7" x14ac:dyDescent="0.2">
      <c r="A350" s="23">
        <f>9420577+(0)</f>
        <v>9420577</v>
      </c>
      <c r="B350" s="21">
        <v>3400894205777</v>
      </c>
      <c r="C350" s="24" t="s">
        <v>894</v>
      </c>
      <c r="D350" s="25" t="s">
        <v>460</v>
      </c>
      <c r="E350" s="9" t="s">
        <v>981</v>
      </c>
      <c r="F350" s="26" t="s">
        <v>431</v>
      </c>
      <c r="G350" s="27"/>
    </row>
    <row r="351" spans="1:7" customFormat="1" x14ac:dyDescent="0.25">
      <c r="A351" s="12">
        <f>9419309+(0)</f>
        <v>9419309</v>
      </c>
      <c r="B351" s="21">
        <v>3400894193098</v>
      </c>
      <c r="C351" s="4" t="s">
        <v>876</v>
      </c>
      <c r="D351" s="5" t="s">
        <v>877</v>
      </c>
      <c r="E351" s="9" t="s">
        <v>981</v>
      </c>
      <c r="F351" s="13"/>
      <c r="G351" s="13"/>
    </row>
    <row r="352" spans="1:7" customFormat="1" x14ac:dyDescent="0.25">
      <c r="A352" s="12">
        <f>9419315+(0)</f>
        <v>9419315</v>
      </c>
      <c r="B352" s="21">
        <v>3400894193159</v>
      </c>
      <c r="C352" s="4" t="s">
        <v>878</v>
      </c>
      <c r="D352" s="5" t="s">
        <v>877</v>
      </c>
      <c r="E352" s="9" t="s">
        <v>981</v>
      </c>
      <c r="F352" s="13"/>
      <c r="G352" s="13"/>
    </row>
    <row r="353" spans="1:7" customFormat="1" x14ac:dyDescent="0.25">
      <c r="A353" s="12">
        <f>9395106+(0)</f>
        <v>9395106</v>
      </c>
      <c r="B353" s="21">
        <v>3400893951064</v>
      </c>
      <c r="C353" s="4" t="s">
        <v>751</v>
      </c>
      <c r="D353" s="5" t="s">
        <v>752</v>
      </c>
      <c r="E353" s="9" t="s">
        <v>981</v>
      </c>
      <c r="F353" s="13"/>
      <c r="G353" s="13"/>
    </row>
    <row r="354" spans="1:7" customFormat="1" x14ac:dyDescent="0.25">
      <c r="A354" s="12">
        <f>9395112+(0)</f>
        <v>9395112</v>
      </c>
      <c r="B354" s="21">
        <v>3400893951125</v>
      </c>
      <c r="C354" s="4" t="s">
        <v>753</v>
      </c>
      <c r="D354" s="5" t="s">
        <v>460</v>
      </c>
      <c r="E354" s="9" t="s">
        <v>981</v>
      </c>
      <c r="F354" s="13"/>
      <c r="G354" s="13"/>
    </row>
    <row r="355" spans="1:7" customFormat="1" x14ac:dyDescent="0.25">
      <c r="A355" s="12">
        <f>9312652+(0)</f>
        <v>9312652</v>
      </c>
      <c r="B355" s="21">
        <v>3400893126523</v>
      </c>
      <c r="C355" s="4" t="s">
        <v>632</v>
      </c>
      <c r="D355" s="5" t="s">
        <v>460</v>
      </c>
      <c r="E355" s="9" t="s">
        <v>981</v>
      </c>
      <c r="F355" s="13"/>
      <c r="G355" s="13"/>
    </row>
    <row r="356" spans="1:7" customFormat="1" x14ac:dyDescent="0.25">
      <c r="A356" s="12">
        <f>9312669+(0)</f>
        <v>9312669</v>
      </c>
      <c r="B356" s="21">
        <v>3400893126691</v>
      </c>
      <c r="C356" s="4" t="s">
        <v>633</v>
      </c>
      <c r="D356" s="5" t="s">
        <v>460</v>
      </c>
      <c r="E356" s="9" t="s">
        <v>981</v>
      </c>
      <c r="F356" s="13"/>
      <c r="G356" s="13"/>
    </row>
    <row r="357" spans="1:7" customFormat="1" x14ac:dyDescent="0.25">
      <c r="A357" s="12">
        <f>9312675+(0)</f>
        <v>9312675</v>
      </c>
      <c r="B357" s="21">
        <v>3400893126752</v>
      </c>
      <c r="C357" s="4" t="s">
        <v>634</v>
      </c>
      <c r="D357" s="5" t="s">
        <v>460</v>
      </c>
      <c r="E357" s="9" t="s">
        <v>981</v>
      </c>
      <c r="F357" s="13"/>
      <c r="G357" s="13"/>
    </row>
    <row r="358" spans="1:7" customFormat="1" x14ac:dyDescent="0.25">
      <c r="A358" s="12">
        <f>9341398+(0)</f>
        <v>9341398</v>
      </c>
      <c r="B358" s="21">
        <v>3400893413982</v>
      </c>
      <c r="C358" s="4" t="s">
        <v>671</v>
      </c>
      <c r="D358" s="5" t="s">
        <v>460</v>
      </c>
      <c r="E358" s="9" t="s">
        <v>981</v>
      </c>
      <c r="F358" s="13"/>
      <c r="G358" s="13"/>
    </row>
    <row r="359" spans="1:7" customFormat="1" x14ac:dyDescent="0.25">
      <c r="A359" s="12">
        <f>9234047+(0)</f>
        <v>9234047</v>
      </c>
      <c r="B359" s="21">
        <v>3400892340470</v>
      </c>
      <c r="C359" s="4" t="s">
        <v>518</v>
      </c>
      <c r="D359" s="5" t="s">
        <v>508</v>
      </c>
      <c r="E359" s="9" t="s">
        <v>981</v>
      </c>
      <c r="F359" s="13"/>
      <c r="G359" s="13"/>
    </row>
    <row r="360" spans="1:7" customFormat="1" x14ac:dyDescent="0.25">
      <c r="A360" s="12">
        <f>9373636+(0)</f>
        <v>9373636</v>
      </c>
      <c r="B360" s="21">
        <v>3400893736364</v>
      </c>
      <c r="C360" s="4" t="s">
        <v>714</v>
      </c>
      <c r="D360" s="5" t="s">
        <v>650</v>
      </c>
      <c r="E360" s="9" t="s">
        <v>981</v>
      </c>
      <c r="F360" s="13"/>
      <c r="G360" s="13"/>
    </row>
    <row r="361" spans="1:7" x14ac:dyDescent="0.2">
      <c r="A361" s="23">
        <f>9326016+(0)</f>
        <v>9326016</v>
      </c>
      <c r="B361" s="21">
        <v>3400893260166</v>
      </c>
      <c r="C361" s="24" t="s">
        <v>649</v>
      </c>
      <c r="D361" s="25" t="s">
        <v>650</v>
      </c>
      <c r="E361" s="9" t="s">
        <v>981</v>
      </c>
      <c r="F361" s="26" t="s">
        <v>431</v>
      </c>
      <c r="G361" s="27"/>
    </row>
    <row r="362" spans="1:7" customFormat="1" x14ac:dyDescent="0.25">
      <c r="A362" s="12">
        <f>9373642+(0)</f>
        <v>9373642</v>
      </c>
      <c r="B362" s="21">
        <v>3400893736425</v>
      </c>
      <c r="C362" s="4" t="s">
        <v>715</v>
      </c>
      <c r="D362" s="5" t="s">
        <v>650</v>
      </c>
      <c r="E362" s="9" t="s">
        <v>981</v>
      </c>
      <c r="F362" s="13"/>
      <c r="G362" s="13"/>
    </row>
    <row r="363" spans="1:7" x14ac:dyDescent="0.2">
      <c r="A363" s="23">
        <f>9326022+(0)</f>
        <v>9326022</v>
      </c>
      <c r="B363" s="21">
        <v>3400893260227</v>
      </c>
      <c r="C363" s="24" t="s">
        <v>651</v>
      </c>
      <c r="D363" s="25" t="s">
        <v>650</v>
      </c>
      <c r="E363" s="9" t="s">
        <v>981</v>
      </c>
      <c r="F363" s="26" t="s">
        <v>431</v>
      </c>
      <c r="G363" s="27"/>
    </row>
    <row r="364" spans="1:7" customFormat="1" x14ac:dyDescent="0.25">
      <c r="A364" s="12">
        <f>9390209+(0)</f>
        <v>9390209</v>
      </c>
      <c r="B364" s="21">
        <v>3400893902097</v>
      </c>
      <c r="C364" s="4" t="s">
        <v>736</v>
      </c>
      <c r="D364" s="5" t="s">
        <v>650</v>
      </c>
      <c r="E364" s="9" t="s">
        <v>981</v>
      </c>
      <c r="F364" s="13"/>
      <c r="G364" s="13"/>
    </row>
    <row r="365" spans="1:7" x14ac:dyDescent="0.2">
      <c r="A365" s="23">
        <f>9326039+(0)</f>
        <v>9326039</v>
      </c>
      <c r="B365" s="21">
        <v>3400893260395</v>
      </c>
      <c r="C365" s="24" t="s">
        <v>652</v>
      </c>
      <c r="D365" s="25" t="s">
        <v>650</v>
      </c>
      <c r="E365" s="9" t="s">
        <v>981</v>
      </c>
      <c r="F365" s="26" t="s">
        <v>431</v>
      </c>
      <c r="G365" s="27"/>
    </row>
    <row r="366" spans="1:7" customFormat="1" x14ac:dyDescent="0.25">
      <c r="A366" s="12">
        <f>9373599+(0)</f>
        <v>9373599</v>
      </c>
      <c r="B366" s="21">
        <v>3400893735992</v>
      </c>
      <c r="C366" s="4" t="s">
        <v>713</v>
      </c>
      <c r="D366" s="5" t="s">
        <v>650</v>
      </c>
      <c r="E366" s="9" t="s">
        <v>981</v>
      </c>
      <c r="F366" s="13"/>
      <c r="G366" s="13"/>
    </row>
    <row r="367" spans="1:7" customFormat="1" x14ac:dyDescent="0.25">
      <c r="A367" s="12">
        <f>9373659+(0)</f>
        <v>9373659</v>
      </c>
      <c r="B367" s="21">
        <v>3400893736593</v>
      </c>
      <c r="C367" s="4" t="s">
        <v>716</v>
      </c>
      <c r="D367" s="5" t="s">
        <v>650</v>
      </c>
      <c r="E367" s="9" t="s">
        <v>981</v>
      </c>
      <c r="F367" s="13"/>
      <c r="G367" s="13"/>
    </row>
    <row r="368" spans="1:7" x14ac:dyDescent="0.2">
      <c r="A368" s="23">
        <f>9326045+(0)</f>
        <v>9326045</v>
      </c>
      <c r="B368" s="21">
        <v>3400893260456</v>
      </c>
      <c r="C368" s="24" t="s">
        <v>653</v>
      </c>
      <c r="D368" s="25" t="s">
        <v>650</v>
      </c>
      <c r="E368" s="9" t="s">
        <v>981</v>
      </c>
      <c r="F368" s="26" t="s">
        <v>431</v>
      </c>
      <c r="G368" s="27"/>
    </row>
    <row r="369" spans="1:7" customFormat="1" x14ac:dyDescent="0.25">
      <c r="A369" s="12">
        <f>9213737+(0)</f>
        <v>9213737</v>
      </c>
      <c r="B369" s="21">
        <v>3400892137377</v>
      </c>
      <c r="C369" s="4" t="s">
        <v>488</v>
      </c>
      <c r="D369" s="5" t="s">
        <v>489</v>
      </c>
      <c r="E369" s="9" t="s">
        <v>981</v>
      </c>
      <c r="F369" s="13"/>
      <c r="G369" s="13"/>
    </row>
    <row r="370" spans="1:7" customFormat="1" x14ac:dyDescent="0.25">
      <c r="A370" s="12">
        <f>9402303+(0)</f>
        <v>9402303</v>
      </c>
      <c r="B370" s="21">
        <v>3400894023036</v>
      </c>
      <c r="C370" s="4" t="s">
        <v>776</v>
      </c>
      <c r="D370" s="5" t="s">
        <v>489</v>
      </c>
      <c r="E370" s="9" t="s">
        <v>981</v>
      </c>
      <c r="F370" s="13"/>
      <c r="G370" s="13"/>
    </row>
    <row r="371" spans="1:7" customFormat="1" x14ac:dyDescent="0.25">
      <c r="A371" s="12">
        <f>9269034+(0)</f>
        <v>9269034</v>
      </c>
      <c r="B371" s="21">
        <v>3400892690346</v>
      </c>
      <c r="C371" s="4" t="s">
        <v>572</v>
      </c>
      <c r="D371" s="5" t="s">
        <v>524</v>
      </c>
      <c r="E371" s="9" t="s">
        <v>981</v>
      </c>
      <c r="F371" s="13"/>
      <c r="G371" s="13"/>
    </row>
    <row r="372" spans="1:7" customFormat="1" x14ac:dyDescent="0.25">
      <c r="A372" s="12">
        <f>9238861+(0)</f>
        <v>9238861</v>
      </c>
      <c r="B372" s="21">
        <v>3400892388618</v>
      </c>
      <c r="C372" s="4" t="s">
        <v>523</v>
      </c>
      <c r="D372" s="5" t="s">
        <v>524</v>
      </c>
      <c r="E372" s="9" t="s">
        <v>981</v>
      </c>
      <c r="F372" s="13"/>
      <c r="G372" s="13"/>
    </row>
    <row r="373" spans="1:7" customFormat="1" x14ac:dyDescent="0.25">
      <c r="A373" s="12">
        <f>9360527+(0)</f>
        <v>9360527</v>
      </c>
      <c r="B373" s="21">
        <v>3400893605271</v>
      </c>
      <c r="C373" s="4" t="s">
        <v>693</v>
      </c>
      <c r="D373" s="5" t="s">
        <v>665</v>
      </c>
      <c r="E373" s="9" t="s">
        <v>981</v>
      </c>
      <c r="F373" s="13"/>
      <c r="G373" s="13"/>
    </row>
    <row r="374" spans="1:7" x14ac:dyDescent="0.2">
      <c r="A374" s="23">
        <f>9427450+(0)</f>
        <v>9427450</v>
      </c>
      <c r="B374" s="21">
        <v>3400894274506</v>
      </c>
      <c r="C374" s="24" t="s">
        <v>927</v>
      </c>
      <c r="D374" s="25" t="s">
        <v>469</v>
      </c>
      <c r="E374" s="9" t="s">
        <v>981</v>
      </c>
      <c r="F374" s="26" t="s">
        <v>431</v>
      </c>
      <c r="G374" s="27"/>
    </row>
    <row r="375" spans="1:7" x14ac:dyDescent="0.2">
      <c r="A375" s="23">
        <f>9427467+(0)</f>
        <v>9427467</v>
      </c>
      <c r="B375" s="21">
        <v>3400894274674</v>
      </c>
      <c r="C375" s="24" t="s">
        <v>928</v>
      </c>
      <c r="D375" s="25" t="s">
        <v>469</v>
      </c>
      <c r="E375" s="9" t="s">
        <v>981</v>
      </c>
      <c r="F375" s="26" t="s">
        <v>431</v>
      </c>
      <c r="G375" s="27"/>
    </row>
    <row r="376" spans="1:7" customFormat="1" x14ac:dyDescent="0.25">
      <c r="A376" s="12">
        <f>9407424+(0)</f>
        <v>9407424</v>
      </c>
      <c r="B376" s="21">
        <v>3400894074243</v>
      </c>
      <c r="C376" s="4" t="s">
        <v>802</v>
      </c>
      <c r="D376" s="5" t="s">
        <v>803</v>
      </c>
      <c r="E376" s="9" t="s">
        <v>981</v>
      </c>
      <c r="F376" s="13"/>
      <c r="G376" s="13"/>
    </row>
    <row r="377" spans="1:7" customFormat="1" x14ac:dyDescent="0.25">
      <c r="A377" s="12">
        <f>9407430+(0)</f>
        <v>9407430</v>
      </c>
      <c r="B377" s="21">
        <v>3400894074304</v>
      </c>
      <c r="C377" s="4" t="s">
        <v>804</v>
      </c>
      <c r="D377" s="5" t="s">
        <v>803</v>
      </c>
      <c r="E377" s="9" t="s">
        <v>981</v>
      </c>
      <c r="F377" s="13"/>
      <c r="G377" s="13"/>
    </row>
    <row r="378" spans="1:7" customFormat="1" x14ac:dyDescent="0.25">
      <c r="A378" s="12">
        <f>9407447+(0)</f>
        <v>9407447</v>
      </c>
      <c r="B378" s="21">
        <v>3400894074472</v>
      </c>
      <c r="C378" s="4" t="s">
        <v>805</v>
      </c>
      <c r="D378" s="5" t="s">
        <v>803</v>
      </c>
      <c r="E378" s="9" t="s">
        <v>981</v>
      </c>
      <c r="F378" s="13"/>
      <c r="G378" s="13"/>
    </row>
    <row r="379" spans="1:7" customFormat="1" x14ac:dyDescent="0.25">
      <c r="A379" s="12">
        <f>9407619+(0)</f>
        <v>9407619</v>
      </c>
      <c r="B379" s="21">
        <v>3400894076193</v>
      </c>
      <c r="C379" s="4" t="s">
        <v>807</v>
      </c>
      <c r="D379" s="5" t="s">
        <v>803</v>
      </c>
      <c r="E379" s="9" t="s">
        <v>981</v>
      </c>
      <c r="F379" s="13"/>
      <c r="G379" s="13"/>
    </row>
    <row r="380" spans="1:7" customFormat="1" x14ac:dyDescent="0.25">
      <c r="A380" s="12">
        <f>9407453+(0)</f>
        <v>9407453</v>
      </c>
      <c r="B380" s="21">
        <v>3400894074533</v>
      </c>
      <c r="C380" s="4" t="s">
        <v>806</v>
      </c>
      <c r="D380" s="5" t="s">
        <v>803</v>
      </c>
      <c r="E380" s="9" t="s">
        <v>981</v>
      </c>
      <c r="F380" s="13"/>
      <c r="G380" s="13"/>
    </row>
    <row r="381" spans="1:7" customFormat="1" x14ac:dyDescent="0.25">
      <c r="A381" s="12">
        <f>9404377+(0)</f>
        <v>9404377</v>
      </c>
      <c r="B381" s="21">
        <v>3400894043775</v>
      </c>
      <c r="C381" s="4" t="s">
        <v>781</v>
      </c>
      <c r="D381" s="5" t="s">
        <v>661</v>
      </c>
      <c r="E381" s="9" t="s">
        <v>981</v>
      </c>
      <c r="F381" s="13"/>
      <c r="G381" s="13"/>
    </row>
    <row r="382" spans="1:7" customFormat="1" x14ac:dyDescent="0.25">
      <c r="A382" s="12">
        <f>9331879+(0)</f>
        <v>9331879</v>
      </c>
      <c r="B382" s="21">
        <v>3400893318799</v>
      </c>
      <c r="C382" s="4" t="s">
        <v>660</v>
      </c>
      <c r="D382" s="5" t="s">
        <v>661</v>
      </c>
      <c r="E382" s="9" t="s">
        <v>981</v>
      </c>
      <c r="F382" s="13"/>
      <c r="G382" s="13"/>
    </row>
    <row r="383" spans="1:7" customFormat="1" x14ac:dyDescent="0.25">
      <c r="A383" s="12">
        <f>9331885+(0)</f>
        <v>9331885</v>
      </c>
      <c r="B383" s="21">
        <v>3400893318850</v>
      </c>
      <c r="C383" s="4" t="s">
        <v>662</v>
      </c>
      <c r="D383" s="5" t="s">
        <v>661</v>
      </c>
      <c r="E383" s="9" t="s">
        <v>981</v>
      </c>
      <c r="F383" s="13"/>
      <c r="G383" s="13"/>
    </row>
    <row r="384" spans="1:7" customFormat="1" x14ac:dyDescent="0.25">
      <c r="A384" s="12">
        <f>9331891+(0)</f>
        <v>9331891</v>
      </c>
      <c r="B384" s="21">
        <v>3400893318911</v>
      </c>
      <c r="C384" s="4" t="s">
        <v>663</v>
      </c>
      <c r="D384" s="5" t="s">
        <v>661</v>
      </c>
      <c r="E384" s="9" t="s">
        <v>981</v>
      </c>
      <c r="F384" s="13"/>
      <c r="G384" s="13"/>
    </row>
    <row r="385" spans="1:7" customFormat="1" x14ac:dyDescent="0.25">
      <c r="A385" s="12">
        <f>9362696+(0)</f>
        <v>9362696</v>
      </c>
      <c r="B385" s="21">
        <v>3400893626962</v>
      </c>
      <c r="C385" s="4" t="s">
        <v>699</v>
      </c>
      <c r="D385" s="5" t="s">
        <v>700</v>
      </c>
      <c r="E385" s="9" t="s">
        <v>981</v>
      </c>
      <c r="F385" s="13"/>
      <c r="G385" s="13"/>
    </row>
    <row r="386" spans="1:7" customFormat="1" x14ac:dyDescent="0.25">
      <c r="A386" s="12">
        <f>9291602+(0)</f>
        <v>9291602</v>
      </c>
      <c r="B386" s="21">
        <v>3400892916026</v>
      </c>
      <c r="C386" s="4" t="s">
        <v>597</v>
      </c>
      <c r="D386" s="5" t="s">
        <v>448</v>
      </c>
      <c r="E386" s="9" t="s">
        <v>981</v>
      </c>
      <c r="F386" s="13"/>
      <c r="G386" s="13"/>
    </row>
    <row r="387" spans="1:7" customFormat="1" x14ac:dyDescent="0.25">
      <c r="A387" s="12">
        <f>9398748+(0)</f>
        <v>9398748</v>
      </c>
      <c r="B387" s="21">
        <v>3400893987483</v>
      </c>
      <c r="C387" s="4" t="s">
        <v>768</v>
      </c>
      <c r="D387" s="5" t="s">
        <v>721</v>
      </c>
      <c r="E387" s="9" t="s">
        <v>981</v>
      </c>
      <c r="F387" s="13"/>
      <c r="G387" s="13"/>
    </row>
    <row r="388" spans="1:7" customFormat="1" x14ac:dyDescent="0.25">
      <c r="A388" s="12">
        <f>9398754+(0)</f>
        <v>9398754</v>
      </c>
      <c r="B388" s="21">
        <v>3400893987544</v>
      </c>
      <c r="C388" s="4" t="s">
        <v>769</v>
      </c>
      <c r="D388" s="5" t="s">
        <v>721</v>
      </c>
      <c r="E388" s="9" t="s">
        <v>981</v>
      </c>
      <c r="F388" s="13"/>
      <c r="G388" s="13"/>
    </row>
    <row r="389" spans="1:7" customFormat="1" x14ac:dyDescent="0.25">
      <c r="A389" s="12">
        <f>9377120+(0)</f>
        <v>9377120</v>
      </c>
      <c r="B389" s="21">
        <v>3400893771204</v>
      </c>
      <c r="C389" s="4" t="s">
        <v>720</v>
      </c>
      <c r="D389" s="5" t="s">
        <v>721</v>
      </c>
      <c r="E389" s="9" t="s">
        <v>981</v>
      </c>
      <c r="F389" s="13"/>
      <c r="G389" s="13"/>
    </row>
    <row r="390" spans="1:7" customFormat="1" x14ac:dyDescent="0.25">
      <c r="A390" s="12">
        <f>9377137+(0)</f>
        <v>9377137</v>
      </c>
      <c r="B390" s="21">
        <v>3400893771372</v>
      </c>
      <c r="C390" s="4" t="s">
        <v>722</v>
      </c>
      <c r="D390" s="5" t="s">
        <v>721</v>
      </c>
      <c r="E390" s="9" t="s">
        <v>981</v>
      </c>
      <c r="F390" s="13"/>
      <c r="G390" s="13"/>
    </row>
    <row r="391" spans="1:7" customFormat="1" x14ac:dyDescent="0.25">
      <c r="A391" s="12">
        <f>9408961+(0)</f>
        <v>9408961</v>
      </c>
      <c r="B391" s="21">
        <v>3400894089612</v>
      </c>
      <c r="C391" s="4" t="s">
        <v>808</v>
      </c>
      <c r="D391" s="5" t="s">
        <v>809</v>
      </c>
      <c r="E391" s="9" t="s">
        <v>981</v>
      </c>
      <c r="F391" s="13"/>
      <c r="G391" s="13"/>
    </row>
    <row r="392" spans="1:7" customFormat="1" x14ac:dyDescent="0.25">
      <c r="A392" s="12">
        <f>9299207+(0)</f>
        <v>9299207</v>
      </c>
      <c r="B392" s="21">
        <v>3400892992075</v>
      </c>
      <c r="C392" s="4" t="s">
        <v>609</v>
      </c>
      <c r="D392" s="5" t="s">
        <v>610</v>
      </c>
      <c r="E392" s="9" t="s">
        <v>981</v>
      </c>
      <c r="F392" s="13"/>
      <c r="G392" s="13"/>
    </row>
    <row r="393" spans="1:7" customFormat="1" x14ac:dyDescent="0.25">
      <c r="A393" s="12">
        <f>9425020+(0)</f>
        <v>9425020</v>
      </c>
      <c r="B393" s="21">
        <v>3400894250203</v>
      </c>
      <c r="C393" s="4" t="s">
        <v>915</v>
      </c>
      <c r="D393" s="5" t="s">
        <v>655</v>
      </c>
      <c r="E393" s="9" t="s">
        <v>981</v>
      </c>
      <c r="F393" s="13"/>
      <c r="G393" s="13"/>
    </row>
    <row r="394" spans="1:7" customFormat="1" x14ac:dyDescent="0.25">
      <c r="A394" s="12">
        <f>9328096+(0)</f>
        <v>9328096</v>
      </c>
      <c r="B394" s="21">
        <v>3400893280966</v>
      </c>
      <c r="C394" s="4" t="s">
        <v>654</v>
      </c>
      <c r="D394" s="5" t="s">
        <v>655</v>
      </c>
      <c r="E394" s="9" t="s">
        <v>981</v>
      </c>
      <c r="F394" s="13"/>
      <c r="G394" s="13"/>
    </row>
    <row r="395" spans="1:7" customFormat="1" x14ac:dyDescent="0.25">
      <c r="A395" s="12">
        <f>9351787+(0)</f>
        <v>9351787</v>
      </c>
      <c r="B395" s="21">
        <v>3400893517871</v>
      </c>
      <c r="C395" s="4" t="s">
        <v>684</v>
      </c>
      <c r="D395" s="5" t="s">
        <v>655</v>
      </c>
      <c r="E395" s="9" t="s">
        <v>981</v>
      </c>
      <c r="F395" s="13"/>
      <c r="G395" s="13"/>
    </row>
    <row r="396" spans="1:7" customFormat="1" x14ac:dyDescent="0.25">
      <c r="A396" s="12">
        <f>9351793+(0)</f>
        <v>9351793</v>
      </c>
      <c r="B396" s="21">
        <v>3400893517932</v>
      </c>
      <c r="C396" s="4" t="s">
        <v>685</v>
      </c>
      <c r="D396" s="5" t="s">
        <v>655</v>
      </c>
      <c r="E396" s="9" t="s">
        <v>981</v>
      </c>
      <c r="F396" s="13"/>
      <c r="G396" s="13"/>
    </row>
    <row r="397" spans="1:7" customFormat="1" x14ac:dyDescent="0.25">
      <c r="A397" s="12">
        <f>9182824+(0)</f>
        <v>9182824</v>
      </c>
      <c r="B397" s="21">
        <v>3400891828245</v>
      </c>
      <c r="C397" s="4" t="s">
        <v>459</v>
      </c>
      <c r="D397" s="5" t="s">
        <v>460</v>
      </c>
      <c r="E397" s="9" t="s">
        <v>981</v>
      </c>
      <c r="F397" s="13"/>
      <c r="G397" s="13"/>
    </row>
    <row r="398" spans="1:7" customFormat="1" x14ac:dyDescent="0.25">
      <c r="A398" s="12">
        <f>9182830+(0)</f>
        <v>9182830</v>
      </c>
      <c r="B398" s="21">
        <v>3400891828306</v>
      </c>
      <c r="C398" s="4" t="s">
        <v>461</v>
      </c>
      <c r="D398" s="5" t="s">
        <v>460</v>
      </c>
      <c r="E398" s="9" t="s">
        <v>981</v>
      </c>
      <c r="F398" s="13"/>
      <c r="G398" s="13"/>
    </row>
    <row r="399" spans="1:7" customFormat="1" x14ac:dyDescent="0.25">
      <c r="A399" s="12">
        <f>9182847+(0)</f>
        <v>9182847</v>
      </c>
      <c r="B399" s="21">
        <v>3400891828474</v>
      </c>
      <c r="C399" s="4" t="s">
        <v>462</v>
      </c>
      <c r="D399" s="5" t="s">
        <v>460</v>
      </c>
      <c r="E399" s="9" t="s">
        <v>981</v>
      </c>
      <c r="F399" s="13"/>
      <c r="G399" s="13"/>
    </row>
    <row r="400" spans="1:7" customFormat="1" x14ac:dyDescent="0.25">
      <c r="A400" s="12">
        <f>9182853+(0)</f>
        <v>9182853</v>
      </c>
      <c r="B400" s="21">
        <v>3400891828535</v>
      </c>
      <c r="C400" s="4" t="s">
        <v>463</v>
      </c>
      <c r="D400" s="5" t="s">
        <v>460</v>
      </c>
      <c r="E400" s="9" t="s">
        <v>981</v>
      </c>
      <c r="F400" s="13"/>
      <c r="G400" s="13"/>
    </row>
    <row r="401" spans="1:7" customFormat="1" x14ac:dyDescent="0.25">
      <c r="A401" s="12">
        <f>9206921+(0)</f>
        <v>9206921</v>
      </c>
      <c r="B401" s="21">
        <v>3400892069210</v>
      </c>
      <c r="C401" s="4" t="s">
        <v>478</v>
      </c>
      <c r="D401" s="5" t="s">
        <v>479</v>
      </c>
      <c r="E401" s="9" t="s">
        <v>981</v>
      </c>
      <c r="F401" s="13"/>
      <c r="G401" s="13"/>
    </row>
    <row r="402" spans="1:7" customFormat="1" x14ac:dyDescent="0.25">
      <c r="A402" s="12">
        <f>9304776+(0)</f>
        <v>9304776</v>
      </c>
      <c r="B402" s="21">
        <v>3400893047767</v>
      </c>
      <c r="C402" s="4" t="s">
        <v>623</v>
      </c>
      <c r="D402" s="5" t="s">
        <v>624</v>
      </c>
      <c r="E402" s="9" t="s">
        <v>981</v>
      </c>
      <c r="F402" s="13"/>
      <c r="G402" s="13"/>
    </row>
    <row r="403" spans="1:7" customFormat="1" x14ac:dyDescent="0.25">
      <c r="A403" s="12">
        <f>9242911+(0)</f>
        <v>9242911</v>
      </c>
      <c r="B403" s="21">
        <v>3400892429113</v>
      </c>
      <c r="C403" s="4" t="s">
        <v>529</v>
      </c>
      <c r="D403" s="5" t="s">
        <v>530</v>
      </c>
      <c r="E403" s="9" t="s">
        <v>981</v>
      </c>
      <c r="F403" s="13"/>
      <c r="G403" s="13"/>
    </row>
    <row r="404" spans="1:7" customFormat="1" x14ac:dyDescent="0.25">
      <c r="A404" s="12">
        <f>9428165+(0)</f>
        <v>9428165</v>
      </c>
      <c r="B404" s="21">
        <v>3400894281658</v>
      </c>
      <c r="C404" s="4" t="s">
        <v>932</v>
      </c>
      <c r="D404" s="5" t="s">
        <v>469</v>
      </c>
      <c r="E404" s="9" t="s">
        <v>981</v>
      </c>
      <c r="F404" s="13"/>
      <c r="G404" s="13"/>
    </row>
    <row r="405" spans="1:7" customFormat="1" x14ac:dyDescent="0.25">
      <c r="A405" s="12">
        <f>9423831+(0)</f>
        <v>9423831</v>
      </c>
      <c r="B405" s="21">
        <v>3400894238317</v>
      </c>
      <c r="C405" s="4" t="s">
        <v>910</v>
      </c>
      <c r="D405" s="5" t="s">
        <v>469</v>
      </c>
      <c r="E405" s="9" t="s">
        <v>981</v>
      </c>
      <c r="F405" s="13"/>
      <c r="G405" s="13"/>
    </row>
    <row r="406" spans="1:7" customFormat="1" x14ac:dyDescent="0.25">
      <c r="A406" s="12">
        <f>9293340+(0)</f>
        <v>9293340</v>
      </c>
      <c r="B406" s="21">
        <v>3400892933405</v>
      </c>
      <c r="C406" s="4" t="s">
        <v>600</v>
      </c>
      <c r="D406" s="5" t="s">
        <v>601</v>
      </c>
      <c r="E406" s="9" t="s">
        <v>981</v>
      </c>
      <c r="F406" s="13"/>
      <c r="G406" s="13"/>
    </row>
    <row r="407" spans="1:7" x14ac:dyDescent="0.2">
      <c r="A407" s="23">
        <f>9428372+(0)</f>
        <v>9428372</v>
      </c>
      <c r="B407" s="21">
        <v>3400894283720</v>
      </c>
      <c r="C407" s="24" t="s">
        <v>933</v>
      </c>
      <c r="D407" s="25" t="s">
        <v>520</v>
      </c>
      <c r="E407" s="9" t="s">
        <v>981</v>
      </c>
      <c r="F407" s="26" t="s">
        <v>431</v>
      </c>
      <c r="G407" s="27"/>
    </row>
    <row r="408" spans="1:7" customFormat="1" x14ac:dyDescent="0.25">
      <c r="A408" s="12">
        <f>9307160+(0)</f>
        <v>9307160</v>
      </c>
      <c r="B408" s="21">
        <v>3400893071601</v>
      </c>
      <c r="C408" s="4" t="s">
        <v>625</v>
      </c>
      <c r="D408" s="5" t="s">
        <v>626</v>
      </c>
      <c r="E408" s="9" t="s">
        <v>981</v>
      </c>
      <c r="F408" s="13"/>
      <c r="G408" s="13"/>
    </row>
    <row r="409" spans="1:7" customFormat="1" x14ac:dyDescent="0.25">
      <c r="A409" s="12">
        <f>9307177+(0)</f>
        <v>9307177</v>
      </c>
      <c r="B409" s="21">
        <v>3400893071779</v>
      </c>
      <c r="C409" s="4" t="s">
        <v>627</v>
      </c>
      <c r="D409" s="5" t="s">
        <v>626</v>
      </c>
      <c r="E409" s="9" t="s">
        <v>981</v>
      </c>
      <c r="F409" s="13"/>
      <c r="G409" s="13"/>
    </row>
    <row r="410" spans="1:7" customFormat="1" x14ac:dyDescent="0.25">
      <c r="A410" s="12">
        <f>9307183+(0)</f>
        <v>9307183</v>
      </c>
      <c r="B410" s="21">
        <v>3400893071830</v>
      </c>
      <c r="C410" s="4" t="s">
        <v>628</v>
      </c>
      <c r="D410" s="5" t="s">
        <v>626</v>
      </c>
      <c r="E410" s="9" t="s">
        <v>981</v>
      </c>
      <c r="F410" s="13"/>
      <c r="G410" s="13"/>
    </row>
    <row r="411" spans="1:7" customFormat="1" x14ac:dyDescent="0.25">
      <c r="A411" s="12">
        <f>9318910+(0)</f>
        <v>9318910</v>
      </c>
      <c r="B411" s="21">
        <v>3400893189108</v>
      </c>
      <c r="C411" s="4" t="s">
        <v>643</v>
      </c>
      <c r="D411" s="5" t="s">
        <v>557</v>
      </c>
      <c r="E411" s="9" t="s">
        <v>981</v>
      </c>
      <c r="F411" s="13"/>
      <c r="G411" s="13"/>
    </row>
    <row r="412" spans="1:7" customFormat="1" x14ac:dyDescent="0.25">
      <c r="A412" s="12">
        <f>9260010+(0)</f>
        <v>9260010</v>
      </c>
      <c r="B412" s="21">
        <v>3400892600109</v>
      </c>
      <c r="C412" s="4" t="s">
        <v>556</v>
      </c>
      <c r="D412" s="5" t="s">
        <v>557</v>
      </c>
      <c r="E412" s="9" t="s">
        <v>981</v>
      </c>
      <c r="F412" s="13"/>
      <c r="G412" s="13"/>
    </row>
    <row r="413" spans="1:7" customFormat="1" x14ac:dyDescent="0.25">
      <c r="A413" s="12">
        <f>9297467+(0)</f>
        <v>9297467</v>
      </c>
      <c r="B413" s="21">
        <v>3400892974675</v>
      </c>
      <c r="C413" s="4" t="s">
        <v>608</v>
      </c>
      <c r="D413" s="5" t="s">
        <v>547</v>
      </c>
      <c r="E413" s="9" t="s">
        <v>981</v>
      </c>
      <c r="F413" s="13"/>
      <c r="G413" s="13"/>
    </row>
    <row r="414" spans="1:7" customFormat="1" x14ac:dyDescent="0.25">
      <c r="A414" s="12">
        <f>9256965+(0)</f>
        <v>9256965</v>
      </c>
      <c r="B414" s="21">
        <v>3400892569659</v>
      </c>
      <c r="C414" s="4" t="s">
        <v>546</v>
      </c>
      <c r="D414" s="5" t="s">
        <v>547</v>
      </c>
      <c r="E414" s="9" t="s">
        <v>981</v>
      </c>
      <c r="F414" s="13"/>
      <c r="G414" s="13"/>
    </row>
    <row r="415" spans="1:7" customFormat="1" x14ac:dyDescent="0.25">
      <c r="A415" s="12">
        <f>9405709+(0)</f>
        <v>9405709</v>
      </c>
      <c r="B415" s="21">
        <v>3400894057093</v>
      </c>
      <c r="C415" s="4" t="s">
        <v>786</v>
      </c>
      <c r="D415" s="5" t="s">
        <v>547</v>
      </c>
      <c r="E415" s="9" t="s">
        <v>981</v>
      </c>
      <c r="F415" s="13"/>
      <c r="G415" s="13"/>
    </row>
    <row r="416" spans="1:7" customFormat="1" x14ac:dyDescent="0.25">
      <c r="A416" s="12">
        <f>9414826+(0)</f>
        <v>9414826</v>
      </c>
      <c r="B416" s="21">
        <v>3400894148265</v>
      </c>
      <c r="C416" s="4" t="s">
        <v>833</v>
      </c>
      <c r="D416" s="5" t="s">
        <v>526</v>
      </c>
      <c r="E416" s="9" t="s">
        <v>981</v>
      </c>
      <c r="F416" s="13"/>
      <c r="G416" s="13"/>
    </row>
    <row r="417" spans="1:7" customFormat="1" x14ac:dyDescent="0.25">
      <c r="A417" s="12">
        <f>9240125+(0)</f>
        <v>9240125</v>
      </c>
      <c r="B417" s="21">
        <v>3400892401256</v>
      </c>
      <c r="C417" s="4" t="s">
        <v>525</v>
      </c>
      <c r="D417" s="5" t="s">
        <v>526</v>
      </c>
      <c r="E417" s="9" t="s">
        <v>981</v>
      </c>
      <c r="F417" s="13"/>
      <c r="G417" s="13"/>
    </row>
    <row r="418" spans="1:7" customFormat="1" x14ac:dyDescent="0.25">
      <c r="A418" s="12">
        <f>9274762+(0)</f>
        <v>9274762</v>
      </c>
      <c r="B418" s="21">
        <v>3400892747620</v>
      </c>
      <c r="C418" s="4" t="s">
        <v>578</v>
      </c>
      <c r="D418" s="5" t="s">
        <v>579</v>
      </c>
      <c r="E418" s="9" t="s">
        <v>981</v>
      </c>
      <c r="F418" s="13"/>
      <c r="G418" s="13"/>
    </row>
    <row r="419" spans="1:7" customFormat="1" x14ac:dyDescent="0.25">
      <c r="A419" s="12">
        <f>9396011+(0)</f>
        <v>9396011</v>
      </c>
      <c r="B419" s="21">
        <v>3400893960110</v>
      </c>
      <c r="C419" s="4" t="s">
        <v>758</v>
      </c>
      <c r="D419" s="5" t="s">
        <v>759</v>
      </c>
      <c r="E419" s="9" t="s">
        <v>981</v>
      </c>
      <c r="F419" s="13"/>
      <c r="G419" s="13"/>
    </row>
    <row r="420" spans="1:7" customFormat="1" ht="26.25" x14ac:dyDescent="0.25">
      <c r="A420" s="12">
        <f>9395678+(0)</f>
        <v>9395678</v>
      </c>
      <c r="B420" s="21">
        <v>3400893956786</v>
      </c>
      <c r="C420" s="4" t="s">
        <v>754</v>
      </c>
      <c r="D420" s="5" t="s">
        <v>755</v>
      </c>
      <c r="E420" s="9" t="s">
        <v>981</v>
      </c>
      <c r="F420" s="13"/>
      <c r="G420" s="13"/>
    </row>
    <row r="421" spans="1:7" customFormat="1" ht="26.25" x14ac:dyDescent="0.25">
      <c r="A421" s="12">
        <f>9395684+(0)</f>
        <v>9395684</v>
      </c>
      <c r="B421" s="21">
        <v>3400893956847</v>
      </c>
      <c r="C421" s="4" t="s">
        <v>756</v>
      </c>
      <c r="D421" s="5" t="s">
        <v>755</v>
      </c>
      <c r="E421" s="9" t="s">
        <v>981</v>
      </c>
      <c r="F421" s="13"/>
      <c r="G421" s="13"/>
    </row>
    <row r="422" spans="1:7" customFormat="1" ht="26.25" x14ac:dyDescent="0.25">
      <c r="A422" s="12">
        <f>9395690+(0)</f>
        <v>9395690</v>
      </c>
      <c r="B422" s="21">
        <v>3400893956908</v>
      </c>
      <c r="C422" s="4" t="s">
        <v>757</v>
      </c>
      <c r="D422" s="5" t="s">
        <v>755</v>
      </c>
      <c r="E422" s="9" t="s">
        <v>981</v>
      </c>
      <c r="F422" s="13"/>
      <c r="G422" s="13"/>
    </row>
    <row r="423" spans="1:7" customFormat="1" x14ac:dyDescent="0.25">
      <c r="A423" s="12">
        <f>9414097+(0)</f>
        <v>9414097</v>
      </c>
      <c r="B423" s="21">
        <v>3400894140979</v>
      </c>
      <c r="C423" s="4" t="s">
        <v>832</v>
      </c>
      <c r="D423" s="5" t="s">
        <v>526</v>
      </c>
      <c r="E423" s="9" t="s">
        <v>981</v>
      </c>
      <c r="F423" s="13"/>
      <c r="G423" s="13"/>
    </row>
    <row r="424" spans="1:7" customFormat="1" x14ac:dyDescent="0.25">
      <c r="A424" s="12">
        <f>9417983+(0)</f>
        <v>9417983</v>
      </c>
      <c r="B424" s="21">
        <v>3400894179832</v>
      </c>
      <c r="C424" s="4" t="s">
        <v>861</v>
      </c>
      <c r="D424" s="5" t="s">
        <v>526</v>
      </c>
      <c r="E424" s="9" t="s">
        <v>981</v>
      </c>
      <c r="F424" s="13"/>
      <c r="G424" s="13"/>
    </row>
    <row r="425" spans="1:7" customFormat="1" x14ac:dyDescent="0.25">
      <c r="A425" s="12">
        <f>9423133+(0)</f>
        <v>9423133</v>
      </c>
      <c r="B425" s="21">
        <v>3400894231332</v>
      </c>
      <c r="C425" s="4" t="s">
        <v>899</v>
      </c>
      <c r="D425" s="5" t="s">
        <v>526</v>
      </c>
      <c r="E425" s="9" t="s">
        <v>981</v>
      </c>
      <c r="F425" s="13"/>
      <c r="G425" s="13"/>
    </row>
    <row r="426" spans="1:7" customFormat="1" x14ac:dyDescent="0.25">
      <c r="A426" s="12">
        <f>9419060+(0)</f>
        <v>9419060</v>
      </c>
      <c r="B426" s="21">
        <v>3400894190608</v>
      </c>
      <c r="C426" s="4" t="s">
        <v>874</v>
      </c>
      <c r="D426" s="5" t="s">
        <v>526</v>
      </c>
      <c r="E426" s="9" t="s">
        <v>981</v>
      </c>
      <c r="F426" s="13"/>
      <c r="G426" s="13"/>
    </row>
    <row r="427" spans="1:7" x14ac:dyDescent="0.2">
      <c r="A427" s="23">
        <f>9419108+(0)</f>
        <v>9419108</v>
      </c>
      <c r="B427" s="21">
        <v>3400894191087</v>
      </c>
      <c r="C427" s="24" t="s">
        <v>875</v>
      </c>
      <c r="D427" s="25" t="s">
        <v>526</v>
      </c>
      <c r="E427" s="9" t="s">
        <v>981</v>
      </c>
      <c r="F427" s="26" t="s">
        <v>431</v>
      </c>
      <c r="G427" s="27"/>
    </row>
    <row r="428" spans="1:7" x14ac:dyDescent="0.2">
      <c r="A428" s="23">
        <f>9419947+(0)</f>
        <v>9419947</v>
      </c>
      <c r="B428" s="21">
        <v>3400894199472</v>
      </c>
      <c r="C428" s="24" t="s">
        <v>880</v>
      </c>
      <c r="D428" s="25" t="s">
        <v>526</v>
      </c>
      <c r="E428" s="9" t="s">
        <v>981</v>
      </c>
      <c r="F428" s="26" t="s">
        <v>431</v>
      </c>
      <c r="G428" s="27"/>
    </row>
    <row r="429" spans="1:7" customFormat="1" x14ac:dyDescent="0.25">
      <c r="A429" s="12">
        <f>9418356+(0)</f>
        <v>9418356</v>
      </c>
      <c r="B429" s="21">
        <v>3400894183563</v>
      </c>
      <c r="C429" s="4" t="s">
        <v>872</v>
      </c>
      <c r="D429" s="5" t="s">
        <v>526</v>
      </c>
      <c r="E429" s="9" t="s">
        <v>981</v>
      </c>
      <c r="F429" s="13"/>
      <c r="G429" s="13"/>
    </row>
    <row r="430" spans="1:7" customFormat="1" x14ac:dyDescent="0.25">
      <c r="A430" s="12">
        <f>9419976+(0)</f>
        <v>9419976</v>
      </c>
      <c r="B430" s="21">
        <v>3400894199762</v>
      </c>
      <c r="C430" s="4" t="s">
        <v>881</v>
      </c>
      <c r="D430" s="5" t="s">
        <v>526</v>
      </c>
      <c r="E430" s="9" t="s">
        <v>981</v>
      </c>
      <c r="F430" s="13"/>
      <c r="G430" s="13"/>
    </row>
    <row r="431" spans="1:7" customFormat="1" x14ac:dyDescent="0.25">
      <c r="A431" s="12">
        <f>9417569+(0)</f>
        <v>9417569</v>
      </c>
      <c r="B431" s="21">
        <v>3400894175698</v>
      </c>
      <c r="C431" s="4" t="s">
        <v>858</v>
      </c>
      <c r="D431" s="5" t="s">
        <v>526</v>
      </c>
      <c r="E431" s="9" t="s">
        <v>981</v>
      </c>
      <c r="F431" s="13"/>
      <c r="G431" s="13"/>
    </row>
    <row r="432" spans="1:7" customFormat="1" x14ac:dyDescent="0.25">
      <c r="A432" s="12">
        <f>9355035+(0)</f>
        <v>9355035</v>
      </c>
      <c r="B432" s="21">
        <v>3400893550359</v>
      </c>
      <c r="C432" s="4" t="s">
        <v>690</v>
      </c>
      <c r="D432" s="5" t="s">
        <v>691</v>
      </c>
      <c r="E432" s="9" t="s">
        <v>981</v>
      </c>
      <c r="F432" s="13"/>
      <c r="G432" s="13"/>
    </row>
    <row r="433" spans="1:10" customFormat="1" x14ac:dyDescent="0.25">
      <c r="A433" s="12">
        <f>9394615+(0)</f>
        <v>9394615</v>
      </c>
      <c r="B433" s="21">
        <v>3400893946152</v>
      </c>
      <c r="C433" s="4" t="s">
        <v>742</v>
      </c>
      <c r="D433" s="5" t="s">
        <v>743</v>
      </c>
      <c r="E433" s="9" t="s">
        <v>981</v>
      </c>
      <c r="F433" s="13"/>
      <c r="G433" s="13"/>
      <c r="J433">
        <v>0</v>
      </c>
    </row>
    <row r="434" spans="1:10" customFormat="1" x14ac:dyDescent="0.25">
      <c r="A434" s="12">
        <f>9394621+(0)</f>
        <v>9394621</v>
      </c>
      <c r="B434" s="21">
        <v>3400893946213</v>
      </c>
      <c r="C434" s="4" t="s">
        <v>744</v>
      </c>
      <c r="D434" s="5" t="s">
        <v>743</v>
      </c>
      <c r="E434" s="9" t="s">
        <v>981</v>
      </c>
      <c r="F434" s="13"/>
      <c r="G434" s="13"/>
    </row>
    <row r="435" spans="1:10" customFormat="1" x14ac:dyDescent="0.25">
      <c r="A435" s="12">
        <f>9255463+(0)</f>
        <v>9255463</v>
      </c>
      <c r="B435" s="21">
        <v>3400892554631</v>
      </c>
      <c r="C435" s="4" t="s">
        <v>542</v>
      </c>
      <c r="D435" s="5" t="s">
        <v>543</v>
      </c>
      <c r="E435" s="9" t="s">
        <v>981</v>
      </c>
      <c r="F435" s="13"/>
      <c r="G435" s="13"/>
    </row>
    <row r="436" spans="1:10" customFormat="1" ht="26.25" x14ac:dyDescent="0.25">
      <c r="A436" s="12">
        <f>9255486+(0)</f>
        <v>9255486</v>
      </c>
      <c r="B436" s="21">
        <v>3400892554860</v>
      </c>
      <c r="C436" s="4" t="s">
        <v>544</v>
      </c>
      <c r="D436" s="5" t="s">
        <v>545</v>
      </c>
      <c r="E436" s="9" t="s">
        <v>981</v>
      </c>
      <c r="F436" s="13"/>
      <c r="G436" s="13"/>
    </row>
    <row r="437" spans="1:10" customFormat="1" x14ac:dyDescent="0.25">
      <c r="A437" s="12">
        <f>9290519+(0)</f>
        <v>9290519</v>
      </c>
      <c r="B437" s="21">
        <v>3400892905198</v>
      </c>
      <c r="C437" s="4" t="s">
        <v>594</v>
      </c>
      <c r="D437" s="5" t="s">
        <v>595</v>
      </c>
      <c r="E437" s="9" t="s">
        <v>981</v>
      </c>
      <c r="F437" s="13"/>
      <c r="G437" s="13"/>
    </row>
    <row r="438" spans="1:10" customFormat="1" x14ac:dyDescent="0.25">
      <c r="A438" s="12">
        <f>9290525+(0)</f>
        <v>9290525</v>
      </c>
      <c r="B438" s="21">
        <v>3400892905259</v>
      </c>
      <c r="C438" s="4" t="s">
        <v>596</v>
      </c>
      <c r="D438" s="5" t="s">
        <v>595</v>
      </c>
      <c r="E438" s="9" t="s">
        <v>981</v>
      </c>
      <c r="F438" s="13"/>
      <c r="G438" s="13"/>
    </row>
    <row r="439" spans="1:10" customFormat="1" x14ac:dyDescent="0.25">
      <c r="A439" s="12">
        <f>9251235+(0)</f>
        <v>9251235</v>
      </c>
      <c r="B439" s="21">
        <v>3400892512358</v>
      </c>
      <c r="C439" s="4" t="s">
        <v>538</v>
      </c>
      <c r="D439" s="5" t="s">
        <v>539</v>
      </c>
      <c r="E439" s="9" t="s">
        <v>981</v>
      </c>
      <c r="F439" s="13"/>
      <c r="G439" s="13"/>
    </row>
    <row r="440" spans="1:10" customFormat="1" x14ac:dyDescent="0.25">
      <c r="A440" s="12">
        <f>9406206+(0)</f>
        <v>9406206</v>
      </c>
      <c r="B440" s="21">
        <v>3400894062066</v>
      </c>
      <c r="C440" s="4" t="s">
        <v>787</v>
      </c>
      <c r="D440" s="5" t="s">
        <v>539</v>
      </c>
      <c r="E440" s="9" t="s">
        <v>981</v>
      </c>
      <c r="F440" s="13"/>
      <c r="G440" s="13"/>
    </row>
    <row r="441" spans="1:10" customFormat="1" x14ac:dyDescent="0.25">
      <c r="A441" s="12">
        <f>9406212+(0)</f>
        <v>9406212</v>
      </c>
      <c r="B441" s="21">
        <v>3400894062127</v>
      </c>
      <c r="C441" s="4" t="s">
        <v>788</v>
      </c>
      <c r="D441" s="5" t="s">
        <v>539</v>
      </c>
      <c r="E441" s="9" t="s">
        <v>981</v>
      </c>
      <c r="F441" s="13"/>
      <c r="G441" s="13"/>
    </row>
    <row r="442" spans="1:10" customFormat="1" x14ac:dyDescent="0.25">
      <c r="A442" s="12">
        <f>9394992+(0)</f>
        <v>9394992</v>
      </c>
      <c r="B442" s="21">
        <v>3400893949924</v>
      </c>
      <c r="C442" s="4" t="s">
        <v>748</v>
      </c>
      <c r="D442" s="5" t="s">
        <v>749</v>
      </c>
      <c r="E442" s="9" t="s">
        <v>981</v>
      </c>
      <c r="F442" s="13"/>
      <c r="G442" s="13"/>
    </row>
    <row r="443" spans="1:10" customFormat="1" x14ac:dyDescent="0.25">
      <c r="A443" s="12">
        <f>9395000+(0)</f>
        <v>9395000</v>
      </c>
      <c r="B443" s="21">
        <v>3400893950005</v>
      </c>
      <c r="C443" s="4" t="s">
        <v>750</v>
      </c>
      <c r="D443" s="5" t="s">
        <v>749</v>
      </c>
      <c r="E443" s="9" t="s">
        <v>981</v>
      </c>
      <c r="F443" s="13"/>
      <c r="G443" s="13"/>
    </row>
    <row r="444" spans="1:10" customFormat="1" x14ac:dyDescent="0.25">
      <c r="A444" s="12">
        <f>9258504+(0)</f>
        <v>9258504</v>
      </c>
      <c r="B444" s="21">
        <v>3400892585048</v>
      </c>
      <c r="C444" s="4" t="s">
        <v>552</v>
      </c>
      <c r="D444" s="5" t="s">
        <v>553</v>
      </c>
      <c r="E444" s="9" t="s">
        <v>981</v>
      </c>
      <c r="F444" s="13"/>
      <c r="G444" s="13"/>
    </row>
    <row r="445" spans="1:10" customFormat="1" x14ac:dyDescent="0.25">
      <c r="A445" s="21">
        <v>9213430</v>
      </c>
      <c r="B445" s="21">
        <v>3400892134307</v>
      </c>
      <c r="C445" s="5" t="s">
        <v>4</v>
      </c>
      <c r="D445" s="10"/>
      <c r="E445" s="8" t="s">
        <v>980</v>
      </c>
      <c r="F445" s="6"/>
      <c r="G445" s="7"/>
    </row>
    <row r="446" spans="1:10" customFormat="1" x14ac:dyDescent="0.25">
      <c r="A446" s="21">
        <v>9231646</v>
      </c>
      <c r="B446" s="21">
        <v>3400892316468</v>
      </c>
      <c r="C446" s="5" t="s">
        <v>5</v>
      </c>
      <c r="D446" s="10"/>
      <c r="E446" s="8" t="s">
        <v>980</v>
      </c>
      <c r="F446" s="6"/>
      <c r="G446" s="7"/>
    </row>
    <row r="447" spans="1:10" customFormat="1" x14ac:dyDescent="0.25">
      <c r="A447" s="21">
        <v>9239352</v>
      </c>
      <c r="B447" s="21">
        <v>3400892393520</v>
      </c>
      <c r="C447" s="5" t="s">
        <v>6</v>
      </c>
      <c r="D447" s="10"/>
      <c r="E447" s="8" t="s">
        <v>980</v>
      </c>
      <c r="F447" s="6"/>
      <c r="G447" s="7"/>
    </row>
    <row r="448" spans="1:10" customFormat="1" x14ac:dyDescent="0.25">
      <c r="A448" s="21">
        <v>9249913</v>
      </c>
      <c r="B448" s="21">
        <v>3400892499130</v>
      </c>
      <c r="C448" s="5" t="s">
        <v>7</v>
      </c>
      <c r="D448" s="10"/>
      <c r="E448" s="8" t="s">
        <v>980</v>
      </c>
      <c r="F448" s="6"/>
      <c r="G448" s="7"/>
    </row>
    <row r="449" spans="1:7" customFormat="1" x14ac:dyDescent="0.25">
      <c r="A449" s="21">
        <v>9285665</v>
      </c>
      <c r="B449" s="21">
        <v>3400892856650</v>
      </c>
      <c r="C449" s="5" t="s">
        <v>8</v>
      </c>
      <c r="D449" s="10"/>
      <c r="E449" s="8" t="s">
        <v>980</v>
      </c>
      <c r="F449" s="6"/>
      <c r="G449" s="7"/>
    </row>
    <row r="450" spans="1:7" customFormat="1" x14ac:dyDescent="0.25">
      <c r="A450" s="21">
        <v>9239369</v>
      </c>
      <c r="B450" s="21">
        <v>3400892393698</v>
      </c>
      <c r="C450" s="5" t="s">
        <v>9</v>
      </c>
      <c r="D450" s="10"/>
      <c r="E450" s="8" t="s">
        <v>980</v>
      </c>
      <c r="F450" s="6"/>
      <c r="G450" s="7"/>
    </row>
    <row r="451" spans="1:7" customFormat="1" x14ac:dyDescent="0.25">
      <c r="A451" s="21">
        <v>9249936</v>
      </c>
      <c r="B451" s="21">
        <v>3400892499369</v>
      </c>
      <c r="C451" s="5" t="s">
        <v>10</v>
      </c>
      <c r="D451" s="10"/>
      <c r="E451" s="8" t="s">
        <v>980</v>
      </c>
      <c r="F451" s="6"/>
      <c r="G451" s="7"/>
    </row>
    <row r="452" spans="1:7" customFormat="1" x14ac:dyDescent="0.25">
      <c r="A452" s="21">
        <v>9285671</v>
      </c>
      <c r="B452" s="21">
        <v>3400892856711</v>
      </c>
      <c r="C452" s="5" t="s">
        <v>11</v>
      </c>
      <c r="D452" s="10"/>
      <c r="E452" s="8" t="s">
        <v>980</v>
      </c>
      <c r="F452" s="6"/>
      <c r="G452" s="7"/>
    </row>
    <row r="453" spans="1:7" customFormat="1" x14ac:dyDescent="0.25">
      <c r="A453" s="21">
        <v>9377686</v>
      </c>
      <c r="B453" s="21">
        <v>3400893776865</v>
      </c>
      <c r="C453" s="5" t="s">
        <v>12</v>
      </c>
      <c r="D453" s="10"/>
      <c r="E453" s="8" t="s">
        <v>980</v>
      </c>
      <c r="F453" s="14" t="s">
        <v>431</v>
      </c>
      <c r="G453" s="7"/>
    </row>
    <row r="454" spans="1:7" customFormat="1" x14ac:dyDescent="0.25">
      <c r="A454" s="21">
        <v>9377692</v>
      </c>
      <c r="B454" s="21">
        <v>3400893776926</v>
      </c>
      <c r="C454" s="5" t="s">
        <v>13</v>
      </c>
      <c r="D454" s="10"/>
      <c r="E454" s="8" t="s">
        <v>980</v>
      </c>
      <c r="F454" s="14" t="s">
        <v>431</v>
      </c>
      <c r="G454" s="7"/>
    </row>
    <row r="455" spans="1:7" customFormat="1" x14ac:dyDescent="0.25">
      <c r="A455" s="21">
        <v>9334961</v>
      </c>
      <c r="B455" s="21">
        <v>3400893349618</v>
      </c>
      <c r="C455" s="5" t="s">
        <v>14</v>
      </c>
      <c r="D455" s="10"/>
      <c r="E455" s="8" t="s">
        <v>980</v>
      </c>
      <c r="F455" s="6"/>
      <c r="G455" s="7"/>
    </row>
    <row r="456" spans="1:7" customFormat="1" x14ac:dyDescent="0.25">
      <c r="A456" s="21">
        <v>9274609</v>
      </c>
      <c r="B456" s="21">
        <v>3400892746098</v>
      </c>
      <c r="C456" s="5" t="s">
        <v>15</v>
      </c>
      <c r="D456" s="10"/>
      <c r="E456" s="8" t="s">
        <v>980</v>
      </c>
      <c r="F456" s="6"/>
      <c r="G456" s="7"/>
    </row>
    <row r="457" spans="1:7" customFormat="1" x14ac:dyDescent="0.25">
      <c r="A457" s="21">
        <v>9334955</v>
      </c>
      <c r="B457" s="21">
        <v>3400893349557</v>
      </c>
      <c r="C457" s="5" t="s">
        <v>16</v>
      </c>
      <c r="D457" s="10"/>
      <c r="E457" s="8" t="s">
        <v>980</v>
      </c>
      <c r="F457" s="6"/>
      <c r="G457" s="7"/>
    </row>
    <row r="458" spans="1:7" customFormat="1" x14ac:dyDescent="0.25">
      <c r="A458" s="21">
        <v>9233237</v>
      </c>
      <c r="B458" s="21">
        <v>3400892332376</v>
      </c>
      <c r="C458" s="5" t="s">
        <v>17</v>
      </c>
      <c r="D458" s="10"/>
      <c r="E458" s="8" t="s">
        <v>980</v>
      </c>
      <c r="F458" s="6"/>
      <c r="G458" s="7"/>
    </row>
    <row r="459" spans="1:7" customFormat="1" x14ac:dyDescent="0.25">
      <c r="A459" s="21">
        <v>9274590</v>
      </c>
      <c r="B459" s="21">
        <v>3400892745909</v>
      </c>
      <c r="C459" s="5" t="s">
        <v>18</v>
      </c>
      <c r="D459" s="10"/>
      <c r="E459" s="8" t="s">
        <v>980</v>
      </c>
      <c r="F459" s="6"/>
      <c r="G459" s="7"/>
    </row>
    <row r="460" spans="1:7" customFormat="1" x14ac:dyDescent="0.25">
      <c r="A460" s="21">
        <v>9334978</v>
      </c>
      <c r="B460" s="21">
        <v>3400893349786</v>
      </c>
      <c r="C460" s="5" t="s">
        <v>19</v>
      </c>
      <c r="D460" s="10"/>
      <c r="E460" s="8" t="s">
        <v>980</v>
      </c>
      <c r="F460" s="6"/>
      <c r="G460" s="7"/>
    </row>
    <row r="461" spans="1:7" customFormat="1" x14ac:dyDescent="0.25">
      <c r="A461" s="21">
        <v>9334990</v>
      </c>
      <c r="B461" s="21">
        <v>3400893349908</v>
      </c>
      <c r="C461" s="5" t="s">
        <v>20</v>
      </c>
      <c r="D461" s="10"/>
      <c r="E461" s="8" t="s">
        <v>980</v>
      </c>
      <c r="F461" s="6"/>
      <c r="G461" s="7"/>
    </row>
    <row r="462" spans="1:7" customFormat="1" x14ac:dyDescent="0.25">
      <c r="A462" s="21">
        <v>9274621</v>
      </c>
      <c r="B462" s="21">
        <v>3400892746210</v>
      </c>
      <c r="C462" s="5" t="s">
        <v>21</v>
      </c>
      <c r="D462" s="10"/>
      <c r="E462" s="8" t="s">
        <v>980</v>
      </c>
      <c r="F462" s="6"/>
      <c r="G462" s="7"/>
    </row>
    <row r="463" spans="1:7" customFormat="1" x14ac:dyDescent="0.25">
      <c r="A463" s="21">
        <v>9233266</v>
      </c>
      <c r="B463" s="21">
        <v>3400892332666</v>
      </c>
      <c r="C463" s="5" t="s">
        <v>22</v>
      </c>
      <c r="D463" s="10"/>
      <c r="E463" s="8" t="s">
        <v>980</v>
      </c>
      <c r="F463" s="6"/>
      <c r="G463" s="7"/>
    </row>
    <row r="464" spans="1:7" customFormat="1" x14ac:dyDescent="0.25">
      <c r="A464" s="21">
        <v>9334984</v>
      </c>
      <c r="B464" s="21">
        <v>3400893349847</v>
      </c>
      <c r="C464" s="5" t="s">
        <v>23</v>
      </c>
      <c r="D464" s="10"/>
      <c r="E464" s="8" t="s">
        <v>980</v>
      </c>
      <c r="F464" s="6"/>
      <c r="G464" s="7"/>
    </row>
    <row r="465" spans="1:7" customFormat="1" x14ac:dyDescent="0.25">
      <c r="A465" s="21">
        <v>9274615</v>
      </c>
      <c r="B465" s="21">
        <v>3400892746159</v>
      </c>
      <c r="C465" s="5" t="s">
        <v>24</v>
      </c>
      <c r="D465" s="10"/>
      <c r="E465" s="8" t="s">
        <v>980</v>
      </c>
      <c r="F465" s="6"/>
      <c r="G465" s="7"/>
    </row>
    <row r="466" spans="1:7" customFormat="1" x14ac:dyDescent="0.25">
      <c r="A466" s="21">
        <v>9335009</v>
      </c>
      <c r="B466" s="21">
        <v>3400893350096</v>
      </c>
      <c r="C466" s="5" t="s">
        <v>25</v>
      </c>
      <c r="D466" s="10"/>
      <c r="E466" s="8" t="s">
        <v>980</v>
      </c>
      <c r="F466" s="6"/>
      <c r="G466" s="7"/>
    </row>
    <row r="467" spans="1:7" customFormat="1" x14ac:dyDescent="0.25">
      <c r="A467" s="21">
        <v>9233303</v>
      </c>
      <c r="B467" s="21">
        <v>3400892333038</v>
      </c>
      <c r="C467" s="5" t="s">
        <v>26</v>
      </c>
      <c r="D467" s="10"/>
      <c r="E467" s="8" t="s">
        <v>980</v>
      </c>
      <c r="F467" s="6"/>
      <c r="G467" s="7"/>
    </row>
    <row r="468" spans="1:7" customFormat="1" x14ac:dyDescent="0.25">
      <c r="A468" s="21">
        <v>9335021</v>
      </c>
      <c r="B468" s="21">
        <v>3400893350218</v>
      </c>
      <c r="C468" s="5" t="s">
        <v>27</v>
      </c>
      <c r="D468" s="10"/>
      <c r="E468" s="8" t="s">
        <v>980</v>
      </c>
      <c r="F468" s="6"/>
      <c r="G468" s="7"/>
    </row>
    <row r="469" spans="1:7" customFormat="1" x14ac:dyDescent="0.25">
      <c r="A469" s="21">
        <v>9274650</v>
      </c>
      <c r="B469" s="21">
        <v>3400892746500</v>
      </c>
      <c r="C469" s="5" t="s">
        <v>28</v>
      </c>
      <c r="D469" s="10"/>
      <c r="E469" s="8" t="s">
        <v>980</v>
      </c>
      <c r="F469" s="6"/>
      <c r="G469" s="7"/>
    </row>
    <row r="470" spans="1:7" customFormat="1" x14ac:dyDescent="0.25">
      <c r="A470" s="21">
        <v>9335015</v>
      </c>
      <c r="B470" s="21">
        <v>3400893350157</v>
      </c>
      <c r="C470" s="5" t="s">
        <v>29</v>
      </c>
      <c r="D470" s="10"/>
      <c r="E470" s="8" t="s">
        <v>980</v>
      </c>
      <c r="F470" s="6"/>
      <c r="G470" s="7"/>
    </row>
    <row r="471" spans="1:7" customFormat="1" x14ac:dyDescent="0.25">
      <c r="A471" s="21">
        <v>9274644</v>
      </c>
      <c r="B471" s="21">
        <v>3400892746449</v>
      </c>
      <c r="C471" s="5" t="s">
        <v>30</v>
      </c>
      <c r="D471" s="10"/>
      <c r="E471" s="8" t="s">
        <v>980</v>
      </c>
      <c r="F471" s="6"/>
      <c r="G471" s="7"/>
    </row>
    <row r="472" spans="1:7" customFormat="1" x14ac:dyDescent="0.25">
      <c r="A472" s="21">
        <v>9233349</v>
      </c>
      <c r="B472" s="21">
        <v>3400892333496</v>
      </c>
      <c r="C472" s="5" t="s">
        <v>31</v>
      </c>
      <c r="D472" s="10"/>
      <c r="E472" s="8" t="s">
        <v>980</v>
      </c>
      <c r="F472" s="6"/>
      <c r="G472" s="7"/>
    </row>
    <row r="473" spans="1:7" customFormat="1" x14ac:dyDescent="0.25">
      <c r="A473" s="21">
        <v>9335038</v>
      </c>
      <c r="B473" s="21">
        <v>3400893350386</v>
      </c>
      <c r="C473" s="5" t="s">
        <v>32</v>
      </c>
      <c r="D473" s="10"/>
      <c r="E473" s="8" t="s">
        <v>980</v>
      </c>
      <c r="F473" s="6"/>
      <c r="G473" s="7"/>
    </row>
    <row r="474" spans="1:7" customFormat="1" x14ac:dyDescent="0.25">
      <c r="A474" s="21">
        <v>9274667</v>
      </c>
      <c r="B474" s="21">
        <v>3400892746678</v>
      </c>
      <c r="C474" s="5" t="s">
        <v>33</v>
      </c>
      <c r="D474" s="10"/>
      <c r="E474" s="8" t="s">
        <v>980</v>
      </c>
      <c r="F474" s="6"/>
      <c r="G474" s="7"/>
    </row>
    <row r="475" spans="1:7" customFormat="1" x14ac:dyDescent="0.25">
      <c r="A475" s="21">
        <v>9335050</v>
      </c>
      <c r="B475" s="21">
        <v>3400893350508</v>
      </c>
      <c r="C475" s="5" t="s">
        <v>34</v>
      </c>
      <c r="D475" s="10"/>
      <c r="E475" s="8" t="s">
        <v>980</v>
      </c>
      <c r="F475" s="6"/>
      <c r="G475" s="7"/>
    </row>
    <row r="476" spans="1:7" customFormat="1" x14ac:dyDescent="0.25">
      <c r="A476" s="21">
        <v>9274696</v>
      </c>
      <c r="B476" s="21">
        <v>3400892746968</v>
      </c>
      <c r="C476" s="5" t="s">
        <v>35</v>
      </c>
      <c r="D476" s="10"/>
      <c r="E476" s="8" t="s">
        <v>980</v>
      </c>
      <c r="F476" s="6"/>
      <c r="G476" s="7"/>
    </row>
    <row r="477" spans="1:7" customFormat="1" x14ac:dyDescent="0.25">
      <c r="A477" s="21">
        <v>9335044</v>
      </c>
      <c r="B477" s="21">
        <v>3400893350447</v>
      </c>
      <c r="C477" s="5" t="s">
        <v>36</v>
      </c>
      <c r="D477" s="10"/>
      <c r="E477" s="8" t="s">
        <v>980</v>
      </c>
      <c r="F477" s="6"/>
      <c r="G477" s="7"/>
    </row>
    <row r="478" spans="1:7" customFormat="1" x14ac:dyDescent="0.25">
      <c r="A478" s="21">
        <v>9274673</v>
      </c>
      <c r="B478" s="21">
        <v>3400892746739</v>
      </c>
      <c r="C478" s="5" t="s">
        <v>37</v>
      </c>
      <c r="D478" s="10"/>
      <c r="E478" s="8" t="s">
        <v>980</v>
      </c>
      <c r="F478" s="6"/>
      <c r="G478" s="7"/>
    </row>
    <row r="479" spans="1:7" customFormat="1" x14ac:dyDescent="0.25">
      <c r="A479" s="21">
        <v>9233378</v>
      </c>
      <c r="B479" s="21">
        <v>3400892333786</v>
      </c>
      <c r="C479" s="5" t="s">
        <v>38</v>
      </c>
      <c r="D479" s="10"/>
      <c r="E479" s="8" t="s">
        <v>980</v>
      </c>
      <c r="F479" s="6"/>
      <c r="G479" s="7"/>
    </row>
    <row r="480" spans="1:7" customFormat="1" x14ac:dyDescent="0.25">
      <c r="A480" s="21">
        <v>9335067</v>
      </c>
      <c r="B480" s="21">
        <v>3400893350676</v>
      </c>
      <c r="C480" s="5" t="s">
        <v>39</v>
      </c>
      <c r="D480" s="10"/>
      <c r="E480" s="8" t="s">
        <v>980</v>
      </c>
      <c r="F480" s="6"/>
      <c r="G480" s="7"/>
    </row>
    <row r="481" spans="1:7" customFormat="1" x14ac:dyDescent="0.25">
      <c r="A481" s="21">
        <v>9274704</v>
      </c>
      <c r="B481" s="21">
        <v>3400892747040</v>
      </c>
      <c r="C481" s="5" t="s">
        <v>40</v>
      </c>
      <c r="D481" s="10"/>
      <c r="E481" s="8" t="s">
        <v>980</v>
      </c>
      <c r="F481" s="6"/>
      <c r="G481" s="7"/>
    </row>
    <row r="482" spans="1:7" customFormat="1" x14ac:dyDescent="0.25">
      <c r="A482" s="21">
        <v>9335073</v>
      </c>
      <c r="B482" s="21">
        <v>3400893350737</v>
      </c>
      <c r="C482" s="5" t="s">
        <v>41</v>
      </c>
      <c r="D482" s="10"/>
      <c r="E482" s="8" t="s">
        <v>980</v>
      </c>
      <c r="F482" s="6"/>
      <c r="G482" s="7"/>
    </row>
    <row r="483" spans="1:7" customFormat="1" x14ac:dyDescent="0.25">
      <c r="A483" s="21">
        <v>9274710</v>
      </c>
      <c r="B483" s="21">
        <v>3400892747101</v>
      </c>
      <c r="C483" s="5" t="s">
        <v>42</v>
      </c>
      <c r="D483" s="10"/>
      <c r="E483" s="8" t="s">
        <v>980</v>
      </c>
      <c r="F483" s="6"/>
      <c r="G483" s="7"/>
    </row>
    <row r="484" spans="1:7" customFormat="1" x14ac:dyDescent="0.25">
      <c r="A484" s="21">
        <v>9128813</v>
      </c>
      <c r="B484" s="21">
        <v>3400891288131</v>
      </c>
      <c r="C484" s="5" t="s">
        <v>43</v>
      </c>
      <c r="D484" s="10"/>
      <c r="E484" s="8" t="s">
        <v>980</v>
      </c>
      <c r="F484" s="6"/>
      <c r="G484" s="7"/>
    </row>
    <row r="485" spans="1:7" customFormat="1" x14ac:dyDescent="0.25">
      <c r="A485" s="21">
        <v>9312741</v>
      </c>
      <c r="B485" s="21">
        <v>3400893127414</v>
      </c>
      <c r="C485" s="5" t="s">
        <v>44</v>
      </c>
      <c r="D485" s="10"/>
      <c r="E485" s="8" t="s">
        <v>980</v>
      </c>
      <c r="F485" s="6"/>
      <c r="G485" s="7"/>
    </row>
    <row r="486" spans="1:7" customFormat="1" x14ac:dyDescent="0.25">
      <c r="A486" s="21">
        <v>9301625</v>
      </c>
      <c r="B486" s="21">
        <v>3400893016251</v>
      </c>
      <c r="C486" s="5" t="s">
        <v>45</v>
      </c>
      <c r="D486" s="10"/>
      <c r="E486" s="8" t="s">
        <v>980</v>
      </c>
      <c r="F486" s="6"/>
      <c r="G486" s="7"/>
    </row>
    <row r="487" spans="1:7" customFormat="1" x14ac:dyDescent="0.25">
      <c r="A487" s="21">
        <v>9337971</v>
      </c>
      <c r="B487" s="21">
        <v>3400893379714</v>
      </c>
      <c r="C487" s="5" t="s">
        <v>46</v>
      </c>
      <c r="D487" s="10"/>
      <c r="E487" s="8" t="s">
        <v>980</v>
      </c>
      <c r="F487" s="6"/>
      <c r="G487" s="7"/>
    </row>
    <row r="488" spans="1:7" customFormat="1" x14ac:dyDescent="0.25">
      <c r="A488" s="21">
        <v>9301306</v>
      </c>
      <c r="B488" s="21">
        <v>3400893013069</v>
      </c>
      <c r="C488" s="5" t="s">
        <v>47</v>
      </c>
      <c r="D488" s="10"/>
      <c r="E488" s="8" t="s">
        <v>980</v>
      </c>
      <c r="F488" s="6"/>
      <c r="G488" s="7"/>
    </row>
    <row r="489" spans="1:7" customFormat="1" x14ac:dyDescent="0.25">
      <c r="A489" s="21">
        <v>9301312</v>
      </c>
      <c r="B489" s="21">
        <v>3400893013120</v>
      </c>
      <c r="C489" s="5" t="s">
        <v>48</v>
      </c>
      <c r="D489" s="10"/>
      <c r="E489" s="8" t="s">
        <v>980</v>
      </c>
      <c r="F489" s="6"/>
      <c r="G489" s="7"/>
    </row>
    <row r="490" spans="1:7" customFormat="1" x14ac:dyDescent="0.25">
      <c r="A490" s="21">
        <v>9328630</v>
      </c>
      <c r="B490" s="21">
        <v>3400893286302</v>
      </c>
      <c r="C490" s="5" t="s">
        <v>49</v>
      </c>
      <c r="D490" s="10"/>
      <c r="E490" s="8" t="s">
        <v>980</v>
      </c>
      <c r="F490" s="6"/>
      <c r="G490" s="7"/>
    </row>
    <row r="491" spans="1:7" customFormat="1" x14ac:dyDescent="0.25">
      <c r="A491" s="21">
        <v>9302671</v>
      </c>
      <c r="B491" s="21">
        <v>3400893026717</v>
      </c>
      <c r="C491" s="5" t="s">
        <v>50</v>
      </c>
      <c r="D491" s="10"/>
      <c r="E491" s="8" t="s">
        <v>980</v>
      </c>
      <c r="F491" s="6"/>
      <c r="G491" s="7"/>
    </row>
    <row r="492" spans="1:7" customFormat="1" x14ac:dyDescent="0.25">
      <c r="A492" s="21">
        <v>9300494</v>
      </c>
      <c r="B492" s="21">
        <v>3400893004944</v>
      </c>
      <c r="C492" s="5" t="s">
        <v>51</v>
      </c>
      <c r="D492" s="10"/>
      <c r="E492" s="8" t="s">
        <v>980</v>
      </c>
      <c r="F492" s="6"/>
      <c r="G492" s="7"/>
    </row>
    <row r="493" spans="1:7" customFormat="1" x14ac:dyDescent="0.25">
      <c r="A493" s="21">
        <v>9321616</v>
      </c>
      <c r="B493" s="21">
        <v>3400893216163</v>
      </c>
      <c r="C493" s="5" t="s">
        <v>52</v>
      </c>
      <c r="D493" s="10"/>
      <c r="E493" s="8" t="s">
        <v>980</v>
      </c>
      <c r="F493" s="6"/>
      <c r="G493" s="7"/>
    </row>
    <row r="494" spans="1:7" customFormat="1" x14ac:dyDescent="0.25">
      <c r="A494" s="21">
        <v>9294701</v>
      </c>
      <c r="B494" s="21">
        <v>3400892947013</v>
      </c>
      <c r="C494" s="5" t="s">
        <v>53</v>
      </c>
      <c r="D494" s="10"/>
      <c r="E494" s="8" t="s">
        <v>980</v>
      </c>
      <c r="F494" s="6"/>
      <c r="G494" s="7"/>
    </row>
    <row r="495" spans="1:7" customFormat="1" x14ac:dyDescent="0.25">
      <c r="A495" s="21">
        <v>9334613</v>
      </c>
      <c r="B495" s="21">
        <v>3400893346136</v>
      </c>
      <c r="C495" s="5" t="s">
        <v>54</v>
      </c>
      <c r="D495" s="10"/>
      <c r="E495" s="8" t="s">
        <v>980</v>
      </c>
      <c r="F495" s="6"/>
      <c r="G495" s="7"/>
    </row>
    <row r="496" spans="1:7" customFormat="1" x14ac:dyDescent="0.25">
      <c r="A496" s="21">
        <v>9309420</v>
      </c>
      <c r="B496" s="21">
        <v>3400893094204</v>
      </c>
      <c r="C496" s="5" t="s">
        <v>55</v>
      </c>
      <c r="D496" s="10"/>
      <c r="E496" s="8" t="s">
        <v>980</v>
      </c>
      <c r="F496" s="6"/>
      <c r="G496" s="7"/>
    </row>
    <row r="497" spans="1:7" customFormat="1" x14ac:dyDescent="0.25">
      <c r="A497" s="21">
        <v>9352634</v>
      </c>
      <c r="B497" s="21">
        <v>3400893526347</v>
      </c>
      <c r="C497" s="5" t="s">
        <v>56</v>
      </c>
      <c r="D497" s="10"/>
      <c r="E497" s="8" t="s">
        <v>980</v>
      </c>
      <c r="F497" s="6" t="s">
        <v>431</v>
      </c>
      <c r="G497" s="7"/>
    </row>
    <row r="498" spans="1:7" customFormat="1" x14ac:dyDescent="0.25">
      <c r="A498" s="21">
        <v>9403722</v>
      </c>
      <c r="B498" s="21">
        <v>3400894037224</v>
      </c>
      <c r="C498" s="5" t="s">
        <v>57</v>
      </c>
      <c r="D498" s="10"/>
      <c r="E498" s="8" t="s">
        <v>980</v>
      </c>
      <c r="F498" s="6" t="s">
        <v>431</v>
      </c>
      <c r="G498" s="7"/>
    </row>
    <row r="499" spans="1:7" customFormat="1" x14ac:dyDescent="0.25">
      <c r="A499" s="21">
        <v>9288304</v>
      </c>
      <c r="B499" s="21">
        <v>3400892883045</v>
      </c>
      <c r="C499" s="5" t="s">
        <v>58</v>
      </c>
      <c r="D499" s="10"/>
      <c r="E499" s="8" t="s">
        <v>980</v>
      </c>
      <c r="F499" s="6"/>
      <c r="G499" s="7"/>
    </row>
    <row r="500" spans="1:7" customFormat="1" x14ac:dyDescent="0.25">
      <c r="A500" s="21">
        <v>9288310</v>
      </c>
      <c r="B500" s="21">
        <v>3400892883106</v>
      </c>
      <c r="C500" s="5" t="s">
        <v>59</v>
      </c>
      <c r="D500" s="10"/>
      <c r="E500" s="8" t="s">
        <v>980</v>
      </c>
      <c r="F500" s="6"/>
      <c r="G500" s="7"/>
    </row>
    <row r="501" spans="1:7" customFormat="1" x14ac:dyDescent="0.25">
      <c r="A501" s="21">
        <v>9288327</v>
      </c>
      <c r="B501" s="21">
        <v>3400892883274</v>
      </c>
      <c r="C501" s="5" t="s">
        <v>60</v>
      </c>
      <c r="D501" s="10"/>
      <c r="E501" s="8" t="s">
        <v>980</v>
      </c>
      <c r="F501" s="6"/>
      <c r="G501" s="7"/>
    </row>
    <row r="502" spans="1:7" customFormat="1" x14ac:dyDescent="0.25">
      <c r="A502" s="21">
        <v>9233680</v>
      </c>
      <c r="B502" s="21">
        <v>3400892336800</v>
      </c>
      <c r="C502" s="5" t="s">
        <v>61</v>
      </c>
      <c r="D502" s="10"/>
      <c r="E502" s="8" t="s">
        <v>980</v>
      </c>
      <c r="F502" s="6"/>
      <c r="G502" s="7"/>
    </row>
    <row r="503" spans="1:7" customFormat="1" x14ac:dyDescent="0.25">
      <c r="A503" s="21">
        <v>9311210</v>
      </c>
      <c r="B503" s="21">
        <v>3400893112106</v>
      </c>
      <c r="C503" s="5" t="s">
        <v>62</v>
      </c>
      <c r="D503" s="10"/>
      <c r="E503" s="8" t="s">
        <v>980</v>
      </c>
      <c r="F503" s="6"/>
      <c r="G503" s="7"/>
    </row>
    <row r="504" spans="1:7" customFormat="1" x14ac:dyDescent="0.25">
      <c r="A504" s="21">
        <v>9311204</v>
      </c>
      <c r="B504" s="21">
        <v>3400893112045</v>
      </c>
      <c r="C504" s="5" t="s">
        <v>63</v>
      </c>
      <c r="D504" s="10"/>
      <c r="E504" s="8" t="s">
        <v>980</v>
      </c>
      <c r="F504" s="6"/>
      <c r="G504" s="7"/>
    </row>
    <row r="505" spans="1:7" customFormat="1" x14ac:dyDescent="0.25">
      <c r="A505" s="21">
        <v>9363431</v>
      </c>
      <c r="B505" s="21">
        <v>3400893634318</v>
      </c>
      <c r="C505" s="5" t="s">
        <v>64</v>
      </c>
      <c r="D505" s="10"/>
      <c r="E505" s="8" t="s">
        <v>980</v>
      </c>
      <c r="F505" s="6"/>
      <c r="G505" s="7"/>
    </row>
    <row r="506" spans="1:7" customFormat="1" x14ac:dyDescent="0.25">
      <c r="A506" s="21">
        <v>9311227</v>
      </c>
      <c r="B506" s="21">
        <v>3400893112274</v>
      </c>
      <c r="C506" s="5" t="s">
        <v>65</v>
      </c>
      <c r="D506" s="10"/>
      <c r="E506" s="8" t="s">
        <v>980</v>
      </c>
      <c r="F506" s="6"/>
      <c r="G506" s="7"/>
    </row>
    <row r="507" spans="1:7" customFormat="1" x14ac:dyDescent="0.25">
      <c r="A507" s="21">
        <v>9363454</v>
      </c>
      <c r="B507" s="21">
        <v>3400893634547</v>
      </c>
      <c r="C507" s="5" t="s">
        <v>66</v>
      </c>
      <c r="D507" s="10"/>
      <c r="E507" s="8" t="s">
        <v>980</v>
      </c>
      <c r="F507" s="6"/>
      <c r="G507" s="7"/>
    </row>
    <row r="508" spans="1:7" customFormat="1" x14ac:dyDescent="0.25">
      <c r="A508" s="21">
        <v>9311233</v>
      </c>
      <c r="B508" s="21">
        <v>3400893112335</v>
      </c>
      <c r="C508" s="5" t="s">
        <v>67</v>
      </c>
      <c r="D508" s="10"/>
      <c r="E508" s="8" t="s">
        <v>980</v>
      </c>
      <c r="F508" s="6"/>
      <c r="G508" s="7"/>
    </row>
    <row r="509" spans="1:7" customFormat="1" x14ac:dyDescent="0.25">
      <c r="A509" s="21">
        <v>9363477</v>
      </c>
      <c r="B509" s="21">
        <v>3400893634776</v>
      </c>
      <c r="C509" s="5" t="s">
        <v>68</v>
      </c>
      <c r="D509" s="10"/>
      <c r="E509" s="8" t="s">
        <v>980</v>
      </c>
      <c r="F509" s="6"/>
      <c r="G509" s="7"/>
    </row>
    <row r="510" spans="1:7" customFormat="1" x14ac:dyDescent="0.25">
      <c r="A510" s="21">
        <v>9311256</v>
      </c>
      <c r="B510" s="21">
        <v>3400893112564</v>
      </c>
      <c r="C510" s="5" t="s">
        <v>69</v>
      </c>
      <c r="D510" s="10"/>
      <c r="E510" s="8" t="s">
        <v>980</v>
      </c>
      <c r="F510" s="6"/>
      <c r="G510" s="7"/>
    </row>
    <row r="511" spans="1:7" customFormat="1" x14ac:dyDescent="0.25">
      <c r="A511" s="21">
        <v>9311262</v>
      </c>
      <c r="B511" s="21">
        <v>3400893112625</v>
      </c>
      <c r="C511" s="5" t="s">
        <v>70</v>
      </c>
      <c r="D511" s="10"/>
      <c r="E511" s="8" t="s">
        <v>980</v>
      </c>
      <c r="F511" s="6"/>
      <c r="G511" s="7"/>
    </row>
    <row r="512" spans="1:7" customFormat="1" x14ac:dyDescent="0.25">
      <c r="A512" s="21">
        <v>9311279</v>
      </c>
      <c r="B512" s="21">
        <v>3400893112793</v>
      </c>
      <c r="C512" s="5" t="s">
        <v>71</v>
      </c>
      <c r="D512" s="10"/>
      <c r="E512" s="8" t="s">
        <v>980</v>
      </c>
      <c r="F512" s="6"/>
      <c r="G512" s="7"/>
    </row>
    <row r="513" spans="1:7" customFormat="1" x14ac:dyDescent="0.25">
      <c r="A513" s="21">
        <v>9311285</v>
      </c>
      <c r="B513" s="21">
        <v>3400893112854</v>
      </c>
      <c r="C513" s="5" t="s">
        <v>72</v>
      </c>
      <c r="D513" s="10"/>
      <c r="E513" s="8" t="s">
        <v>980</v>
      </c>
      <c r="F513" s="6"/>
      <c r="G513" s="7"/>
    </row>
    <row r="514" spans="1:7" customFormat="1" x14ac:dyDescent="0.25">
      <c r="A514" s="21">
        <v>9357494</v>
      </c>
      <c r="B514" s="21">
        <v>3400893574942</v>
      </c>
      <c r="C514" s="5" t="s">
        <v>73</v>
      </c>
      <c r="D514" s="10"/>
      <c r="E514" s="8" t="s">
        <v>980</v>
      </c>
      <c r="F514" s="6"/>
      <c r="G514" s="7"/>
    </row>
    <row r="515" spans="1:7" customFormat="1" x14ac:dyDescent="0.25">
      <c r="A515" s="21">
        <v>9422895</v>
      </c>
      <c r="B515" s="21">
        <v>3400894228950</v>
      </c>
      <c r="C515" s="5" t="s">
        <v>74</v>
      </c>
      <c r="D515" s="10"/>
      <c r="E515" s="8" t="s">
        <v>980</v>
      </c>
      <c r="F515" s="6" t="s">
        <v>431</v>
      </c>
      <c r="G515" s="7"/>
    </row>
    <row r="516" spans="1:7" customFormat="1" x14ac:dyDescent="0.25">
      <c r="A516" s="21">
        <v>9239501</v>
      </c>
      <c r="B516" s="21">
        <v>3400892395012</v>
      </c>
      <c r="C516" s="5" t="s">
        <v>77</v>
      </c>
      <c r="D516" s="10"/>
      <c r="E516" s="8" t="s">
        <v>980</v>
      </c>
      <c r="F516" s="6"/>
      <c r="G516" s="7"/>
    </row>
    <row r="517" spans="1:7" customFormat="1" x14ac:dyDescent="0.25">
      <c r="A517" s="21">
        <v>9184467</v>
      </c>
      <c r="B517" s="21">
        <v>3400891844672</v>
      </c>
      <c r="C517" s="5" t="s">
        <v>78</v>
      </c>
      <c r="D517" s="10"/>
      <c r="E517" s="8" t="s">
        <v>980</v>
      </c>
      <c r="F517" s="6"/>
      <c r="G517" s="7"/>
    </row>
    <row r="518" spans="1:7" customFormat="1" x14ac:dyDescent="0.25">
      <c r="A518" s="21">
        <v>9024309</v>
      </c>
      <c r="B518" s="21">
        <v>3400890243094</v>
      </c>
      <c r="C518" s="5" t="s">
        <v>79</v>
      </c>
      <c r="D518" s="10"/>
      <c r="E518" s="8" t="s">
        <v>980</v>
      </c>
      <c r="F518" s="6"/>
      <c r="G518" s="7"/>
    </row>
    <row r="519" spans="1:7" customFormat="1" x14ac:dyDescent="0.25">
      <c r="A519" s="21">
        <v>9026018</v>
      </c>
      <c r="B519" s="21">
        <v>3400890260183</v>
      </c>
      <c r="C519" s="5" t="s">
        <v>80</v>
      </c>
      <c r="D519" s="10"/>
      <c r="E519" s="8" t="s">
        <v>980</v>
      </c>
      <c r="F519" s="6"/>
      <c r="G519" s="7"/>
    </row>
    <row r="520" spans="1:7" customFormat="1" x14ac:dyDescent="0.25">
      <c r="A520" s="21">
        <v>9162023</v>
      </c>
      <c r="B520" s="21">
        <v>3400891620238</v>
      </c>
      <c r="C520" s="5" t="s">
        <v>81</v>
      </c>
      <c r="D520" s="10"/>
      <c r="E520" s="8" t="s">
        <v>980</v>
      </c>
      <c r="F520" s="6"/>
      <c r="G520" s="7"/>
    </row>
    <row r="521" spans="1:7" customFormat="1" x14ac:dyDescent="0.25">
      <c r="A521" s="21">
        <v>9238619</v>
      </c>
      <c r="B521" s="21">
        <v>3400892386195</v>
      </c>
      <c r="C521" s="5" t="s">
        <v>82</v>
      </c>
      <c r="D521" s="10"/>
      <c r="E521" s="8" t="s">
        <v>980</v>
      </c>
      <c r="F521" s="6"/>
      <c r="G521" s="7"/>
    </row>
    <row r="522" spans="1:7" customFormat="1" x14ac:dyDescent="0.25">
      <c r="A522" s="21">
        <v>9327174</v>
      </c>
      <c r="B522" s="21">
        <v>3400893271742</v>
      </c>
      <c r="C522" s="5" t="s">
        <v>83</v>
      </c>
      <c r="D522" s="10"/>
      <c r="E522" s="8" t="s">
        <v>980</v>
      </c>
      <c r="F522" s="6"/>
      <c r="G522" s="7"/>
    </row>
    <row r="523" spans="1:7" customFormat="1" x14ac:dyDescent="0.25">
      <c r="A523" s="21">
        <v>9238648</v>
      </c>
      <c r="B523" s="21">
        <v>3400892386485</v>
      </c>
      <c r="C523" s="5" t="s">
        <v>84</v>
      </c>
      <c r="D523" s="10"/>
      <c r="E523" s="8" t="s">
        <v>980</v>
      </c>
      <c r="F523" s="6"/>
      <c r="G523" s="7"/>
    </row>
    <row r="524" spans="1:7" customFormat="1" x14ac:dyDescent="0.25">
      <c r="A524" s="21">
        <v>9396442</v>
      </c>
      <c r="B524" s="21">
        <v>3400893964422</v>
      </c>
      <c r="C524" s="5" t="s">
        <v>85</v>
      </c>
      <c r="D524" s="10"/>
      <c r="E524" s="8" t="s">
        <v>980</v>
      </c>
      <c r="F524" s="6"/>
      <c r="G524" s="7"/>
    </row>
    <row r="525" spans="1:7" customFormat="1" x14ac:dyDescent="0.25">
      <c r="A525" s="21">
        <v>9410188</v>
      </c>
      <c r="B525" s="21">
        <v>3400894101888</v>
      </c>
      <c r="C525" s="5" t="s">
        <v>86</v>
      </c>
      <c r="D525" s="10"/>
      <c r="E525" s="8" t="s">
        <v>980</v>
      </c>
      <c r="F525" s="6" t="s">
        <v>431</v>
      </c>
      <c r="G525" s="7"/>
    </row>
    <row r="526" spans="1:7" customFormat="1" x14ac:dyDescent="0.25">
      <c r="A526" s="21">
        <v>9404331</v>
      </c>
      <c r="B526" s="21">
        <v>3400894043317</v>
      </c>
      <c r="C526" s="5" t="s">
        <v>87</v>
      </c>
      <c r="D526" s="10"/>
      <c r="E526" s="8" t="s">
        <v>980</v>
      </c>
      <c r="F526" s="6" t="s">
        <v>431</v>
      </c>
      <c r="G526" s="7"/>
    </row>
    <row r="527" spans="1:7" customFormat="1" x14ac:dyDescent="0.25">
      <c r="A527" s="21">
        <v>9416713</v>
      </c>
      <c r="B527" s="21">
        <v>3400894167136</v>
      </c>
      <c r="C527" s="5" t="s">
        <v>88</v>
      </c>
      <c r="D527" s="10"/>
      <c r="E527" s="8" t="s">
        <v>980</v>
      </c>
      <c r="F527" s="6" t="s">
        <v>431</v>
      </c>
      <c r="G527" s="7"/>
    </row>
    <row r="528" spans="1:7" customFormat="1" x14ac:dyDescent="0.25">
      <c r="A528" s="21">
        <v>9256221</v>
      </c>
      <c r="B528" s="21">
        <v>3400892562216</v>
      </c>
      <c r="C528" s="5" t="s">
        <v>89</v>
      </c>
      <c r="D528" s="10"/>
      <c r="E528" s="8" t="s">
        <v>980</v>
      </c>
      <c r="F528" s="6"/>
      <c r="G528" s="7"/>
    </row>
    <row r="529" spans="1:7" customFormat="1" x14ac:dyDescent="0.25">
      <c r="A529" s="21">
        <v>9256238</v>
      </c>
      <c r="B529" s="21">
        <v>3400892562384</v>
      </c>
      <c r="C529" s="5" t="s">
        <v>90</v>
      </c>
      <c r="D529" s="10"/>
      <c r="E529" s="8" t="s">
        <v>980</v>
      </c>
      <c r="F529" s="6"/>
      <c r="G529" s="7"/>
    </row>
    <row r="530" spans="1:7" customFormat="1" x14ac:dyDescent="0.25">
      <c r="A530" s="21">
        <v>9389229</v>
      </c>
      <c r="B530" s="21">
        <v>3400893892299</v>
      </c>
      <c r="C530" s="5" t="s">
        <v>91</v>
      </c>
      <c r="D530" s="10"/>
      <c r="E530" s="8" t="s">
        <v>980</v>
      </c>
      <c r="F530" s="6"/>
      <c r="G530" s="7"/>
    </row>
    <row r="531" spans="1:7" customFormat="1" x14ac:dyDescent="0.25">
      <c r="A531" s="21">
        <v>9389235</v>
      </c>
      <c r="B531" s="21">
        <v>3400893892350</v>
      </c>
      <c r="C531" s="5" t="s">
        <v>92</v>
      </c>
      <c r="D531" s="10"/>
      <c r="E531" s="8" t="s">
        <v>980</v>
      </c>
      <c r="F531" s="6"/>
      <c r="G531" s="7"/>
    </row>
    <row r="532" spans="1:7" customFormat="1" x14ac:dyDescent="0.25">
      <c r="A532" s="21">
        <v>9389241</v>
      </c>
      <c r="B532" s="21">
        <v>3400893892411</v>
      </c>
      <c r="C532" s="5" t="s">
        <v>93</v>
      </c>
      <c r="D532" s="10"/>
      <c r="E532" s="8" t="s">
        <v>980</v>
      </c>
      <c r="F532" s="6"/>
      <c r="G532" s="7"/>
    </row>
    <row r="533" spans="1:7" customFormat="1" x14ac:dyDescent="0.25">
      <c r="A533" s="21">
        <v>9300086</v>
      </c>
      <c r="B533" s="21">
        <v>3400893000861</v>
      </c>
      <c r="C533" s="5" t="s">
        <v>94</v>
      </c>
      <c r="D533" s="10"/>
      <c r="E533" s="8" t="s">
        <v>980</v>
      </c>
      <c r="F533" s="6"/>
      <c r="G533" s="7"/>
    </row>
    <row r="534" spans="1:7" customFormat="1" x14ac:dyDescent="0.25">
      <c r="A534" s="21">
        <v>9183195</v>
      </c>
      <c r="B534" s="21">
        <v>3400891831955</v>
      </c>
      <c r="C534" s="5" t="s">
        <v>95</v>
      </c>
      <c r="D534" s="10"/>
      <c r="E534" s="8" t="s">
        <v>980</v>
      </c>
      <c r="F534" s="6"/>
      <c r="G534" s="7"/>
    </row>
    <row r="535" spans="1:7" customFormat="1" x14ac:dyDescent="0.25">
      <c r="A535" s="21">
        <v>9183203</v>
      </c>
      <c r="B535" s="21">
        <v>3400891832037</v>
      </c>
      <c r="C535" s="5" t="s">
        <v>96</v>
      </c>
      <c r="D535" s="10"/>
      <c r="E535" s="8" t="s">
        <v>980</v>
      </c>
      <c r="F535" s="6"/>
      <c r="G535" s="7"/>
    </row>
    <row r="536" spans="1:7" customFormat="1" x14ac:dyDescent="0.25">
      <c r="A536" s="21">
        <v>9239228</v>
      </c>
      <c r="B536" s="21">
        <v>3400892392288</v>
      </c>
      <c r="C536" s="5" t="s">
        <v>97</v>
      </c>
      <c r="D536" s="10"/>
      <c r="E536" s="8" t="s">
        <v>980</v>
      </c>
      <c r="F536" s="6"/>
      <c r="G536" s="7"/>
    </row>
    <row r="537" spans="1:7" customFormat="1" x14ac:dyDescent="0.25">
      <c r="A537" s="21">
        <v>9356201</v>
      </c>
      <c r="B537" s="21">
        <v>3400893562017</v>
      </c>
      <c r="C537" s="5" t="s">
        <v>98</v>
      </c>
      <c r="D537" s="10"/>
      <c r="E537" s="8" t="s">
        <v>980</v>
      </c>
      <c r="F537" s="6"/>
      <c r="G537" s="7"/>
    </row>
    <row r="538" spans="1:7" customFormat="1" x14ac:dyDescent="0.25">
      <c r="A538" s="21">
        <v>9356218</v>
      </c>
      <c r="B538" s="21">
        <v>3400893562185</v>
      </c>
      <c r="C538" s="5" t="s">
        <v>99</v>
      </c>
      <c r="D538" s="10"/>
      <c r="E538" s="8" t="s">
        <v>980</v>
      </c>
      <c r="F538" s="6"/>
      <c r="G538" s="7"/>
    </row>
    <row r="539" spans="1:7" customFormat="1" x14ac:dyDescent="0.25">
      <c r="A539" s="21">
        <v>9354225</v>
      </c>
      <c r="B539" s="21">
        <v>3400893542255</v>
      </c>
      <c r="C539" s="5" t="s">
        <v>100</v>
      </c>
      <c r="D539" s="10"/>
      <c r="E539" s="8" t="s">
        <v>980</v>
      </c>
      <c r="F539" s="6"/>
      <c r="G539" s="7"/>
    </row>
    <row r="540" spans="1:7" customFormat="1" x14ac:dyDescent="0.25">
      <c r="A540" s="21">
        <v>9354231</v>
      </c>
      <c r="B540" s="21">
        <v>3400893542316</v>
      </c>
      <c r="C540" s="5" t="s">
        <v>101</v>
      </c>
      <c r="D540" s="10"/>
      <c r="E540" s="8" t="s">
        <v>980</v>
      </c>
      <c r="F540" s="6"/>
      <c r="G540" s="7"/>
    </row>
    <row r="541" spans="1:7" customFormat="1" x14ac:dyDescent="0.25">
      <c r="A541" s="21">
        <v>9411064</v>
      </c>
      <c r="B541" s="21">
        <v>3400894110644</v>
      </c>
      <c r="C541" s="5" t="s">
        <v>102</v>
      </c>
      <c r="D541" s="10"/>
      <c r="E541" s="8" t="s">
        <v>980</v>
      </c>
      <c r="F541" s="6"/>
      <c r="G541" s="7"/>
    </row>
    <row r="542" spans="1:7" customFormat="1" x14ac:dyDescent="0.25">
      <c r="A542" s="21">
        <v>9411070</v>
      </c>
      <c r="B542" s="21">
        <v>3400894110705</v>
      </c>
      <c r="C542" s="5" t="s">
        <v>103</v>
      </c>
      <c r="D542" s="10"/>
      <c r="E542" s="8" t="s">
        <v>980</v>
      </c>
      <c r="F542" s="6"/>
      <c r="G542" s="7"/>
    </row>
    <row r="543" spans="1:7" customFormat="1" x14ac:dyDescent="0.25">
      <c r="A543" s="21">
        <v>9272645</v>
      </c>
      <c r="B543" s="21">
        <v>3400892726458</v>
      </c>
      <c r="C543" s="5" t="s">
        <v>104</v>
      </c>
      <c r="D543" s="10"/>
      <c r="E543" s="8" t="s">
        <v>980</v>
      </c>
      <c r="F543" s="6"/>
      <c r="G543" s="7"/>
    </row>
    <row r="544" spans="1:7" customFormat="1" x14ac:dyDescent="0.25">
      <c r="A544" s="21">
        <v>9272651</v>
      </c>
      <c r="B544" s="21">
        <v>3400892726519</v>
      </c>
      <c r="C544" s="5" t="s">
        <v>105</v>
      </c>
      <c r="D544" s="10"/>
      <c r="E544" s="8" t="s">
        <v>980</v>
      </c>
      <c r="F544" s="6"/>
      <c r="G544" s="7"/>
    </row>
    <row r="545" spans="1:7" customFormat="1" x14ac:dyDescent="0.25">
      <c r="A545" s="21">
        <v>9226303</v>
      </c>
      <c r="B545" s="21">
        <v>3400892263038</v>
      </c>
      <c r="C545" s="5" t="s">
        <v>106</v>
      </c>
      <c r="D545" s="10"/>
      <c r="E545" s="8" t="s">
        <v>980</v>
      </c>
      <c r="F545" s="6"/>
      <c r="G545" s="7"/>
    </row>
    <row r="546" spans="1:7" customFormat="1" x14ac:dyDescent="0.25">
      <c r="A546" s="21">
        <v>9226326</v>
      </c>
      <c r="B546" s="21">
        <v>3400892263267</v>
      </c>
      <c r="C546" s="5" t="s">
        <v>107</v>
      </c>
      <c r="D546" s="10"/>
      <c r="E546" s="8" t="s">
        <v>980</v>
      </c>
      <c r="F546" s="6"/>
      <c r="G546" s="7"/>
    </row>
    <row r="547" spans="1:7" customFormat="1" x14ac:dyDescent="0.25">
      <c r="A547" s="21">
        <v>9226349</v>
      </c>
      <c r="B547" s="21">
        <v>3400892263496</v>
      </c>
      <c r="C547" s="5" t="s">
        <v>108</v>
      </c>
      <c r="D547" s="10"/>
      <c r="E547" s="8" t="s">
        <v>980</v>
      </c>
      <c r="F547" s="6"/>
      <c r="G547" s="7"/>
    </row>
    <row r="548" spans="1:7" customFormat="1" x14ac:dyDescent="0.25">
      <c r="A548" s="21">
        <v>9167440</v>
      </c>
      <c r="B548" s="21">
        <v>3400891674408</v>
      </c>
      <c r="C548" s="5" t="s">
        <v>109</v>
      </c>
      <c r="D548" s="10"/>
      <c r="E548" s="8" t="s">
        <v>980</v>
      </c>
      <c r="F548" s="6"/>
      <c r="G548" s="7"/>
    </row>
    <row r="549" spans="1:7" customFormat="1" x14ac:dyDescent="0.25">
      <c r="A549" s="21">
        <v>9273403</v>
      </c>
      <c r="B549" s="21">
        <v>3400892734033</v>
      </c>
      <c r="C549" s="5" t="s">
        <v>110</v>
      </c>
      <c r="D549" s="10"/>
      <c r="E549" s="8" t="s">
        <v>980</v>
      </c>
      <c r="F549" s="6"/>
      <c r="G549" s="7"/>
    </row>
    <row r="550" spans="1:7" customFormat="1" x14ac:dyDescent="0.25">
      <c r="A550" s="21">
        <v>9311687</v>
      </c>
      <c r="B550" s="21">
        <v>3400893116876</v>
      </c>
      <c r="C550" s="5" t="s">
        <v>111</v>
      </c>
      <c r="D550" s="10"/>
      <c r="E550" s="8" t="s">
        <v>980</v>
      </c>
      <c r="F550" s="6"/>
      <c r="G550" s="7"/>
    </row>
    <row r="551" spans="1:7" customFormat="1" x14ac:dyDescent="0.25">
      <c r="A551" s="21">
        <v>9284476</v>
      </c>
      <c r="B551" s="21">
        <v>3400892844763</v>
      </c>
      <c r="C551" s="5" t="s">
        <v>112</v>
      </c>
      <c r="D551" s="10"/>
      <c r="E551" s="8" t="s">
        <v>980</v>
      </c>
      <c r="F551" s="6"/>
      <c r="G551" s="7"/>
    </row>
    <row r="552" spans="1:7" customFormat="1" x14ac:dyDescent="0.25">
      <c r="A552" s="21">
        <v>9284482</v>
      </c>
      <c r="B552" s="21">
        <v>3400892844824</v>
      </c>
      <c r="C552" s="5" t="s">
        <v>113</v>
      </c>
      <c r="D552" s="10"/>
      <c r="E552" s="8" t="s">
        <v>980</v>
      </c>
      <c r="F552" s="6"/>
      <c r="G552" s="7"/>
    </row>
    <row r="553" spans="1:7" customFormat="1" x14ac:dyDescent="0.25">
      <c r="A553" s="21">
        <v>9272674</v>
      </c>
      <c r="B553" s="21">
        <v>3400892726748</v>
      </c>
      <c r="C553" s="5" t="s">
        <v>114</v>
      </c>
      <c r="D553" s="10"/>
      <c r="E553" s="8" t="s">
        <v>980</v>
      </c>
      <c r="F553" s="6"/>
      <c r="G553" s="7"/>
    </row>
    <row r="554" spans="1:7" customFormat="1" x14ac:dyDescent="0.25">
      <c r="A554" s="21">
        <v>9331170</v>
      </c>
      <c r="B554" s="21">
        <v>3400893311707</v>
      </c>
      <c r="C554" s="5" t="s">
        <v>115</v>
      </c>
      <c r="D554" s="10"/>
      <c r="E554" s="8" t="s">
        <v>980</v>
      </c>
      <c r="F554" s="6"/>
      <c r="G554" s="7"/>
    </row>
    <row r="555" spans="1:7" customFormat="1" x14ac:dyDescent="0.25">
      <c r="A555" s="21">
        <v>9355905</v>
      </c>
      <c r="B555" s="21">
        <v>3400893559055</v>
      </c>
      <c r="C555" s="5" t="s">
        <v>116</v>
      </c>
      <c r="D555" s="10"/>
      <c r="E555" s="8" t="s">
        <v>980</v>
      </c>
      <c r="F555" s="6" t="s">
        <v>431</v>
      </c>
      <c r="G555" s="7"/>
    </row>
    <row r="556" spans="1:7" customFormat="1" x14ac:dyDescent="0.25">
      <c r="A556" s="21">
        <v>9220306</v>
      </c>
      <c r="B556" s="21">
        <v>3400892203065</v>
      </c>
      <c r="C556" s="5" t="s">
        <v>117</v>
      </c>
      <c r="D556" s="10"/>
      <c r="E556" s="8" t="s">
        <v>980</v>
      </c>
      <c r="F556" s="6" t="s">
        <v>431</v>
      </c>
      <c r="G556" s="7"/>
    </row>
    <row r="557" spans="1:7" customFormat="1" x14ac:dyDescent="0.25">
      <c r="A557" s="21">
        <v>9184881</v>
      </c>
      <c r="B557" s="21">
        <v>3400891848816</v>
      </c>
      <c r="C557" s="5" t="s">
        <v>118</v>
      </c>
      <c r="D557" s="10"/>
      <c r="E557" s="8" t="s">
        <v>980</v>
      </c>
      <c r="F557" s="6"/>
      <c r="G557" s="7"/>
    </row>
    <row r="558" spans="1:7" customFormat="1" x14ac:dyDescent="0.25">
      <c r="A558" s="21">
        <v>9202886</v>
      </c>
      <c r="B558" s="21">
        <v>3400892028866</v>
      </c>
      <c r="C558" s="5" t="s">
        <v>119</v>
      </c>
      <c r="D558" s="10"/>
      <c r="E558" s="8" t="s">
        <v>980</v>
      </c>
      <c r="F558" s="6"/>
      <c r="G558" s="7"/>
    </row>
    <row r="559" spans="1:7" customFormat="1" x14ac:dyDescent="0.25">
      <c r="A559" s="21">
        <v>9150155</v>
      </c>
      <c r="B559" s="21">
        <v>3400891501551</v>
      </c>
      <c r="C559" s="5" t="s">
        <v>120</v>
      </c>
      <c r="D559" s="10"/>
      <c r="E559" s="8" t="s">
        <v>980</v>
      </c>
      <c r="F559" s="6"/>
      <c r="G559" s="7"/>
    </row>
    <row r="560" spans="1:7" customFormat="1" x14ac:dyDescent="0.25">
      <c r="A560" s="21">
        <v>9144025</v>
      </c>
      <c r="B560" s="21">
        <v>3400891440256</v>
      </c>
      <c r="C560" s="5" t="s">
        <v>121</v>
      </c>
      <c r="D560" s="10"/>
      <c r="E560" s="8" t="s">
        <v>980</v>
      </c>
      <c r="F560" s="6"/>
      <c r="G560" s="7"/>
    </row>
    <row r="561" spans="1:7" customFormat="1" x14ac:dyDescent="0.25">
      <c r="A561" s="21">
        <v>9144019</v>
      </c>
      <c r="B561" s="21">
        <v>3400891440195</v>
      </c>
      <c r="C561" s="5" t="s">
        <v>122</v>
      </c>
      <c r="D561" s="10"/>
      <c r="E561" s="8" t="s">
        <v>980</v>
      </c>
      <c r="F561" s="6"/>
      <c r="G561" s="7"/>
    </row>
    <row r="562" spans="1:7" customFormat="1" x14ac:dyDescent="0.25">
      <c r="A562" s="21">
        <v>9276502</v>
      </c>
      <c r="B562" s="21">
        <v>3400892765020</v>
      </c>
      <c r="C562" s="5" t="s">
        <v>123</v>
      </c>
      <c r="D562" s="10"/>
      <c r="E562" s="8" t="s">
        <v>980</v>
      </c>
      <c r="F562" s="6"/>
      <c r="G562" s="7"/>
    </row>
    <row r="563" spans="1:7" customFormat="1" x14ac:dyDescent="0.25">
      <c r="A563" s="21">
        <v>9421364</v>
      </c>
      <c r="B563" s="21">
        <v>3400894213642</v>
      </c>
      <c r="C563" s="5" t="s">
        <v>124</v>
      </c>
      <c r="D563" s="10"/>
      <c r="E563" s="8" t="s">
        <v>980</v>
      </c>
      <c r="F563" s="6" t="s">
        <v>431</v>
      </c>
      <c r="G563" s="7"/>
    </row>
    <row r="564" spans="1:7" customFormat="1" x14ac:dyDescent="0.25">
      <c r="A564" s="21">
        <v>9371726</v>
      </c>
      <c r="B564" s="21">
        <v>3400893717264</v>
      </c>
      <c r="C564" s="5" t="s">
        <v>125</v>
      </c>
      <c r="D564" s="10"/>
      <c r="E564" s="8" t="s">
        <v>980</v>
      </c>
      <c r="F564" s="6"/>
      <c r="G564" s="7"/>
    </row>
    <row r="565" spans="1:7" customFormat="1" x14ac:dyDescent="0.25">
      <c r="A565" s="21">
        <v>9371778</v>
      </c>
      <c r="B565" s="21">
        <v>3400893717783</v>
      </c>
      <c r="C565" s="5" t="s">
        <v>126</v>
      </c>
      <c r="D565" s="10"/>
      <c r="E565" s="8" t="s">
        <v>980</v>
      </c>
      <c r="F565" s="6"/>
      <c r="G565" s="7"/>
    </row>
    <row r="566" spans="1:7" customFormat="1" x14ac:dyDescent="0.25">
      <c r="A566" s="21">
        <v>9371732</v>
      </c>
      <c r="B566" s="21">
        <v>3400893717325</v>
      </c>
      <c r="C566" s="5" t="s">
        <v>127</v>
      </c>
      <c r="D566" s="10"/>
      <c r="E566" s="8" t="s">
        <v>980</v>
      </c>
      <c r="F566" s="6"/>
      <c r="G566" s="7"/>
    </row>
    <row r="567" spans="1:7" customFormat="1" x14ac:dyDescent="0.25">
      <c r="A567" s="21">
        <v>9360898</v>
      </c>
      <c r="B567" s="21">
        <v>3400893608982</v>
      </c>
      <c r="C567" s="5" t="s">
        <v>128</v>
      </c>
      <c r="D567" s="10"/>
      <c r="E567" s="8" t="s">
        <v>980</v>
      </c>
      <c r="F567" s="6"/>
      <c r="G567" s="7"/>
    </row>
    <row r="568" spans="1:7" customFormat="1" x14ac:dyDescent="0.25">
      <c r="A568" s="21">
        <v>9360906</v>
      </c>
      <c r="B568" s="21">
        <v>3400893609064</v>
      </c>
      <c r="C568" s="5" t="s">
        <v>129</v>
      </c>
      <c r="D568" s="10"/>
      <c r="E568" s="8" t="s">
        <v>980</v>
      </c>
      <c r="F568" s="6"/>
      <c r="G568" s="7"/>
    </row>
    <row r="569" spans="1:7" customFormat="1" x14ac:dyDescent="0.25">
      <c r="A569" s="21">
        <v>9360912</v>
      </c>
      <c r="B569" s="21">
        <v>3400893609125</v>
      </c>
      <c r="C569" s="5" t="s">
        <v>130</v>
      </c>
      <c r="D569" s="10"/>
      <c r="E569" s="8" t="s">
        <v>980</v>
      </c>
      <c r="F569" s="6"/>
      <c r="G569" s="7"/>
    </row>
    <row r="570" spans="1:7" customFormat="1" x14ac:dyDescent="0.25">
      <c r="A570" s="21">
        <v>9365080</v>
      </c>
      <c r="B570" s="21">
        <v>3400893650806</v>
      </c>
      <c r="C570" s="5" t="s">
        <v>131</v>
      </c>
      <c r="D570" s="10"/>
      <c r="E570" s="8" t="s">
        <v>980</v>
      </c>
      <c r="F570" s="6"/>
      <c r="G570" s="7"/>
    </row>
    <row r="571" spans="1:7" customFormat="1" x14ac:dyDescent="0.25">
      <c r="A571" s="21">
        <v>9365097</v>
      </c>
      <c r="B571" s="21">
        <v>3400893650974</v>
      </c>
      <c r="C571" s="5" t="s">
        <v>132</v>
      </c>
      <c r="D571" s="10"/>
      <c r="E571" s="8" t="s">
        <v>980</v>
      </c>
      <c r="F571" s="6"/>
      <c r="G571" s="7"/>
    </row>
    <row r="572" spans="1:7" customFormat="1" x14ac:dyDescent="0.25">
      <c r="A572" s="21">
        <v>9391077</v>
      </c>
      <c r="B572" s="21">
        <v>3400893910771</v>
      </c>
      <c r="C572" s="5" t="s">
        <v>133</v>
      </c>
      <c r="D572" s="10"/>
      <c r="E572" s="8" t="s">
        <v>980</v>
      </c>
      <c r="F572" s="6"/>
      <c r="G572" s="7"/>
    </row>
    <row r="573" spans="1:7" customFormat="1" x14ac:dyDescent="0.25">
      <c r="A573" s="21">
        <v>9391083</v>
      </c>
      <c r="B573" s="21">
        <v>3400893910832</v>
      </c>
      <c r="C573" s="5" t="s">
        <v>134</v>
      </c>
      <c r="D573" s="10"/>
      <c r="E573" s="8" t="s">
        <v>980</v>
      </c>
      <c r="F573" s="6"/>
      <c r="G573" s="7"/>
    </row>
    <row r="574" spans="1:7" customFormat="1" x14ac:dyDescent="0.25">
      <c r="A574" s="21">
        <v>9303877</v>
      </c>
      <c r="B574" s="21">
        <v>3400893038772</v>
      </c>
      <c r="C574" s="5" t="s">
        <v>135</v>
      </c>
      <c r="D574" s="10"/>
      <c r="E574" s="8" t="s">
        <v>980</v>
      </c>
      <c r="F574" s="6"/>
      <c r="G574" s="7"/>
    </row>
    <row r="575" spans="1:7" customFormat="1" x14ac:dyDescent="0.25">
      <c r="A575" s="21">
        <v>9403107</v>
      </c>
      <c r="B575" s="21">
        <v>3400894031079</v>
      </c>
      <c r="C575" s="5" t="s">
        <v>136</v>
      </c>
      <c r="D575" s="10"/>
      <c r="E575" s="8" t="s">
        <v>980</v>
      </c>
      <c r="F575" s="6" t="s">
        <v>431</v>
      </c>
      <c r="G575" s="7"/>
    </row>
    <row r="576" spans="1:7" customFormat="1" x14ac:dyDescent="0.25">
      <c r="A576" s="21">
        <v>9428107</v>
      </c>
      <c r="B576" s="21">
        <v>3400894281078</v>
      </c>
      <c r="C576" s="5" t="s">
        <v>137</v>
      </c>
      <c r="D576" s="10"/>
      <c r="E576" s="8" t="s">
        <v>980</v>
      </c>
      <c r="F576" s="6" t="s">
        <v>431</v>
      </c>
      <c r="G576" s="7"/>
    </row>
    <row r="577" spans="1:7" customFormat="1" ht="26.25" x14ac:dyDescent="0.25">
      <c r="A577" s="21">
        <v>9344853</v>
      </c>
      <c r="B577" s="21">
        <v>3400893448533</v>
      </c>
      <c r="C577" s="5" t="s">
        <v>138</v>
      </c>
      <c r="D577" s="10"/>
      <c r="E577" s="8" t="s">
        <v>980</v>
      </c>
      <c r="F577" s="6"/>
      <c r="G577" s="7"/>
    </row>
    <row r="578" spans="1:7" customFormat="1" ht="26.25" x14ac:dyDescent="0.25">
      <c r="A578" s="21">
        <v>9348087</v>
      </c>
      <c r="B578" s="21">
        <v>3400893480878</v>
      </c>
      <c r="C578" s="5" t="s">
        <v>139</v>
      </c>
      <c r="D578" s="10"/>
      <c r="E578" s="8" t="s">
        <v>980</v>
      </c>
      <c r="F578" s="6"/>
      <c r="G578" s="7"/>
    </row>
    <row r="579" spans="1:7" customFormat="1" ht="26.25" x14ac:dyDescent="0.25">
      <c r="A579" s="21">
        <v>9344847</v>
      </c>
      <c r="B579" s="21">
        <v>3400893448472</v>
      </c>
      <c r="C579" s="5" t="s">
        <v>140</v>
      </c>
      <c r="D579" s="10"/>
      <c r="E579" s="8" t="s">
        <v>980</v>
      </c>
      <c r="F579" s="6"/>
      <c r="G579" s="7"/>
    </row>
    <row r="580" spans="1:7" customFormat="1" ht="26.25" x14ac:dyDescent="0.25">
      <c r="A580" s="21">
        <v>9348093</v>
      </c>
      <c r="B580" s="21">
        <v>3400893480939</v>
      </c>
      <c r="C580" s="5" t="s">
        <v>141</v>
      </c>
      <c r="D580" s="10"/>
      <c r="E580" s="8" t="s">
        <v>980</v>
      </c>
      <c r="F580" s="6"/>
      <c r="G580" s="7"/>
    </row>
    <row r="581" spans="1:7" customFormat="1" ht="26.25" x14ac:dyDescent="0.25">
      <c r="A581" s="21">
        <v>9348101</v>
      </c>
      <c r="B581" s="21">
        <v>3400893481011</v>
      </c>
      <c r="C581" s="5" t="s">
        <v>142</v>
      </c>
      <c r="D581" s="10"/>
      <c r="E581" s="8" t="s">
        <v>980</v>
      </c>
      <c r="F581" s="6"/>
      <c r="G581" s="7"/>
    </row>
    <row r="582" spans="1:7" customFormat="1" ht="26.25" x14ac:dyDescent="0.25">
      <c r="A582" s="21">
        <v>9348118</v>
      </c>
      <c r="B582" s="21">
        <v>3400893481189</v>
      </c>
      <c r="C582" s="5" t="s">
        <v>143</v>
      </c>
      <c r="D582" s="10"/>
      <c r="E582" s="8" t="s">
        <v>980</v>
      </c>
      <c r="F582" s="6"/>
      <c r="G582" s="7"/>
    </row>
    <row r="583" spans="1:7" customFormat="1" x14ac:dyDescent="0.25">
      <c r="A583" s="21">
        <v>9312072</v>
      </c>
      <c r="B583" s="21">
        <v>3400893120729</v>
      </c>
      <c r="C583" s="5" t="s">
        <v>144</v>
      </c>
      <c r="D583" s="10"/>
      <c r="E583" s="8" t="s">
        <v>980</v>
      </c>
      <c r="F583" s="6"/>
      <c r="G583" s="7"/>
    </row>
    <row r="584" spans="1:7" customFormat="1" x14ac:dyDescent="0.25">
      <c r="A584" s="21">
        <v>9286995</v>
      </c>
      <c r="B584" s="21">
        <v>3400892869957</v>
      </c>
      <c r="C584" s="5" t="s">
        <v>145</v>
      </c>
      <c r="D584" s="10"/>
      <c r="E584" s="8" t="s">
        <v>980</v>
      </c>
      <c r="F584" s="6"/>
      <c r="G584" s="7"/>
    </row>
    <row r="585" spans="1:7" customFormat="1" x14ac:dyDescent="0.25">
      <c r="A585" s="21">
        <v>9229158</v>
      </c>
      <c r="B585" s="21">
        <v>3400892291581</v>
      </c>
      <c r="C585" s="5" t="s">
        <v>146</v>
      </c>
      <c r="D585" s="10"/>
      <c r="E585" s="8" t="s">
        <v>980</v>
      </c>
      <c r="F585" s="6"/>
      <c r="G585" s="7"/>
    </row>
    <row r="586" spans="1:7" customFormat="1" x14ac:dyDescent="0.25">
      <c r="A586" s="21">
        <v>9396413</v>
      </c>
      <c r="B586" s="21">
        <v>3400893964132</v>
      </c>
      <c r="C586" s="5" t="s">
        <v>147</v>
      </c>
      <c r="D586" s="10"/>
      <c r="E586" s="8" t="s">
        <v>980</v>
      </c>
      <c r="F586" s="6"/>
      <c r="G586" s="7"/>
    </row>
    <row r="587" spans="1:7" customFormat="1" x14ac:dyDescent="0.25">
      <c r="A587" s="21">
        <v>9256474</v>
      </c>
      <c r="B587" s="21">
        <v>3400892564746</v>
      </c>
      <c r="C587" s="5" t="s">
        <v>148</v>
      </c>
      <c r="D587" s="10"/>
      <c r="E587" s="8" t="s">
        <v>980</v>
      </c>
      <c r="F587" s="6"/>
      <c r="G587" s="7"/>
    </row>
    <row r="588" spans="1:7" customFormat="1" x14ac:dyDescent="0.25">
      <c r="A588" s="21">
        <v>9236626</v>
      </c>
      <c r="B588" s="21">
        <v>3400892366265</v>
      </c>
      <c r="C588" s="5" t="s">
        <v>149</v>
      </c>
      <c r="D588" s="10"/>
      <c r="E588" s="8" t="s">
        <v>980</v>
      </c>
      <c r="F588" s="6"/>
      <c r="G588" s="7"/>
    </row>
    <row r="589" spans="1:7" customFormat="1" x14ac:dyDescent="0.25">
      <c r="A589" s="21">
        <v>9236632</v>
      </c>
      <c r="B589" s="21">
        <v>3400892366326</v>
      </c>
      <c r="C589" s="5" t="s">
        <v>150</v>
      </c>
      <c r="D589" s="10"/>
      <c r="E589" s="8" t="s">
        <v>980</v>
      </c>
      <c r="F589" s="6"/>
      <c r="G589" s="7"/>
    </row>
    <row r="590" spans="1:7" customFormat="1" x14ac:dyDescent="0.25">
      <c r="A590" s="21">
        <v>9048669</v>
      </c>
      <c r="B590" s="21">
        <v>3400890486699</v>
      </c>
      <c r="C590" s="5" t="s">
        <v>151</v>
      </c>
      <c r="D590" s="10"/>
      <c r="E590" s="8" t="s">
        <v>980</v>
      </c>
      <c r="F590" s="6"/>
      <c r="G590" s="7"/>
    </row>
    <row r="591" spans="1:7" customFormat="1" x14ac:dyDescent="0.25">
      <c r="A591" s="21">
        <v>9423564</v>
      </c>
      <c r="B591" s="21">
        <v>3400894235644</v>
      </c>
      <c r="C591" s="5" t="s">
        <v>152</v>
      </c>
      <c r="D591" s="10"/>
      <c r="E591" s="8" t="s">
        <v>980</v>
      </c>
      <c r="F591" s="6" t="s">
        <v>431</v>
      </c>
      <c r="G591" s="7"/>
    </row>
    <row r="592" spans="1:7" customFormat="1" x14ac:dyDescent="0.25">
      <c r="A592" s="21">
        <v>9227521</v>
      </c>
      <c r="B592" s="21">
        <v>3400892275215</v>
      </c>
      <c r="C592" s="5" t="s">
        <v>153</v>
      </c>
      <c r="D592" s="10"/>
      <c r="E592" s="8" t="s">
        <v>980</v>
      </c>
      <c r="F592" s="6"/>
      <c r="G592" s="7"/>
    </row>
    <row r="593" spans="1:7" customFormat="1" x14ac:dyDescent="0.25">
      <c r="A593" s="21">
        <v>9389040</v>
      </c>
      <c r="B593" s="21">
        <v>3400893890400</v>
      </c>
      <c r="C593" s="5" t="s">
        <v>154</v>
      </c>
      <c r="D593" s="10"/>
      <c r="E593" s="8" t="s">
        <v>980</v>
      </c>
      <c r="F593" s="6"/>
      <c r="G593" s="7"/>
    </row>
    <row r="594" spans="1:7" customFormat="1" x14ac:dyDescent="0.25">
      <c r="A594" s="21">
        <v>9340045</v>
      </c>
      <c r="B594" s="21">
        <v>3400893400456</v>
      </c>
      <c r="C594" s="5" t="s">
        <v>155</v>
      </c>
      <c r="D594" s="10"/>
      <c r="E594" s="8" t="s">
        <v>980</v>
      </c>
      <c r="F594" s="6"/>
      <c r="G594" s="7"/>
    </row>
    <row r="595" spans="1:7" customFormat="1" x14ac:dyDescent="0.25">
      <c r="A595" s="21">
        <v>9340051</v>
      </c>
      <c r="B595" s="21">
        <v>3400893400517</v>
      </c>
      <c r="C595" s="5" t="s">
        <v>156</v>
      </c>
      <c r="D595" s="10"/>
      <c r="E595" s="8" t="s">
        <v>980</v>
      </c>
      <c r="F595" s="6"/>
      <c r="G595" s="7"/>
    </row>
    <row r="596" spans="1:7" customFormat="1" x14ac:dyDescent="0.25">
      <c r="A596" s="21">
        <v>9290838</v>
      </c>
      <c r="B596" s="21">
        <v>3400892908380</v>
      </c>
      <c r="C596" s="5" t="s">
        <v>157</v>
      </c>
      <c r="D596" s="10"/>
      <c r="E596" s="8" t="s">
        <v>980</v>
      </c>
      <c r="F596" s="6"/>
      <c r="G596" s="7"/>
    </row>
    <row r="597" spans="1:7" customFormat="1" x14ac:dyDescent="0.25">
      <c r="A597" s="21">
        <v>9393969</v>
      </c>
      <c r="B597" s="21">
        <v>3400893939697</v>
      </c>
      <c r="C597" s="5" t="s">
        <v>158</v>
      </c>
      <c r="D597" s="10"/>
      <c r="E597" s="8" t="s">
        <v>980</v>
      </c>
      <c r="F597" s="6"/>
      <c r="G597" s="7"/>
    </row>
    <row r="598" spans="1:7" customFormat="1" x14ac:dyDescent="0.25">
      <c r="A598" s="21">
        <v>9227538</v>
      </c>
      <c r="B598" s="21">
        <v>3400892275383</v>
      </c>
      <c r="C598" s="5" t="s">
        <v>159</v>
      </c>
      <c r="D598" s="10"/>
      <c r="E598" s="8" t="s">
        <v>980</v>
      </c>
      <c r="F598" s="6"/>
      <c r="G598" s="7"/>
    </row>
    <row r="599" spans="1:7" customFormat="1" x14ac:dyDescent="0.25">
      <c r="A599" s="21">
        <v>9225976</v>
      </c>
      <c r="B599" s="21">
        <v>3400892259765</v>
      </c>
      <c r="C599" s="5" t="s">
        <v>160</v>
      </c>
      <c r="D599" s="10"/>
      <c r="E599" s="8" t="s">
        <v>980</v>
      </c>
      <c r="F599" s="6"/>
      <c r="G599" s="7"/>
    </row>
    <row r="600" spans="1:7" customFormat="1" x14ac:dyDescent="0.25">
      <c r="A600" s="21">
        <v>9389057</v>
      </c>
      <c r="B600" s="21">
        <v>3400893890578</v>
      </c>
      <c r="C600" s="5" t="s">
        <v>161</v>
      </c>
      <c r="D600" s="10"/>
      <c r="E600" s="8" t="s">
        <v>980</v>
      </c>
      <c r="F600" s="6"/>
      <c r="G600" s="7"/>
    </row>
    <row r="601" spans="1:7" customFormat="1" x14ac:dyDescent="0.25">
      <c r="A601" s="21">
        <v>9401077</v>
      </c>
      <c r="B601" s="21">
        <v>3400894010777</v>
      </c>
      <c r="C601" s="5" t="s">
        <v>162</v>
      </c>
      <c r="D601" s="10"/>
      <c r="E601" s="8" t="s">
        <v>980</v>
      </c>
      <c r="F601" s="6" t="s">
        <v>431</v>
      </c>
      <c r="G601" s="7"/>
    </row>
    <row r="602" spans="1:7" customFormat="1" x14ac:dyDescent="0.25">
      <c r="A602" s="21">
        <v>9401628</v>
      </c>
      <c r="B602" s="21">
        <v>3400894016281</v>
      </c>
      <c r="C602" s="5" t="s">
        <v>163</v>
      </c>
      <c r="D602" s="10"/>
      <c r="E602" s="8" t="s">
        <v>980</v>
      </c>
      <c r="F602" s="6" t="s">
        <v>431</v>
      </c>
      <c r="G602" s="7"/>
    </row>
    <row r="603" spans="1:7" customFormat="1" x14ac:dyDescent="0.25">
      <c r="A603" s="21">
        <v>9410780</v>
      </c>
      <c r="B603" s="21">
        <v>3400894107804</v>
      </c>
      <c r="C603" s="5" t="s">
        <v>164</v>
      </c>
      <c r="D603" s="10"/>
      <c r="E603" s="8" t="s">
        <v>980</v>
      </c>
      <c r="F603" s="6" t="s">
        <v>431</v>
      </c>
      <c r="G603" s="7"/>
    </row>
    <row r="604" spans="1:7" customFormat="1" x14ac:dyDescent="0.25">
      <c r="A604" s="21">
        <v>9402987</v>
      </c>
      <c r="B604" s="21">
        <v>3400894029878</v>
      </c>
      <c r="C604" s="5" t="s">
        <v>165</v>
      </c>
      <c r="D604" s="10"/>
      <c r="E604" s="8" t="s">
        <v>980</v>
      </c>
      <c r="F604" s="6" t="s">
        <v>431</v>
      </c>
      <c r="G604" s="7"/>
    </row>
    <row r="605" spans="1:7" customFormat="1" x14ac:dyDescent="0.25">
      <c r="A605" s="21">
        <v>9398369</v>
      </c>
      <c r="B605" s="21">
        <v>3400893983690</v>
      </c>
      <c r="C605" s="5" t="s">
        <v>166</v>
      </c>
      <c r="D605" s="10"/>
      <c r="E605" s="8" t="s">
        <v>980</v>
      </c>
      <c r="F605" s="6" t="s">
        <v>431</v>
      </c>
      <c r="G605" s="7"/>
    </row>
    <row r="606" spans="1:7" customFormat="1" x14ac:dyDescent="0.25">
      <c r="A606" s="21">
        <v>9401083</v>
      </c>
      <c r="B606" s="21">
        <v>3400894010838</v>
      </c>
      <c r="C606" s="5" t="s">
        <v>167</v>
      </c>
      <c r="D606" s="10"/>
      <c r="E606" s="8" t="s">
        <v>980</v>
      </c>
      <c r="F606" s="6" t="s">
        <v>431</v>
      </c>
      <c r="G606" s="7"/>
    </row>
    <row r="607" spans="1:7" customFormat="1" x14ac:dyDescent="0.25">
      <c r="A607" s="21">
        <v>9401634</v>
      </c>
      <c r="B607" s="21">
        <v>3400894016342</v>
      </c>
      <c r="C607" s="5" t="s">
        <v>168</v>
      </c>
      <c r="D607" s="10"/>
      <c r="E607" s="8" t="s">
        <v>980</v>
      </c>
      <c r="F607" s="6" t="s">
        <v>431</v>
      </c>
      <c r="G607" s="7"/>
    </row>
    <row r="608" spans="1:7" customFormat="1" x14ac:dyDescent="0.25">
      <c r="A608" s="21">
        <v>9426858</v>
      </c>
      <c r="B608" s="21">
        <v>3400894268581</v>
      </c>
      <c r="C608" s="5" t="s">
        <v>169</v>
      </c>
      <c r="D608" s="10"/>
      <c r="E608" s="8" t="s">
        <v>980</v>
      </c>
      <c r="F608" s="6" t="s">
        <v>431</v>
      </c>
      <c r="G608" s="7"/>
    </row>
    <row r="609" spans="1:7" customFormat="1" x14ac:dyDescent="0.25">
      <c r="A609" s="21">
        <v>9426864</v>
      </c>
      <c r="B609" s="21">
        <v>3400894268642</v>
      </c>
      <c r="C609" s="5" t="s">
        <v>170</v>
      </c>
      <c r="D609" s="10"/>
      <c r="E609" s="8" t="s">
        <v>980</v>
      </c>
      <c r="F609" s="6" t="s">
        <v>431</v>
      </c>
      <c r="G609" s="7"/>
    </row>
    <row r="610" spans="1:7" customFormat="1" x14ac:dyDescent="0.25">
      <c r="A610" s="21">
        <v>9386573</v>
      </c>
      <c r="B610" s="21">
        <v>3400893865736</v>
      </c>
      <c r="C610" s="5" t="s">
        <v>171</v>
      </c>
      <c r="D610" s="10"/>
      <c r="E610" s="8" t="s">
        <v>980</v>
      </c>
      <c r="F610" s="6"/>
      <c r="G610" s="7"/>
    </row>
    <row r="611" spans="1:7" customFormat="1" x14ac:dyDescent="0.25">
      <c r="A611" s="21">
        <v>9386596</v>
      </c>
      <c r="B611" s="21">
        <v>3400893865965</v>
      </c>
      <c r="C611" s="5" t="s">
        <v>172</v>
      </c>
      <c r="D611" s="10"/>
      <c r="E611" s="8" t="s">
        <v>980</v>
      </c>
      <c r="F611" s="6"/>
      <c r="G611" s="7"/>
    </row>
    <row r="612" spans="1:7" customFormat="1" x14ac:dyDescent="0.25">
      <c r="A612" s="21">
        <v>9378214</v>
      </c>
      <c r="B612" s="21">
        <v>3400893782149</v>
      </c>
      <c r="C612" s="5" t="s">
        <v>173</v>
      </c>
      <c r="D612" s="10"/>
      <c r="E612" s="8" t="s">
        <v>980</v>
      </c>
      <c r="F612" s="6"/>
      <c r="G612" s="7"/>
    </row>
    <row r="613" spans="1:7" customFormat="1" x14ac:dyDescent="0.25">
      <c r="A613" s="21">
        <v>9378220</v>
      </c>
      <c r="B613" s="21">
        <v>3400893782200</v>
      </c>
      <c r="C613" s="5" t="s">
        <v>174</v>
      </c>
      <c r="D613" s="10"/>
      <c r="E613" s="8" t="s">
        <v>980</v>
      </c>
      <c r="F613" s="6"/>
      <c r="G613" s="7"/>
    </row>
    <row r="614" spans="1:7" customFormat="1" x14ac:dyDescent="0.25">
      <c r="A614" s="21">
        <v>9378237</v>
      </c>
      <c r="B614" s="21">
        <v>3400893782378</v>
      </c>
      <c r="C614" s="5" t="s">
        <v>175</v>
      </c>
      <c r="D614" s="10"/>
      <c r="E614" s="8" t="s">
        <v>980</v>
      </c>
      <c r="F614" s="6"/>
      <c r="G614" s="7"/>
    </row>
    <row r="615" spans="1:7" customFormat="1" x14ac:dyDescent="0.25">
      <c r="A615" s="21">
        <v>9386320</v>
      </c>
      <c r="B615" s="21">
        <v>3400893863206</v>
      </c>
      <c r="C615" s="5" t="s">
        <v>176</v>
      </c>
      <c r="D615" s="10"/>
      <c r="E615" s="8" t="s">
        <v>980</v>
      </c>
      <c r="F615" s="6"/>
      <c r="G615" s="7"/>
    </row>
    <row r="616" spans="1:7" customFormat="1" x14ac:dyDescent="0.25">
      <c r="A616" s="21">
        <v>9387934</v>
      </c>
      <c r="B616" s="21">
        <v>3400893879344</v>
      </c>
      <c r="C616" s="5" t="s">
        <v>177</v>
      </c>
      <c r="D616" s="10"/>
      <c r="E616" s="8" t="s">
        <v>980</v>
      </c>
      <c r="F616" s="6"/>
      <c r="G616" s="7"/>
    </row>
    <row r="617" spans="1:7" customFormat="1" x14ac:dyDescent="0.25">
      <c r="A617" s="21">
        <v>9373990</v>
      </c>
      <c r="B617" s="21">
        <v>3400893739907</v>
      </c>
      <c r="C617" s="5" t="s">
        <v>178</v>
      </c>
      <c r="D617" s="10"/>
      <c r="E617" s="8" t="s">
        <v>980</v>
      </c>
      <c r="F617" s="6"/>
      <c r="G617" s="7"/>
    </row>
    <row r="618" spans="1:7" customFormat="1" x14ac:dyDescent="0.25">
      <c r="A618" s="21">
        <v>9374009</v>
      </c>
      <c r="B618" s="21">
        <v>3400893740095</v>
      </c>
      <c r="C618" s="5" t="s">
        <v>179</v>
      </c>
      <c r="D618" s="10"/>
      <c r="E618" s="8" t="s">
        <v>980</v>
      </c>
      <c r="F618" s="6"/>
      <c r="G618" s="7"/>
    </row>
    <row r="619" spans="1:7" customFormat="1" x14ac:dyDescent="0.25">
      <c r="A619" s="21">
        <v>9374015</v>
      </c>
      <c r="B619" s="21">
        <v>3400893740156</v>
      </c>
      <c r="C619" s="5" t="s">
        <v>180</v>
      </c>
      <c r="D619" s="10"/>
      <c r="E619" s="8" t="s">
        <v>980</v>
      </c>
      <c r="F619" s="6"/>
      <c r="G619" s="7"/>
    </row>
    <row r="620" spans="1:7" customFormat="1" x14ac:dyDescent="0.25">
      <c r="A620" s="21">
        <v>9396063</v>
      </c>
      <c r="B620" s="21">
        <v>3400893960639</v>
      </c>
      <c r="C620" s="5" t="s">
        <v>181</v>
      </c>
      <c r="D620" s="10"/>
      <c r="E620" s="8" t="s">
        <v>980</v>
      </c>
      <c r="F620" s="6"/>
      <c r="G620" s="7"/>
    </row>
    <row r="621" spans="1:7" customFormat="1" x14ac:dyDescent="0.25">
      <c r="A621" s="21">
        <v>9396086</v>
      </c>
      <c r="B621" s="21">
        <v>3400893960868</v>
      </c>
      <c r="C621" s="5" t="s">
        <v>182</v>
      </c>
      <c r="D621" s="10"/>
      <c r="E621" s="8" t="s">
        <v>980</v>
      </c>
      <c r="F621" s="6"/>
      <c r="G621" s="7"/>
    </row>
    <row r="622" spans="1:7" customFormat="1" x14ac:dyDescent="0.25">
      <c r="A622" s="21">
        <v>9396092</v>
      </c>
      <c r="B622" s="21">
        <v>3400893960929</v>
      </c>
      <c r="C622" s="5" t="s">
        <v>183</v>
      </c>
      <c r="D622" s="10"/>
      <c r="E622" s="8" t="s">
        <v>980</v>
      </c>
      <c r="F622" s="6"/>
      <c r="G622" s="7"/>
    </row>
    <row r="623" spans="1:7" customFormat="1" x14ac:dyDescent="0.25">
      <c r="A623" s="21">
        <v>9376971</v>
      </c>
      <c r="B623" s="21">
        <v>3400893769713</v>
      </c>
      <c r="C623" s="5" t="s">
        <v>184</v>
      </c>
      <c r="D623" s="10"/>
      <c r="E623" s="8" t="s">
        <v>980</v>
      </c>
      <c r="F623" s="6"/>
      <c r="G623" s="7"/>
    </row>
    <row r="624" spans="1:7" customFormat="1" x14ac:dyDescent="0.25">
      <c r="A624" s="21">
        <v>9372631</v>
      </c>
      <c r="B624" s="21">
        <v>3400893726310</v>
      </c>
      <c r="C624" s="5" t="s">
        <v>185</v>
      </c>
      <c r="D624" s="10"/>
      <c r="E624" s="8" t="s">
        <v>980</v>
      </c>
      <c r="F624" s="6"/>
      <c r="G624" s="7"/>
    </row>
    <row r="625" spans="1:7" customFormat="1" x14ac:dyDescent="0.25">
      <c r="A625" s="21">
        <v>9372648</v>
      </c>
      <c r="B625" s="21">
        <v>3400893726488</v>
      </c>
      <c r="C625" s="5" t="s">
        <v>186</v>
      </c>
      <c r="D625" s="10"/>
      <c r="E625" s="8" t="s">
        <v>980</v>
      </c>
      <c r="F625" s="6"/>
      <c r="G625" s="7"/>
    </row>
    <row r="626" spans="1:7" customFormat="1" x14ac:dyDescent="0.25">
      <c r="A626" s="21">
        <v>9372654</v>
      </c>
      <c r="B626" s="21">
        <v>3400893726549</v>
      </c>
      <c r="C626" s="5" t="s">
        <v>187</v>
      </c>
      <c r="D626" s="10"/>
      <c r="E626" s="8" t="s">
        <v>980</v>
      </c>
      <c r="F626" s="6"/>
      <c r="G626" s="7"/>
    </row>
    <row r="627" spans="1:7" customFormat="1" x14ac:dyDescent="0.25">
      <c r="A627" s="21">
        <v>9387762</v>
      </c>
      <c r="B627" s="21">
        <v>3400893877623</v>
      </c>
      <c r="C627" s="5" t="s">
        <v>188</v>
      </c>
      <c r="D627" s="10"/>
      <c r="E627" s="8" t="s">
        <v>980</v>
      </c>
      <c r="F627" s="6"/>
      <c r="G627" s="7"/>
    </row>
    <row r="628" spans="1:7" customFormat="1" x14ac:dyDescent="0.25">
      <c r="A628" s="21">
        <v>9387779</v>
      </c>
      <c r="B628" s="21">
        <v>3400893877791</v>
      </c>
      <c r="C628" s="5" t="s">
        <v>189</v>
      </c>
      <c r="D628" s="10"/>
      <c r="E628" s="8" t="s">
        <v>980</v>
      </c>
      <c r="F628" s="6"/>
      <c r="G628" s="7"/>
    </row>
    <row r="629" spans="1:7" customFormat="1" x14ac:dyDescent="0.25">
      <c r="A629" s="21">
        <v>9387785</v>
      </c>
      <c r="B629" s="21">
        <v>3400893877852</v>
      </c>
      <c r="C629" s="5" t="s">
        <v>190</v>
      </c>
      <c r="D629" s="10"/>
      <c r="E629" s="8" t="s">
        <v>980</v>
      </c>
      <c r="F629" s="6"/>
      <c r="G629" s="7"/>
    </row>
    <row r="630" spans="1:7" customFormat="1" x14ac:dyDescent="0.25">
      <c r="A630" s="21">
        <v>9380547</v>
      </c>
      <c r="B630" s="21">
        <v>3400893805473</v>
      </c>
      <c r="C630" s="5" t="s">
        <v>191</v>
      </c>
      <c r="D630" s="10"/>
      <c r="E630" s="8" t="s">
        <v>980</v>
      </c>
      <c r="F630" s="6"/>
      <c r="G630" s="7"/>
    </row>
    <row r="631" spans="1:7" customFormat="1" x14ac:dyDescent="0.25">
      <c r="A631" s="21">
        <v>9380576</v>
      </c>
      <c r="B631" s="21">
        <v>3400893805763</v>
      </c>
      <c r="C631" s="5" t="s">
        <v>192</v>
      </c>
      <c r="D631" s="10"/>
      <c r="E631" s="8" t="s">
        <v>980</v>
      </c>
      <c r="F631" s="6"/>
      <c r="G631" s="7"/>
    </row>
    <row r="632" spans="1:7" customFormat="1" x14ac:dyDescent="0.25">
      <c r="A632" s="21">
        <v>9380524</v>
      </c>
      <c r="B632" s="21">
        <v>3400893805244</v>
      </c>
      <c r="C632" s="5" t="s">
        <v>193</v>
      </c>
      <c r="D632" s="10"/>
      <c r="E632" s="8" t="s">
        <v>980</v>
      </c>
      <c r="F632" s="6"/>
      <c r="G632" s="7"/>
    </row>
    <row r="633" spans="1:7" customFormat="1" x14ac:dyDescent="0.25">
      <c r="A633" s="21">
        <v>9380530</v>
      </c>
      <c r="B633" s="21">
        <v>3400893805305</v>
      </c>
      <c r="C633" s="5" t="s">
        <v>194</v>
      </c>
      <c r="D633" s="10"/>
      <c r="E633" s="8" t="s">
        <v>980</v>
      </c>
      <c r="F633" s="6"/>
      <c r="G633" s="7"/>
    </row>
    <row r="634" spans="1:7" customFormat="1" x14ac:dyDescent="0.25">
      <c r="A634" s="21">
        <v>9380553</v>
      </c>
      <c r="B634" s="21">
        <v>3400893805534</v>
      </c>
      <c r="C634" s="5" t="s">
        <v>195</v>
      </c>
      <c r="D634" s="10"/>
      <c r="E634" s="8" t="s">
        <v>980</v>
      </c>
      <c r="F634" s="6"/>
      <c r="G634" s="7"/>
    </row>
    <row r="635" spans="1:7" customFormat="1" x14ac:dyDescent="0.25">
      <c r="A635" s="21">
        <v>9380346</v>
      </c>
      <c r="B635" s="21">
        <v>3400893803462</v>
      </c>
      <c r="C635" s="5" t="s">
        <v>196</v>
      </c>
      <c r="D635" s="10"/>
      <c r="E635" s="8" t="s">
        <v>980</v>
      </c>
      <c r="F635" s="6"/>
      <c r="G635" s="7"/>
    </row>
    <row r="636" spans="1:7" customFormat="1" x14ac:dyDescent="0.25">
      <c r="A636" s="21">
        <v>9377893</v>
      </c>
      <c r="B636" s="21">
        <v>3400893778937</v>
      </c>
      <c r="C636" s="5" t="s">
        <v>197</v>
      </c>
      <c r="D636" s="10"/>
      <c r="E636" s="8" t="s">
        <v>980</v>
      </c>
      <c r="F636" s="6"/>
      <c r="G636" s="7"/>
    </row>
    <row r="637" spans="1:7" customFormat="1" x14ac:dyDescent="0.25">
      <c r="A637" s="21">
        <v>9386627</v>
      </c>
      <c r="B637" s="21">
        <v>3400893866276</v>
      </c>
      <c r="C637" s="5" t="s">
        <v>198</v>
      </c>
      <c r="D637" s="10"/>
      <c r="E637" s="8" t="s">
        <v>980</v>
      </c>
      <c r="F637" s="6"/>
      <c r="G637" s="7"/>
    </row>
    <row r="638" spans="1:7" customFormat="1" x14ac:dyDescent="0.25">
      <c r="A638" s="21">
        <v>9377901</v>
      </c>
      <c r="B638" s="21">
        <v>3400893779019</v>
      </c>
      <c r="C638" s="5" t="s">
        <v>199</v>
      </c>
      <c r="D638" s="10"/>
      <c r="E638" s="8" t="s">
        <v>980</v>
      </c>
      <c r="F638" s="6"/>
      <c r="G638" s="7"/>
    </row>
    <row r="639" spans="1:7" customFormat="1" x14ac:dyDescent="0.25">
      <c r="A639" s="21">
        <v>9377918</v>
      </c>
      <c r="B639" s="21">
        <v>3400893779187</v>
      </c>
      <c r="C639" s="5" t="s">
        <v>200</v>
      </c>
      <c r="D639" s="10"/>
      <c r="E639" s="8" t="s">
        <v>980</v>
      </c>
      <c r="F639" s="6"/>
      <c r="G639" s="7"/>
    </row>
    <row r="640" spans="1:7" customFormat="1" x14ac:dyDescent="0.25">
      <c r="A640" s="21">
        <v>9400741</v>
      </c>
      <c r="B640" s="21">
        <v>3400894007418</v>
      </c>
      <c r="C640" s="5" t="s">
        <v>201</v>
      </c>
      <c r="D640" s="10"/>
      <c r="E640" s="8" t="s">
        <v>980</v>
      </c>
      <c r="F640" s="6"/>
      <c r="G640" s="7"/>
    </row>
    <row r="641" spans="1:7" customFormat="1" x14ac:dyDescent="0.25">
      <c r="A641" s="21">
        <v>9400758</v>
      </c>
      <c r="B641" s="21">
        <v>3400894007586</v>
      </c>
      <c r="C641" s="5" t="s">
        <v>202</v>
      </c>
      <c r="D641" s="10"/>
      <c r="E641" s="8" t="s">
        <v>980</v>
      </c>
      <c r="F641" s="6"/>
      <c r="G641" s="7"/>
    </row>
    <row r="642" spans="1:7" customFormat="1" x14ac:dyDescent="0.25">
      <c r="A642" s="21">
        <v>9400764</v>
      </c>
      <c r="B642" s="21">
        <v>3400894007647</v>
      </c>
      <c r="C642" s="5" t="s">
        <v>203</v>
      </c>
      <c r="D642" s="10"/>
      <c r="E642" s="8" t="s">
        <v>980</v>
      </c>
      <c r="F642" s="6"/>
      <c r="G642" s="7"/>
    </row>
    <row r="643" spans="1:7" customFormat="1" x14ac:dyDescent="0.25">
      <c r="A643" s="21">
        <v>9408079</v>
      </c>
      <c r="B643" s="21">
        <v>3400894080794</v>
      </c>
      <c r="C643" s="5" t="s">
        <v>204</v>
      </c>
      <c r="D643" s="10"/>
      <c r="E643" s="8" t="s">
        <v>980</v>
      </c>
      <c r="F643" s="6" t="s">
        <v>431</v>
      </c>
      <c r="G643" s="7"/>
    </row>
    <row r="644" spans="1:7" customFormat="1" x14ac:dyDescent="0.25">
      <c r="A644" s="21">
        <v>9408085</v>
      </c>
      <c r="B644" s="21">
        <v>3400894080855</v>
      </c>
      <c r="C644" s="5" t="s">
        <v>205</v>
      </c>
      <c r="D644" s="10"/>
      <c r="E644" s="8" t="s">
        <v>980</v>
      </c>
      <c r="F644" s="6" t="s">
        <v>431</v>
      </c>
      <c r="G644" s="7"/>
    </row>
    <row r="645" spans="1:7" customFormat="1" x14ac:dyDescent="0.25">
      <c r="A645" s="21">
        <v>9408091</v>
      </c>
      <c r="B645" s="21">
        <v>3400894080916</v>
      </c>
      <c r="C645" s="5" t="s">
        <v>206</v>
      </c>
      <c r="D645" s="10"/>
      <c r="E645" s="8" t="s">
        <v>980</v>
      </c>
      <c r="F645" s="6" t="s">
        <v>431</v>
      </c>
      <c r="G645" s="7"/>
    </row>
    <row r="646" spans="1:7" customFormat="1" x14ac:dyDescent="0.25">
      <c r="A646" s="21">
        <v>9409328</v>
      </c>
      <c r="B646" s="21">
        <v>3400894093282</v>
      </c>
      <c r="C646" s="5" t="s">
        <v>207</v>
      </c>
      <c r="D646" s="10"/>
      <c r="E646" s="8" t="s">
        <v>980</v>
      </c>
      <c r="F646" s="6" t="s">
        <v>431</v>
      </c>
      <c r="G646" s="7"/>
    </row>
    <row r="647" spans="1:7" customFormat="1" x14ac:dyDescent="0.25">
      <c r="A647" s="21">
        <v>9409334</v>
      </c>
      <c r="B647" s="21">
        <v>3400894093343</v>
      </c>
      <c r="C647" s="5" t="s">
        <v>208</v>
      </c>
      <c r="D647" s="10"/>
      <c r="E647" s="8" t="s">
        <v>980</v>
      </c>
      <c r="F647" s="6" t="s">
        <v>431</v>
      </c>
      <c r="G647" s="7"/>
    </row>
    <row r="648" spans="1:7" customFormat="1" x14ac:dyDescent="0.25">
      <c r="A648" s="21">
        <v>9409311</v>
      </c>
      <c r="B648" s="21">
        <v>3400894093114</v>
      </c>
      <c r="C648" s="5" t="s">
        <v>209</v>
      </c>
      <c r="D648" s="10"/>
      <c r="E648" s="8" t="s">
        <v>980</v>
      </c>
      <c r="F648" s="6" t="s">
        <v>431</v>
      </c>
      <c r="G648" s="7"/>
    </row>
    <row r="649" spans="1:7" customFormat="1" x14ac:dyDescent="0.25">
      <c r="A649" s="21">
        <v>9401924</v>
      </c>
      <c r="B649" s="21">
        <v>3400894019244</v>
      </c>
      <c r="C649" s="5" t="s">
        <v>210</v>
      </c>
      <c r="D649" s="10"/>
      <c r="E649" s="8" t="s">
        <v>980</v>
      </c>
      <c r="F649" s="6" t="s">
        <v>431</v>
      </c>
      <c r="G649" s="7"/>
    </row>
    <row r="650" spans="1:7" customFormat="1" x14ac:dyDescent="0.25">
      <c r="A650" s="21">
        <v>9401930</v>
      </c>
      <c r="B650" s="21">
        <v>3400894019305</v>
      </c>
      <c r="C650" s="5" t="s">
        <v>211</v>
      </c>
      <c r="D650" s="10"/>
      <c r="E650" s="8" t="s">
        <v>980</v>
      </c>
      <c r="F650" s="6" t="s">
        <v>431</v>
      </c>
      <c r="G650" s="7"/>
    </row>
    <row r="651" spans="1:7" customFormat="1" x14ac:dyDescent="0.25">
      <c r="A651" s="21">
        <v>9401947</v>
      </c>
      <c r="B651" s="21">
        <v>3400894019473</v>
      </c>
      <c r="C651" s="5" t="s">
        <v>212</v>
      </c>
      <c r="D651" s="10"/>
      <c r="E651" s="8" t="s">
        <v>980</v>
      </c>
      <c r="F651" s="6" t="s">
        <v>431</v>
      </c>
      <c r="G651" s="7"/>
    </row>
    <row r="652" spans="1:7" customFormat="1" x14ac:dyDescent="0.25">
      <c r="A652" s="21">
        <v>9413235</v>
      </c>
      <c r="B652" s="21">
        <v>3400894132356</v>
      </c>
      <c r="C652" s="5" t="s">
        <v>213</v>
      </c>
      <c r="D652" s="10"/>
      <c r="E652" s="8" t="s">
        <v>980</v>
      </c>
      <c r="F652" s="6" t="s">
        <v>431</v>
      </c>
      <c r="G652" s="7"/>
    </row>
    <row r="653" spans="1:7" customFormat="1" x14ac:dyDescent="0.25">
      <c r="A653" s="21">
        <v>9399765</v>
      </c>
      <c r="B653" s="21">
        <v>3400893997659</v>
      </c>
      <c r="C653" s="5" t="s">
        <v>214</v>
      </c>
      <c r="D653" s="10"/>
      <c r="E653" s="8" t="s">
        <v>980</v>
      </c>
      <c r="F653" s="6" t="s">
        <v>431</v>
      </c>
      <c r="G653" s="7"/>
    </row>
    <row r="654" spans="1:7" customFormat="1" x14ac:dyDescent="0.25">
      <c r="A654" s="21">
        <v>9416475</v>
      </c>
      <c r="B654" s="21">
        <v>3400894164753</v>
      </c>
      <c r="C654" s="5" t="s">
        <v>215</v>
      </c>
      <c r="D654" s="10"/>
      <c r="E654" s="8" t="s">
        <v>980</v>
      </c>
      <c r="F654" s="6" t="s">
        <v>431</v>
      </c>
      <c r="G654" s="7"/>
    </row>
    <row r="655" spans="1:7" customFormat="1" x14ac:dyDescent="0.25">
      <c r="A655" s="21">
        <v>9416481</v>
      </c>
      <c r="B655" s="21">
        <v>3400894164814</v>
      </c>
      <c r="C655" s="5" t="s">
        <v>216</v>
      </c>
      <c r="D655" s="10"/>
      <c r="E655" s="8" t="s">
        <v>980</v>
      </c>
      <c r="F655" s="6" t="s">
        <v>431</v>
      </c>
      <c r="G655" s="7"/>
    </row>
    <row r="656" spans="1:7" customFormat="1" x14ac:dyDescent="0.25">
      <c r="A656" s="21">
        <v>9416498</v>
      </c>
      <c r="B656" s="21">
        <v>3400894164982</v>
      </c>
      <c r="C656" s="5" t="s">
        <v>217</v>
      </c>
      <c r="D656" s="10"/>
      <c r="E656" s="8" t="s">
        <v>980</v>
      </c>
      <c r="F656" s="6" t="s">
        <v>431</v>
      </c>
      <c r="G656" s="7"/>
    </row>
    <row r="657" spans="1:7" customFormat="1" x14ac:dyDescent="0.25">
      <c r="A657" s="21">
        <v>9405661</v>
      </c>
      <c r="B657" s="21">
        <v>3400894056614</v>
      </c>
      <c r="C657" s="5" t="s">
        <v>218</v>
      </c>
      <c r="D657" s="10"/>
      <c r="E657" s="8" t="s">
        <v>980</v>
      </c>
      <c r="F657" s="6" t="s">
        <v>431</v>
      </c>
      <c r="G657" s="7"/>
    </row>
    <row r="658" spans="1:7" customFormat="1" x14ac:dyDescent="0.25">
      <c r="A658" s="21">
        <v>9417960</v>
      </c>
      <c r="B658" s="21">
        <v>3400894179603</v>
      </c>
      <c r="C658" s="5" t="s">
        <v>219</v>
      </c>
      <c r="D658" s="10"/>
      <c r="E658" s="8" t="s">
        <v>980</v>
      </c>
      <c r="F658" s="6" t="s">
        <v>431</v>
      </c>
      <c r="G658" s="7"/>
    </row>
    <row r="659" spans="1:7" customFormat="1" x14ac:dyDescent="0.25">
      <c r="A659" s="21">
        <v>9425764</v>
      </c>
      <c r="B659" s="21">
        <v>3400894257646</v>
      </c>
      <c r="C659" s="5" t="s">
        <v>220</v>
      </c>
      <c r="D659" s="10"/>
      <c r="E659" s="8" t="s">
        <v>980</v>
      </c>
      <c r="F659" s="6" t="s">
        <v>431</v>
      </c>
      <c r="G659" s="7"/>
    </row>
    <row r="660" spans="1:7" customFormat="1" x14ac:dyDescent="0.25">
      <c r="A660" s="21">
        <v>9425770</v>
      </c>
      <c r="B660" s="21">
        <v>3400894257707</v>
      </c>
      <c r="C660" s="5" t="s">
        <v>221</v>
      </c>
      <c r="D660" s="10"/>
      <c r="E660" s="8" t="s">
        <v>980</v>
      </c>
      <c r="F660" s="6" t="s">
        <v>431</v>
      </c>
      <c r="G660" s="7"/>
    </row>
    <row r="661" spans="1:7" customFormat="1" x14ac:dyDescent="0.25">
      <c r="A661" s="21">
        <v>9425787</v>
      </c>
      <c r="B661" s="21">
        <v>3400894257875</v>
      </c>
      <c r="C661" s="5" t="s">
        <v>222</v>
      </c>
      <c r="D661" s="10"/>
      <c r="E661" s="8" t="s">
        <v>980</v>
      </c>
      <c r="F661" s="6" t="s">
        <v>431</v>
      </c>
      <c r="G661" s="7"/>
    </row>
    <row r="662" spans="1:7" customFormat="1" x14ac:dyDescent="0.25">
      <c r="A662" s="21">
        <v>9259509</v>
      </c>
      <c r="B662" s="21">
        <v>3400892595092</v>
      </c>
      <c r="C662" s="5" t="s">
        <v>223</v>
      </c>
      <c r="D662" s="10"/>
      <c r="E662" s="8" t="s">
        <v>980</v>
      </c>
      <c r="F662" s="6"/>
      <c r="G662" s="7"/>
    </row>
    <row r="663" spans="1:7" customFormat="1" x14ac:dyDescent="0.25">
      <c r="A663" s="21">
        <v>9397068</v>
      </c>
      <c r="B663" s="21">
        <v>3400893970683</v>
      </c>
      <c r="C663" s="5" t="s">
        <v>224</v>
      </c>
      <c r="D663" s="10"/>
      <c r="E663" s="8" t="s">
        <v>980</v>
      </c>
      <c r="F663" s="6"/>
      <c r="G663" s="7"/>
    </row>
    <row r="664" spans="1:7" customFormat="1" x14ac:dyDescent="0.25">
      <c r="A664" s="21">
        <v>9393194</v>
      </c>
      <c r="B664" s="21">
        <v>3400893931943</v>
      </c>
      <c r="C664" s="5" t="s">
        <v>225</v>
      </c>
      <c r="D664" s="10"/>
      <c r="E664" s="8" t="s">
        <v>980</v>
      </c>
      <c r="F664" s="6"/>
      <c r="G664" s="7"/>
    </row>
    <row r="665" spans="1:7" customFormat="1" x14ac:dyDescent="0.25">
      <c r="A665" s="21">
        <v>9393188</v>
      </c>
      <c r="B665" s="21">
        <v>3400893931882</v>
      </c>
      <c r="C665" s="5" t="s">
        <v>226</v>
      </c>
      <c r="D665" s="10"/>
      <c r="E665" s="8" t="s">
        <v>980</v>
      </c>
      <c r="F665" s="6"/>
      <c r="G665" s="7"/>
    </row>
    <row r="666" spans="1:7" customFormat="1" x14ac:dyDescent="0.25">
      <c r="A666" s="21">
        <v>9396100</v>
      </c>
      <c r="B666" s="21">
        <v>3400893961001</v>
      </c>
      <c r="C666" s="5" t="s">
        <v>227</v>
      </c>
      <c r="D666" s="10"/>
      <c r="E666" s="8" t="s">
        <v>980</v>
      </c>
      <c r="F666" s="6"/>
      <c r="G666" s="7"/>
    </row>
    <row r="667" spans="1:7" customFormat="1" x14ac:dyDescent="0.25">
      <c r="A667" s="21">
        <v>9396117</v>
      </c>
      <c r="B667" s="21">
        <v>3400893961179</v>
      </c>
      <c r="C667" s="5" t="s">
        <v>228</v>
      </c>
      <c r="D667" s="10"/>
      <c r="E667" s="8" t="s">
        <v>980</v>
      </c>
      <c r="F667" s="6"/>
      <c r="G667" s="7"/>
    </row>
    <row r="668" spans="1:7" customFormat="1" x14ac:dyDescent="0.25">
      <c r="A668" s="21">
        <v>9400971</v>
      </c>
      <c r="B668" s="21">
        <v>3400894009719</v>
      </c>
      <c r="C668" s="5" t="s">
        <v>229</v>
      </c>
      <c r="D668" s="10"/>
      <c r="E668" s="8" t="s">
        <v>980</v>
      </c>
      <c r="F668" s="6"/>
      <c r="G668" s="7"/>
    </row>
    <row r="669" spans="1:7" customFormat="1" x14ac:dyDescent="0.25">
      <c r="A669" s="21">
        <v>9400988</v>
      </c>
      <c r="B669" s="21">
        <v>3400894009887</v>
      </c>
      <c r="C669" s="5" t="s">
        <v>230</v>
      </c>
      <c r="D669" s="10"/>
      <c r="E669" s="8" t="s">
        <v>980</v>
      </c>
      <c r="F669" s="6"/>
      <c r="G669" s="7"/>
    </row>
    <row r="670" spans="1:7" customFormat="1" x14ac:dyDescent="0.25">
      <c r="A670" s="21">
        <v>9392289</v>
      </c>
      <c r="B670" s="21">
        <v>3400893922897</v>
      </c>
      <c r="C670" s="5" t="s">
        <v>231</v>
      </c>
      <c r="D670" s="10"/>
      <c r="E670" s="8" t="s">
        <v>980</v>
      </c>
      <c r="F670" s="6"/>
      <c r="G670" s="7"/>
    </row>
    <row r="671" spans="1:7" customFormat="1" x14ac:dyDescent="0.25">
      <c r="A671" s="21">
        <v>9392295</v>
      </c>
      <c r="B671" s="21">
        <v>3400893922958</v>
      </c>
      <c r="C671" s="5" t="s">
        <v>232</v>
      </c>
      <c r="D671" s="10"/>
      <c r="E671" s="8" t="s">
        <v>980</v>
      </c>
      <c r="F671" s="6"/>
      <c r="G671" s="7"/>
    </row>
    <row r="672" spans="1:7" customFormat="1" x14ac:dyDescent="0.25">
      <c r="A672" s="21">
        <v>9393811</v>
      </c>
      <c r="B672" s="21">
        <v>3400893938119</v>
      </c>
      <c r="C672" s="5" t="s">
        <v>233</v>
      </c>
      <c r="D672" s="10"/>
      <c r="E672" s="8" t="s">
        <v>980</v>
      </c>
      <c r="F672" s="6"/>
      <c r="G672" s="7"/>
    </row>
    <row r="673" spans="1:7" customFormat="1" x14ac:dyDescent="0.25">
      <c r="A673" s="21">
        <v>9393828</v>
      </c>
      <c r="B673" s="21">
        <v>3400893938287</v>
      </c>
      <c r="C673" s="5" t="s">
        <v>234</v>
      </c>
      <c r="D673" s="10"/>
      <c r="E673" s="8" t="s">
        <v>980</v>
      </c>
      <c r="F673" s="6"/>
      <c r="G673" s="7"/>
    </row>
    <row r="674" spans="1:7" customFormat="1" x14ac:dyDescent="0.25">
      <c r="A674" s="21">
        <v>9395247</v>
      </c>
      <c r="B674" s="21">
        <v>3400893952474</v>
      </c>
      <c r="C674" s="5" t="s">
        <v>235</v>
      </c>
      <c r="D674" s="10"/>
      <c r="E674" s="8" t="s">
        <v>980</v>
      </c>
      <c r="F674" s="6"/>
      <c r="G674" s="7"/>
    </row>
    <row r="675" spans="1:7" customFormat="1" x14ac:dyDescent="0.25">
      <c r="A675" s="21">
        <v>9395253</v>
      </c>
      <c r="B675" s="21">
        <v>3400893952535</v>
      </c>
      <c r="C675" s="5" t="s">
        <v>236</v>
      </c>
      <c r="D675" s="10"/>
      <c r="E675" s="8" t="s">
        <v>980</v>
      </c>
      <c r="F675" s="6"/>
      <c r="G675" s="7"/>
    </row>
    <row r="676" spans="1:7" customFormat="1" x14ac:dyDescent="0.25">
      <c r="A676" s="21">
        <v>9399601</v>
      </c>
      <c r="B676" s="21">
        <v>3400893996010</v>
      </c>
      <c r="C676" s="5" t="s">
        <v>237</v>
      </c>
      <c r="D676" s="10"/>
      <c r="E676" s="8" t="s">
        <v>980</v>
      </c>
      <c r="F676" s="6"/>
      <c r="G676" s="7"/>
    </row>
    <row r="677" spans="1:7" customFormat="1" x14ac:dyDescent="0.25">
      <c r="A677" s="21">
        <v>9399618</v>
      </c>
      <c r="B677" s="21">
        <v>3400893996188</v>
      </c>
      <c r="C677" s="5" t="s">
        <v>238</v>
      </c>
      <c r="D677" s="10"/>
      <c r="E677" s="8" t="s">
        <v>980</v>
      </c>
      <c r="F677" s="6"/>
      <c r="G677" s="7"/>
    </row>
    <row r="678" spans="1:7" customFormat="1" x14ac:dyDescent="0.25">
      <c r="A678" s="21">
        <v>9395922</v>
      </c>
      <c r="B678" s="21">
        <v>3400893959220</v>
      </c>
      <c r="C678" s="5" t="s">
        <v>239</v>
      </c>
      <c r="D678" s="10"/>
      <c r="E678" s="8" t="s">
        <v>980</v>
      </c>
      <c r="F678" s="6" t="s">
        <v>431</v>
      </c>
      <c r="G678" s="7"/>
    </row>
    <row r="679" spans="1:7" customFormat="1" x14ac:dyDescent="0.25">
      <c r="A679" s="21">
        <v>9395939</v>
      </c>
      <c r="B679" s="21">
        <v>3400893959398</v>
      </c>
      <c r="C679" s="5" t="s">
        <v>240</v>
      </c>
      <c r="D679" s="10"/>
      <c r="E679" s="8" t="s">
        <v>980</v>
      </c>
      <c r="F679" s="6" t="s">
        <v>431</v>
      </c>
      <c r="G679" s="7"/>
    </row>
    <row r="680" spans="1:7" customFormat="1" x14ac:dyDescent="0.25">
      <c r="A680" s="21">
        <v>9420933</v>
      </c>
      <c r="B680" s="21">
        <v>3400894209331</v>
      </c>
      <c r="C680" s="5" t="s">
        <v>241</v>
      </c>
      <c r="D680" s="10"/>
      <c r="E680" s="8" t="s">
        <v>980</v>
      </c>
      <c r="F680" s="6" t="s">
        <v>431</v>
      </c>
      <c r="G680" s="7"/>
    </row>
    <row r="681" spans="1:7" customFormat="1" x14ac:dyDescent="0.25">
      <c r="A681" s="21">
        <v>9420956</v>
      </c>
      <c r="B681" s="21">
        <v>3400894209560</v>
      </c>
      <c r="C681" s="5" t="s">
        <v>242</v>
      </c>
      <c r="D681" s="10"/>
      <c r="E681" s="8" t="s">
        <v>980</v>
      </c>
      <c r="F681" s="6" t="s">
        <v>431</v>
      </c>
      <c r="G681" s="7"/>
    </row>
    <row r="682" spans="1:7" customFormat="1" x14ac:dyDescent="0.25">
      <c r="A682" s="21">
        <v>9400770</v>
      </c>
      <c r="B682" s="21">
        <v>3400894007708</v>
      </c>
      <c r="C682" s="5" t="s">
        <v>243</v>
      </c>
      <c r="D682" s="10"/>
      <c r="E682" s="8" t="s">
        <v>980</v>
      </c>
      <c r="F682" s="6" t="s">
        <v>431</v>
      </c>
      <c r="G682" s="7"/>
    </row>
    <row r="683" spans="1:7" customFormat="1" x14ac:dyDescent="0.25">
      <c r="A683" s="21">
        <v>9400787</v>
      </c>
      <c r="B683" s="21">
        <v>3400894007876</v>
      </c>
      <c r="C683" s="5" t="s">
        <v>244</v>
      </c>
      <c r="D683" s="10"/>
      <c r="E683" s="8" t="s">
        <v>980</v>
      </c>
      <c r="F683" s="6" t="s">
        <v>431</v>
      </c>
      <c r="G683" s="7"/>
    </row>
    <row r="684" spans="1:7" customFormat="1" x14ac:dyDescent="0.25">
      <c r="A684" s="21">
        <v>9437299</v>
      </c>
      <c r="B684" s="21">
        <v>3400894372998</v>
      </c>
      <c r="C684" s="5" t="s">
        <v>245</v>
      </c>
      <c r="D684" s="10"/>
      <c r="E684" s="8" t="s">
        <v>980</v>
      </c>
      <c r="F684" s="6" t="s">
        <v>431</v>
      </c>
      <c r="G684" s="7"/>
    </row>
    <row r="685" spans="1:7" customFormat="1" x14ac:dyDescent="0.25">
      <c r="A685" s="21">
        <v>9399587</v>
      </c>
      <c r="B685" s="21">
        <v>3400893995877</v>
      </c>
      <c r="C685" s="5" t="s">
        <v>246</v>
      </c>
      <c r="D685" s="10"/>
      <c r="E685" s="8" t="s">
        <v>980</v>
      </c>
      <c r="F685" s="6" t="s">
        <v>431</v>
      </c>
      <c r="G685" s="7"/>
    </row>
    <row r="686" spans="1:7" customFormat="1" x14ac:dyDescent="0.25">
      <c r="A686" s="21">
        <v>9399593</v>
      </c>
      <c r="B686" s="21">
        <v>3400893995938</v>
      </c>
      <c r="C686" s="5" t="s">
        <v>247</v>
      </c>
      <c r="D686" s="10"/>
      <c r="E686" s="8" t="s">
        <v>980</v>
      </c>
      <c r="F686" s="6" t="s">
        <v>431</v>
      </c>
      <c r="G686" s="7"/>
    </row>
    <row r="687" spans="1:7" customFormat="1" x14ac:dyDescent="0.25">
      <c r="A687" s="21">
        <v>9424285</v>
      </c>
      <c r="B687" s="21">
        <v>3400894242857</v>
      </c>
      <c r="C687" s="5" t="s">
        <v>248</v>
      </c>
      <c r="D687" s="10"/>
      <c r="E687" s="8" t="s">
        <v>980</v>
      </c>
      <c r="F687" s="6" t="s">
        <v>431</v>
      </c>
      <c r="G687" s="7"/>
    </row>
    <row r="688" spans="1:7" customFormat="1" x14ac:dyDescent="0.25">
      <c r="A688" s="21">
        <v>9424291</v>
      </c>
      <c r="B688" s="21">
        <v>3400894242918</v>
      </c>
      <c r="C688" s="5" t="s">
        <v>249</v>
      </c>
      <c r="D688" s="10"/>
      <c r="E688" s="8" t="s">
        <v>980</v>
      </c>
      <c r="F688" s="6" t="s">
        <v>431</v>
      </c>
      <c r="G688" s="7"/>
    </row>
    <row r="689" spans="1:7" customFormat="1" x14ac:dyDescent="0.25">
      <c r="A689" s="21">
        <v>9402711</v>
      </c>
      <c r="B689" s="21">
        <v>3400894027119</v>
      </c>
      <c r="C689" s="5" t="s">
        <v>250</v>
      </c>
      <c r="D689" s="10"/>
      <c r="E689" s="8" t="s">
        <v>980</v>
      </c>
      <c r="F689" s="6" t="s">
        <v>431</v>
      </c>
      <c r="G689" s="7"/>
    </row>
    <row r="690" spans="1:7" customFormat="1" x14ac:dyDescent="0.25">
      <c r="A690" s="21">
        <v>9402728</v>
      </c>
      <c r="B690" s="21">
        <v>3400894027287</v>
      </c>
      <c r="C690" s="5" t="s">
        <v>251</v>
      </c>
      <c r="D690" s="10"/>
      <c r="E690" s="8" t="s">
        <v>980</v>
      </c>
      <c r="F690" s="6" t="s">
        <v>431</v>
      </c>
      <c r="G690" s="7"/>
    </row>
    <row r="691" spans="1:7" customFormat="1" x14ac:dyDescent="0.25">
      <c r="A691" s="21">
        <v>9194738</v>
      </c>
      <c r="B691" s="21">
        <v>3400891947380</v>
      </c>
      <c r="C691" s="5" t="s">
        <v>252</v>
      </c>
      <c r="D691" s="10"/>
      <c r="E691" s="8" t="s">
        <v>980</v>
      </c>
      <c r="F691" s="6"/>
      <c r="G691" s="7"/>
    </row>
    <row r="692" spans="1:7" customFormat="1" x14ac:dyDescent="0.25">
      <c r="A692" s="21">
        <v>9394549</v>
      </c>
      <c r="B692" s="21">
        <v>3400893945490</v>
      </c>
      <c r="C692" s="5" t="s">
        <v>253</v>
      </c>
      <c r="D692" s="10"/>
      <c r="E692" s="8" t="s">
        <v>980</v>
      </c>
      <c r="F692" s="6"/>
      <c r="G692" s="7"/>
    </row>
    <row r="693" spans="1:7" customFormat="1" x14ac:dyDescent="0.25">
      <c r="A693" s="21">
        <v>9394578</v>
      </c>
      <c r="B693" s="21">
        <v>3400893945780</v>
      </c>
      <c r="C693" s="5" t="s">
        <v>254</v>
      </c>
      <c r="D693" s="10"/>
      <c r="E693" s="8" t="s">
        <v>980</v>
      </c>
      <c r="F693" s="6"/>
      <c r="G693" s="7"/>
    </row>
    <row r="694" spans="1:7" customFormat="1" x14ac:dyDescent="0.25">
      <c r="A694" s="21">
        <v>9379691</v>
      </c>
      <c r="B694" s="21">
        <v>3400893796917</v>
      </c>
      <c r="C694" s="5" t="s">
        <v>255</v>
      </c>
      <c r="D694" s="10"/>
      <c r="E694" s="8" t="s">
        <v>980</v>
      </c>
      <c r="F694" s="6"/>
      <c r="G694" s="7"/>
    </row>
    <row r="695" spans="1:7" customFormat="1" x14ac:dyDescent="0.25">
      <c r="A695" s="21">
        <v>9353823</v>
      </c>
      <c r="B695" s="21">
        <v>3400893538234</v>
      </c>
      <c r="C695" s="5" t="s">
        <v>256</v>
      </c>
      <c r="D695" s="10"/>
      <c r="E695" s="8" t="s">
        <v>980</v>
      </c>
      <c r="F695" s="6"/>
      <c r="G695" s="7"/>
    </row>
    <row r="696" spans="1:7" customFormat="1" x14ac:dyDescent="0.25">
      <c r="A696" s="21">
        <v>9390818</v>
      </c>
      <c r="B696" s="21">
        <v>3400893908181</v>
      </c>
      <c r="C696" s="5" t="s">
        <v>257</v>
      </c>
      <c r="D696" s="10"/>
      <c r="E696" s="8" t="s">
        <v>980</v>
      </c>
      <c r="F696" s="6"/>
      <c r="G696" s="7"/>
    </row>
    <row r="697" spans="1:7" customFormat="1" x14ac:dyDescent="0.25">
      <c r="A697" s="21">
        <v>9395129</v>
      </c>
      <c r="B697" s="21">
        <v>3400893951293</v>
      </c>
      <c r="C697" s="5" t="s">
        <v>258</v>
      </c>
      <c r="D697" s="10"/>
      <c r="E697" s="8" t="s">
        <v>980</v>
      </c>
      <c r="F697" s="6"/>
      <c r="G697" s="7"/>
    </row>
    <row r="698" spans="1:7" customFormat="1" x14ac:dyDescent="0.25">
      <c r="A698" s="21">
        <v>9227774</v>
      </c>
      <c r="B698" s="21">
        <v>3400892277745</v>
      </c>
      <c r="C698" s="5" t="s">
        <v>259</v>
      </c>
      <c r="D698" s="10"/>
      <c r="E698" s="8" t="s">
        <v>980</v>
      </c>
      <c r="F698" s="6"/>
      <c r="G698" s="7"/>
    </row>
    <row r="699" spans="1:7" customFormat="1" x14ac:dyDescent="0.25">
      <c r="A699" s="21">
        <v>9313870</v>
      </c>
      <c r="B699" s="21">
        <v>3400893138700</v>
      </c>
      <c r="C699" s="5" t="s">
        <v>260</v>
      </c>
      <c r="D699" s="10"/>
      <c r="E699" s="8" t="s">
        <v>980</v>
      </c>
      <c r="F699" s="6"/>
      <c r="G699" s="7"/>
    </row>
    <row r="700" spans="1:7" customFormat="1" x14ac:dyDescent="0.25">
      <c r="A700" s="21">
        <v>9324632</v>
      </c>
      <c r="B700" s="21">
        <v>3400893246320</v>
      </c>
      <c r="C700" s="5" t="s">
        <v>261</v>
      </c>
      <c r="D700" s="10"/>
      <c r="E700" s="8" t="s">
        <v>980</v>
      </c>
      <c r="F700" s="6"/>
      <c r="G700" s="7"/>
    </row>
    <row r="701" spans="1:7" customFormat="1" x14ac:dyDescent="0.25">
      <c r="A701" s="21">
        <v>9313887</v>
      </c>
      <c r="B701" s="21">
        <v>3400893138878</v>
      </c>
      <c r="C701" s="5" t="s">
        <v>262</v>
      </c>
      <c r="D701" s="10"/>
      <c r="E701" s="8" t="s">
        <v>980</v>
      </c>
      <c r="F701" s="6"/>
      <c r="G701" s="7"/>
    </row>
    <row r="702" spans="1:7" customFormat="1" x14ac:dyDescent="0.25">
      <c r="A702" s="21">
        <v>9313893</v>
      </c>
      <c r="B702" s="21">
        <v>3400893138939</v>
      </c>
      <c r="C702" s="5" t="s">
        <v>263</v>
      </c>
      <c r="D702" s="10"/>
      <c r="E702" s="8" t="s">
        <v>980</v>
      </c>
      <c r="F702" s="6"/>
      <c r="G702" s="7"/>
    </row>
    <row r="703" spans="1:7" customFormat="1" x14ac:dyDescent="0.25">
      <c r="A703" s="21">
        <v>9313901</v>
      </c>
      <c r="B703" s="21">
        <v>3400893139011</v>
      </c>
      <c r="C703" s="5" t="s">
        <v>264</v>
      </c>
      <c r="D703" s="10"/>
      <c r="E703" s="8" t="s">
        <v>980</v>
      </c>
      <c r="F703" s="6"/>
      <c r="G703" s="7"/>
    </row>
    <row r="704" spans="1:7" customFormat="1" x14ac:dyDescent="0.25">
      <c r="A704" s="21">
        <v>9324649</v>
      </c>
      <c r="B704" s="21">
        <v>3400893246498</v>
      </c>
      <c r="C704" s="5" t="s">
        <v>265</v>
      </c>
      <c r="D704" s="10"/>
      <c r="E704" s="8" t="s">
        <v>980</v>
      </c>
      <c r="F704" s="6"/>
      <c r="G704" s="7"/>
    </row>
    <row r="705" spans="1:7" customFormat="1" x14ac:dyDescent="0.25">
      <c r="A705" s="21">
        <v>9324655</v>
      </c>
      <c r="B705" s="21">
        <v>3400893246559</v>
      </c>
      <c r="C705" s="5" t="s">
        <v>266</v>
      </c>
      <c r="D705" s="10"/>
      <c r="E705" s="8" t="s">
        <v>980</v>
      </c>
      <c r="F705" s="6"/>
      <c r="G705" s="7"/>
    </row>
    <row r="706" spans="1:7" customFormat="1" x14ac:dyDescent="0.25">
      <c r="A706" s="21">
        <v>9313918</v>
      </c>
      <c r="B706" s="21">
        <v>3400893139189</v>
      </c>
      <c r="C706" s="5" t="s">
        <v>267</v>
      </c>
      <c r="D706" s="10"/>
      <c r="E706" s="8" t="s">
        <v>980</v>
      </c>
      <c r="F706" s="6"/>
      <c r="G706" s="7"/>
    </row>
    <row r="707" spans="1:7" customFormat="1" x14ac:dyDescent="0.25">
      <c r="A707" s="21">
        <v>9313924</v>
      </c>
      <c r="B707" s="21">
        <v>3400893139240</v>
      </c>
      <c r="C707" s="5" t="s">
        <v>268</v>
      </c>
      <c r="D707" s="10"/>
      <c r="E707" s="8" t="s">
        <v>980</v>
      </c>
      <c r="F707" s="6"/>
      <c r="G707" s="7"/>
    </row>
    <row r="708" spans="1:7" customFormat="1" x14ac:dyDescent="0.25">
      <c r="A708" s="21">
        <v>9137580</v>
      </c>
      <c r="B708" s="21">
        <v>3400891375800</v>
      </c>
      <c r="C708" s="5" t="s">
        <v>269</v>
      </c>
      <c r="D708" s="10"/>
      <c r="E708" s="8" t="s">
        <v>980</v>
      </c>
      <c r="F708" s="6"/>
      <c r="G708" s="7"/>
    </row>
    <row r="709" spans="1:7" customFormat="1" x14ac:dyDescent="0.25">
      <c r="A709" s="21">
        <v>9201102</v>
      </c>
      <c r="B709" s="21">
        <v>3400892011028</v>
      </c>
      <c r="C709" s="5" t="s">
        <v>270</v>
      </c>
      <c r="D709" s="10"/>
      <c r="E709" s="8" t="s">
        <v>980</v>
      </c>
      <c r="F709" s="6"/>
      <c r="G709" s="7"/>
    </row>
    <row r="710" spans="1:7" customFormat="1" x14ac:dyDescent="0.25">
      <c r="A710" s="21">
        <v>9201119</v>
      </c>
      <c r="B710" s="21">
        <v>3400892011196</v>
      </c>
      <c r="C710" s="5" t="s">
        <v>271</v>
      </c>
      <c r="D710" s="10"/>
      <c r="E710" s="8" t="s">
        <v>980</v>
      </c>
      <c r="F710" s="6"/>
      <c r="G710" s="7"/>
    </row>
    <row r="711" spans="1:7" customFormat="1" x14ac:dyDescent="0.25">
      <c r="A711" s="21">
        <v>9201125</v>
      </c>
      <c r="B711" s="21">
        <v>3400892011257</v>
      </c>
      <c r="C711" s="5" t="s">
        <v>272</v>
      </c>
      <c r="D711" s="10"/>
      <c r="E711" s="8" t="s">
        <v>980</v>
      </c>
      <c r="F711" s="6"/>
      <c r="G711" s="7"/>
    </row>
    <row r="712" spans="1:7" customFormat="1" x14ac:dyDescent="0.25">
      <c r="A712" s="21">
        <v>9201131</v>
      </c>
      <c r="B712" s="21">
        <v>3400892011318</v>
      </c>
      <c r="C712" s="5" t="s">
        <v>273</v>
      </c>
      <c r="D712" s="10"/>
      <c r="E712" s="8" t="s">
        <v>980</v>
      </c>
      <c r="F712" s="6"/>
      <c r="G712" s="7"/>
    </row>
    <row r="713" spans="1:7" customFormat="1" x14ac:dyDescent="0.25">
      <c r="A713" s="21">
        <v>9255718</v>
      </c>
      <c r="B713" s="21">
        <v>3400892557182</v>
      </c>
      <c r="C713" s="5" t="s">
        <v>274</v>
      </c>
      <c r="D713" s="10"/>
      <c r="E713" s="8" t="s">
        <v>980</v>
      </c>
      <c r="F713" s="6"/>
      <c r="G713" s="7"/>
    </row>
    <row r="714" spans="1:7" customFormat="1" x14ac:dyDescent="0.25">
      <c r="A714" s="21">
        <v>9227900</v>
      </c>
      <c r="B714" s="21">
        <v>3400892279008</v>
      </c>
      <c r="C714" s="5" t="s">
        <v>275</v>
      </c>
      <c r="D714" s="10"/>
      <c r="E714" s="8" t="s">
        <v>980</v>
      </c>
      <c r="F714" s="6"/>
      <c r="G714" s="7"/>
    </row>
    <row r="715" spans="1:7" customFormat="1" x14ac:dyDescent="0.25">
      <c r="A715" s="21">
        <v>9201148</v>
      </c>
      <c r="B715" s="21">
        <v>3400892011486</v>
      </c>
      <c r="C715" s="5" t="s">
        <v>276</v>
      </c>
      <c r="D715" s="10"/>
      <c r="E715" s="8" t="s">
        <v>980</v>
      </c>
      <c r="F715" s="6"/>
      <c r="G715" s="7"/>
    </row>
    <row r="716" spans="1:7" customFormat="1" x14ac:dyDescent="0.25">
      <c r="A716" s="21">
        <v>9201154</v>
      </c>
      <c r="B716" s="21">
        <v>3400892011547</v>
      </c>
      <c r="C716" s="5" t="s">
        <v>277</v>
      </c>
      <c r="D716" s="10"/>
      <c r="E716" s="8" t="s">
        <v>980</v>
      </c>
      <c r="F716" s="6"/>
      <c r="G716" s="7"/>
    </row>
    <row r="717" spans="1:7" customFormat="1" x14ac:dyDescent="0.25">
      <c r="A717" s="21">
        <v>9227917</v>
      </c>
      <c r="B717" s="21">
        <v>3400892279176</v>
      </c>
      <c r="C717" s="5" t="s">
        <v>278</v>
      </c>
      <c r="D717" s="10"/>
      <c r="E717" s="8" t="s">
        <v>980</v>
      </c>
      <c r="F717" s="6"/>
      <c r="G717" s="7"/>
    </row>
    <row r="718" spans="1:7" customFormat="1" x14ac:dyDescent="0.25">
      <c r="A718" s="21">
        <v>9230670</v>
      </c>
      <c r="B718" s="21">
        <v>3400892306704</v>
      </c>
      <c r="C718" s="5" t="s">
        <v>279</v>
      </c>
      <c r="D718" s="10"/>
      <c r="E718" s="8" t="s">
        <v>980</v>
      </c>
      <c r="F718" s="6"/>
      <c r="G718" s="7"/>
    </row>
    <row r="719" spans="1:7" customFormat="1" x14ac:dyDescent="0.25">
      <c r="A719" s="21">
        <v>9230687</v>
      </c>
      <c r="B719" s="21">
        <v>3400892306872</v>
      </c>
      <c r="C719" s="5" t="s">
        <v>280</v>
      </c>
      <c r="D719" s="10"/>
      <c r="E719" s="8" t="s">
        <v>980</v>
      </c>
      <c r="F719" s="6"/>
      <c r="G719" s="7"/>
    </row>
    <row r="720" spans="1:7" customFormat="1" x14ac:dyDescent="0.25">
      <c r="A720" s="21">
        <v>9230693</v>
      </c>
      <c r="B720" s="21">
        <v>3400892306933</v>
      </c>
      <c r="C720" s="5" t="s">
        <v>281</v>
      </c>
      <c r="D720" s="10"/>
      <c r="E720" s="8" t="s">
        <v>980</v>
      </c>
      <c r="F720" s="6"/>
      <c r="G720" s="7"/>
    </row>
    <row r="721" spans="1:7" customFormat="1" x14ac:dyDescent="0.25">
      <c r="A721" s="21">
        <v>9391410</v>
      </c>
      <c r="B721" s="21">
        <v>3400893914106</v>
      </c>
      <c r="C721" s="5" t="s">
        <v>282</v>
      </c>
      <c r="D721" s="10"/>
      <c r="E721" s="8" t="s">
        <v>980</v>
      </c>
      <c r="F721" s="6"/>
      <c r="G721" s="7"/>
    </row>
    <row r="722" spans="1:7" customFormat="1" x14ac:dyDescent="0.25">
      <c r="A722" s="21">
        <v>9421252</v>
      </c>
      <c r="B722" s="21">
        <v>3400894212522</v>
      </c>
      <c r="C722" s="5" t="s">
        <v>283</v>
      </c>
      <c r="D722" s="10"/>
      <c r="E722" s="8" t="s">
        <v>980</v>
      </c>
      <c r="F722" s="6" t="s">
        <v>431</v>
      </c>
      <c r="G722" s="7"/>
    </row>
    <row r="723" spans="1:7" customFormat="1" x14ac:dyDescent="0.25">
      <c r="A723" s="21">
        <v>9404839</v>
      </c>
      <c r="B723" s="21">
        <v>3400894048398</v>
      </c>
      <c r="C723" s="5" t="s">
        <v>284</v>
      </c>
      <c r="D723" s="10"/>
      <c r="E723" s="8" t="s">
        <v>980</v>
      </c>
      <c r="F723" s="6" t="s">
        <v>431</v>
      </c>
      <c r="G723" s="7"/>
    </row>
    <row r="724" spans="1:7" customFormat="1" x14ac:dyDescent="0.25">
      <c r="A724" s="21">
        <v>9427119</v>
      </c>
      <c r="B724" s="21">
        <v>3400894271192</v>
      </c>
      <c r="C724" s="5" t="s">
        <v>285</v>
      </c>
      <c r="D724" s="10"/>
      <c r="E724" s="8" t="s">
        <v>980</v>
      </c>
      <c r="F724" s="6" t="s">
        <v>431</v>
      </c>
      <c r="G724" s="7"/>
    </row>
    <row r="725" spans="1:7" customFormat="1" x14ac:dyDescent="0.25">
      <c r="A725" s="21">
        <v>9433887</v>
      </c>
      <c r="B725" s="21">
        <v>3400894338871</v>
      </c>
      <c r="C725" s="5" t="s">
        <v>286</v>
      </c>
      <c r="D725" s="10"/>
      <c r="E725" s="8" t="s">
        <v>980</v>
      </c>
      <c r="F725" s="6" t="s">
        <v>431</v>
      </c>
      <c r="G725" s="7"/>
    </row>
    <row r="726" spans="1:7" customFormat="1" x14ac:dyDescent="0.25">
      <c r="A726" s="21">
        <v>9397080</v>
      </c>
      <c r="B726" s="21">
        <v>3400893970805</v>
      </c>
      <c r="C726" s="5" t="s">
        <v>287</v>
      </c>
      <c r="D726" s="10"/>
      <c r="E726" s="8" t="s">
        <v>980</v>
      </c>
      <c r="F726" s="6" t="s">
        <v>431</v>
      </c>
      <c r="G726" s="7"/>
    </row>
    <row r="727" spans="1:7" customFormat="1" x14ac:dyDescent="0.25">
      <c r="A727" s="21">
        <v>9429779</v>
      </c>
      <c r="B727" s="21">
        <v>3400894297796</v>
      </c>
      <c r="C727" s="5" t="s">
        <v>288</v>
      </c>
      <c r="D727" s="10"/>
      <c r="E727" s="8" t="s">
        <v>980</v>
      </c>
      <c r="F727" s="6" t="s">
        <v>431</v>
      </c>
      <c r="G727" s="7"/>
    </row>
    <row r="728" spans="1:7" customFormat="1" x14ac:dyDescent="0.25">
      <c r="A728" s="21">
        <v>9427728</v>
      </c>
      <c r="B728" s="21">
        <v>3400894277286</v>
      </c>
      <c r="C728" s="5" t="s">
        <v>289</v>
      </c>
      <c r="D728" s="10"/>
      <c r="E728" s="8" t="s">
        <v>980</v>
      </c>
      <c r="F728" s="6" t="s">
        <v>431</v>
      </c>
      <c r="G728" s="7"/>
    </row>
    <row r="729" spans="1:7" customFormat="1" x14ac:dyDescent="0.25">
      <c r="A729" s="21">
        <v>9352410</v>
      </c>
      <c r="B729" s="21">
        <v>3400893524107</v>
      </c>
      <c r="C729" s="5" t="s">
        <v>290</v>
      </c>
      <c r="D729" s="10"/>
      <c r="E729" s="8" t="s">
        <v>980</v>
      </c>
      <c r="F729" s="6"/>
      <c r="G729" s="7"/>
    </row>
    <row r="730" spans="1:7" customFormat="1" x14ac:dyDescent="0.25">
      <c r="A730" s="21">
        <v>9415292</v>
      </c>
      <c r="B730" s="21">
        <v>3400894152927</v>
      </c>
      <c r="C730" s="5" t="s">
        <v>291</v>
      </c>
      <c r="D730" s="10"/>
      <c r="E730" s="8" t="s">
        <v>980</v>
      </c>
      <c r="F730" s="6" t="s">
        <v>431</v>
      </c>
      <c r="G730" s="7"/>
    </row>
    <row r="731" spans="1:7" customFormat="1" x14ac:dyDescent="0.25">
      <c r="A731" s="21">
        <v>9280136</v>
      </c>
      <c r="B731" s="21">
        <v>3400892801360</v>
      </c>
      <c r="C731" s="5" t="s">
        <v>292</v>
      </c>
      <c r="D731" s="10"/>
      <c r="E731" s="8" t="s">
        <v>980</v>
      </c>
      <c r="F731" s="6"/>
      <c r="G731" s="7"/>
    </row>
    <row r="732" spans="1:7" customFormat="1" x14ac:dyDescent="0.25">
      <c r="A732" s="21">
        <v>9280165</v>
      </c>
      <c r="B732" s="21">
        <v>3400892801650</v>
      </c>
      <c r="C732" s="5" t="s">
        <v>293</v>
      </c>
      <c r="D732" s="10"/>
      <c r="E732" s="8" t="s">
        <v>980</v>
      </c>
      <c r="F732" s="6"/>
      <c r="G732" s="7"/>
    </row>
    <row r="733" spans="1:7" customFormat="1" x14ac:dyDescent="0.25">
      <c r="A733" s="21">
        <v>9360409</v>
      </c>
      <c r="B733" s="21">
        <v>3400893604090</v>
      </c>
      <c r="C733" s="5" t="s">
        <v>294</v>
      </c>
      <c r="D733" s="10"/>
      <c r="E733" s="8" t="s">
        <v>980</v>
      </c>
      <c r="F733" s="6"/>
      <c r="G733" s="7"/>
    </row>
    <row r="734" spans="1:7" customFormat="1" x14ac:dyDescent="0.25">
      <c r="A734" s="21">
        <v>9360415</v>
      </c>
      <c r="B734" s="21">
        <v>3400893604151</v>
      </c>
      <c r="C734" s="5" t="s">
        <v>295</v>
      </c>
      <c r="D734" s="10"/>
      <c r="E734" s="8" t="s">
        <v>980</v>
      </c>
      <c r="F734" s="6"/>
      <c r="G734" s="7"/>
    </row>
    <row r="735" spans="1:7" customFormat="1" x14ac:dyDescent="0.25">
      <c r="A735" s="21">
        <v>9374564</v>
      </c>
      <c r="B735" s="21">
        <v>3400893745649</v>
      </c>
      <c r="C735" s="5" t="s">
        <v>296</v>
      </c>
      <c r="D735" s="10"/>
      <c r="E735" s="8" t="s">
        <v>980</v>
      </c>
      <c r="F735" s="6"/>
      <c r="G735" s="7"/>
    </row>
    <row r="736" spans="1:7" customFormat="1" x14ac:dyDescent="0.25">
      <c r="A736" s="21">
        <v>9374570</v>
      </c>
      <c r="B736" s="21">
        <v>3400893745700</v>
      </c>
      <c r="C736" s="5" t="s">
        <v>297</v>
      </c>
      <c r="D736" s="10"/>
      <c r="E736" s="8" t="s">
        <v>980</v>
      </c>
      <c r="F736" s="6"/>
      <c r="G736" s="7"/>
    </row>
    <row r="737" spans="1:7" customFormat="1" x14ac:dyDescent="0.25">
      <c r="A737" s="21">
        <v>9374587</v>
      </c>
      <c r="B737" s="21">
        <v>3400893745878</v>
      </c>
      <c r="C737" s="5" t="s">
        <v>298</v>
      </c>
      <c r="D737" s="10"/>
      <c r="E737" s="8" t="s">
        <v>980</v>
      </c>
      <c r="F737" s="6"/>
      <c r="G737" s="7"/>
    </row>
    <row r="738" spans="1:7" customFormat="1" x14ac:dyDescent="0.25">
      <c r="A738" s="21">
        <v>9408932</v>
      </c>
      <c r="B738" s="21">
        <v>3400894089322</v>
      </c>
      <c r="C738" s="5" t="s">
        <v>299</v>
      </c>
      <c r="D738" s="10"/>
      <c r="E738" s="8" t="s">
        <v>980</v>
      </c>
      <c r="F738" s="6" t="s">
        <v>431</v>
      </c>
      <c r="G738" s="7"/>
    </row>
    <row r="739" spans="1:7" customFormat="1" x14ac:dyDescent="0.25">
      <c r="A739" s="21">
        <v>9393461</v>
      </c>
      <c r="B739" s="21">
        <v>3400893934616</v>
      </c>
      <c r="C739" s="5" t="s">
        <v>300</v>
      </c>
      <c r="D739" s="10"/>
      <c r="E739" s="8" t="s">
        <v>980</v>
      </c>
      <c r="F739" s="6"/>
      <c r="G739" s="7"/>
    </row>
    <row r="740" spans="1:7" customFormat="1" x14ac:dyDescent="0.25">
      <c r="A740" s="21">
        <v>9339177</v>
      </c>
      <c r="B740" s="21">
        <v>3400893391778</v>
      </c>
      <c r="C740" s="5" t="s">
        <v>301</v>
      </c>
      <c r="D740" s="10"/>
      <c r="E740" s="8" t="s">
        <v>980</v>
      </c>
      <c r="F740" s="6"/>
      <c r="G740" s="7"/>
    </row>
    <row r="741" spans="1:7" customFormat="1" x14ac:dyDescent="0.25">
      <c r="A741" s="21">
        <v>9328050</v>
      </c>
      <c r="B741" s="21">
        <v>3400893280508</v>
      </c>
      <c r="C741" s="5" t="s">
        <v>302</v>
      </c>
      <c r="D741" s="10"/>
      <c r="E741" s="8" t="s">
        <v>980</v>
      </c>
      <c r="F741" s="6"/>
      <c r="G741" s="7"/>
    </row>
    <row r="742" spans="1:7" customFormat="1" x14ac:dyDescent="0.25">
      <c r="A742" s="21">
        <v>9328067</v>
      </c>
      <c r="B742" s="21">
        <v>3400893280676</v>
      </c>
      <c r="C742" s="5" t="s">
        <v>303</v>
      </c>
      <c r="D742" s="10"/>
      <c r="E742" s="8" t="s">
        <v>980</v>
      </c>
      <c r="F742" s="6"/>
      <c r="G742" s="7"/>
    </row>
    <row r="743" spans="1:7" customFormat="1" x14ac:dyDescent="0.25">
      <c r="A743" s="21">
        <v>9339183</v>
      </c>
      <c r="B743" s="21">
        <v>3400893391839</v>
      </c>
      <c r="C743" s="5" t="s">
        <v>304</v>
      </c>
      <c r="D743" s="10"/>
      <c r="E743" s="8" t="s">
        <v>980</v>
      </c>
      <c r="F743" s="6"/>
      <c r="G743" s="7"/>
    </row>
    <row r="744" spans="1:7" customFormat="1" x14ac:dyDescent="0.25">
      <c r="A744" s="21">
        <v>9391025</v>
      </c>
      <c r="B744" s="21">
        <v>3400893910252</v>
      </c>
      <c r="C744" s="5" t="s">
        <v>305</v>
      </c>
      <c r="D744" s="10"/>
      <c r="E744" s="8" t="s">
        <v>980</v>
      </c>
      <c r="F744" s="6"/>
      <c r="G744" s="7"/>
    </row>
    <row r="745" spans="1:7" customFormat="1" x14ac:dyDescent="0.25">
      <c r="A745" s="21">
        <v>9205005</v>
      </c>
      <c r="B745" s="21">
        <v>3400892050058</v>
      </c>
      <c r="C745" s="5" t="s">
        <v>306</v>
      </c>
      <c r="D745" s="10"/>
      <c r="E745" s="8" t="s">
        <v>980</v>
      </c>
      <c r="F745" s="6"/>
      <c r="G745" s="7"/>
    </row>
    <row r="746" spans="1:7" customFormat="1" x14ac:dyDescent="0.25">
      <c r="A746" s="21">
        <v>9233214</v>
      </c>
      <c r="B746" s="21">
        <v>3400892332147</v>
      </c>
      <c r="C746" s="5" t="s">
        <v>307</v>
      </c>
      <c r="D746" s="10"/>
      <c r="E746" s="8" t="s">
        <v>980</v>
      </c>
      <c r="F746" s="6"/>
      <c r="G746" s="7"/>
    </row>
    <row r="747" spans="1:7" customFormat="1" x14ac:dyDescent="0.25">
      <c r="A747" s="21">
        <v>9233220</v>
      </c>
      <c r="B747" s="21">
        <v>3400892332208</v>
      </c>
      <c r="C747" s="5" t="s">
        <v>308</v>
      </c>
      <c r="D747" s="10"/>
      <c r="E747" s="8" t="s">
        <v>980</v>
      </c>
      <c r="F747" s="6"/>
      <c r="G747" s="7"/>
    </row>
    <row r="748" spans="1:7" customFormat="1" x14ac:dyDescent="0.25">
      <c r="A748" s="21">
        <v>9164832</v>
      </c>
      <c r="B748" s="21">
        <v>3400891648324</v>
      </c>
      <c r="C748" s="5" t="s">
        <v>309</v>
      </c>
      <c r="D748" s="10"/>
      <c r="E748" s="8" t="s">
        <v>980</v>
      </c>
      <c r="F748" s="6"/>
      <c r="G748" s="7"/>
    </row>
    <row r="749" spans="1:7" customFormat="1" x14ac:dyDescent="0.25">
      <c r="A749" s="21">
        <v>9202018</v>
      </c>
      <c r="B749" s="21">
        <v>3400892020181</v>
      </c>
      <c r="C749" s="5" t="s">
        <v>310</v>
      </c>
      <c r="D749" s="10"/>
      <c r="E749" s="8" t="s">
        <v>980</v>
      </c>
      <c r="F749" s="6"/>
      <c r="G749" s="7"/>
    </row>
    <row r="750" spans="1:7" customFormat="1" x14ac:dyDescent="0.25">
      <c r="A750" s="21">
        <v>9228816</v>
      </c>
      <c r="B750" s="21">
        <v>3400892288161</v>
      </c>
      <c r="C750" s="5" t="s">
        <v>311</v>
      </c>
      <c r="D750" s="10"/>
      <c r="E750" s="8" t="s">
        <v>980</v>
      </c>
      <c r="F750" s="6"/>
      <c r="G750" s="7"/>
    </row>
    <row r="751" spans="1:7" customFormat="1" x14ac:dyDescent="0.25">
      <c r="A751" s="21">
        <v>9353993</v>
      </c>
      <c r="B751" s="21">
        <v>3400893539934</v>
      </c>
      <c r="C751" s="5" t="s">
        <v>312</v>
      </c>
      <c r="D751" s="10"/>
      <c r="E751" s="8" t="s">
        <v>980</v>
      </c>
      <c r="F751" s="6" t="s">
        <v>431</v>
      </c>
      <c r="G751" s="7"/>
    </row>
    <row r="752" spans="1:7" customFormat="1" x14ac:dyDescent="0.25">
      <c r="A752" s="21">
        <v>9238080</v>
      </c>
      <c r="B752" s="21">
        <v>3400892380803</v>
      </c>
      <c r="C752" s="5" t="s">
        <v>313</v>
      </c>
      <c r="D752" s="10"/>
      <c r="E752" s="8" t="s">
        <v>980</v>
      </c>
      <c r="F752" s="6" t="s">
        <v>431</v>
      </c>
      <c r="G752" s="7"/>
    </row>
    <row r="753" spans="1:7" customFormat="1" x14ac:dyDescent="0.25">
      <c r="A753" s="21">
        <v>9246085</v>
      </c>
      <c r="B753" s="21">
        <v>3400892460857</v>
      </c>
      <c r="C753" s="5" t="s">
        <v>314</v>
      </c>
      <c r="D753" s="10"/>
      <c r="E753" s="8" t="s">
        <v>980</v>
      </c>
      <c r="F753" s="6" t="s">
        <v>431</v>
      </c>
      <c r="G753" s="7"/>
    </row>
    <row r="754" spans="1:7" customFormat="1" x14ac:dyDescent="0.25">
      <c r="A754" s="21">
        <v>9208570</v>
      </c>
      <c r="B754" s="21">
        <v>3400892085708</v>
      </c>
      <c r="C754" s="5" t="s">
        <v>315</v>
      </c>
      <c r="D754" s="10"/>
      <c r="E754" s="8" t="s">
        <v>980</v>
      </c>
      <c r="F754" s="6"/>
      <c r="G754" s="7"/>
    </row>
    <row r="755" spans="1:7" customFormat="1" x14ac:dyDescent="0.25">
      <c r="A755" s="21">
        <v>9274408</v>
      </c>
      <c r="B755" s="21">
        <v>3400892744087</v>
      </c>
      <c r="C755" s="5" t="s">
        <v>316</v>
      </c>
      <c r="D755" s="10"/>
      <c r="E755" s="8" t="s">
        <v>980</v>
      </c>
      <c r="F755" s="6"/>
      <c r="G755" s="7"/>
    </row>
    <row r="756" spans="1:7" customFormat="1" x14ac:dyDescent="0.25">
      <c r="A756" s="21">
        <v>9271539</v>
      </c>
      <c r="B756" s="21">
        <v>3400892715391</v>
      </c>
      <c r="C756" s="5" t="s">
        <v>317</v>
      </c>
      <c r="D756" s="10"/>
      <c r="E756" s="8" t="s">
        <v>980</v>
      </c>
      <c r="F756" s="6"/>
      <c r="G756" s="7"/>
    </row>
    <row r="757" spans="1:7" customFormat="1" x14ac:dyDescent="0.25">
      <c r="A757" s="21">
        <v>9271545</v>
      </c>
      <c r="B757" s="21">
        <v>3400892715452</v>
      </c>
      <c r="C757" s="5" t="s">
        <v>318</v>
      </c>
      <c r="D757" s="10"/>
      <c r="E757" s="8" t="s">
        <v>980</v>
      </c>
      <c r="F757" s="6"/>
      <c r="G757" s="7"/>
    </row>
    <row r="758" spans="1:7" customFormat="1" x14ac:dyDescent="0.25">
      <c r="A758" s="21">
        <v>9271551</v>
      </c>
      <c r="B758" s="21">
        <v>3400892715513</v>
      </c>
      <c r="C758" s="5" t="s">
        <v>319</v>
      </c>
      <c r="D758" s="10"/>
      <c r="E758" s="8" t="s">
        <v>980</v>
      </c>
      <c r="F758" s="6"/>
      <c r="G758" s="7"/>
    </row>
    <row r="759" spans="1:7" customFormat="1" x14ac:dyDescent="0.25">
      <c r="A759" s="21">
        <v>9271568</v>
      </c>
      <c r="B759" s="21">
        <v>3400892715681</v>
      </c>
      <c r="C759" s="5" t="s">
        <v>320</v>
      </c>
      <c r="D759" s="10"/>
      <c r="E759" s="8" t="s">
        <v>980</v>
      </c>
      <c r="F759" s="6"/>
      <c r="G759" s="7"/>
    </row>
    <row r="760" spans="1:7" customFormat="1" x14ac:dyDescent="0.25">
      <c r="A760" s="21">
        <v>9173877</v>
      </c>
      <c r="B760" s="21">
        <v>3400891738773</v>
      </c>
      <c r="C760" s="5" t="s">
        <v>321</v>
      </c>
      <c r="D760" s="10"/>
      <c r="E760" s="8" t="s">
        <v>980</v>
      </c>
      <c r="F760" s="6"/>
      <c r="G760" s="7"/>
    </row>
    <row r="761" spans="1:7" customFormat="1" x14ac:dyDescent="0.25">
      <c r="A761" s="21">
        <v>9407944</v>
      </c>
      <c r="B761" s="21">
        <v>3400894079446</v>
      </c>
      <c r="C761" s="5" t="s">
        <v>322</v>
      </c>
      <c r="D761" s="10"/>
      <c r="E761" s="8" t="s">
        <v>980</v>
      </c>
      <c r="F761" s="6" t="s">
        <v>431</v>
      </c>
      <c r="G761" s="7"/>
    </row>
    <row r="762" spans="1:7" customFormat="1" x14ac:dyDescent="0.25">
      <c r="A762" s="21">
        <v>9407950</v>
      </c>
      <c r="B762" s="21">
        <v>3400894079507</v>
      </c>
      <c r="C762" s="5" t="s">
        <v>323</v>
      </c>
      <c r="D762" s="10"/>
      <c r="E762" s="8" t="s">
        <v>980</v>
      </c>
      <c r="F762" s="6" t="s">
        <v>431</v>
      </c>
      <c r="G762" s="7"/>
    </row>
    <row r="763" spans="1:7" customFormat="1" x14ac:dyDescent="0.25">
      <c r="A763" s="21">
        <v>9407967</v>
      </c>
      <c r="B763" s="21">
        <v>3400894079675</v>
      </c>
      <c r="C763" s="5" t="s">
        <v>324</v>
      </c>
      <c r="D763" s="10"/>
      <c r="E763" s="8" t="s">
        <v>980</v>
      </c>
      <c r="F763" s="6" t="s">
        <v>431</v>
      </c>
      <c r="G763" s="7"/>
    </row>
    <row r="764" spans="1:7" customFormat="1" x14ac:dyDescent="0.25">
      <c r="A764" s="21">
        <v>9407973</v>
      </c>
      <c r="B764" s="21">
        <v>3400894079736</v>
      </c>
      <c r="C764" s="5" t="s">
        <v>325</v>
      </c>
      <c r="D764" s="10"/>
      <c r="E764" s="8" t="s">
        <v>980</v>
      </c>
      <c r="F764" s="6" t="s">
        <v>431</v>
      </c>
      <c r="G764" s="7"/>
    </row>
    <row r="765" spans="1:7" customFormat="1" x14ac:dyDescent="0.25">
      <c r="A765" s="21">
        <v>9407996</v>
      </c>
      <c r="B765" s="21">
        <v>3400894079965</v>
      </c>
      <c r="C765" s="5" t="s">
        <v>326</v>
      </c>
      <c r="D765" s="10"/>
      <c r="E765" s="8" t="s">
        <v>980</v>
      </c>
      <c r="F765" s="6" t="s">
        <v>431</v>
      </c>
      <c r="G765" s="7"/>
    </row>
    <row r="766" spans="1:7" customFormat="1" x14ac:dyDescent="0.25">
      <c r="A766" s="21">
        <v>9408004</v>
      </c>
      <c r="B766" s="21">
        <v>3400894080046</v>
      </c>
      <c r="C766" s="5" t="s">
        <v>327</v>
      </c>
      <c r="D766" s="10"/>
      <c r="E766" s="8" t="s">
        <v>980</v>
      </c>
      <c r="F766" s="6" t="s">
        <v>431</v>
      </c>
      <c r="G766" s="7"/>
    </row>
    <row r="767" spans="1:7" customFormat="1" x14ac:dyDescent="0.25">
      <c r="A767" s="21">
        <v>9408010</v>
      </c>
      <c r="B767" s="21">
        <v>3400894080107</v>
      </c>
      <c r="C767" s="5" t="s">
        <v>328</v>
      </c>
      <c r="D767" s="10"/>
      <c r="E767" s="8" t="s">
        <v>980</v>
      </c>
      <c r="F767" s="6" t="s">
        <v>431</v>
      </c>
      <c r="G767" s="7"/>
    </row>
    <row r="768" spans="1:7" customFormat="1" x14ac:dyDescent="0.25">
      <c r="A768" s="21">
        <v>9408027</v>
      </c>
      <c r="B768" s="21">
        <v>3400894080275</v>
      </c>
      <c r="C768" s="5" t="s">
        <v>329</v>
      </c>
      <c r="D768" s="10"/>
      <c r="E768" s="8" t="s">
        <v>980</v>
      </c>
      <c r="F768" s="6" t="s">
        <v>431</v>
      </c>
      <c r="G768" s="7"/>
    </row>
    <row r="769" spans="1:7" customFormat="1" x14ac:dyDescent="0.25">
      <c r="A769" s="21">
        <v>9408033</v>
      </c>
      <c r="B769" s="21">
        <v>3400894080336</v>
      </c>
      <c r="C769" s="5" t="s">
        <v>330</v>
      </c>
      <c r="D769" s="10"/>
      <c r="E769" s="8" t="s">
        <v>980</v>
      </c>
      <c r="F769" s="6" t="s">
        <v>431</v>
      </c>
      <c r="G769" s="7"/>
    </row>
    <row r="770" spans="1:7" customFormat="1" x14ac:dyDescent="0.25">
      <c r="A770" s="21">
        <v>9408056</v>
      </c>
      <c r="B770" s="21">
        <v>3400894080565</v>
      </c>
      <c r="C770" s="5" t="s">
        <v>331</v>
      </c>
      <c r="D770" s="10"/>
      <c r="E770" s="8" t="s">
        <v>980</v>
      </c>
      <c r="F770" s="6" t="s">
        <v>431</v>
      </c>
      <c r="G770" s="7"/>
    </row>
    <row r="771" spans="1:7" customFormat="1" x14ac:dyDescent="0.25">
      <c r="A771" s="21">
        <v>9408062</v>
      </c>
      <c r="B771" s="21">
        <v>3400894080626</v>
      </c>
      <c r="C771" s="5" t="s">
        <v>332</v>
      </c>
      <c r="D771" s="10"/>
      <c r="E771" s="8" t="s">
        <v>980</v>
      </c>
      <c r="F771" s="6" t="s">
        <v>431</v>
      </c>
      <c r="G771" s="7"/>
    </row>
    <row r="772" spans="1:7" customFormat="1" x14ac:dyDescent="0.25">
      <c r="A772" s="21">
        <v>9119659</v>
      </c>
      <c r="B772" s="21">
        <v>3400891196597</v>
      </c>
      <c r="C772" s="5" t="s">
        <v>333</v>
      </c>
      <c r="D772" s="10"/>
      <c r="E772" s="8" t="s">
        <v>980</v>
      </c>
      <c r="F772" s="6"/>
      <c r="G772" s="7"/>
    </row>
    <row r="773" spans="1:7" customFormat="1" x14ac:dyDescent="0.25">
      <c r="A773" s="21">
        <v>9159854</v>
      </c>
      <c r="B773" s="21">
        <v>3400891598544</v>
      </c>
      <c r="C773" s="5" t="s">
        <v>334</v>
      </c>
      <c r="D773" s="10"/>
      <c r="E773" s="8" t="s">
        <v>980</v>
      </c>
      <c r="F773" s="6"/>
      <c r="G773" s="7"/>
    </row>
    <row r="774" spans="1:7" customFormat="1" x14ac:dyDescent="0.25">
      <c r="A774" s="21">
        <v>9124442</v>
      </c>
      <c r="B774" s="21">
        <v>3400891244427</v>
      </c>
      <c r="C774" s="5" t="s">
        <v>335</v>
      </c>
      <c r="D774" s="10"/>
      <c r="E774" s="8" t="s">
        <v>980</v>
      </c>
      <c r="F774" s="6"/>
      <c r="G774" s="7"/>
    </row>
    <row r="775" spans="1:7" customFormat="1" x14ac:dyDescent="0.25">
      <c r="A775" s="21">
        <v>9154182</v>
      </c>
      <c r="B775" s="21">
        <v>3400891541823</v>
      </c>
      <c r="C775" s="5" t="s">
        <v>336</v>
      </c>
      <c r="D775" s="10"/>
      <c r="E775" s="8" t="s">
        <v>980</v>
      </c>
      <c r="F775" s="6"/>
      <c r="G775" s="7"/>
    </row>
    <row r="776" spans="1:7" customFormat="1" x14ac:dyDescent="0.25">
      <c r="A776" s="21">
        <v>9261908</v>
      </c>
      <c r="B776" s="21">
        <v>3400892619088</v>
      </c>
      <c r="C776" s="5" t="s">
        <v>337</v>
      </c>
      <c r="D776" s="10"/>
      <c r="E776" s="8" t="s">
        <v>980</v>
      </c>
      <c r="F776" s="6"/>
      <c r="G776" s="7"/>
    </row>
    <row r="777" spans="1:7" customFormat="1" x14ac:dyDescent="0.25">
      <c r="A777" s="21">
        <v>9258697</v>
      </c>
      <c r="B777" s="21">
        <v>3400892586977</v>
      </c>
      <c r="C777" s="5" t="s">
        <v>338</v>
      </c>
      <c r="D777" s="10"/>
      <c r="E777" s="8" t="s">
        <v>980</v>
      </c>
      <c r="F777" s="6"/>
      <c r="G777" s="7"/>
    </row>
    <row r="778" spans="1:7" customFormat="1" x14ac:dyDescent="0.25">
      <c r="A778" s="21">
        <v>9258705</v>
      </c>
      <c r="B778" s="21">
        <v>3400892587059</v>
      </c>
      <c r="C778" s="5" t="s">
        <v>339</v>
      </c>
      <c r="D778" s="10"/>
      <c r="E778" s="8" t="s">
        <v>980</v>
      </c>
      <c r="F778" s="6"/>
      <c r="G778" s="7"/>
    </row>
    <row r="779" spans="1:7" customFormat="1" x14ac:dyDescent="0.25">
      <c r="A779" s="21">
        <v>9312907</v>
      </c>
      <c r="B779" s="21">
        <v>3400893129074</v>
      </c>
      <c r="C779" s="5" t="s">
        <v>340</v>
      </c>
      <c r="D779" s="10"/>
      <c r="E779" s="8" t="s">
        <v>980</v>
      </c>
      <c r="F779" s="6"/>
      <c r="G779" s="7"/>
    </row>
    <row r="780" spans="1:7" customFormat="1" x14ac:dyDescent="0.25">
      <c r="A780" s="21">
        <v>9373346</v>
      </c>
      <c r="B780" s="21">
        <v>3400893733462</v>
      </c>
      <c r="C780" s="5" t="s">
        <v>341</v>
      </c>
      <c r="D780" s="10"/>
      <c r="E780" s="8" t="s">
        <v>980</v>
      </c>
      <c r="F780" s="6"/>
      <c r="G780" s="7"/>
    </row>
    <row r="781" spans="1:7" customFormat="1" x14ac:dyDescent="0.25">
      <c r="A781" s="21">
        <v>9373352</v>
      </c>
      <c r="B781" s="21">
        <v>3400893733523</v>
      </c>
      <c r="C781" s="5" t="s">
        <v>342</v>
      </c>
      <c r="D781" s="10"/>
      <c r="E781" s="8" t="s">
        <v>980</v>
      </c>
      <c r="F781" s="6"/>
      <c r="G781" s="7"/>
    </row>
    <row r="782" spans="1:7" customFormat="1" x14ac:dyDescent="0.25">
      <c r="A782" s="21">
        <v>9373381</v>
      </c>
      <c r="B782" s="21">
        <v>3400893733813</v>
      </c>
      <c r="C782" s="5" t="s">
        <v>343</v>
      </c>
      <c r="D782" s="10"/>
      <c r="E782" s="8" t="s">
        <v>980</v>
      </c>
      <c r="F782" s="6"/>
      <c r="G782" s="7"/>
    </row>
    <row r="783" spans="1:7" customFormat="1" x14ac:dyDescent="0.25">
      <c r="A783" s="21">
        <v>9367587</v>
      </c>
      <c r="B783" s="21">
        <v>3400893675878</v>
      </c>
      <c r="C783" s="5" t="s">
        <v>344</v>
      </c>
      <c r="D783" s="10"/>
      <c r="E783" s="8" t="s">
        <v>980</v>
      </c>
      <c r="F783" s="6"/>
      <c r="G783" s="7"/>
    </row>
    <row r="784" spans="1:7" customFormat="1" x14ac:dyDescent="0.25">
      <c r="A784" s="21">
        <v>9373398</v>
      </c>
      <c r="B784" s="21">
        <v>3400893733981</v>
      </c>
      <c r="C784" s="5" t="s">
        <v>345</v>
      </c>
      <c r="D784" s="10"/>
      <c r="E784" s="8" t="s">
        <v>980</v>
      </c>
      <c r="F784" s="6"/>
      <c r="G784" s="7"/>
    </row>
    <row r="785" spans="1:7" customFormat="1" x14ac:dyDescent="0.25">
      <c r="A785" s="21">
        <v>9246398</v>
      </c>
      <c r="B785" s="21">
        <v>3400892463988</v>
      </c>
      <c r="C785" s="5" t="s">
        <v>346</v>
      </c>
      <c r="D785" s="10"/>
      <c r="E785" s="8" t="s">
        <v>980</v>
      </c>
      <c r="F785" s="6"/>
      <c r="G785" s="7"/>
    </row>
    <row r="786" spans="1:7" customFormat="1" x14ac:dyDescent="0.25">
      <c r="A786" s="21">
        <v>9324537</v>
      </c>
      <c r="B786" s="21">
        <v>3400893245378</v>
      </c>
      <c r="C786" s="5" t="s">
        <v>347</v>
      </c>
      <c r="D786" s="10"/>
      <c r="E786" s="8" t="s">
        <v>980</v>
      </c>
      <c r="F786" s="6"/>
      <c r="G786" s="7"/>
    </row>
    <row r="787" spans="1:7" customFormat="1" x14ac:dyDescent="0.25">
      <c r="A787" s="21">
        <v>9324299</v>
      </c>
      <c r="B787" s="21">
        <v>3400893242995</v>
      </c>
      <c r="C787" s="5" t="s">
        <v>348</v>
      </c>
      <c r="D787" s="10"/>
      <c r="E787" s="8" t="s">
        <v>980</v>
      </c>
      <c r="F787" s="6"/>
      <c r="G787" s="7"/>
    </row>
    <row r="788" spans="1:7" customFormat="1" x14ac:dyDescent="0.25">
      <c r="A788" s="21">
        <v>9212011</v>
      </c>
      <c r="B788" s="21">
        <v>3400892120119</v>
      </c>
      <c r="C788" s="5" t="s">
        <v>349</v>
      </c>
      <c r="D788" s="10"/>
      <c r="E788" s="8" t="s">
        <v>980</v>
      </c>
      <c r="F788" s="6"/>
      <c r="G788" s="7"/>
    </row>
    <row r="789" spans="1:7" customFormat="1" x14ac:dyDescent="0.25">
      <c r="A789" s="21">
        <v>9201065</v>
      </c>
      <c r="B789" s="21">
        <v>3400892010656</v>
      </c>
      <c r="C789" s="5" t="s">
        <v>350</v>
      </c>
      <c r="D789" s="10"/>
      <c r="E789" s="8" t="s">
        <v>980</v>
      </c>
      <c r="F789" s="6"/>
      <c r="G789" s="7"/>
    </row>
    <row r="790" spans="1:7" customFormat="1" x14ac:dyDescent="0.25">
      <c r="A790" s="21">
        <v>9212028</v>
      </c>
      <c r="B790" s="21">
        <v>3400892120287</v>
      </c>
      <c r="C790" s="5" t="s">
        <v>351</v>
      </c>
      <c r="D790" s="10"/>
      <c r="E790" s="8" t="s">
        <v>980</v>
      </c>
      <c r="F790" s="6"/>
      <c r="G790" s="7"/>
    </row>
    <row r="791" spans="1:7" customFormat="1" x14ac:dyDescent="0.25">
      <c r="A791" s="21">
        <v>9240562</v>
      </c>
      <c r="B791" s="21">
        <v>3400892405629</v>
      </c>
      <c r="C791" s="5" t="s">
        <v>352</v>
      </c>
      <c r="D791" s="10"/>
      <c r="E791" s="8" t="s">
        <v>980</v>
      </c>
      <c r="F791" s="6"/>
      <c r="G791" s="7"/>
    </row>
    <row r="792" spans="1:7" customFormat="1" x14ac:dyDescent="0.25">
      <c r="A792" s="21">
        <v>9180096</v>
      </c>
      <c r="B792" s="21">
        <v>3400891800968</v>
      </c>
      <c r="C792" s="5" t="s">
        <v>353</v>
      </c>
      <c r="D792" s="10"/>
      <c r="E792" s="8" t="s">
        <v>980</v>
      </c>
      <c r="F792" s="6"/>
      <c r="G792" s="7"/>
    </row>
    <row r="793" spans="1:7" customFormat="1" x14ac:dyDescent="0.25">
      <c r="A793" s="21">
        <v>9180104</v>
      </c>
      <c r="B793" s="21">
        <v>3400891801040</v>
      </c>
      <c r="C793" s="5" t="s">
        <v>354</v>
      </c>
      <c r="D793" s="10"/>
      <c r="E793" s="8" t="s">
        <v>980</v>
      </c>
      <c r="F793" s="6"/>
      <c r="G793" s="7"/>
    </row>
    <row r="794" spans="1:7" customFormat="1" x14ac:dyDescent="0.25">
      <c r="A794" s="21">
        <v>9264930</v>
      </c>
      <c r="B794" s="21">
        <v>3400892649306</v>
      </c>
      <c r="C794" s="5" t="s">
        <v>355</v>
      </c>
      <c r="D794" s="10"/>
      <c r="E794" s="8" t="s">
        <v>980</v>
      </c>
      <c r="F794" s="6"/>
      <c r="G794" s="7"/>
    </row>
    <row r="795" spans="1:7" customFormat="1" x14ac:dyDescent="0.25">
      <c r="A795" s="21">
        <v>9261966</v>
      </c>
      <c r="B795" s="21">
        <v>3400892619668</v>
      </c>
      <c r="C795" s="5" t="s">
        <v>356</v>
      </c>
      <c r="D795" s="10"/>
      <c r="E795" s="8" t="s">
        <v>980</v>
      </c>
      <c r="F795" s="6"/>
      <c r="G795" s="7"/>
    </row>
    <row r="796" spans="1:7" customFormat="1" x14ac:dyDescent="0.25">
      <c r="A796" s="21">
        <v>9203058</v>
      </c>
      <c r="B796" s="21">
        <v>3400892030586</v>
      </c>
      <c r="C796" s="5" t="s">
        <v>357</v>
      </c>
      <c r="D796" s="10"/>
      <c r="E796" s="8" t="s">
        <v>980</v>
      </c>
      <c r="F796" s="6"/>
      <c r="G796" s="7"/>
    </row>
    <row r="797" spans="1:7" customFormat="1" x14ac:dyDescent="0.25">
      <c r="A797" s="21">
        <v>9330265</v>
      </c>
      <c r="B797" s="21">
        <v>3400893302651</v>
      </c>
      <c r="C797" s="5" t="s">
        <v>358</v>
      </c>
      <c r="D797" s="10"/>
      <c r="E797" s="8" t="s">
        <v>980</v>
      </c>
      <c r="F797" s="6"/>
      <c r="G797" s="7"/>
    </row>
    <row r="798" spans="1:7" customFormat="1" x14ac:dyDescent="0.25">
      <c r="A798" s="21">
        <v>9330271</v>
      </c>
      <c r="B798" s="21">
        <v>3400893302712</v>
      </c>
      <c r="C798" s="5" t="s">
        <v>359</v>
      </c>
      <c r="D798" s="10"/>
      <c r="E798" s="8" t="s">
        <v>980</v>
      </c>
      <c r="F798" s="6"/>
      <c r="G798" s="7"/>
    </row>
    <row r="799" spans="1:7" customFormat="1" x14ac:dyDescent="0.25">
      <c r="A799" s="21">
        <v>9330650</v>
      </c>
      <c r="B799" s="21">
        <v>3400893306505</v>
      </c>
      <c r="C799" s="5" t="s">
        <v>360</v>
      </c>
      <c r="D799" s="10"/>
      <c r="E799" s="8" t="s">
        <v>980</v>
      </c>
      <c r="F799" s="6"/>
      <c r="G799" s="7"/>
    </row>
    <row r="800" spans="1:7" customFormat="1" x14ac:dyDescent="0.25">
      <c r="A800" s="21">
        <v>9203064</v>
      </c>
      <c r="B800" s="21">
        <v>3400892030647</v>
      </c>
      <c r="C800" s="5" t="s">
        <v>361</v>
      </c>
      <c r="D800" s="10"/>
      <c r="E800" s="8" t="s">
        <v>980</v>
      </c>
      <c r="F800" s="6"/>
      <c r="G800" s="7"/>
    </row>
    <row r="801" spans="1:7" customFormat="1" x14ac:dyDescent="0.25">
      <c r="A801" s="21">
        <v>9203070</v>
      </c>
      <c r="B801" s="21">
        <v>3400892030708</v>
      </c>
      <c r="C801" s="5" t="s">
        <v>362</v>
      </c>
      <c r="D801" s="10"/>
      <c r="E801" s="8" t="s">
        <v>980</v>
      </c>
      <c r="F801" s="6"/>
      <c r="G801" s="7"/>
    </row>
    <row r="802" spans="1:7" customFormat="1" x14ac:dyDescent="0.25">
      <c r="A802" s="21">
        <v>9203087</v>
      </c>
      <c r="B802" s="21">
        <v>3400892030876</v>
      </c>
      <c r="C802" s="5" t="s">
        <v>363</v>
      </c>
      <c r="D802" s="10"/>
      <c r="E802" s="8" t="s">
        <v>980</v>
      </c>
      <c r="F802" s="6"/>
      <c r="G802" s="7"/>
    </row>
    <row r="803" spans="1:7" customFormat="1" x14ac:dyDescent="0.25">
      <c r="A803" s="21">
        <v>9351586</v>
      </c>
      <c r="B803" s="21">
        <v>3400893515860</v>
      </c>
      <c r="C803" s="5" t="s">
        <v>364</v>
      </c>
      <c r="D803" s="10"/>
      <c r="E803" s="8" t="s">
        <v>980</v>
      </c>
      <c r="F803" s="6" t="s">
        <v>431</v>
      </c>
      <c r="G803" s="7"/>
    </row>
    <row r="804" spans="1:7" customFormat="1" x14ac:dyDescent="0.25">
      <c r="A804" s="21">
        <v>9351592</v>
      </c>
      <c r="B804" s="21">
        <v>3400893515921</v>
      </c>
      <c r="C804" s="5" t="s">
        <v>365</v>
      </c>
      <c r="D804" s="10"/>
      <c r="E804" s="8" t="s">
        <v>980</v>
      </c>
      <c r="F804" s="6" t="s">
        <v>431</v>
      </c>
      <c r="G804" s="7"/>
    </row>
    <row r="805" spans="1:7" customFormat="1" x14ac:dyDescent="0.25">
      <c r="A805" s="21">
        <v>9351600</v>
      </c>
      <c r="B805" s="21">
        <v>3400893516003</v>
      </c>
      <c r="C805" s="5" t="s">
        <v>366</v>
      </c>
      <c r="D805" s="10"/>
      <c r="E805" s="8" t="s">
        <v>980</v>
      </c>
      <c r="F805" s="6" t="s">
        <v>431</v>
      </c>
      <c r="G805" s="7"/>
    </row>
    <row r="806" spans="1:7" customFormat="1" x14ac:dyDescent="0.25">
      <c r="A806" s="21">
        <v>9351617</v>
      </c>
      <c r="B806" s="21">
        <v>3400893516171</v>
      </c>
      <c r="C806" s="5" t="s">
        <v>367</v>
      </c>
      <c r="D806" s="10"/>
      <c r="E806" s="8" t="s">
        <v>980</v>
      </c>
      <c r="F806" s="6" t="s">
        <v>431</v>
      </c>
      <c r="G806" s="7"/>
    </row>
    <row r="807" spans="1:7" customFormat="1" x14ac:dyDescent="0.25">
      <c r="A807" s="21">
        <v>9351623</v>
      </c>
      <c r="B807" s="21">
        <v>3400893516232</v>
      </c>
      <c r="C807" s="5" t="s">
        <v>368</v>
      </c>
      <c r="D807" s="10"/>
      <c r="E807" s="8" t="s">
        <v>980</v>
      </c>
      <c r="F807" s="6" t="s">
        <v>431</v>
      </c>
      <c r="G807" s="7"/>
    </row>
    <row r="808" spans="1:7" customFormat="1" x14ac:dyDescent="0.25">
      <c r="A808" s="21">
        <v>9351646</v>
      </c>
      <c r="B808" s="21">
        <v>3400893516461</v>
      </c>
      <c r="C808" s="5" t="s">
        <v>369</v>
      </c>
      <c r="D808" s="10"/>
      <c r="E808" s="8" t="s">
        <v>980</v>
      </c>
      <c r="F808" s="6" t="s">
        <v>431</v>
      </c>
      <c r="G808" s="7"/>
    </row>
    <row r="809" spans="1:7" customFormat="1" x14ac:dyDescent="0.25">
      <c r="A809" s="21">
        <v>9354053</v>
      </c>
      <c r="B809" s="21">
        <v>3400893540534</v>
      </c>
      <c r="C809" s="5" t="s">
        <v>370</v>
      </c>
      <c r="D809" s="10"/>
      <c r="E809" s="8" t="s">
        <v>980</v>
      </c>
      <c r="F809" s="6" t="s">
        <v>431</v>
      </c>
      <c r="G809" s="7"/>
    </row>
    <row r="810" spans="1:7" customFormat="1" x14ac:dyDescent="0.25">
      <c r="A810" s="21">
        <v>9354076</v>
      </c>
      <c r="B810" s="21">
        <v>3400893540763</v>
      </c>
      <c r="C810" s="5" t="s">
        <v>371</v>
      </c>
      <c r="D810" s="10"/>
      <c r="E810" s="8" t="s">
        <v>980</v>
      </c>
      <c r="F810" s="6" t="s">
        <v>431</v>
      </c>
      <c r="G810" s="7"/>
    </row>
    <row r="811" spans="1:7" customFormat="1" x14ac:dyDescent="0.25">
      <c r="A811" s="21">
        <v>9354082</v>
      </c>
      <c r="B811" s="21">
        <v>3400893540824</v>
      </c>
      <c r="C811" s="5" t="s">
        <v>372</v>
      </c>
      <c r="D811" s="10"/>
      <c r="E811" s="8" t="s">
        <v>980</v>
      </c>
      <c r="F811" s="6" t="s">
        <v>431</v>
      </c>
      <c r="G811" s="7"/>
    </row>
    <row r="812" spans="1:7" customFormat="1" x14ac:dyDescent="0.25">
      <c r="A812" s="21">
        <v>9354099</v>
      </c>
      <c r="B812" s="21">
        <v>3400893540992</v>
      </c>
      <c r="C812" s="5" t="s">
        <v>373</v>
      </c>
      <c r="D812" s="10"/>
      <c r="E812" s="8" t="s">
        <v>980</v>
      </c>
      <c r="F812" s="6" t="s">
        <v>431</v>
      </c>
      <c r="G812" s="7"/>
    </row>
    <row r="813" spans="1:7" customFormat="1" x14ac:dyDescent="0.25">
      <c r="A813" s="21">
        <v>9354107</v>
      </c>
      <c r="B813" s="21">
        <v>3400893541074</v>
      </c>
      <c r="C813" s="5" t="s">
        <v>374</v>
      </c>
      <c r="D813" s="10"/>
      <c r="E813" s="8" t="s">
        <v>980</v>
      </c>
      <c r="F813" s="6" t="s">
        <v>431</v>
      </c>
      <c r="G813" s="7"/>
    </row>
    <row r="814" spans="1:7" customFormat="1" x14ac:dyDescent="0.25">
      <c r="A814" s="21">
        <v>9354113</v>
      </c>
      <c r="B814" s="21">
        <v>3400893541135</v>
      </c>
      <c r="C814" s="5" t="s">
        <v>375</v>
      </c>
      <c r="D814" s="10"/>
      <c r="E814" s="8" t="s">
        <v>980</v>
      </c>
      <c r="F814" s="6" t="s">
        <v>431</v>
      </c>
      <c r="G814" s="7"/>
    </row>
    <row r="815" spans="1:7" customFormat="1" x14ac:dyDescent="0.25">
      <c r="A815" s="21">
        <v>9372743</v>
      </c>
      <c r="B815" s="21">
        <v>3400893727430</v>
      </c>
      <c r="C815" s="5" t="s">
        <v>376</v>
      </c>
      <c r="D815" s="10"/>
      <c r="E815" s="8" t="s">
        <v>980</v>
      </c>
      <c r="F815" s="6"/>
      <c r="G815" s="7"/>
    </row>
    <row r="816" spans="1:7" customFormat="1" x14ac:dyDescent="0.25">
      <c r="A816" s="21">
        <v>9372766</v>
      </c>
      <c r="B816" s="21">
        <v>3400893727669</v>
      </c>
      <c r="C816" s="5" t="s">
        <v>377</v>
      </c>
      <c r="D816" s="10"/>
      <c r="E816" s="8" t="s">
        <v>980</v>
      </c>
      <c r="F816" s="6"/>
      <c r="G816" s="7"/>
    </row>
    <row r="817" spans="1:7" customFormat="1" x14ac:dyDescent="0.25">
      <c r="A817" s="21">
        <v>9372772</v>
      </c>
      <c r="B817" s="21">
        <v>3400893727720</v>
      </c>
      <c r="C817" s="5" t="s">
        <v>378</v>
      </c>
      <c r="D817" s="10"/>
      <c r="E817" s="8" t="s">
        <v>980</v>
      </c>
      <c r="F817" s="6"/>
      <c r="G817" s="7"/>
    </row>
    <row r="818" spans="1:7" customFormat="1" x14ac:dyDescent="0.25">
      <c r="A818" s="21">
        <v>9372789</v>
      </c>
      <c r="B818" s="21">
        <v>3400893727898</v>
      </c>
      <c r="C818" s="5" t="s">
        <v>379</v>
      </c>
      <c r="D818" s="10"/>
      <c r="E818" s="8" t="s">
        <v>980</v>
      </c>
      <c r="F818" s="6"/>
      <c r="G818" s="7"/>
    </row>
    <row r="819" spans="1:7" customFormat="1" x14ac:dyDescent="0.25">
      <c r="A819" s="21">
        <v>9372795</v>
      </c>
      <c r="B819" s="21">
        <v>3400893727959</v>
      </c>
      <c r="C819" s="5" t="s">
        <v>380</v>
      </c>
      <c r="D819" s="10"/>
      <c r="E819" s="8" t="s">
        <v>980</v>
      </c>
      <c r="F819" s="6"/>
      <c r="G819" s="7"/>
    </row>
    <row r="820" spans="1:7" customFormat="1" x14ac:dyDescent="0.25">
      <c r="A820" s="21">
        <v>9372803</v>
      </c>
      <c r="B820" s="21">
        <v>3400893728031</v>
      </c>
      <c r="C820" s="5" t="s">
        <v>381</v>
      </c>
      <c r="D820" s="10"/>
      <c r="E820" s="8" t="s">
        <v>980</v>
      </c>
      <c r="F820" s="6"/>
      <c r="G820" s="7"/>
    </row>
    <row r="821" spans="1:7" customFormat="1" x14ac:dyDescent="0.25">
      <c r="A821" s="21">
        <v>9398205</v>
      </c>
      <c r="B821" s="21">
        <v>3400893982051</v>
      </c>
      <c r="C821" s="5" t="s">
        <v>382</v>
      </c>
      <c r="D821" s="10"/>
      <c r="E821" s="8" t="s">
        <v>980</v>
      </c>
      <c r="F821" s="6"/>
      <c r="G821" s="7"/>
    </row>
    <row r="822" spans="1:7" customFormat="1" x14ac:dyDescent="0.25">
      <c r="A822" s="21">
        <v>9182066</v>
      </c>
      <c r="B822" s="21">
        <v>3400891820669</v>
      </c>
      <c r="C822" s="5" t="s">
        <v>383</v>
      </c>
      <c r="D822" s="10"/>
      <c r="E822" s="8" t="s">
        <v>980</v>
      </c>
      <c r="F822" s="6"/>
      <c r="G822" s="7"/>
    </row>
    <row r="823" spans="1:7" customFormat="1" x14ac:dyDescent="0.25">
      <c r="A823" s="21">
        <v>9240013</v>
      </c>
      <c r="B823" s="21">
        <v>3400892400136</v>
      </c>
      <c r="C823" s="5" t="s">
        <v>384</v>
      </c>
      <c r="D823" s="10"/>
      <c r="E823" s="8" t="s">
        <v>980</v>
      </c>
      <c r="F823" s="6"/>
      <c r="G823" s="7"/>
    </row>
    <row r="824" spans="1:7" customFormat="1" x14ac:dyDescent="0.25">
      <c r="A824" s="21">
        <v>9342759</v>
      </c>
      <c r="B824" s="21">
        <v>3400893427590</v>
      </c>
      <c r="C824" s="5" t="s">
        <v>385</v>
      </c>
      <c r="D824" s="10"/>
      <c r="E824" s="8" t="s">
        <v>980</v>
      </c>
      <c r="F824" s="6"/>
      <c r="G824" s="7"/>
    </row>
    <row r="825" spans="1:7" customFormat="1" x14ac:dyDescent="0.25">
      <c r="A825" s="21">
        <v>9240036</v>
      </c>
      <c r="B825" s="21">
        <v>3400892400365</v>
      </c>
      <c r="C825" s="5" t="s">
        <v>386</v>
      </c>
      <c r="D825" s="10"/>
      <c r="E825" s="8" t="s">
        <v>980</v>
      </c>
      <c r="F825" s="6"/>
      <c r="G825" s="7"/>
    </row>
    <row r="826" spans="1:7" customFormat="1" x14ac:dyDescent="0.25">
      <c r="A826" s="21">
        <v>9274182</v>
      </c>
      <c r="B826" s="21">
        <v>3400892741826</v>
      </c>
      <c r="C826" s="5" t="s">
        <v>387</v>
      </c>
      <c r="D826" s="10"/>
      <c r="E826" s="8" t="s">
        <v>980</v>
      </c>
      <c r="F826" s="6"/>
      <c r="G826" s="7"/>
    </row>
    <row r="827" spans="1:7" customFormat="1" x14ac:dyDescent="0.25">
      <c r="A827" s="21">
        <v>9191065</v>
      </c>
      <c r="B827" s="21">
        <v>3400891910650</v>
      </c>
      <c r="C827" s="5" t="s">
        <v>388</v>
      </c>
      <c r="D827" s="10"/>
      <c r="E827" s="8" t="s">
        <v>980</v>
      </c>
      <c r="F827" s="6"/>
      <c r="G827" s="7"/>
    </row>
    <row r="828" spans="1:7" customFormat="1" x14ac:dyDescent="0.25">
      <c r="A828" s="21">
        <v>9231600</v>
      </c>
      <c r="B828" s="21">
        <v>3400892316000</v>
      </c>
      <c r="C828" s="5" t="s">
        <v>389</v>
      </c>
      <c r="D828" s="10"/>
      <c r="E828" s="8" t="s">
        <v>980</v>
      </c>
      <c r="F828" s="6"/>
      <c r="G828" s="7"/>
    </row>
    <row r="829" spans="1:7" customFormat="1" x14ac:dyDescent="0.25">
      <c r="A829" s="21">
        <v>9311658</v>
      </c>
      <c r="B829" s="21">
        <v>3400893116586</v>
      </c>
      <c r="C829" s="5" t="s">
        <v>390</v>
      </c>
      <c r="D829" s="10"/>
      <c r="E829" s="8" t="s">
        <v>980</v>
      </c>
      <c r="F829" s="6"/>
      <c r="G829" s="7"/>
    </row>
    <row r="830" spans="1:7" customFormat="1" x14ac:dyDescent="0.25">
      <c r="A830" s="21">
        <v>9311664</v>
      </c>
      <c r="B830" s="21">
        <v>3400893116647</v>
      </c>
      <c r="C830" s="5" t="s">
        <v>391</v>
      </c>
      <c r="D830" s="10"/>
      <c r="E830" s="8" t="s">
        <v>980</v>
      </c>
      <c r="F830" s="6"/>
      <c r="G830" s="7"/>
    </row>
    <row r="831" spans="1:7" customFormat="1" x14ac:dyDescent="0.25">
      <c r="A831" s="21">
        <v>9399877</v>
      </c>
      <c r="B831" s="21">
        <v>3400893998779</v>
      </c>
      <c r="C831" s="5" t="s">
        <v>392</v>
      </c>
      <c r="D831" s="10"/>
      <c r="E831" s="8" t="s">
        <v>980</v>
      </c>
      <c r="F831" s="6"/>
      <c r="G831" s="7"/>
    </row>
    <row r="832" spans="1:7" customFormat="1" x14ac:dyDescent="0.25">
      <c r="A832" s="21">
        <v>9399883</v>
      </c>
      <c r="B832" s="21">
        <v>3400893998830</v>
      </c>
      <c r="C832" s="5" t="s">
        <v>393</v>
      </c>
      <c r="D832" s="10"/>
      <c r="E832" s="8" t="s">
        <v>980</v>
      </c>
      <c r="F832" s="6"/>
      <c r="G832" s="7"/>
    </row>
    <row r="833" spans="1:7" customFormat="1" x14ac:dyDescent="0.25">
      <c r="A833" s="21">
        <v>9375635</v>
      </c>
      <c r="B833" s="21">
        <v>3400893756355</v>
      </c>
      <c r="C833" s="5" t="s">
        <v>394</v>
      </c>
      <c r="D833" s="10"/>
      <c r="E833" s="8" t="s">
        <v>980</v>
      </c>
      <c r="F833" s="6"/>
      <c r="G833" s="7"/>
    </row>
    <row r="834" spans="1:7" customFormat="1" x14ac:dyDescent="0.25">
      <c r="A834" s="21">
        <v>9196476</v>
      </c>
      <c r="B834" s="21">
        <v>3400891964769</v>
      </c>
      <c r="C834" s="5" t="s">
        <v>395</v>
      </c>
      <c r="D834" s="10"/>
      <c r="E834" s="8" t="s">
        <v>980</v>
      </c>
      <c r="F834" s="6"/>
      <c r="G834" s="7"/>
    </row>
    <row r="835" spans="1:7" customFormat="1" x14ac:dyDescent="0.25">
      <c r="A835" s="21">
        <v>9375641</v>
      </c>
      <c r="B835" s="21">
        <v>3400893756416</v>
      </c>
      <c r="C835" s="5" t="s">
        <v>396</v>
      </c>
      <c r="D835" s="10"/>
      <c r="E835" s="8" t="s">
        <v>980</v>
      </c>
      <c r="F835" s="6"/>
      <c r="G835" s="7"/>
    </row>
    <row r="836" spans="1:7" customFormat="1" x14ac:dyDescent="0.25">
      <c r="A836" s="21">
        <v>9203383</v>
      </c>
      <c r="B836" s="21">
        <v>3400892033839</v>
      </c>
      <c r="C836" s="5" t="s">
        <v>397</v>
      </c>
      <c r="D836" s="10"/>
      <c r="E836" s="8" t="s">
        <v>980</v>
      </c>
      <c r="F836" s="6"/>
      <c r="G836" s="7"/>
    </row>
    <row r="837" spans="1:7" customFormat="1" x14ac:dyDescent="0.25">
      <c r="A837" s="21">
        <v>9172470</v>
      </c>
      <c r="B837" s="21">
        <v>3400891724707</v>
      </c>
      <c r="C837" s="5" t="s">
        <v>398</v>
      </c>
      <c r="D837" s="10"/>
      <c r="E837" s="8" t="s">
        <v>980</v>
      </c>
      <c r="F837" s="6"/>
      <c r="G837" s="7"/>
    </row>
    <row r="838" spans="1:7" customFormat="1" x14ac:dyDescent="0.25">
      <c r="A838" s="21">
        <v>9172487</v>
      </c>
      <c r="B838" s="21">
        <v>3400891724875</v>
      </c>
      <c r="C838" s="5" t="s">
        <v>399</v>
      </c>
      <c r="D838" s="10"/>
      <c r="E838" s="8" t="s">
        <v>980</v>
      </c>
      <c r="F838" s="6"/>
      <c r="G838" s="7"/>
    </row>
    <row r="839" spans="1:7" customFormat="1" x14ac:dyDescent="0.25">
      <c r="A839" s="21">
        <v>9266283</v>
      </c>
      <c r="B839" s="21">
        <v>3400892662831</v>
      </c>
      <c r="C839" s="5" t="s">
        <v>400</v>
      </c>
      <c r="D839" s="10"/>
      <c r="E839" s="8" t="s">
        <v>980</v>
      </c>
      <c r="F839" s="6"/>
      <c r="G839" s="7"/>
    </row>
    <row r="840" spans="1:7" customFormat="1" x14ac:dyDescent="0.25">
      <c r="A840" s="21">
        <v>9316035</v>
      </c>
      <c r="B840" s="21">
        <v>3400893160350</v>
      </c>
      <c r="C840" s="5" t="s">
        <v>401</v>
      </c>
      <c r="D840" s="10"/>
      <c r="E840" s="8" t="s">
        <v>980</v>
      </c>
      <c r="F840" s="6"/>
      <c r="G840" s="7"/>
    </row>
    <row r="841" spans="1:7" customFormat="1" x14ac:dyDescent="0.25">
      <c r="A841" s="21">
        <v>9316041</v>
      </c>
      <c r="B841" s="21">
        <v>3400893160411</v>
      </c>
      <c r="C841" s="5" t="s">
        <v>402</v>
      </c>
      <c r="D841" s="10"/>
      <c r="E841" s="8" t="s">
        <v>980</v>
      </c>
      <c r="F841" s="6"/>
      <c r="G841" s="7"/>
    </row>
    <row r="842" spans="1:7" customFormat="1" x14ac:dyDescent="0.25">
      <c r="A842" s="21">
        <v>9281199</v>
      </c>
      <c r="B842" s="21">
        <v>3400892811994</v>
      </c>
      <c r="C842" s="5" t="s">
        <v>403</v>
      </c>
      <c r="D842" s="10"/>
      <c r="E842" s="8" t="s">
        <v>980</v>
      </c>
      <c r="F842" s="6"/>
      <c r="G842" s="7"/>
    </row>
    <row r="843" spans="1:7" customFormat="1" x14ac:dyDescent="0.25">
      <c r="A843" s="21">
        <v>9208624</v>
      </c>
      <c r="B843" s="21">
        <v>3400892086248</v>
      </c>
      <c r="C843" s="5" t="s">
        <v>404</v>
      </c>
      <c r="D843" s="10"/>
      <c r="E843" s="8" t="s">
        <v>980</v>
      </c>
      <c r="F843" s="6" t="s">
        <v>431</v>
      </c>
      <c r="G843" s="7"/>
    </row>
    <row r="844" spans="1:7" customFormat="1" x14ac:dyDescent="0.25">
      <c r="A844" s="21">
        <v>9153395</v>
      </c>
      <c r="B844" s="21">
        <v>3400891533958</v>
      </c>
      <c r="C844" s="5" t="s">
        <v>405</v>
      </c>
      <c r="D844" s="10"/>
      <c r="E844" s="8" t="s">
        <v>980</v>
      </c>
      <c r="F844" s="6" t="s">
        <v>431</v>
      </c>
      <c r="G844" s="7"/>
    </row>
    <row r="845" spans="1:7" customFormat="1" x14ac:dyDescent="0.25">
      <c r="A845" s="21">
        <v>9268508</v>
      </c>
      <c r="B845" s="21">
        <v>3400892685083</v>
      </c>
      <c r="C845" s="5" t="s">
        <v>406</v>
      </c>
      <c r="D845" s="10"/>
      <c r="E845" s="8" t="s">
        <v>980</v>
      </c>
      <c r="F845" s="6"/>
      <c r="G845" s="7"/>
    </row>
    <row r="846" spans="1:7" customFormat="1" x14ac:dyDescent="0.25">
      <c r="A846" s="21">
        <v>9268514</v>
      </c>
      <c r="B846" s="21">
        <v>3400892685144</v>
      </c>
      <c r="C846" s="5" t="s">
        <v>407</v>
      </c>
      <c r="D846" s="10"/>
      <c r="E846" s="8" t="s">
        <v>980</v>
      </c>
      <c r="F846" s="6"/>
      <c r="G846" s="7"/>
    </row>
    <row r="847" spans="1:7" customFormat="1" x14ac:dyDescent="0.25">
      <c r="A847" s="21">
        <v>9208630</v>
      </c>
      <c r="B847" s="21">
        <v>3400892086309</v>
      </c>
      <c r="C847" s="5" t="s">
        <v>408</v>
      </c>
      <c r="D847" s="10"/>
      <c r="E847" s="8" t="s">
        <v>980</v>
      </c>
      <c r="F847" s="6" t="s">
        <v>431</v>
      </c>
      <c r="G847" s="7"/>
    </row>
    <row r="848" spans="1:7" customFormat="1" x14ac:dyDescent="0.25">
      <c r="A848" s="21">
        <v>9268520</v>
      </c>
      <c r="B848" s="21">
        <v>3400892685205</v>
      </c>
      <c r="C848" s="5" t="s">
        <v>409</v>
      </c>
      <c r="D848" s="10"/>
      <c r="E848" s="8" t="s">
        <v>980</v>
      </c>
      <c r="F848" s="6"/>
      <c r="G848" s="7"/>
    </row>
    <row r="849" spans="1:7" customFormat="1" x14ac:dyDescent="0.25">
      <c r="A849" s="21">
        <v>9268537</v>
      </c>
      <c r="B849" s="21">
        <v>3400892685373</v>
      </c>
      <c r="C849" s="5" t="s">
        <v>410</v>
      </c>
      <c r="D849" s="10"/>
      <c r="E849" s="8" t="s">
        <v>980</v>
      </c>
      <c r="F849" s="6"/>
      <c r="G849" s="7"/>
    </row>
    <row r="850" spans="1:7" customFormat="1" x14ac:dyDescent="0.25">
      <c r="A850" s="21">
        <v>9208647</v>
      </c>
      <c r="B850" s="21">
        <v>3400892086477</v>
      </c>
      <c r="C850" s="5" t="s">
        <v>411</v>
      </c>
      <c r="D850" s="10"/>
      <c r="E850" s="8" t="s">
        <v>980</v>
      </c>
      <c r="F850" s="6" t="s">
        <v>431</v>
      </c>
      <c r="G850" s="7"/>
    </row>
    <row r="851" spans="1:7" customFormat="1" x14ac:dyDescent="0.25">
      <c r="A851" s="21">
        <v>9153403</v>
      </c>
      <c r="B851" s="21">
        <v>3400891534030</v>
      </c>
      <c r="C851" s="5" t="s">
        <v>412</v>
      </c>
      <c r="D851" s="10"/>
      <c r="E851" s="8" t="s">
        <v>980</v>
      </c>
      <c r="F851" s="6"/>
      <c r="G851" s="7"/>
    </row>
    <row r="852" spans="1:7" customFormat="1" x14ac:dyDescent="0.25">
      <c r="A852" s="21">
        <v>9268543</v>
      </c>
      <c r="B852" s="21">
        <v>3400892685434</v>
      </c>
      <c r="C852" s="5" t="s">
        <v>413</v>
      </c>
      <c r="D852" s="10"/>
      <c r="E852" s="8" t="s">
        <v>980</v>
      </c>
      <c r="F852" s="6"/>
      <c r="G852" s="7"/>
    </row>
    <row r="853" spans="1:7" customFormat="1" x14ac:dyDescent="0.25">
      <c r="A853" s="21">
        <v>9268566</v>
      </c>
      <c r="B853" s="21">
        <v>3400892685663</v>
      </c>
      <c r="C853" s="5" t="s">
        <v>414</v>
      </c>
      <c r="D853" s="10"/>
      <c r="E853" s="8" t="s">
        <v>980</v>
      </c>
      <c r="F853" s="6"/>
      <c r="G853" s="7"/>
    </row>
    <row r="854" spans="1:7" customFormat="1" x14ac:dyDescent="0.25">
      <c r="A854" s="21">
        <v>9212525</v>
      </c>
      <c r="B854" s="21">
        <v>3400892125251</v>
      </c>
      <c r="C854" s="5" t="s">
        <v>415</v>
      </c>
      <c r="D854" s="10"/>
      <c r="E854" s="8" t="s">
        <v>980</v>
      </c>
      <c r="F854" s="6"/>
      <c r="G854" s="7"/>
    </row>
    <row r="855" spans="1:7" customFormat="1" x14ac:dyDescent="0.25">
      <c r="A855" s="21">
        <v>9212531</v>
      </c>
      <c r="B855" s="21">
        <v>3400892125312</v>
      </c>
      <c r="C855" s="5" t="s">
        <v>416</v>
      </c>
      <c r="D855" s="10"/>
      <c r="E855" s="8" t="s">
        <v>980</v>
      </c>
      <c r="F855" s="6"/>
      <c r="G855" s="7"/>
    </row>
    <row r="856" spans="1:7" customFormat="1" x14ac:dyDescent="0.25">
      <c r="A856" s="21">
        <v>9212548</v>
      </c>
      <c r="B856" s="21">
        <v>3400892125480</v>
      </c>
      <c r="C856" s="5" t="s">
        <v>417</v>
      </c>
      <c r="D856" s="10"/>
      <c r="E856" s="8" t="s">
        <v>980</v>
      </c>
      <c r="F856" s="6"/>
      <c r="G856" s="7"/>
    </row>
    <row r="857" spans="1:7" customFormat="1" x14ac:dyDescent="0.25">
      <c r="A857" s="21">
        <v>9211359</v>
      </c>
      <c r="B857" s="21">
        <v>3400892113593</v>
      </c>
      <c r="C857" s="5" t="s">
        <v>418</v>
      </c>
      <c r="D857" s="10"/>
      <c r="E857" s="8" t="s">
        <v>980</v>
      </c>
      <c r="F857" s="6"/>
      <c r="G857" s="7"/>
    </row>
    <row r="858" spans="1:7" customFormat="1" x14ac:dyDescent="0.25">
      <c r="A858" s="21">
        <v>9216842</v>
      </c>
      <c r="B858" s="21">
        <v>3400892168425</v>
      </c>
      <c r="C858" s="5" t="s">
        <v>419</v>
      </c>
      <c r="D858" s="10"/>
      <c r="E858" s="8" t="s">
        <v>980</v>
      </c>
      <c r="F858" s="6"/>
      <c r="G858" s="7"/>
    </row>
    <row r="859" spans="1:7" customFormat="1" x14ac:dyDescent="0.25">
      <c r="A859" s="21">
        <v>9232597</v>
      </c>
      <c r="B859" s="21">
        <v>3400892325972</v>
      </c>
      <c r="C859" s="5" t="s">
        <v>420</v>
      </c>
      <c r="D859" s="10"/>
      <c r="E859" s="8" t="s">
        <v>980</v>
      </c>
      <c r="F859" s="6"/>
      <c r="G859" s="7"/>
    </row>
    <row r="860" spans="1:7" customFormat="1" x14ac:dyDescent="0.25">
      <c r="A860" s="21">
        <v>9232605</v>
      </c>
      <c r="B860" s="21">
        <v>3400892326054</v>
      </c>
      <c r="C860" s="5" t="s">
        <v>421</v>
      </c>
      <c r="D860" s="10"/>
      <c r="E860" s="8" t="s">
        <v>980</v>
      </c>
      <c r="F860" s="6"/>
      <c r="G860" s="7"/>
    </row>
    <row r="861" spans="1:7" customFormat="1" x14ac:dyDescent="0.25">
      <c r="A861" s="21">
        <v>9225060</v>
      </c>
      <c r="B861" s="21">
        <v>3400892250601</v>
      </c>
      <c r="C861" s="5" t="s">
        <v>422</v>
      </c>
      <c r="D861" s="10"/>
      <c r="E861" s="8" t="s">
        <v>980</v>
      </c>
      <c r="F861" s="6"/>
      <c r="G861" s="7"/>
    </row>
    <row r="862" spans="1:7" customFormat="1" x14ac:dyDescent="0.25">
      <c r="A862" s="21">
        <v>9428389</v>
      </c>
      <c r="B862" s="21">
        <v>3400894283898</v>
      </c>
      <c r="C862" s="5" t="s">
        <v>423</v>
      </c>
      <c r="D862" s="10"/>
      <c r="E862" s="8" t="s">
        <v>980</v>
      </c>
      <c r="F862" s="6" t="s">
        <v>431</v>
      </c>
      <c r="G862" s="7"/>
    </row>
    <row r="863" spans="1:7" customFormat="1" x14ac:dyDescent="0.25">
      <c r="A863" s="21">
        <v>9383480</v>
      </c>
      <c r="B863" s="21">
        <v>3400893834800</v>
      </c>
      <c r="C863" s="5" t="s">
        <v>424</v>
      </c>
      <c r="D863" s="10"/>
      <c r="E863" s="8" t="s">
        <v>980</v>
      </c>
      <c r="F863" s="6" t="s">
        <v>431</v>
      </c>
      <c r="G863" s="7"/>
    </row>
    <row r="864" spans="1:7" customFormat="1" x14ac:dyDescent="0.25">
      <c r="A864" s="21">
        <v>9170703</v>
      </c>
      <c r="B864" s="21">
        <v>3400891707038</v>
      </c>
      <c r="C864" s="5" t="s">
        <v>425</v>
      </c>
      <c r="D864" s="10"/>
      <c r="E864" s="8" t="s">
        <v>980</v>
      </c>
      <c r="F864" s="6"/>
      <c r="G864" s="7"/>
    </row>
    <row r="865" spans="1:7" customFormat="1" x14ac:dyDescent="0.25">
      <c r="A865" s="21">
        <v>9170732</v>
      </c>
      <c r="B865" s="21">
        <v>3400891707328</v>
      </c>
      <c r="C865" s="5" t="s">
        <v>426</v>
      </c>
      <c r="D865" s="10"/>
      <c r="E865" s="8" t="s">
        <v>980</v>
      </c>
      <c r="F865" s="6"/>
      <c r="G865" s="7"/>
    </row>
    <row r="866" spans="1:7" customFormat="1" x14ac:dyDescent="0.25">
      <c r="A866" s="21">
        <v>9103931</v>
      </c>
      <c r="B866" s="21">
        <v>3400891039313</v>
      </c>
      <c r="C866" s="5" t="s">
        <v>427</v>
      </c>
      <c r="D866" s="10"/>
      <c r="E866" s="8" t="s">
        <v>980</v>
      </c>
      <c r="F866" s="6" t="s">
        <v>431</v>
      </c>
      <c r="G866" s="7"/>
    </row>
    <row r="867" spans="1:7" customFormat="1" x14ac:dyDescent="0.25">
      <c r="A867" s="21">
        <v>9102110</v>
      </c>
      <c r="B867" s="21">
        <v>3400891021103</v>
      </c>
      <c r="C867" s="5" t="s">
        <v>428</v>
      </c>
      <c r="D867" s="10"/>
      <c r="E867" s="8" t="s">
        <v>980</v>
      </c>
      <c r="F867" s="6" t="s">
        <v>431</v>
      </c>
      <c r="G867" s="7"/>
    </row>
    <row r="868" spans="1:7" customFormat="1" x14ac:dyDescent="0.25">
      <c r="A868" s="21">
        <v>9163672</v>
      </c>
      <c r="B868" s="21">
        <v>3400891636727</v>
      </c>
      <c r="C868" s="5" t="s">
        <v>429</v>
      </c>
      <c r="D868" s="10"/>
      <c r="E868" s="8" t="s">
        <v>980</v>
      </c>
      <c r="F868" s="6" t="s">
        <v>431</v>
      </c>
      <c r="G868" s="7"/>
    </row>
    <row r="869" spans="1:7" customFormat="1" x14ac:dyDescent="0.25">
      <c r="A869" s="21">
        <v>9170726</v>
      </c>
      <c r="B869" s="21">
        <v>3400891707267</v>
      </c>
      <c r="C869" s="5" t="s">
        <v>430</v>
      </c>
      <c r="D869" s="10"/>
      <c r="E869" s="8" t="s">
        <v>980</v>
      </c>
      <c r="F869" s="6" t="s">
        <v>431</v>
      </c>
      <c r="G869" s="7"/>
    </row>
  </sheetData>
  <autoFilter ref="A1:G86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F326"/>
  <sheetViews>
    <sheetView workbookViewId="0">
      <pane ySplit="3" topLeftCell="A4" activePane="bottomLeft" state="frozen"/>
      <selection pane="bottomLeft" activeCell="A2" sqref="A2"/>
    </sheetView>
  </sheetViews>
  <sheetFormatPr baseColWidth="10" defaultRowHeight="15" x14ac:dyDescent="0.25"/>
  <cols>
    <col min="1" max="1" width="15.28515625" style="11" customWidth="1"/>
    <col min="2" max="2" width="23.140625" style="11" customWidth="1"/>
    <col min="3" max="3" width="58.7109375" customWidth="1"/>
    <col min="4" max="4" width="31.5703125" customWidth="1"/>
    <col min="5" max="5" width="24.42578125" customWidth="1"/>
    <col min="6" max="6" width="17.42578125" customWidth="1"/>
  </cols>
  <sheetData>
    <row r="1" spans="1:6" ht="15.75" x14ac:dyDescent="0.25">
      <c r="A1" s="20" t="s">
        <v>984</v>
      </c>
    </row>
    <row r="3" spans="1:6" x14ac:dyDescent="0.25">
      <c r="A3" s="1" t="s">
        <v>0</v>
      </c>
      <c r="B3" s="1" t="s">
        <v>1</v>
      </c>
      <c r="C3" s="1" t="s">
        <v>432</v>
      </c>
      <c r="D3" s="2" t="s">
        <v>433</v>
      </c>
      <c r="E3" s="3" t="s">
        <v>983</v>
      </c>
      <c r="F3" s="3" t="s">
        <v>2</v>
      </c>
    </row>
    <row r="4" spans="1:6" x14ac:dyDescent="0.25">
      <c r="A4" s="18">
        <v>9004732</v>
      </c>
      <c r="B4" s="19" t="s">
        <v>985</v>
      </c>
      <c r="C4" s="15" t="s">
        <v>986</v>
      </c>
      <c r="D4" s="16"/>
      <c r="E4" s="17" t="s">
        <v>981</v>
      </c>
      <c r="F4" s="17" t="s">
        <v>982</v>
      </c>
    </row>
    <row r="5" spans="1:6" x14ac:dyDescent="0.25">
      <c r="A5" s="18">
        <v>9020978</v>
      </c>
      <c r="B5" s="19" t="s">
        <v>987</v>
      </c>
      <c r="C5" s="15" t="s">
        <v>988</v>
      </c>
      <c r="D5" s="16"/>
      <c r="E5" s="17" t="s">
        <v>981</v>
      </c>
      <c r="F5" s="17" t="s">
        <v>982</v>
      </c>
    </row>
    <row r="6" spans="1:6" x14ac:dyDescent="0.25">
      <c r="A6" s="18">
        <v>9054322</v>
      </c>
      <c r="B6" s="19" t="s">
        <v>989</v>
      </c>
      <c r="C6" s="15" t="s">
        <v>990</v>
      </c>
      <c r="D6" s="16"/>
      <c r="E6" s="17" t="s">
        <v>981</v>
      </c>
      <c r="F6" s="17" t="s">
        <v>982</v>
      </c>
    </row>
    <row r="7" spans="1:6" x14ac:dyDescent="0.25">
      <c r="A7" s="18">
        <v>9106993</v>
      </c>
      <c r="B7" s="19" t="s">
        <v>991</v>
      </c>
      <c r="C7" s="15" t="s">
        <v>992</v>
      </c>
      <c r="D7" s="16"/>
      <c r="E7" s="17" t="s">
        <v>981</v>
      </c>
      <c r="F7" s="17" t="s">
        <v>982</v>
      </c>
    </row>
    <row r="8" spans="1:6" x14ac:dyDescent="0.25">
      <c r="A8" s="18">
        <v>9109419</v>
      </c>
      <c r="B8" s="19" t="s">
        <v>993</v>
      </c>
      <c r="C8" s="15" t="s">
        <v>994</v>
      </c>
      <c r="D8" s="16"/>
      <c r="E8" s="17" t="s">
        <v>981</v>
      </c>
      <c r="F8" s="17" t="s">
        <v>982</v>
      </c>
    </row>
    <row r="9" spans="1:6" x14ac:dyDescent="0.25">
      <c r="A9" s="18">
        <v>9122584</v>
      </c>
      <c r="B9" s="19" t="s">
        <v>995</v>
      </c>
      <c r="C9" s="15" t="s">
        <v>996</v>
      </c>
      <c r="D9" s="16"/>
      <c r="E9" s="17" t="s">
        <v>981</v>
      </c>
      <c r="F9" s="17" t="s">
        <v>982</v>
      </c>
    </row>
    <row r="10" spans="1:6" x14ac:dyDescent="0.25">
      <c r="A10" s="18">
        <v>9122590</v>
      </c>
      <c r="B10" s="19" t="s">
        <v>997</v>
      </c>
      <c r="C10" s="15" t="s">
        <v>998</v>
      </c>
      <c r="D10" s="16"/>
      <c r="E10" s="17" t="s">
        <v>981</v>
      </c>
      <c r="F10" s="17" t="s">
        <v>982</v>
      </c>
    </row>
    <row r="11" spans="1:6" x14ac:dyDescent="0.25">
      <c r="A11" s="18">
        <v>9125157</v>
      </c>
      <c r="B11" s="19" t="s">
        <v>999</v>
      </c>
      <c r="C11" s="15" t="s">
        <v>1000</v>
      </c>
      <c r="D11" s="16"/>
      <c r="E11" s="17" t="s">
        <v>981</v>
      </c>
      <c r="F11" s="17" t="s">
        <v>982</v>
      </c>
    </row>
    <row r="12" spans="1:6" x14ac:dyDescent="0.25">
      <c r="A12" s="18">
        <v>9125163</v>
      </c>
      <c r="B12" s="19" t="s">
        <v>1001</v>
      </c>
      <c r="C12" s="15" t="s">
        <v>1002</v>
      </c>
      <c r="D12" s="16"/>
      <c r="E12" s="17" t="s">
        <v>981</v>
      </c>
      <c r="F12" s="17" t="s">
        <v>982</v>
      </c>
    </row>
    <row r="13" spans="1:6" x14ac:dyDescent="0.25">
      <c r="A13" s="18">
        <v>9125186</v>
      </c>
      <c r="B13" s="19" t="s">
        <v>1003</v>
      </c>
      <c r="C13" s="15" t="s">
        <v>1004</v>
      </c>
      <c r="D13" s="16"/>
      <c r="E13" s="17" t="s">
        <v>981</v>
      </c>
      <c r="F13" s="17" t="s">
        <v>982</v>
      </c>
    </row>
    <row r="14" spans="1:6" x14ac:dyDescent="0.25">
      <c r="A14" s="18">
        <v>9130945</v>
      </c>
      <c r="B14" s="19" t="s">
        <v>1005</v>
      </c>
      <c r="C14" s="15" t="s">
        <v>1006</v>
      </c>
      <c r="D14" s="16"/>
      <c r="E14" s="17" t="s">
        <v>981</v>
      </c>
      <c r="F14" s="17" t="s">
        <v>982</v>
      </c>
    </row>
    <row r="15" spans="1:6" x14ac:dyDescent="0.25">
      <c r="A15" s="18">
        <v>9137255</v>
      </c>
      <c r="B15" s="19" t="s">
        <v>1007</v>
      </c>
      <c r="C15" s="15" t="s">
        <v>1008</v>
      </c>
      <c r="D15" s="16"/>
      <c r="E15" s="17" t="s">
        <v>981</v>
      </c>
      <c r="F15" s="17" t="s">
        <v>982</v>
      </c>
    </row>
    <row r="16" spans="1:6" x14ac:dyDescent="0.25">
      <c r="A16" s="18">
        <v>9137261</v>
      </c>
      <c r="B16" s="19" t="s">
        <v>1009</v>
      </c>
      <c r="C16" s="15" t="s">
        <v>1010</v>
      </c>
      <c r="D16" s="16"/>
      <c r="E16" s="17" t="s">
        <v>981</v>
      </c>
      <c r="F16" s="17" t="s">
        <v>982</v>
      </c>
    </row>
    <row r="17" spans="1:6" x14ac:dyDescent="0.25">
      <c r="A17" s="18">
        <v>9146403</v>
      </c>
      <c r="B17" s="19" t="s">
        <v>1011</v>
      </c>
      <c r="C17" s="15" t="s">
        <v>1012</v>
      </c>
      <c r="D17" s="16"/>
      <c r="E17" s="17" t="s">
        <v>981</v>
      </c>
      <c r="F17" s="17" t="s">
        <v>982</v>
      </c>
    </row>
    <row r="18" spans="1:6" x14ac:dyDescent="0.25">
      <c r="A18" s="18">
        <v>9151114</v>
      </c>
      <c r="B18" s="19" t="s">
        <v>1013</v>
      </c>
      <c r="C18" s="15" t="s">
        <v>1014</v>
      </c>
      <c r="D18" s="16"/>
      <c r="E18" s="17" t="s">
        <v>981</v>
      </c>
      <c r="F18" s="17" t="s">
        <v>982</v>
      </c>
    </row>
    <row r="19" spans="1:6" x14ac:dyDescent="0.25">
      <c r="A19" s="18">
        <v>9156873</v>
      </c>
      <c r="B19" s="19" t="s">
        <v>1015</v>
      </c>
      <c r="C19" s="15" t="s">
        <v>1016</v>
      </c>
      <c r="D19" s="16"/>
      <c r="E19" s="17" t="s">
        <v>981</v>
      </c>
      <c r="F19" s="17" t="s">
        <v>982</v>
      </c>
    </row>
    <row r="20" spans="1:6" x14ac:dyDescent="0.25">
      <c r="A20" s="18">
        <v>9160461</v>
      </c>
      <c r="B20" s="19" t="s">
        <v>1017</v>
      </c>
      <c r="C20" s="15" t="s">
        <v>1018</v>
      </c>
      <c r="D20" s="16"/>
      <c r="E20" s="17" t="s">
        <v>981</v>
      </c>
      <c r="F20" s="17" t="s">
        <v>982</v>
      </c>
    </row>
    <row r="21" spans="1:6" x14ac:dyDescent="0.25">
      <c r="A21" s="18">
        <v>9164074</v>
      </c>
      <c r="B21" s="19" t="s">
        <v>1019</v>
      </c>
      <c r="C21" s="15" t="s">
        <v>1020</v>
      </c>
      <c r="D21" s="16"/>
      <c r="E21" s="17" t="s">
        <v>981</v>
      </c>
      <c r="F21" s="17" t="s">
        <v>982</v>
      </c>
    </row>
    <row r="22" spans="1:6" x14ac:dyDescent="0.25">
      <c r="A22" s="18">
        <v>9166966</v>
      </c>
      <c r="B22" s="19" t="s">
        <v>1021</v>
      </c>
      <c r="C22" s="15" t="s">
        <v>1022</v>
      </c>
      <c r="D22" s="16"/>
      <c r="E22" s="17" t="s">
        <v>981</v>
      </c>
      <c r="F22" s="17" t="s">
        <v>982</v>
      </c>
    </row>
    <row r="23" spans="1:6" x14ac:dyDescent="0.25">
      <c r="A23" s="18">
        <v>9167084</v>
      </c>
      <c r="B23" s="19" t="s">
        <v>1023</v>
      </c>
      <c r="C23" s="15" t="s">
        <v>1024</v>
      </c>
      <c r="D23" s="16"/>
      <c r="E23" s="17" t="s">
        <v>981</v>
      </c>
      <c r="F23" s="17" t="s">
        <v>982</v>
      </c>
    </row>
    <row r="24" spans="1:6" x14ac:dyDescent="0.25">
      <c r="A24" s="18">
        <v>9170583</v>
      </c>
      <c r="B24" s="19" t="s">
        <v>1025</v>
      </c>
      <c r="C24" s="15" t="s">
        <v>1026</v>
      </c>
      <c r="D24" s="16"/>
      <c r="E24" s="17" t="s">
        <v>981</v>
      </c>
      <c r="F24" s="17" t="s">
        <v>982</v>
      </c>
    </row>
    <row r="25" spans="1:6" x14ac:dyDescent="0.25">
      <c r="A25" s="18">
        <v>9170608</v>
      </c>
      <c r="B25" s="19" t="s">
        <v>1027</v>
      </c>
      <c r="C25" s="15" t="s">
        <v>1028</v>
      </c>
      <c r="D25" s="16"/>
      <c r="E25" s="17" t="s">
        <v>981</v>
      </c>
      <c r="F25" s="17" t="s">
        <v>982</v>
      </c>
    </row>
    <row r="26" spans="1:6" x14ac:dyDescent="0.25">
      <c r="A26" s="18">
        <v>9170614</v>
      </c>
      <c r="B26" s="19" t="s">
        <v>1029</v>
      </c>
      <c r="C26" s="15" t="s">
        <v>1030</v>
      </c>
      <c r="D26" s="16"/>
      <c r="E26" s="17" t="s">
        <v>981</v>
      </c>
      <c r="F26" s="17" t="s">
        <v>982</v>
      </c>
    </row>
    <row r="27" spans="1:6" x14ac:dyDescent="0.25">
      <c r="A27" s="18">
        <v>9176901</v>
      </c>
      <c r="B27" s="19" t="s">
        <v>1031</v>
      </c>
      <c r="C27" s="15" t="s">
        <v>1032</v>
      </c>
      <c r="D27" s="16"/>
      <c r="E27" s="17" t="s">
        <v>981</v>
      </c>
      <c r="F27" s="17" t="s">
        <v>982</v>
      </c>
    </row>
    <row r="28" spans="1:6" x14ac:dyDescent="0.25">
      <c r="A28" s="18">
        <v>9179992</v>
      </c>
      <c r="B28" s="19" t="s">
        <v>1033</v>
      </c>
      <c r="C28" s="15" t="s">
        <v>1034</v>
      </c>
      <c r="D28" s="16"/>
      <c r="E28" s="17" t="s">
        <v>981</v>
      </c>
      <c r="F28" s="17" t="s">
        <v>982</v>
      </c>
    </row>
    <row r="29" spans="1:6" x14ac:dyDescent="0.25">
      <c r="A29" s="18">
        <v>9183947</v>
      </c>
      <c r="B29" s="19" t="s">
        <v>1035</v>
      </c>
      <c r="C29" s="15" t="s">
        <v>1036</v>
      </c>
      <c r="D29" s="16"/>
      <c r="E29" s="17" t="s">
        <v>981</v>
      </c>
      <c r="F29" s="17" t="s">
        <v>982</v>
      </c>
    </row>
    <row r="30" spans="1:6" x14ac:dyDescent="0.25">
      <c r="A30" s="18">
        <v>9186348</v>
      </c>
      <c r="B30" s="19" t="s">
        <v>1037</v>
      </c>
      <c r="C30" s="15" t="s">
        <v>1038</v>
      </c>
      <c r="D30" s="16"/>
      <c r="E30" s="17" t="s">
        <v>981</v>
      </c>
      <c r="F30" s="17" t="s">
        <v>982</v>
      </c>
    </row>
    <row r="31" spans="1:6" x14ac:dyDescent="0.25">
      <c r="A31" s="18">
        <v>9186408</v>
      </c>
      <c r="B31" s="19" t="s">
        <v>1039</v>
      </c>
      <c r="C31" s="15" t="s">
        <v>1040</v>
      </c>
      <c r="D31" s="16"/>
      <c r="E31" s="17" t="s">
        <v>981</v>
      </c>
      <c r="F31" s="17" t="s">
        <v>982</v>
      </c>
    </row>
    <row r="32" spans="1:6" x14ac:dyDescent="0.25">
      <c r="A32" s="18">
        <v>9187106</v>
      </c>
      <c r="B32" s="19" t="s">
        <v>1041</v>
      </c>
      <c r="C32" s="15" t="s">
        <v>1042</v>
      </c>
      <c r="D32" s="16"/>
      <c r="E32" s="17" t="s">
        <v>981</v>
      </c>
      <c r="F32" s="17" t="s">
        <v>982</v>
      </c>
    </row>
    <row r="33" spans="1:6" x14ac:dyDescent="0.25">
      <c r="A33" s="18">
        <v>9187112</v>
      </c>
      <c r="B33" s="19" t="s">
        <v>1043</v>
      </c>
      <c r="C33" s="15" t="s">
        <v>1044</v>
      </c>
      <c r="D33" s="16"/>
      <c r="E33" s="17" t="s">
        <v>981</v>
      </c>
      <c r="F33" s="17" t="s">
        <v>982</v>
      </c>
    </row>
    <row r="34" spans="1:6" x14ac:dyDescent="0.25">
      <c r="A34" s="18">
        <v>9190143</v>
      </c>
      <c r="B34" s="19" t="s">
        <v>1045</v>
      </c>
      <c r="C34" s="15" t="s">
        <v>1046</v>
      </c>
      <c r="D34" s="16"/>
      <c r="E34" s="17" t="s">
        <v>981</v>
      </c>
      <c r="F34" s="17" t="s">
        <v>982</v>
      </c>
    </row>
    <row r="35" spans="1:6" x14ac:dyDescent="0.25">
      <c r="A35" s="18">
        <v>9190166</v>
      </c>
      <c r="B35" s="19" t="s">
        <v>1047</v>
      </c>
      <c r="C35" s="15" t="s">
        <v>1048</v>
      </c>
      <c r="D35" s="16"/>
      <c r="E35" s="17" t="s">
        <v>981</v>
      </c>
      <c r="F35" s="17" t="s">
        <v>982</v>
      </c>
    </row>
    <row r="36" spans="1:6" x14ac:dyDescent="0.25">
      <c r="A36" s="18">
        <v>9191993</v>
      </c>
      <c r="B36" s="19" t="s">
        <v>1049</v>
      </c>
      <c r="C36" s="15" t="s">
        <v>1050</v>
      </c>
      <c r="D36" s="16"/>
      <c r="E36" s="17" t="s">
        <v>981</v>
      </c>
      <c r="F36" s="17" t="s">
        <v>982</v>
      </c>
    </row>
    <row r="37" spans="1:6" x14ac:dyDescent="0.25">
      <c r="A37" s="18">
        <v>9198481</v>
      </c>
      <c r="B37" s="19" t="s">
        <v>1051</v>
      </c>
      <c r="C37" s="15" t="s">
        <v>1052</v>
      </c>
      <c r="D37" s="16"/>
      <c r="E37" s="17" t="s">
        <v>981</v>
      </c>
      <c r="F37" s="17" t="s">
        <v>982</v>
      </c>
    </row>
    <row r="38" spans="1:6" x14ac:dyDescent="0.25">
      <c r="A38" s="18">
        <v>9199859</v>
      </c>
      <c r="B38" s="19" t="s">
        <v>1053</v>
      </c>
      <c r="C38" s="15" t="s">
        <v>1054</v>
      </c>
      <c r="D38" s="16"/>
      <c r="E38" s="17" t="s">
        <v>981</v>
      </c>
      <c r="F38" s="17" t="s">
        <v>982</v>
      </c>
    </row>
    <row r="39" spans="1:6" x14ac:dyDescent="0.25">
      <c r="A39" s="18">
        <v>9206708</v>
      </c>
      <c r="B39" s="19" t="s">
        <v>1055</v>
      </c>
      <c r="C39" s="15" t="s">
        <v>1056</v>
      </c>
      <c r="D39" s="16"/>
      <c r="E39" s="17" t="s">
        <v>981</v>
      </c>
      <c r="F39" s="17" t="s">
        <v>982</v>
      </c>
    </row>
    <row r="40" spans="1:6" x14ac:dyDescent="0.25">
      <c r="A40" s="18">
        <v>9206938</v>
      </c>
      <c r="B40" s="19" t="s">
        <v>1057</v>
      </c>
      <c r="C40" s="15" t="s">
        <v>1058</v>
      </c>
      <c r="D40" s="16"/>
      <c r="E40" s="17" t="s">
        <v>981</v>
      </c>
      <c r="F40" s="17" t="s">
        <v>982</v>
      </c>
    </row>
    <row r="41" spans="1:6" x14ac:dyDescent="0.25">
      <c r="A41" s="18">
        <v>9213312</v>
      </c>
      <c r="B41" s="19" t="s">
        <v>1059</v>
      </c>
      <c r="C41" s="15" t="s">
        <v>1060</v>
      </c>
      <c r="D41" s="16"/>
      <c r="E41" s="17" t="s">
        <v>981</v>
      </c>
      <c r="F41" s="17" t="s">
        <v>982</v>
      </c>
    </row>
    <row r="42" spans="1:6" x14ac:dyDescent="0.25">
      <c r="A42" s="18">
        <v>9213743</v>
      </c>
      <c r="B42" s="19" t="s">
        <v>1061</v>
      </c>
      <c r="C42" s="15" t="s">
        <v>1062</v>
      </c>
      <c r="D42" s="16"/>
      <c r="E42" s="17" t="s">
        <v>981</v>
      </c>
      <c r="F42" s="17" t="s">
        <v>982</v>
      </c>
    </row>
    <row r="43" spans="1:6" x14ac:dyDescent="0.25">
      <c r="A43" s="18">
        <v>9213766</v>
      </c>
      <c r="B43" s="19" t="s">
        <v>1063</v>
      </c>
      <c r="C43" s="15" t="s">
        <v>1064</v>
      </c>
      <c r="D43" s="16"/>
      <c r="E43" s="17" t="s">
        <v>981</v>
      </c>
      <c r="F43" s="17" t="s">
        <v>982</v>
      </c>
    </row>
    <row r="44" spans="1:6" x14ac:dyDescent="0.25">
      <c r="A44" s="18">
        <v>9213878</v>
      </c>
      <c r="B44" s="19" t="s">
        <v>1065</v>
      </c>
      <c r="C44" s="15" t="s">
        <v>1066</v>
      </c>
      <c r="D44" s="16"/>
      <c r="E44" s="17" t="s">
        <v>981</v>
      </c>
      <c r="F44" s="17" t="s">
        <v>982</v>
      </c>
    </row>
    <row r="45" spans="1:6" x14ac:dyDescent="0.25">
      <c r="A45" s="18">
        <v>9220861</v>
      </c>
      <c r="B45" s="19" t="s">
        <v>1067</v>
      </c>
      <c r="C45" s="15" t="s">
        <v>1068</v>
      </c>
      <c r="D45" s="16"/>
      <c r="E45" s="17" t="s">
        <v>981</v>
      </c>
      <c r="F45" s="17" t="s">
        <v>982</v>
      </c>
    </row>
    <row r="46" spans="1:6" x14ac:dyDescent="0.25">
      <c r="A46" s="18">
        <v>9220884</v>
      </c>
      <c r="B46" s="19" t="s">
        <v>1069</v>
      </c>
      <c r="C46" s="15" t="s">
        <v>1070</v>
      </c>
      <c r="D46" s="16"/>
      <c r="E46" s="17" t="s">
        <v>981</v>
      </c>
      <c r="F46" s="17" t="s">
        <v>982</v>
      </c>
    </row>
    <row r="47" spans="1:6" x14ac:dyDescent="0.25">
      <c r="A47" s="18">
        <v>9220890</v>
      </c>
      <c r="B47" s="19" t="s">
        <v>1071</v>
      </c>
      <c r="C47" s="15" t="s">
        <v>1072</v>
      </c>
      <c r="D47" s="16"/>
      <c r="E47" s="17" t="s">
        <v>981</v>
      </c>
      <c r="F47" s="17" t="s">
        <v>982</v>
      </c>
    </row>
    <row r="48" spans="1:6" x14ac:dyDescent="0.25">
      <c r="A48" s="18">
        <v>9222788</v>
      </c>
      <c r="B48" s="19" t="s">
        <v>1073</v>
      </c>
      <c r="C48" s="15" t="s">
        <v>1074</v>
      </c>
      <c r="D48" s="16"/>
      <c r="E48" s="17" t="s">
        <v>981</v>
      </c>
      <c r="F48" s="17" t="s">
        <v>982</v>
      </c>
    </row>
    <row r="49" spans="1:6" x14ac:dyDescent="0.25">
      <c r="A49" s="18">
        <v>9223894</v>
      </c>
      <c r="B49" s="19" t="s">
        <v>1075</v>
      </c>
      <c r="C49" s="15" t="s">
        <v>1076</v>
      </c>
      <c r="D49" s="16"/>
      <c r="E49" s="17" t="s">
        <v>981</v>
      </c>
      <c r="F49" s="17" t="s">
        <v>982</v>
      </c>
    </row>
    <row r="50" spans="1:6" x14ac:dyDescent="0.25">
      <c r="A50" s="18">
        <v>9224787</v>
      </c>
      <c r="B50" s="19" t="s">
        <v>1077</v>
      </c>
      <c r="C50" s="15" t="s">
        <v>1078</v>
      </c>
      <c r="D50" s="16"/>
      <c r="E50" s="17" t="s">
        <v>981</v>
      </c>
      <c r="F50" s="17" t="s">
        <v>982</v>
      </c>
    </row>
    <row r="51" spans="1:6" x14ac:dyDescent="0.25">
      <c r="A51" s="18">
        <v>9224793</v>
      </c>
      <c r="B51" s="19" t="s">
        <v>1079</v>
      </c>
      <c r="C51" s="15" t="s">
        <v>1080</v>
      </c>
      <c r="D51" s="16"/>
      <c r="E51" s="17" t="s">
        <v>981</v>
      </c>
      <c r="F51" s="17" t="s">
        <v>982</v>
      </c>
    </row>
    <row r="52" spans="1:6" x14ac:dyDescent="0.25">
      <c r="A52" s="18">
        <v>9233533</v>
      </c>
      <c r="B52" s="19" t="s">
        <v>1081</v>
      </c>
      <c r="C52" s="15" t="s">
        <v>1082</v>
      </c>
      <c r="D52" s="16"/>
      <c r="E52" s="17" t="s">
        <v>981</v>
      </c>
      <c r="F52" s="17" t="s">
        <v>982</v>
      </c>
    </row>
    <row r="53" spans="1:6" x14ac:dyDescent="0.25">
      <c r="A53" s="18">
        <v>9234308</v>
      </c>
      <c r="B53" s="19" t="s">
        <v>1083</v>
      </c>
      <c r="C53" s="15" t="s">
        <v>1084</v>
      </c>
      <c r="D53" s="16"/>
      <c r="E53" s="17" t="s">
        <v>981</v>
      </c>
      <c r="F53" s="17" t="s">
        <v>982</v>
      </c>
    </row>
    <row r="54" spans="1:6" x14ac:dyDescent="0.25">
      <c r="A54" s="18">
        <v>9236566</v>
      </c>
      <c r="B54" s="19" t="s">
        <v>1085</v>
      </c>
      <c r="C54" s="15" t="s">
        <v>1086</v>
      </c>
      <c r="D54" s="16"/>
      <c r="E54" s="17" t="s">
        <v>981</v>
      </c>
      <c r="F54" s="17" t="s">
        <v>982</v>
      </c>
    </row>
    <row r="55" spans="1:6" x14ac:dyDescent="0.25">
      <c r="A55" s="18">
        <v>9238246</v>
      </c>
      <c r="B55" s="19" t="s">
        <v>1087</v>
      </c>
      <c r="C55" s="15" t="s">
        <v>1088</v>
      </c>
      <c r="D55" s="16"/>
      <c r="E55" s="17" t="s">
        <v>981</v>
      </c>
      <c r="F55" s="17" t="s">
        <v>982</v>
      </c>
    </row>
    <row r="56" spans="1:6" x14ac:dyDescent="0.25">
      <c r="A56" s="18">
        <v>9241047</v>
      </c>
      <c r="B56" s="19" t="s">
        <v>1089</v>
      </c>
      <c r="C56" s="15" t="s">
        <v>1090</v>
      </c>
      <c r="D56" s="16"/>
      <c r="E56" s="17" t="s">
        <v>981</v>
      </c>
      <c r="F56" s="17" t="s">
        <v>982</v>
      </c>
    </row>
    <row r="57" spans="1:6" x14ac:dyDescent="0.25">
      <c r="A57" s="18">
        <v>9241076</v>
      </c>
      <c r="B57" s="19" t="s">
        <v>1091</v>
      </c>
      <c r="C57" s="15" t="s">
        <v>1092</v>
      </c>
      <c r="D57" s="16"/>
      <c r="E57" s="17" t="s">
        <v>981</v>
      </c>
      <c r="F57" s="17" t="s">
        <v>982</v>
      </c>
    </row>
    <row r="58" spans="1:6" x14ac:dyDescent="0.25">
      <c r="A58" s="18">
        <v>9241780</v>
      </c>
      <c r="B58" s="19" t="s">
        <v>1093</v>
      </c>
      <c r="C58" s="15" t="s">
        <v>1094</v>
      </c>
      <c r="D58" s="16"/>
      <c r="E58" s="17" t="s">
        <v>981</v>
      </c>
      <c r="F58" s="17" t="s">
        <v>982</v>
      </c>
    </row>
    <row r="59" spans="1:6" x14ac:dyDescent="0.25">
      <c r="A59" s="18">
        <v>9241797</v>
      </c>
      <c r="B59" s="19" t="s">
        <v>1095</v>
      </c>
      <c r="C59" s="15" t="s">
        <v>1096</v>
      </c>
      <c r="D59" s="16"/>
      <c r="E59" s="17" t="s">
        <v>981</v>
      </c>
      <c r="F59" s="17" t="s">
        <v>982</v>
      </c>
    </row>
    <row r="60" spans="1:6" x14ac:dyDescent="0.25">
      <c r="A60" s="18">
        <v>9241805</v>
      </c>
      <c r="B60" s="19" t="s">
        <v>1097</v>
      </c>
      <c r="C60" s="15" t="s">
        <v>1098</v>
      </c>
      <c r="D60" s="16"/>
      <c r="E60" s="17" t="s">
        <v>981</v>
      </c>
      <c r="F60" s="17" t="s">
        <v>982</v>
      </c>
    </row>
    <row r="61" spans="1:6" x14ac:dyDescent="0.25">
      <c r="A61" s="18">
        <v>9241811</v>
      </c>
      <c r="B61" s="19" t="s">
        <v>1099</v>
      </c>
      <c r="C61" s="15" t="s">
        <v>1100</v>
      </c>
      <c r="D61" s="16"/>
      <c r="E61" s="17" t="s">
        <v>981</v>
      </c>
      <c r="F61" s="17" t="s">
        <v>982</v>
      </c>
    </row>
    <row r="62" spans="1:6" x14ac:dyDescent="0.25">
      <c r="A62" s="18">
        <v>9241828</v>
      </c>
      <c r="B62" s="19" t="s">
        <v>1101</v>
      </c>
      <c r="C62" s="15" t="s">
        <v>1102</v>
      </c>
      <c r="D62" s="16"/>
      <c r="E62" s="17" t="s">
        <v>981</v>
      </c>
      <c r="F62" s="17" t="s">
        <v>982</v>
      </c>
    </row>
    <row r="63" spans="1:6" x14ac:dyDescent="0.25">
      <c r="A63" s="18">
        <v>9241834</v>
      </c>
      <c r="B63" s="19" t="s">
        <v>1103</v>
      </c>
      <c r="C63" s="15" t="s">
        <v>1104</v>
      </c>
      <c r="D63" s="16"/>
      <c r="E63" s="17" t="s">
        <v>981</v>
      </c>
      <c r="F63" s="17" t="s">
        <v>982</v>
      </c>
    </row>
    <row r="64" spans="1:6" x14ac:dyDescent="0.25">
      <c r="A64" s="18">
        <v>9241840</v>
      </c>
      <c r="B64" s="19" t="s">
        <v>1105</v>
      </c>
      <c r="C64" s="15" t="s">
        <v>1106</v>
      </c>
      <c r="D64" s="16"/>
      <c r="E64" s="17" t="s">
        <v>981</v>
      </c>
      <c r="F64" s="17" t="s">
        <v>982</v>
      </c>
    </row>
    <row r="65" spans="1:6" x14ac:dyDescent="0.25">
      <c r="A65" s="18">
        <v>9241857</v>
      </c>
      <c r="B65" s="19" t="s">
        <v>1107</v>
      </c>
      <c r="C65" s="15" t="s">
        <v>1108</v>
      </c>
      <c r="D65" s="16"/>
      <c r="E65" s="17" t="s">
        <v>981</v>
      </c>
      <c r="F65" s="17" t="s">
        <v>982</v>
      </c>
    </row>
    <row r="66" spans="1:6" x14ac:dyDescent="0.25">
      <c r="A66" s="18">
        <v>9241981</v>
      </c>
      <c r="B66" s="19" t="s">
        <v>1109</v>
      </c>
      <c r="C66" s="15" t="s">
        <v>1110</v>
      </c>
      <c r="D66" s="16"/>
      <c r="E66" s="17" t="s">
        <v>981</v>
      </c>
      <c r="F66" s="17" t="s">
        <v>982</v>
      </c>
    </row>
    <row r="67" spans="1:6" x14ac:dyDescent="0.25">
      <c r="A67" s="18">
        <v>9243419</v>
      </c>
      <c r="B67" s="19" t="s">
        <v>1111</v>
      </c>
      <c r="C67" s="15" t="s">
        <v>1112</v>
      </c>
      <c r="D67" s="16"/>
      <c r="E67" s="17" t="s">
        <v>981</v>
      </c>
      <c r="F67" s="17" t="s">
        <v>982</v>
      </c>
    </row>
    <row r="68" spans="1:6" x14ac:dyDescent="0.25">
      <c r="A68" s="18">
        <v>9243425</v>
      </c>
      <c r="B68" s="19" t="s">
        <v>1113</v>
      </c>
      <c r="C68" s="15" t="s">
        <v>1114</v>
      </c>
      <c r="D68" s="16"/>
      <c r="E68" s="17" t="s">
        <v>981</v>
      </c>
      <c r="F68" s="17" t="s">
        <v>982</v>
      </c>
    </row>
    <row r="69" spans="1:6" x14ac:dyDescent="0.25">
      <c r="A69" s="18">
        <v>9243431</v>
      </c>
      <c r="B69" s="19" t="s">
        <v>1115</v>
      </c>
      <c r="C69" s="15" t="s">
        <v>1116</v>
      </c>
      <c r="D69" s="16"/>
      <c r="E69" s="17" t="s">
        <v>981</v>
      </c>
      <c r="F69" s="17" t="s">
        <v>982</v>
      </c>
    </row>
    <row r="70" spans="1:6" x14ac:dyDescent="0.25">
      <c r="A70" s="18">
        <v>9243448</v>
      </c>
      <c r="B70" s="19" t="s">
        <v>1117</v>
      </c>
      <c r="C70" s="15" t="s">
        <v>1118</v>
      </c>
      <c r="D70" s="16"/>
      <c r="E70" s="17" t="s">
        <v>981</v>
      </c>
      <c r="F70" s="17" t="s">
        <v>982</v>
      </c>
    </row>
    <row r="71" spans="1:6" x14ac:dyDescent="0.25">
      <c r="A71" s="18">
        <v>9243454</v>
      </c>
      <c r="B71" s="19" t="s">
        <v>1119</v>
      </c>
      <c r="C71" s="15" t="s">
        <v>1120</v>
      </c>
      <c r="D71" s="16"/>
      <c r="E71" s="17" t="s">
        <v>981</v>
      </c>
      <c r="F71" s="17" t="s">
        <v>982</v>
      </c>
    </row>
    <row r="72" spans="1:6" x14ac:dyDescent="0.25">
      <c r="A72" s="18">
        <v>9246116</v>
      </c>
      <c r="B72" s="19" t="s">
        <v>1121</v>
      </c>
      <c r="C72" s="15" t="s">
        <v>1122</v>
      </c>
      <c r="D72" s="16"/>
      <c r="E72" s="17" t="s">
        <v>981</v>
      </c>
      <c r="F72" s="17" t="s">
        <v>982</v>
      </c>
    </row>
    <row r="73" spans="1:6" x14ac:dyDescent="0.25">
      <c r="A73" s="18">
        <v>9247110</v>
      </c>
      <c r="B73" s="19" t="s">
        <v>1123</v>
      </c>
      <c r="C73" s="15" t="s">
        <v>1124</v>
      </c>
      <c r="D73" s="16"/>
      <c r="E73" s="17" t="s">
        <v>981</v>
      </c>
      <c r="F73" s="17" t="s">
        <v>982</v>
      </c>
    </row>
    <row r="74" spans="1:6" x14ac:dyDescent="0.25">
      <c r="A74" s="18">
        <v>9250572</v>
      </c>
      <c r="B74" s="19" t="s">
        <v>1125</v>
      </c>
      <c r="C74" s="15" t="s">
        <v>1126</v>
      </c>
      <c r="D74" s="16"/>
      <c r="E74" s="17" t="s">
        <v>981</v>
      </c>
      <c r="F74" s="17" t="s">
        <v>982</v>
      </c>
    </row>
    <row r="75" spans="1:6" x14ac:dyDescent="0.25">
      <c r="A75" s="18">
        <v>9251092</v>
      </c>
      <c r="B75" s="19">
        <v>3400892510927</v>
      </c>
      <c r="C75" s="15" t="s">
        <v>1127</v>
      </c>
      <c r="D75" s="16"/>
      <c r="E75" s="17" t="s">
        <v>981</v>
      </c>
      <c r="F75" s="17" t="s">
        <v>982</v>
      </c>
    </row>
    <row r="76" spans="1:6" x14ac:dyDescent="0.25">
      <c r="A76" s="18">
        <v>9251399</v>
      </c>
      <c r="B76" s="19" t="s">
        <v>1128</v>
      </c>
      <c r="C76" s="15" t="s">
        <v>1129</v>
      </c>
      <c r="D76" s="16"/>
      <c r="E76" s="17" t="s">
        <v>981</v>
      </c>
      <c r="F76" s="17" t="s">
        <v>982</v>
      </c>
    </row>
    <row r="77" spans="1:6" x14ac:dyDescent="0.25">
      <c r="A77" s="18">
        <v>9257551</v>
      </c>
      <c r="B77" s="19" t="s">
        <v>1130</v>
      </c>
      <c r="C77" s="15" t="s">
        <v>1131</v>
      </c>
      <c r="D77" s="16"/>
      <c r="E77" s="17" t="s">
        <v>981</v>
      </c>
      <c r="F77" s="17" t="s">
        <v>982</v>
      </c>
    </row>
    <row r="78" spans="1:6" x14ac:dyDescent="0.25">
      <c r="A78" s="18">
        <v>9257568</v>
      </c>
      <c r="B78" s="19" t="s">
        <v>1132</v>
      </c>
      <c r="C78" s="15" t="s">
        <v>1133</v>
      </c>
      <c r="D78" s="16"/>
      <c r="E78" s="17" t="s">
        <v>981</v>
      </c>
      <c r="F78" s="17" t="s">
        <v>982</v>
      </c>
    </row>
    <row r="79" spans="1:6" x14ac:dyDescent="0.25">
      <c r="A79" s="18">
        <v>9257574</v>
      </c>
      <c r="B79" s="19" t="s">
        <v>1134</v>
      </c>
      <c r="C79" s="15" t="s">
        <v>1135</v>
      </c>
      <c r="D79" s="16"/>
      <c r="E79" s="17" t="s">
        <v>981</v>
      </c>
      <c r="F79" s="17" t="s">
        <v>982</v>
      </c>
    </row>
    <row r="80" spans="1:6" x14ac:dyDescent="0.25">
      <c r="A80" s="18">
        <v>9257611</v>
      </c>
      <c r="B80" s="19" t="s">
        <v>1136</v>
      </c>
      <c r="C80" s="15" t="s">
        <v>1137</v>
      </c>
      <c r="D80" s="16"/>
      <c r="E80" s="17" t="s">
        <v>981</v>
      </c>
      <c r="F80" s="17" t="s">
        <v>982</v>
      </c>
    </row>
    <row r="81" spans="1:6" x14ac:dyDescent="0.25">
      <c r="A81" s="18">
        <v>9257628</v>
      </c>
      <c r="B81" s="19" t="s">
        <v>1138</v>
      </c>
      <c r="C81" s="15" t="s">
        <v>1139</v>
      </c>
      <c r="D81" s="16"/>
      <c r="E81" s="17" t="s">
        <v>981</v>
      </c>
      <c r="F81" s="17" t="s">
        <v>982</v>
      </c>
    </row>
    <row r="82" spans="1:6" x14ac:dyDescent="0.25">
      <c r="A82" s="18">
        <v>9257634</v>
      </c>
      <c r="B82" s="19" t="s">
        <v>1140</v>
      </c>
      <c r="C82" s="15" t="s">
        <v>1141</v>
      </c>
      <c r="D82" s="16"/>
      <c r="E82" s="17" t="s">
        <v>981</v>
      </c>
      <c r="F82" s="17" t="s">
        <v>982</v>
      </c>
    </row>
    <row r="83" spans="1:6" x14ac:dyDescent="0.25">
      <c r="A83" s="18">
        <v>9259739</v>
      </c>
      <c r="B83" s="19" t="s">
        <v>1142</v>
      </c>
      <c r="C83" s="15" t="s">
        <v>1143</v>
      </c>
      <c r="D83" s="16"/>
      <c r="E83" s="17" t="s">
        <v>981</v>
      </c>
      <c r="F83" s="17" t="s">
        <v>982</v>
      </c>
    </row>
    <row r="84" spans="1:6" x14ac:dyDescent="0.25">
      <c r="A84" s="18">
        <v>9259745</v>
      </c>
      <c r="B84" s="19" t="s">
        <v>1144</v>
      </c>
      <c r="C84" s="15" t="s">
        <v>1145</v>
      </c>
      <c r="D84" s="16"/>
      <c r="E84" s="17" t="s">
        <v>981</v>
      </c>
      <c r="F84" s="17" t="s">
        <v>982</v>
      </c>
    </row>
    <row r="85" spans="1:6" x14ac:dyDescent="0.25">
      <c r="A85" s="18">
        <v>9262285</v>
      </c>
      <c r="B85" s="19" t="s">
        <v>1146</v>
      </c>
      <c r="C85" s="15" t="s">
        <v>1147</v>
      </c>
      <c r="D85" s="16"/>
      <c r="E85" s="17" t="s">
        <v>981</v>
      </c>
      <c r="F85" s="17" t="s">
        <v>982</v>
      </c>
    </row>
    <row r="86" spans="1:6" x14ac:dyDescent="0.25">
      <c r="A86" s="18">
        <v>9262291</v>
      </c>
      <c r="B86" s="19" t="s">
        <v>1148</v>
      </c>
      <c r="C86" s="15" t="s">
        <v>1149</v>
      </c>
      <c r="D86" s="16"/>
      <c r="E86" s="17" t="s">
        <v>981</v>
      </c>
      <c r="F86" s="17" t="s">
        <v>982</v>
      </c>
    </row>
    <row r="87" spans="1:6" x14ac:dyDescent="0.25">
      <c r="A87" s="18">
        <v>9262641</v>
      </c>
      <c r="B87" s="19" t="s">
        <v>1150</v>
      </c>
      <c r="C87" s="15" t="s">
        <v>1151</v>
      </c>
      <c r="D87" s="16"/>
      <c r="E87" s="17" t="s">
        <v>981</v>
      </c>
      <c r="F87" s="17" t="s">
        <v>982</v>
      </c>
    </row>
    <row r="88" spans="1:6" x14ac:dyDescent="0.25">
      <c r="A88" s="18">
        <v>9263511</v>
      </c>
      <c r="B88" s="19" t="s">
        <v>1152</v>
      </c>
      <c r="C88" s="15" t="s">
        <v>1153</v>
      </c>
      <c r="D88" s="16"/>
      <c r="E88" s="17" t="s">
        <v>981</v>
      </c>
      <c r="F88" s="17" t="s">
        <v>982</v>
      </c>
    </row>
    <row r="89" spans="1:6" x14ac:dyDescent="0.25">
      <c r="A89" s="18">
        <v>9263528</v>
      </c>
      <c r="B89" s="19" t="s">
        <v>1154</v>
      </c>
      <c r="C89" s="15" t="s">
        <v>1155</v>
      </c>
      <c r="D89" s="16"/>
      <c r="E89" s="17" t="s">
        <v>981</v>
      </c>
      <c r="F89" s="17" t="s">
        <v>982</v>
      </c>
    </row>
    <row r="90" spans="1:6" x14ac:dyDescent="0.25">
      <c r="A90" s="18">
        <v>9266981</v>
      </c>
      <c r="B90" s="19" t="s">
        <v>1156</v>
      </c>
      <c r="C90" s="15" t="s">
        <v>1157</v>
      </c>
      <c r="D90" s="16"/>
      <c r="E90" s="17" t="s">
        <v>981</v>
      </c>
      <c r="F90" s="17" t="s">
        <v>982</v>
      </c>
    </row>
    <row r="91" spans="1:6" x14ac:dyDescent="0.25">
      <c r="A91" s="18">
        <v>9268000</v>
      </c>
      <c r="B91" s="19" t="s">
        <v>1158</v>
      </c>
      <c r="C91" s="15" t="s">
        <v>1159</v>
      </c>
      <c r="D91" s="16"/>
      <c r="E91" s="17" t="s">
        <v>981</v>
      </c>
      <c r="F91" s="17" t="s">
        <v>982</v>
      </c>
    </row>
    <row r="92" spans="1:6" x14ac:dyDescent="0.25">
      <c r="A92" s="18">
        <v>9269778</v>
      </c>
      <c r="B92" s="19" t="s">
        <v>1160</v>
      </c>
      <c r="C92" s="15" t="s">
        <v>1161</v>
      </c>
      <c r="D92" s="16"/>
      <c r="E92" s="17" t="s">
        <v>981</v>
      </c>
      <c r="F92" s="17" t="s">
        <v>982</v>
      </c>
    </row>
    <row r="93" spans="1:6" x14ac:dyDescent="0.25">
      <c r="A93" s="18">
        <v>9271723</v>
      </c>
      <c r="B93" s="19" t="s">
        <v>1162</v>
      </c>
      <c r="C93" s="15" t="s">
        <v>1163</v>
      </c>
      <c r="D93" s="16"/>
      <c r="E93" s="17" t="s">
        <v>981</v>
      </c>
      <c r="F93" s="17" t="s">
        <v>982</v>
      </c>
    </row>
    <row r="94" spans="1:6" x14ac:dyDescent="0.25">
      <c r="A94" s="18">
        <v>9271746</v>
      </c>
      <c r="B94" s="19" t="s">
        <v>1164</v>
      </c>
      <c r="C94" s="15" t="s">
        <v>1165</v>
      </c>
      <c r="D94" s="16"/>
      <c r="E94" s="17" t="s">
        <v>981</v>
      </c>
      <c r="F94" s="17" t="s">
        <v>982</v>
      </c>
    </row>
    <row r="95" spans="1:6" x14ac:dyDescent="0.25">
      <c r="A95" s="18">
        <v>9271752</v>
      </c>
      <c r="B95" s="19" t="s">
        <v>1166</v>
      </c>
      <c r="C95" s="15" t="s">
        <v>1167</v>
      </c>
      <c r="D95" s="16"/>
      <c r="E95" s="17" t="s">
        <v>981</v>
      </c>
      <c r="F95" s="17" t="s">
        <v>982</v>
      </c>
    </row>
    <row r="96" spans="1:6" x14ac:dyDescent="0.25">
      <c r="A96" s="18">
        <v>9274199</v>
      </c>
      <c r="B96" s="19">
        <v>3400892741994</v>
      </c>
      <c r="C96" s="15" t="s">
        <v>1168</v>
      </c>
      <c r="D96" s="16"/>
      <c r="E96" s="17" t="s">
        <v>981</v>
      </c>
      <c r="F96" s="17" t="s">
        <v>982</v>
      </c>
    </row>
    <row r="97" spans="1:6" x14ac:dyDescent="0.25">
      <c r="A97" s="18">
        <v>9275715</v>
      </c>
      <c r="B97" s="19">
        <v>3400892757155</v>
      </c>
      <c r="C97" s="15" t="s">
        <v>1169</v>
      </c>
      <c r="D97" s="16"/>
      <c r="E97" s="17" t="s">
        <v>981</v>
      </c>
      <c r="F97" s="17" t="s">
        <v>982</v>
      </c>
    </row>
    <row r="98" spans="1:6" x14ac:dyDescent="0.25">
      <c r="A98" s="18">
        <v>9277708</v>
      </c>
      <c r="B98" s="19" t="s">
        <v>1170</v>
      </c>
      <c r="C98" s="15" t="s">
        <v>1171</v>
      </c>
      <c r="D98" s="16"/>
      <c r="E98" s="17" t="s">
        <v>981</v>
      </c>
      <c r="F98" s="17" t="s">
        <v>982</v>
      </c>
    </row>
    <row r="99" spans="1:6" x14ac:dyDescent="0.25">
      <c r="A99" s="18">
        <v>9278381</v>
      </c>
      <c r="B99" s="19" t="s">
        <v>1172</v>
      </c>
      <c r="C99" s="15" t="s">
        <v>1173</v>
      </c>
      <c r="D99" s="16"/>
      <c r="E99" s="17" t="s">
        <v>981</v>
      </c>
      <c r="F99" s="17" t="s">
        <v>982</v>
      </c>
    </row>
    <row r="100" spans="1:6" x14ac:dyDescent="0.25">
      <c r="A100" s="18">
        <v>9278398</v>
      </c>
      <c r="B100" s="19" t="s">
        <v>1174</v>
      </c>
      <c r="C100" s="15" t="s">
        <v>1175</v>
      </c>
      <c r="D100" s="16"/>
      <c r="E100" s="17" t="s">
        <v>981</v>
      </c>
      <c r="F100" s="17" t="s">
        <v>982</v>
      </c>
    </row>
    <row r="101" spans="1:6" x14ac:dyDescent="0.25">
      <c r="A101" s="18">
        <v>9278406</v>
      </c>
      <c r="B101" s="19" t="s">
        <v>1176</v>
      </c>
      <c r="C101" s="15" t="s">
        <v>1177</v>
      </c>
      <c r="D101" s="16"/>
      <c r="E101" s="17" t="s">
        <v>981</v>
      </c>
      <c r="F101" s="17" t="s">
        <v>982</v>
      </c>
    </row>
    <row r="102" spans="1:6" x14ac:dyDescent="0.25">
      <c r="A102" s="18">
        <v>9279966</v>
      </c>
      <c r="B102" s="19" t="s">
        <v>1178</v>
      </c>
      <c r="C102" s="15" t="s">
        <v>1179</v>
      </c>
      <c r="D102" s="16"/>
      <c r="E102" s="17" t="s">
        <v>981</v>
      </c>
      <c r="F102" s="17" t="s">
        <v>982</v>
      </c>
    </row>
    <row r="103" spans="1:6" x14ac:dyDescent="0.25">
      <c r="A103" s="18">
        <v>9280403</v>
      </c>
      <c r="B103" s="19">
        <v>3400892804033</v>
      </c>
      <c r="C103" s="15" t="s">
        <v>1180</v>
      </c>
      <c r="D103" s="16"/>
      <c r="E103" s="17" t="s">
        <v>981</v>
      </c>
      <c r="F103" s="17" t="s">
        <v>982</v>
      </c>
    </row>
    <row r="104" spans="1:6" x14ac:dyDescent="0.25">
      <c r="A104" s="18">
        <v>9280426</v>
      </c>
      <c r="B104" s="19">
        <v>3400892804262</v>
      </c>
      <c r="C104" s="15" t="s">
        <v>1181</v>
      </c>
      <c r="D104" s="16"/>
      <c r="E104" s="17" t="s">
        <v>981</v>
      </c>
      <c r="F104" s="17" t="s">
        <v>982</v>
      </c>
    </row>
    <row r="105" spans="1:6" x14ac:dyDescent="0.25">
      <c r="A105" s="18">
        <v>9280432</v>
      </c>
      <c r="B105" s="19">
        <v>3400892804323</v>
      </c>
      <c r="C105" s="15" t="s">
        <v>1182</v>
      </c>
      <c r="D105" s="16"/>
      <c r="E105" s="17" t="s">
        <v>981</v>
      </c>
      <c r="F105" s="17" t="s">
        <v>982</v>
      </c>
    </row>
    <row r="106" spans="1:6" x14ac:dyDescent="0.25">
      <c r="A106" s="18">
        <v>9284915</v>
      </c>
      <c r="B106" s="19" t="s">
        <v>1183</v>
      </c>
      <c r="C106" s="15" t="s">
        <v>1184</v>
      </c>
      <c r="D106" s="16"/>
      <c r="E106" s="17" t="s">
        <v>981</v>
      </c>
      <c r="F106" s="17" t="s">
        <v>982</v>
      </c>
    </row>
    <row r="107" spans="1:6" x14ac:dyDescent="0.25">
      <c r="A107" s="18">
        <v>9284921</v>
      </c>
      <c r="B107" s="19" t="s">
        <v>1185</v>
      </c>
      <c r="C107" s="15" t="s">
        <v>1186</v>
      </c>
      <c r="D107" s="16"/>
      <c r="E107" s="17" t="s">
        <v>981</v>
      </c>
      <c r="F107" s="17" t="s">
        <v>982</v>
      </c>
    </row>
    <row r="108" spans="1:6" x14ac:dyDescent="0.25">
      <c r="A108" s="18">
        <v>9284938</v>
      </c>
      <c r="B108" s="19" t="s">
        <v>1187</v>
      </c>
      <c r="C108" s="15" t="s">
        <v>1188</v>
      </c>
      <c r="D108" s="16"/>
      <c r="E108" s="17" t="s">
        <v>981</v>
      </c>
      <c r="F108" s="17" t="s">
        <v>982</v>
      </c>
    </row>
    <row r="109" spans="1:6" x14ac:dyDescent="0.25">
      <c r="A109" s="18">
        <v>9285027</v>
      </c>
      <c r="B109" s="19" t="s">
        <v>1189</v>
      </c>
      <c r="C109" s="15" t="s">
        <v>1190</v>
      </c>
      <c r="D109" s="16"/>
      <c r="E109" s="17" t="s">
        <v>981</v>
      </c>
      <c r="F109" s="17" t="s">
        <v>982</v>
      </c>
    </row>
    <row r="110" spans="1:6" x14ac:dyDescent="0.25">
      <c r="A110" s="18">
        <v>9285062</v>
      </c>
      <c r="B110" s="19" t="s">
        <v>1191</v>
      </c>
      <c r="C110" s="15" t="s">
        <v>1192</v>
      </c>
      <c r="D110" s="16"/>
      <c r="E110" s="17" t="s">
        <v>981</v>
      </c>
      <c r="F110" s="17" t="s">
        <v>982</v>
      </c>
    </row>
    <row r="111" spans="1:6" x14ac:dyDescent="0.25">
      <c r="A111" s="18">
        <v>9285079</v>
      </c>
      <c r="B111" s="19" t="s">
        <v>1193</v>
      </c>
      <c r="C111" s="15" t="s">
        <v>1194</v>
      </c>
      <c r="D111" s="16"/>
      <c r="E111" s="17" t="s">
        <v>981</v>
      </c>
      <c r="F111" s="17" t="s">
        <v>982</v>
      </c>
    </row>
    <row r="112" spans="1:6" x14ac:dyDescent="0.25">
      <c r="A112" s="18">
        <v>9285375</v>
      </c>
      <c r="B112" s="19" t="s">
        <v>1195</v>
      </c>
      <c r="C112" s="15" t="s">
        <v>1196</v>
      </c>
      <c r="D112" s="16"/>
      <c r="E112" s="17" t="s">
        <v>981</v>
      </c>
      <c r="F112" s="17" t="s">
        <v>982</v>
      </c>
    </row>
    <row r="113" spans="1:6" x14ac:dyDescent="0.25">
      <c r="A113" s="18">
        <v>9285530</v>
      </c>
      <c r="B113" s="19" t="s">
        <v>1197</v>
      </c>
      <c r="C113" s="15" t="s">
        <v>1198</v>
      </c>
      <c r="D113" s="16"/>
      <c r="E113" s="17" t="s">
        <v>981</v>
      </c>
      <c r="F113" s="17" t="s">
        <v>982</v>
      </c>
    </row>
    <row r="114" spans="1:6" x14ac:dyDescent="0.25">
      <c r="A114" s="18">
        <v>9289746</v>
      </c>
      <c r="B114" s="19" t="s">
        <v>1199</v>
      </c>
      <c r="C114" s="15" t="s">
        <v>1200</v>
      </c>
      <c r="D114" s="16"/>
      <c r="E114" s="17" t="s">
        <v>981</v>
      </c>
      <c r="F114" s="17" t="s">
        <v>982</v>
      </c>
    </row>
    <row r="115" spans="1:6" x14ac:dyDescent="0.25">
      <c r="A115" s="18">
        <v>9293311</v>
      </c>
      <c r="B115" s="19" t="s">
        <v>1201</v>
      </c>
      <c r="C115" s="15" t="s">
        <v>1202</v>
      </c>
      <c r="D115" s="16"/>
      <c r="E115" s="17" t="s">
        <v>981</v>
      </c>
      <c r="F115" s="17" t="s">
        <v>982</v>
      </c>
    </row>
    <row r="116" spans="1:6" x14ac:dyDescent="0.25">
      <c r="A116" s="18">
        <v>9293328</v>
      </c>
      <c r="B116" s="19" t="s">
        <v>1203</v>
      </c>
      <c r="C116" s="15" t="s">
        <v>1204</v>
      </c>
      <c r="D116" s="16"/>
      <c r="E116" s="17" t="s">
        <v>981</v>
      </c>
      <c r="F116" s="17" t="s">
        <v>982</v>
      </c>
    </row>
    <row r="117" spans="1:6" x14ac:dyDescent="0.25">
      <c r="A117" s="18">
        <v>9293506</v>
      </c>
      <c r="B117" s="19" t="s">
        <v>1205</v>
      </c>
      <c r="C117" s="15" t="s">
        <v>1206</v>
      </c>
      <c r="D117" s="16"/>
      <c r="E117" s="17" t="s">
        <v>981</v>
      </c>
      <c r="F117" s="17" t="s">
        <v>982</v>
      </c>
    </row>
    <row r="118" spans="1:6" x14ac:dyDescent="0.25">
      <c r="A118" s="18">
        <v>9293618</v>
      </c>
      <c r="B118" s="19" t="s">
        <v>1207</v>
      </c>
      <c r="C118" s="15" t="s">
        <v>1208</v>
      </c>
      <c r="D118" s="16"/>
      <c r="E118" s="17" t="s">
        <v>981</v>
      </c>
      <c r="F118" s="17" t="s">
        <v>982</v>
      </c>
    </row>
    <row r="119" spans="1:6" x14ac:dyDescent="0.25">
      <c r="A119" s="18">
        <v>9293624</v>
      </c>
      <c r="B119" s="19" t="s">
        <v>1209</v>
      </c>
      <c r="C119" s="15" t="s">
        <v>1210</v>
      </c>
      <c r="D119" s="16"/>
      <c r="E119" s="17" t="s">
        <v>981</v>
      </c>
      <c r="F119" s="17" t="s">
        <v>982</v>
      </c>
    </row>
    <row r="120" spans="1:6" x14ac:dyDescent="0.25">
      <c r="A120" s="18">
        <v>9294285</v>
      </c>
      <c r="B120" s="19" t="s">
        <v>1211</v>
      </c>
      <c r="C120" s="15" t="s">
        <v>1212</v>
      </c>
      <c r="D120" s="16"/>
      <c r="E120" s="17" t="s">
        <v>981</v>
      </c>
      <c r="F120" s="17" t="s">
        <v>982</v>
      </c>
    </row>
    <row r="121" spans="1:6" x14ac:dyDescent="0.25">
      <c r="A121" s="18">
        <v>9294486</v>
      </c>
      <c r="B121" s="19" t="s">
        <v>1213</v>
      </c>
      <c r="C121" s="15" t="s">
        <v>1214</v>
      </c>
      <c r="D121" s="16"/>
      <c r="E121" s="17" t="s">
        <v>981</v>
      </c>
      <c r="F121" s="17" t="s">
        <v>982</v>
      </c>
    </row>
    <row r="122" spans="1:6" x14ac:dyDescent="0.25">
      <c r="A122" s="18">
        <v>9295540</v>
      </c>
      <c r="B122" s="19" t="s">
        <v>1215</v>
      </c>
      <c r="C122" s="15" t="s">
        <v>1216</v>
      </c>
      <c r="D122" s="16"/>
      <c r="E122" s="17" t="s">
        <v>981</v>
      </c>
      <c r="F122" s="17" t="s">
        <v>982</v>
      </c>
    </row>
    <row r="123" spans="1:6" x14ac:dyDescent="0.25">
      <c r="A123" s="18">
        <v>9297303</v>
      </c>
      <c r="B123" s="19" t="s">
        <v>1217</v>
      </c>
      <c r="C123" s="15" t="s">
        <v>1218</v>
      </c>
      <c r="D123" s="16"/>
      <c r="E123" s="17" t="s">
        <v>981</v>
      </c>
      <c r="F123" s="17" t="s">
        <v>982</v>
      </c>
    </row>
    <row r="124" spans="1:6" x14ac:dyDescent="0.25">
      <c r="A124" s="18">
        <v>9297326</v>
      </c>
      <c r="B124" s="19" t="s">
        <v>1219</v>
      </c>
      <c r="C124" s="15" t="s">
        <v>1220</v>
      </c>
      <c r="D124" s="16"/>
      <c r="E124" s="17" t="s">
        <v>981</v>
      </c>
      <c r="F124" s="17" t="s">
        <v>982</v>
      </c>
    </row>
    <row r="125" spans="1:6" x14ac:dyDescent="0.25">
      <c r="A125" s="18">
        <v>9298113</v>
      </c>
      <c r="B125" s="19" t="s">
        <v>1221</v>
      </c>
      <c r="C125" s="15" t="s">
        <v>1222</v>
      </c>
      <c r="D125" s="16"/>
      <c r="E125" s="17" t="s">
        <v>981</v>
      </c>
      <c r="F125" s="17" t="s">
        <v>982</v>
      </c>
    </row>
    <row r="126" spans="1:6" x14ac:dyDescent="0.25">
      <c r="A126" s="18">
        <v>9298136</v>
      </c>
      <c r="B126" s="19" t="s">
        <v>1223</v>
      </c>
      <c r="C126" s="15" t="s">
        <v>1224</v>
      </c>
      <c r="D126" s="16"/>
      <c r="E126" s="17" t="s">
        <v>981</v>
      </c>
      <c r="F126" s="17" t="s">
        <v>982</v>
      </c>
    </row>
    <row r="127" spans="1:6" x14ac:dyDescent="0.25">
      <c r="A127" s="18">
        <v>9298142</v>
      </c>
      <c r="B127" s="19" t="s">
        <v>1225</v>
      </c>
      <c r="C127" s="15" t="s">
        <v>1226</v>
      </c>
      <c r="D127" s="16"/>
      <c r="E127" s="17" t="s">
        <v>981</v>
      </c>
      <c r="F127" s="17" t="s">
        <v>982</v>
      </c>
    </row>
    <row r="128" spans="1:6" x14ac:dyDescent="0.25">
      <c r="A128" s="18">
        <v>9298159</v>
      </c>
      <c r="B128" s="19" t="s">
        <v>1227</v>
      </c>
      <c r="C128" s="15" t="s">
        <v>1228</v>
      </c>
      <c r="D128" s="16"/>
      <c r="E128" s="17" t="s">
        <v>981</v>
      </c>
      <c r="F128" s="17" t="s">
        <v>982</v>
      </c>
    </row>
    <row r="129" spans="1:6" x14ac:dyDescent="0.25">
      <c r="A129" s="18">
        <v>9298745</v>
      </c>
      <c r="B129" s="19" t="s">
        <v>1229</v>
      </c>
      <c r="C129" s="15" t="s">
        <v>1230</v>
      </c>
      <c r="D129" s="16"/>
      <c r="E129" s="17" t="s">
        <v>981</v>
      </c>
      <c r="F129" s="17" t="s">
        <v>982</v>
      </c>
    </row>
    <row r="130" spans="1:6" x14ac:dyDescent="0.25">
      <c r="A130" s="18">
        <v>9299064</v>
      </c>
      <c r="B130" s="19" t="s">
        <v>1231</v>
      </c>
      <c r="C130" s="15" t="s">
        <v>1232</v>
      </c>
      <c r="D130" s="16"/>
      <c r="E130" s="17" t="s">
        <v>981</v>
      </c>
      <c r="F130" s="17" t="s">
        <v>982</v>
      </c>
    </row>
    <row r="131" spans="1:6" x14ac:dyDescent="0.25">
      <c r="A131" s="18">
        <v>9299549</v>
      </c>
      <c r="B131" s="19" t="s">
        <v>1233</v>
      </c>
      <c r="C131" s="15" t="s">
        <v>1234</v>
      </c>
      <c r="D131" s="16"/>
      <c r="E131" s="17" t="s">
        <v>981</v>
      </c>
      <c r="F131" s="17" t="s">
        <v>982</v>
      </c>
    </row>
    <row r="132" spans="1:6" x14ac:dyDescent="0.25">
      <c r="A132" s="18">
        <v>9300643</v>
      </c>
      <c r="B132" s="19" t="s">
        <v>1235</v>
      </c>
      <c r="C132" s="15" t="s">
        <v>1236</v>
      </c>
      <c r="D132" s="16"/>
      <c r="E132" s="17" t="s">
        <v>981</v>
      </c>
      <c r="F132" s="17" t="s">
        <v>982</v>
      </c>
    </row>
    <row r="133" spans="1:6" x14ac:dyDescent="0.25">
      <c r="A133" s="18">
        <v>9307065</v>
      </c>
      <c r="B133" s="19" t="s">
        <v>1237</v>
      </c>
      <c r="C133" s="15" t="s">
        <v>1238</v>
      </c>
      <c r="D133" s="16"/>
      <c r="E133" s="17" t="s">
        <v>981</v>
      </c>
      <c r="F133" s="17" t="s">
        <v>982</v>
      </c>
    </row>
    <row r="134" spans="1:6" x14ac:dyDescent="0.25">
      <c r="A134" s="18">
        <v>9307527</v>
      </c>
      <c r="B134" s="19" t="s">
        <v>1239</v>
      </c>
      <c r="C134" s="15" t="s">
        <v>1240</v>
      </c>
      <c r="D134" s="16"/>
      <c r="E134" s="17" t="s">
        <v>981</v>
      </c>
      <c r="F134" s="17" t="s">
        <v>982</v>
      </c>
    </row>
    <row r="135" spans="1:6" x14ac:dyDescent="0.25">
      <c r="A135" s="18">
        <v>9307562</v>
      </c>
      <c r="B135" s="19">
        <v>3400893075623</v>
      </c>
      <c r="C135" s="15" t="s">
        <v>1241</v>
      </c>
      <c r="D135" s="16"/>
      <c r="E135" s="17" t="s">
        <v>981</v>
      </c>
      <c r="F135" s="17" t="s">
        <v>982</v>
      </c>
    </row>
    <row r="136" spans="1:6" x14ac:dyDescent="0.25">
      <c r="A136" s="18">
        <v>9310506</v>
      </c>
      <c r="B136" s="19" t="s">
        <v>1242</v>
      </c>
      <c r="C136" s="15" t="s">
        <v>1243</v>
      </c>
      <c r="D136" s="16"/>
      <c r="E136" s="17" t="s">
        <v>981</v>
      </c>
      <c r="F136" s="17" t="s">
        <v>982</v>
      </c>
    </row>
    <row r="137" spans="1:6" x14ac:dyDescent="0.25">
      <c r="A137" s="18">
        <v>9321496</v>
      </c>
      <c r="B137" s="19" t="s">
        <v>1244</v>
      </c>
      <c r="C137" s="15" t="s">
        <v>1245</v>
      </c>
      <c r="D137" s="16"/>
      <c r="E137" s="17" t="s">
        <v>981</v>
      </c>
      <c r="F137" s="17" t="s">
        <v>982</v>
      </c>
    </row>
    <row r="138" spans="1:6" x14ac:dyDescent="0.25">
      <c r="A138" s="18">
        <v>9326223</v>
      </c>
      <c r="B138" s="19" t="s">
        <v>1246</v>
      </c>
      <c r="C138" s="15" t="s">
        <v>1247</v>
      </c>
      <c r="D138" s="16"/>
      <c r="E138" s="17" t="s">
        <v>981</v>
      </c>
      <c r="F138" s="17" t="s">
        <v>982</v>
      </c>
    </row>
    <row r="139" spans="1:6" x14ac:dyDescent="0.25">
      <c r="A139" s="18">
        <v>9330963</v>
      </c>
      <c r="B139" s="19" t="s">
        <v>1248</v>
      </c>
      <c r="C139" s="15" t="s">
        <v>1249</v>
      </c>
      <c r="D139" s="16"/>
      <c r="E139" s="17" t="s">
        <v>981</v>
      </c>
      <c r="F139" s="17" t="s">
        <v>982</v>
      </c>
    </row>
    <row r="140" spans="1:6" x14ac:dyDescent="0.25">
      <c r="A140" s="18">
        <v>9332525</v>
      </c>
      <c r="B140" s="19" t="s">
        <v>1250</v>
      </c>
      <c r="C140" s="15" t="s">
        <v>1251</v>
      </c>
      <c r="D140" s="16"/>
      <c r="E140" s="17" t="s">
        <v>981</v>
      </c>
      <c r="F140" s="17" t="s">
        <v>982</v>
      </c>
    </row>
    <row r="141" spans="1:6" x14ac:dyDescent="0.25">
      <c r="A141" s="18">
        <v>9332531</v>
      </c>
      <c r="B141" s="19" t="s">
        <v>1252</v>
      </c>
      <c r="C141" s="15" t="s">
        <v>1253</v>
      </c>
      <c r="D141" s="16"/>
      <c r="E141" s="17" t="s">
        <v>981</v>
      </c>
      <c r="F141" s="17" t="s">
        <v>982</v>
      </c>
    </row>
    <row r="142" spans="1:6" x14ac:dyDescent="0.25">
      <c r="A142" s="18">
        <v>9332548</v>
      </c>
      <c r="B142" s="19" t="s">
        <v>1254</v>
      </c>
      <c r="C142" s="15" t="s">
        <v>1255</v>
      </c>
      <c r="D142" s="16"/>
      <c r="E142" s="17" t="s">
        <v>981</v>
      </c>
      <c r="F142" s="17" t="s">
        <v>982</v>
      </c>
    </row>
    <row r="143" spans="1:6" x14ac:dyDescent="0.25">
      <c r="A143" s="18">
        <v>9333080</v>
      </c>
      <c r="B143" s="19" t="s">
        <v>1256</v>
      </c>
      <c r="C143" s="15" t="s">
        <v>1257</v>
      </c>
      <c r="D143" s="16"/>
      <c r="E143" s="17" t="s">
        <v>981</v>
      </c>
      <c r="F143" s="17" t="s">
        <v>982</v>
      </c>
    </row>
    <row r="144" spans="1:6" x14ac:dyDescent="0.25">
      <c r="A144" s="18">
        <v>9333097</v>
      </c>
      <c r="B144" s="19" t="s">
        <v>1258</v>
      </c>
      <c r="C144" s="15" t="s">
        <v>1259</v>
      </c>
      <c r="D144" s="16"/>
      <c r="E144" s="17" t="s">
        <v>981</v>
      </c>
      <c r="F144" s="17" t="s">
        <v>982</v>
      </c>
    </row>
    <row r="145" spans="1:6" x14ac:dyDescent="0.25">
      <c r="A145" s="18">
        <v>9333329</v>
      </c>
      <c r="B145" s="19">
        <v>3400893333297</v>
      </c>
      <c r="C145" s="15" t="s">
        <v>1260</v>
      </c>
      <c r="D145" s="16"/>
      <c r="E145" s="17" t="s">
        <v>981</v>
      </c>
      <c r="F145" s="17" t="s">
        <v>982</v>
      </c>
    </row>
    <row r="146" spans="1:6" x14ac:dyDescent="0.25">
      <c r="A146" s="18">
        <v>9334665</v>
      </c>
      <c r="B146" s="19">
        <v>3400893346655</v>
      </c>
      <c r="C146" s="15" t="s">
        <v>1261</v>
      </c>
      <c r="D146" s="16"/>
      <c r="E146" s="17" t="s">
        <v>981</v>
      </c>
      <c r="F146" s="17" t="s">
        <v>982</v>
      </c>
    </row>
    <row r="147" spans="1:6" x14ac:dyDescent="0.25">
      <c r="A147" s="18">
        <v>9338195</v>
      </c>
      <c r="B147" s="19" t="s">
        <v>1262</v>
      </c>
      <c r="C147" s="15" t="s">
        <v>1263</v>
      </c>
      <c r="D147" s="16"/>
      <c r="E147" s="17" t="s">
        <v>981</v>
      </c>
      <c r="F147" s="17" t="s">
        <v>982</v>
      </c>
    </row>
    <row r="148" spans="1:6" x14ac:dyDescent="0.25">
      <c r="A148" s="18">
        <v>9338203</v>
      </c>
      <c r="B148" s="19" t="s">
        <v>1264</v>
      </c>
      <c r="C148" s="15" t="s">
        <v>1265</v>
      </c>
      <c r="D148" s="16"/>
      <c r="E148" s="17" t="s">
        <v>981</v>
      </c>
      <c r="F148" s="17" t="s">
        <v>982</v>
      </c>
    </row>
    <row r="149" spans="1:6" x14ac:dyDescent="0.25">
      <c r="A149" s="18">
        <v>9338226</v>
      </c>
      <c r="B149" s="19" t="s">
        <v>1266</v>
      </c>
      <c r="C149" s="15" t="s">
        <v>1267</v>
      </c>
      <c r="D149" s="16"/>
      <c r="E149" s="17" t="s">
        <v>981</v>
      </c>
      <c r="F149" s="17" t="s">
        <v>982</v>
      </c>
    </row>
    <row r="150" spans="1:6" x14ac:dyDescent="0.25">
      <c r="A150" s="18">
        <v>9338232</v>
      </c>
      <c r="B150" s="19" t="s">
        <v>1268</v>
      </c>
      <c r="C150" s="15" t="s">
        <v>1269</v>
      </c>
      <c r="D150" s="16"/>
      <c r="E150" s="17" t="s">
        <v>981</v>
      </c>
      <c r="F150" s="17" t="s">
        <v>982</v>
      </c>
    </row>
    <row r="151" spans="1:6" x14ac:dyDescent="0.25">
      <c r="A151" s="18">
        <v>9338858</v>
      </c>
      <c r="B151" s="19" t="s">
        <v>1270</v>
      </c>
      <c r="C151" s="15" t="s">
        <v>1271</v>
      </c>
      <c r="D151" s="16"/>
      <c r="E151" s="17" t="s">
        <v>981</v>
      </c>
      <c r="F151" s="17" t="s">
        <v>982</v>
      </c>
    </row>
    <row r="152" spans="1:6" x14ac:dyDescent="0.25">
      <c r="A152" s="18">
        <v>9339326</v>
      </c>
      <c r="B152" s="19" t="s">
        <v>1272</v>
      </c>
      <c r="C152" s="15" t="s">
        <v>1273</v>
      </c>
      <c r="D152" s="16"/>
      <c r="E152" s="17" t="s">
        <v>981</v>
      </c>
      <c r="F152" s="17" t="s">
        <v>982</v>
      </c>
    </row>
    <row r="153" spans="1:6" x14ac:dyDescent="0.25">
      <c r="A153" s="18">
        <v>9339332</v>
      </c>
      <c r="B153" s="19" t="s">
        <v>1274</v>
      </c>
      <c r="C153" s="15" t="s">
        <v>1275</v>
      </c>
      <c r="D153" s="16"/>
      <c r="E153" s="17" t="s">
        <v>981</v>
      </c>
      <c r="F153" s="17" t="s">
        <v>982</v>
      </c>
    </row>
    <row r="154" spans="1:6" x14ac:dyDescent="0.25">
      <c r="A154" s="18">
        <v>9339384</v>
      </c>
      <c r="B154" s="19" t="s">
        <v>1276</v>
      </c>
      <c r="C154" s="15" t="s">
        <v>1277</v>
      </c>
      <c r="D154" s="16"/>
      <c r="E154" s="17" t="s">
        <v>981</v>
      </c>
      <c r="F154" s="17" t="s">
        <v>982</v>
      </c>
    </row>
    <row r="155" spans="1:6" x14ac:dyDescent="0.25">
      <c r="A155" s="18">
        <v>9339390</v>
      </c>
      <c r="B155" s="19" t="s">
        <v>1278</v>
      </c>
      <c r="C155" s="15" t="s">
        <v>1279</v>
      </c>
      <c r="D155" s="16"/>
      <c r="E155" s="17" t="s">
        <v>981</v>
      </c>
      <c r="F155" s="17" t="s">
        <v>982</v>
      </c>
    </row>
    <row r="156" spans="1:6" x14ac:dyDescent="0.25">
      <c r="A156" s="18">
        <v>9340826</v>
      </c>
      <c r="B156" s="19" t="s">
        <v>1280</v>
      </c>
      <c r="C156" s="15" t="s">
        <v>1281</v>
      </c>
      <c r="D156" s="16"/>
      <c r="E156" s="17" t="s">
        <v>981</v>
      </c>
      <c r="F156" s="17" t="s">
        <v>982</v>
      </c>
    </row>
    <row r="157" spans="1:6" x14ac:dyDescent="0.25">
      <c r="A157" s="18">
        <v>9343090</v>
      </c>
      <c r="B157" s="19" t="s">
        <v>1282</v>
      </c>
      <c r="C157" s="15" t="s">
        <v>1283</v>
      </c>
      <c r="D157" s="16"/>
      <c r="E157" s="17" t="s">
        <v>981</v>
      </c>
      <c r="F157" s="17" t="s">
        <v>982</v>
      </c>
    </row>
    <row r="158" spans="1:6" x14ac:dyDescent="0.25">
      <c r="A158" s="18">
        <v>9343339</v>
      </c>
      <c r="B158" s="19" t="s">
        <v>1284</v>
      </c>
      <c r="C158" s="15" t="s">
        <v>1285</v>
      </c>
      <c r="D158" s="16"/>
      <c r="E158" s="17" t="s">
        <v>981</v>
      </c>
      <c r="F158" s="17" t="s">
        <v>982</v>
      </c>
    </row>
    <row r="159" spans="1:6" x14ac:dyDescent="0.25">
      <c r="A159" s="18">
        <v>9345717</v>
      </c>
      <c r="B159" s="19" t="s">
        <v>1286</v>
      </c>
      <c r="C159" s="15" t="s">
        <v>1287</v>
      </c>
      <c r="D159" s="16"/>
      <c r="E159" s="17" t="s">
        <v>981</v>
      </c>
      <c r="F159" s="17" t="s">
        <v>982</v>
      </c>
    </row>
    <row r="160" spans="1:6" x14ac:dyDescent="0.25">
      <c r="A160" s="18">
        <v>9348029</v>
      </c>
      <c r="B160" s="19" t="s">
        <v>1288</v>
      </c>
      <c r="C160" s="15" t="s">
        <v>1289</v>
      </c>
      <c r="D160" s="16"/>
      <c r="E160" s="17" t="s">
        <v>981</v>
      </c>
      <c r="F160" s="17" t="s">
        <v>982</v>
      </c>
    </row>
    <row r="161" spans="1:6" x14ac:dyDescent="0.25">
      <c r="A161" s="18">
        <v>9348035</v>
      </c>
      <c r="B161" s="19" t="s">
        <v>1290</v>
      </c>
      <c r="C161" s="15" t="s">
        <v>1291</v>
      </c>
      <c r="D161" s="16"/>
      <c r="E161" s="17" t="s">
        <v>981</v>
      </c>
      <c r="F161" s="17" t="s">
        <v>982</v>
      </c>
    </row>
    <row r="162" spans="1:6" x14ac:dyDescent="0.25">
      <c r="A162" s="18">
        <v>9348578</v>
      </c>
      <c r="B162" s="19" t="s">
        <v>1292</v>
      </c>
      <c r="C162" s="15" t="s">
        <v>1293</v>
      </c>
      <c r="D162" s="16"/>
      <c r="E162" s="17" t="s">
        <v>981</v>
      </c>
      <c r="F162" s="17" t="s">
        <v>982</v>
      </c>
    </row>
    <row r="163" spans="1:6" x14ac:dyDescent="0.25">
      <c r="A163" s="18">
        <v>9348584</v>
      </c>
      <c r="B163" s="19" t="s">
        <v>1294</v>
      </c>
      <c r="C163" s="15" t="s">
        <v>1295</v>
      </c>
      <c r="D163" s="16"/>
      <c r="E163" s="17" t="s">
        <v>981</v>
      </c>
      <c r="F163" s="17" t="s">
        <v>982</v>
      </c>
    </row>
    <row r="164" spans="1:6" x14ac:dyDescent="0.25">
      <c r="A164" s="18">
        <v>9348590</v>
      </c>
      <c r="B164" s="19" t="s">
        <v>1296</v>
      </c>
      <c r="C164" s="15" t="s">
        <v>1297</v>
      </c>
      <c r="D164" s="16"/>
      <c r="E164" s="17" t="s">
        <v>981</v>
      </c>
      <c r="F164" s="17" t="s">
        <v>982</v>
      </c>
    </row>
    <row r="165" spans="1:6" x14ac:dyDescent="0.25">
      <c r="A165" s="18">
        <v>9351965</v>
      </c>
      <c r="B165" s="19" t="s">
        <v>1298</v>
      </c>
      <c r="C165" s="15" t="s">
        <v>1299</v>
      </c>
      <c r="D165" s="16"/>
      <c r="E165" s="17" t="s">
        <v>981</v>
      </c>
      <c r="F165" s="17" t="s">
        <v>982</v>
      </c>
    </row>
    <row r="166" spans="1:6" x14ac:dyDescent="0.25">
      <c r="A166" s="18">
        <v>9351971</v>
      </c>
      <c r="B166" s="19" t="s">
        <v>1300</v>
      </c>
      <c r="C166" s="15" t="s">
        <v>1301</v>
      </c>
      <c r="D166" s="16"/>
      <c r="E166" s="17" t="s">
        <v>981</v>
      </c>
      <c r="F166" s="17" t="s">
        <v>982</v>
      </c>
    </row>
    <row r="167" spans="1:6" x14ac:dyDescent="0.25">
      <c r="A167" s="18">
        <v>9353119</v>
      </c>
      <c r="B167" s="19" t="s">
        <v>1302</v>
      </c>
      <c r="C167" s="15" t="s">
        <v>1303</v>
      </c>
      <c r="D167" s="16"/>
      <c r="E167" s="17" t="s">
        <v>981</v>
      </c>
      <c r="F167" s="17" t="s">
        <v>982</v>
      </c>
    </row>
    <row r="168" spans="1:6" x14ac:dyDescent="0.25">
      <c r="A168" s="18">
        <v>9354248</v>
      </c>
      <c r="B168" s="19" t="s">
        <v>1304</v>
      </c>
      <c r="C168" s="15" t="s">
        <v>1305</v>
      </c>
      <c r="D168" s="16"/>
      <c r="E168" s="17" t="s">
        <v>981</v>
      </c>
      <c r="F168" s="17" t="s">
        <v>982</v>
      </c>
    </row>
    <row r="169" spans="1:6" x14ac:dyDescent="0.25">
      <c r="A169" s="18">
        <v>9354254</v>
      </c>
      <c r="B169" s="19" t="s">
        <v>1306</v>
      </c>
      <c r="C169" s="15" t="s">
        <v>1307</v>
      </c>
      <c r="D169" s="16"/>
      <c r="E169" s="17" t="s">
        <v>981</v>
      </c>
      <c r="F169" s="17" t="s">
        <v>982</v>
      </c>
    </row>
    <row r="170" spans="1:6" x14ac:dyDescent="0.25">
      <c r="A170" s="18">
        <v>9354260</v>
      </c>
      <c r="B170" s="19" t="s">
        <v>1308</v>
      </c>
      <c r="C170" s="15" t="s">
        <v>1309</v>
      </c>
      <c r="D170" s="16"/>
      <c r="E170" s="17" t="s">
        <v>981</v>
      </c>
      <c r="F170" s="17" t="s">
        <v>982</v>
      </c>
    </row>
    <row r="171" spans="1:6" x14ac:dyDescent="0.25">
      <c r="A171" s="18">
        <v>9354449</v>
      </c>
      <c r="B171" s="19" t="s">
        <v>1310</v>
      </c>
      <c r="C171" s="15" t="s">
        <v>1311</v>
      </c>
      <c r="D171" s="16"/>
      <c r="E171" s="17" t="s">
        <v>981</v>
      </c>
      <c r="F171" s="17" t="s">
        <v>982</v>
      </c>
    </row>
    <row r="172" spans="1:6" x14ac:dyDescent="0.25">
      <c r="A172" s="18">
        <v>9354455</v>
      </c>
      <c r="B172" s="19" t="s">
        <v>1312</v>
      </c>
      <c r="C172" s="15" t="s">
        <v>1313</v>
      </c>
      <c r="D172" s="16"/>
      <c r="E172" s="17" t="s">
        <v>981</v>
      </c>
      <c r="F172" s="17" t="s">
        <v>982</v>
      </c>
    </row>
    <row r="173" spans="1:6" x14ac:dyDescent="0.25">
      <c r="A173" s="18">
        <v>9355609</v>
      </c>
      <c r="B173" s="19" t="s">
        <v>1314</v>
      </c>
      <c r="C173" s="15" t="s">
        <v>1315</v>
      </c>
      <c r="D173" s="16"/>
      <c r="E173" s="17" t="s">
        <v>981</v>
      </c>
      <c r="F173" s="17" t="s">
        <v>982</v>
      </c>
    </row>
    <row r="174" spans="1:6" x14ac:dyDescent="0.25">
      <c r="A174" s="18">
        <v>9355615</v>
      </c>
      <c r="B174" s="19" t="s">
        <v>1316</v>
      </c>
      <c r="C174" s="15" t="s">
        <v>1317</v>
      </c>
      <c r="D174" s="16"/>
      <c r="E174" s="17" t="s">
        <v>981</v>
      </c>
      <c r="F174" s="17" t="s">
        <v>982</v>
      </c>
    </row>
    <row r="175" spans="1:6" x14ac:dyDescent="0.25">
      <c r="A175" s="18">
        <v>9360208</v>
      </c>
      <c r="B175" s="19" t="s">
        <v>1318</v>
      </c>
      <c r="C175" s="15" t="s">
        <v>1319</v>
      </c>
      <c r="D175" s="16"/>
      <c r="E175" s="17" t="s">
        <v>981</v>
      </c>
      <c r="F175" s="17" t="s">
        <v>982</v>
      </c>
    </row>
    <row r="176" spans="1:6" x14ac:dyDescent="0.25">
      <c r="A176" s="18">
        <v>9360622</v>
      </c>
      <c r="B176" s="19" t="s">
        <v>1320</v>
      </c>
      <c r="C176" s="15" t="s">
        <v>1321</v>
      </c>
      <c r="D176" s="16"/>
      <c r="E176" s="17" t="s">
        <v>981</v>
      </c>
      <c r="F176" s="17" t="s">
        <v>982</v>
      </c>
    </row>
    <row r="177" spans="1:6" x14ac:dyDescent="0.25">
      <c r="A177" s="18">
        <v>9360639</v>
      </c>
      <c r="B177" s="19" t="s">
        <v>1322</v>
      </c>
      <c r="C177" s="15" t="s">
        <v>1323</v>
      </c>
      <c r="D177" s="16"/>
      <c r="E177" s="17" t="s">
        <v>981</v>
      </c>
      <c r="F177" s="17" t="s">
        <v>982</v>
      </c>
    </row>
    <row r="178" spans="1:6" x14ac:dyDescent="0.25">
      <c r="A178" s="18">
        <v>9360645</v>
      </c>
      <c r="B178" s="19" t="s">
        <v>1324</v>
      </c>
      <c r="C178" s="15" t="s">
        <v>1325</v>
      </c>
      <c r="D178" s="16"/>
      <c r="E178" s="17" t="s">
        <v>981</v>
      </c>
      <c r="F178" s="17" t="s">
        <v>982</v>
      </c>
    </row>
    <row r="179" spans="1:6" x14ac:dyDescent="0.25">
      <c r="A179" s="18">
        <v>9361633</v>
      </c>
      <c r="B179" s="19" t="s">
        <v>1326</v>
      </c>
      <c r="C179" s="15" t="s">
        <v>1327</v>
      </c>
      <c r="D179" s="16"/>
      <c r="E179" s="17" t="s">
        <v>981</v>
      </c>
      <c r="F179" s="17" t="s">
        <v>982</v>
      </c>
    </row>
    <row r="180" spans="1:6" x14ac:dyDescent="0.25">
      <c r="A180" s="18">
        <v>9364991</v>
      </c>
      <c r="B180" s="19" t="s">
        <v>1328</v>
      </c>
      <c r="C180" s="15" t="s">
        <v>1329</v>
      </c>
      <c r="D180" s="16"/>
      <c r="E180" s="17" t="s">
        <v>981</v>
      </c>
      <c r="F180" s="17" t="s">
        <v>982</v>
      </c>
    </row>
    <row r="181" spans="1:6" x14ac:dyDescent="0.25">
      <c r="A181" s="18">
        <v>9365016</v>
      </c>
      <c r="B181" s="19" t="s">
        <v>1330</v>
      </c>
      <c r="C181" s="15" t="s">
        <v>1331</v>
      </c>
      <c r="D181" s="16"/>
      <c r="E181" s="17" t="s">
        <v>981</v>
      </c>
      <c r="F181" s="17" t="s">
        <v>982</v>
      </c>
    </row>
    <row r="182" spans="1:6" x14ac:dyDescent="0.25">
      <c r="A182" s="18">
        <v>9365022</v>
      </c>
      <c r="B182" s="19" t="s">
        <v>1332</v>
      </c>
      <c r="C182" s="15" t="s">
        <v>1333</v>
      </c>
      <c r="D182" s="16"/>
      <c r="E182" s="17" t="s">
        <v>981</v>
      </c>
      <c r="F182" s="17" t="s">
        <v>982</v>
      </c>
    </row>
    <row r="183" spans="1:6" x14ac:dyDescent="0.25">
      <c r="A183" s="18">
        <v>9366300</v>
      </c>
      <c r="B183" s="19" t="s">
        <v>1334</v>
      </c>
      <c r="C183" s="15" t="s">
        <v>1335</v>
      </c>
      <c r="D183" s="16"/>
      <c r="E183" s="17" t="s">
        <v>981</v>
      </c>
      <c r="F183" s="17" t="s">
        <v>982</v>
      </c>
    </row>
    <row r="184" spans="1:6" x14ac:dyDescent="0.25">
      <c r="A184" s="18">
        <v>9366317</v>
      </c>
      <c r="B184" s="19" t="s">
        <v>1336</v>
      </c>
      <c r="C184" s="15" t="s">
        <v>1337</v>
      </c>
      <c r="D184" s="16"/>
      <c r="E184" s="17" t="s">
        <v>981</v>
      </c>
      <c r="F184" s="17" t="s">
        <v>982</v>
      </c>
    </row>
    <row r="185" spans="1:6" x14ac:dyDescent="0.25">
      <c r="A185" s="18">
        <v>9366323</v>
      </c>
      <c r="B185" s="19" t="s">
        <v>1338</v>
      </c>
      <c r="C185" s="15" t="s">
        <v>1339</v>
      </c>
      <c r="D185" s="16"/>
      <c r="E185" s="17" t="s">
        <v>981</v>
      </c>
      <c r="F185" s="17" t="s">
        <v>982</v>
      </c>
    </row>
    <row r="186" spans="1:6" x14ac:dyDescent="0.25">
      <c r="A186" s="18">
        <v>9372714</v>
      </c>
      <c r="B186" s="19" t="s">
        <v>1340</v>
      </c>
      <c r="C186" s="15" t="s">
        <v>1341</v>
      </c>
      <c r="D186" s="16"/>
      <c r="E186" s="17" t="s">
        <v>981</v>
      </c>
      <c r="F186" s="17" t="s">
        <v>982</v>
      </c>
    </row>
    <row r="187" spans="1:6" x14ac:dyDescent="0.25">
      <c r="A187" s="18">
        <v>9373004</v>
      </c>
      <c r="B187" s="19" t="s">
        <v>1342</v>
      </c>
      <c r="C187" s="15" t="s">
        <v>1343</v>
      </c>
      <c r="D187" s="16"/>
      <c r="E187" s="17" t="s">
        <v>981</v>
      </c>
      <c r="F187" s="17" t="s">
        <v>982</v>
      </c>
    </row>
    <row r="188" spans="1:6" x14ac:dyDescent="0.25">
      <c r="A188" s="18">
        <v>9374050</v>
      </c>
      <c r="B188" s="19">
        <v>3400893740507</v>
      </c>
      <c r="C188" s="15" t="s">
        <v>1344</v>
      </c>
      <c r="D188" s="16"/>
      <c r="E188" s="17" t="s">
        <v>981</v>
      </c>
      <c r="F188" s="17" t="s">
        <v>982</v>
      </c>
    </row>
    <row r="189" spans="1:6" x14ac:dyDescent="0.25">
      <c r="A189" s="18">
        <v>9374067</v>
      </c>
      <c r="B189" s="19">
        <v>3400893740675</v>
      </c>
      <c r="C189" s="15" t="s">
        <v>1345</v>
      </c>
      <c r="D189" s="16"/>
      <c r="E189" s="17" t="s">
        <v>981</v>
      </c>
      <c r="F189" s="17" t="s">
        <v>982</v>
      </c>
    </row>
    <row r="190" spans="1:6" x14ac:dyDescent="0.25">
      <c r="A190" s="18">
        <v>9374682</v>
      </c>
      <c r="B190" s="19" t="s">
        <v>1346</v>
      </c>
      <c r="C190" s="15" t="s">
        <v>1347</v>
      </c>
      <c r="D190" s="16"/>
      <c r="E190" s="17" t="s">
        <v>981</v>
      </c>
      <c r="F190" s="17" t="s">
        <v>982</v>
      </c>
    </row>
    <row r="191" spans="1:6" x14ac:dyDescent="0.25">
      <c r="A191" s="18">
        <v>9374699</v>
      </c>
      <c r="B191" s="19" t="s">
        <v>1348</v>
      </c>
      <c r="C191" s="15" t="s">
        <v>1349</v>
      </c>
      <c r="D191" s="16"/>
      <c r="E191" s="17" t="s">
        <v>981</v>
      </c>
      <c r="F191" s="17" t="s">
        <v>982</v>
      </c>
    </row>
    <row r="192" spans="1:6" x14ac:dyDescent="0.25">
      <c r="A192" s="18">
        <v>9377663</v>
      </c>
      <c r="B192" s="19" t="s">
        <v>1350</v>
      </c>
      <c r="C192" s="15" t="s">
        <v>1351</v>
      </c>
      <c r="D192" s="16"/>
      <c r="E192" s="17" t="s">
        <v>981</v>
      </c>
      <c r="F192" s="17" t="s">
        <v>982</v>
      </c>
    </row>
    <row r="193" spans="1:6" x14ac:dyDescent="0.25">
      <c r="A193" s="18">
        <v>9378160</v>
      </c>
      <c r="B193" s="19" t="s">
        <v>1352</v>
      </c>
      <c r="C193" s="15" t="s">
        <v>1353</v>
      </c>
      <c r="D193" s="16"/>
      <c r="E193" s="17" t="s">
        <v>981</v>
      </c>
      <c r="F193" s="17" t="s">
        <v>982</v>
      </c>
    </row>
    <row r="194" spans="1:6" x14ac:dyDescent="0.25">
      <c r="A194" s="18">
        <v>9380487</v>
      </c>
      <c r="B194" s="19" t="s">
        <v>1354</v>
      </c>
      <c r="C194" s="15" t="s">
        <v>1355</v>
      </c>
      <c r="D194" s="16"/>
      <c r="E194" s="17" t="s">
        <v>981</v>
      </c>
      <c r="F194" s="17" t="s">
        <v>982</v>
      </c>
    </row>
    <row r="195" spans="1:6" x14ac:dyDescent="0.25">
      <c r="A195" s="18">
        <v>9380493</v>
      </c>
      <c r="B195" s="19" t="s">
        <v>1356</v>
      </c>
      <c r="C195" s="15" t="s">
        <v>1357</v>
      </c>
      <c r="D195" s="16"/>
      <c r="E195" s="17" t="s">
        <v>981</v>
      </c>
      <c r="F195" s="17" t="s">
        <v>982</v>
      </c>
    </row>
    <row r="196" spans="1:6" x14ac:dyDescent="0.25">
      <c r="A196" s="18">
        <v>9380501</v>
      </c>
      <c r="B196" s="19" t="s">
        <v>1358</v>
      </c>
      <c r="C196" s="15" t="s">
        <v>1359</v>
      </c>
      <c r="D196" s="16"/>
      <c r="E196" s="17" t="s">
        <v>981</v>
      </c>
      <c r="F196" s="17" t="s">
        <v>982</v>
      </c>
    </row>
    <row r="197" spans="1:6" x14ac:dyDescent="0.25">
      <c r="A197" s="18">
        <v>9380895</v>
      </c>
      <c r="B197" s="19" t="s">
        <v>1360</v>
      </c>
      <c r="C197" s="15" t="s">
        <v>1361</v>
      </c>
      <c r="D197" s="16"/>
      <c r="E197" s="17" t="s">
        <v>981</v>
      </c>
      <c r="F197" s="17" t="s">
        <v>982</v>
      </c>
    </row>
    <row r="198" spans="1:6" x14ac:dyDescent="0.25">
      <c r="A198" s="18">
        <v>9380903</v>
      </c>
      <c r="B198" s="19" t="s">
        <v>1362</v>
      </c>
      <c r="C198" s="15" t="s">
        <v>1363</v>
      </c>
      <c r="D198" s="16"/>
      <c r="E198" s="17" t="s">
        <v>981</v>
      </c>
      <c r="F198" s="17" t="s">
        <v>982</v>
      </c>
    </row>
    <row r="199" spans="1:6" x14ac:dyDescent="0.25">
      <c r="A199" s="18">
        <v>9381044</v>
      </c>
      <c r="B199" s="19" t="s">
        <v>1364</v>
      </c>
      <c r="C199" s="15" t="s">
        <v>1365</v>
      </c>
      <c r="D199" s="16"/>
      <c r="E199" s="17" t="s">
        <v>981</v>
      </c>
      <c r="F199" s="17" t="s">
        <v>982</v>
      </c>
    </row>
    <row r="200" spans="1:6" x14ac:dyDescent="0.25">
      <c r="A200" s="18">
        <v>9381239</v>
      </c>
      <c r="B200" s="19" t="s">
        <v>1366</v>
      </c>
      <c r="C200" s="15" t="s">
        <v>1367</v>
      </c>
      <c r="D200" s="16"/>
      <c r="E200" s="17" t="s">
        <v>981</v>
      </c>
      <c r="F200" s="17" t="s">
        <v>982</v>
      </c>
    </row>
    <row r="201" spans="1:6" x14ac:dyDescent="0.25">
      <c r="A201" s="18">
        <v>9381245</v>
      </c>
      <c r="B201" s="19" t="s">
        <v>1368</v>
      </c>
      <c r="C201" s="15" t="s">
        <v>1369</v>
      </c>
      <c r="D201" s="16"/>
      <c r="E201" s="17" t="s">
        <v>981</v>
      </c>
      <c r="F201" s="17" t="s">
        <v>982</v>
      </c>
    </row>
    <row r="202" spans="1:6" x14ac:dyDescent="0.25">
      <c r="A202" s="18">
        <v>9382090</v>
      </c>
      <c r="B202" s="19" t="s">
        <v>1370</v>
      </c>
      <c r="C202" s="15" t="s">
        <v>1371</v>
      </c>
      <c r="D202" s="16"/>
      <c r="E202" s="17" t="s">
        <v>981</v>
      </c>
      <c r="F202" s="17" t="s">
        <v>982</v>
      </c>
    </row>
    <row r="203" spans="1:6" x14ac:dyDescent="0.25">
      <c r="A203" s="18">
        <v>9382279</v>
      </c>
      <c r="B203" s="19" t="s">
        <v>1372</v>
      </c>
      <c r="C203" s="15" t="s">
        <v>1373</v>
      </c>
      <c r="D203" s="16"/>
      <c r="E203" s="17" t="s">
        <v>981</v>
      </c>
      <c r="F203" s="17" t="s">
        <v>982</v>
      </c>
    </row>
    <row r="204" spans="1:6" x14ac:dyDescent="0.25">
      <c r="A204" s="18">
        <v>9384249</v>
      </c>
      <c r="B204" s="19" t="s">
        <v>1374</v>
      </c>
      <c r="C204" s="15" t="s">
        <v>1375</v>
      </c>
      <c r="D204" s="16"/>
      <c r="E204" s="17" t="s">
        <v>981</v>
      </c>
      <c r="F204" s="17" t="s">
        <v>982</v>
      </c>
    </row>
    <row r="205" spans="1:6" x14ac:dyDescent="0.25">
      <c r="A205" s="18">
        <v>9385674</v>
      </c>
      <c r="B205" s="19" t="s">
        <v>1376</v>
      </c>
      <c r="C205" s="15" t="s">
        <v>1377</v>
      </c>
      <c r="D205" s="16"/>
      <c r="E205" s="17" t="s">
        <v>981</v>
      </c>
      <c r="F205" s="17" t="s">
        <v>982</v>
      </c>
    </row>
    <row r="206" spans="1:6" x14ac:dyDescent="0.25">
      <c r="A206" s="18">
        <v>9386946</v>
      </c>
      <c r="B206" s="19" t="s">
        <v>1378</v>
      </c>
      <c r="C206" s="15" t="s">
        <v>1379</v>
      </c>
      <c r="D206" s="16"/>
      <c r="E206" s="17" t="s">
        <v>981</v>
      </c>
      <c r="F206" s="17" t="s">
        <v>982</v>
      </c>
    </row>
    <row r="207" spans="1:6" x14ac:dyDescent="0.25">
      <c r="A207" s="18">
        <v>9387555</v>
      </c>
      <c r="B207" s="19" t="s">
        <v>1380</v>
      </c>
      <c r="C207" s="15" t="s">
        <v>1381</v>
      </c>
      <c r="D207" s="16"/>
      <c r="E207" s="17" t="s">
        <v>981</v>
      </c>
      <c r="F207" s="17" t="s">
        <v>982</v>
      </c>
    </row>
    <row r="208" spans="1:6" x14ac:dyDescent="0.25">
      <c r="A208" s="18">
        <v>9387561</v>
      </c>
      <c r="B208" s="19" t="s">
        <v>1382</v>
      </c>
      <c r="C208" s="15" t="s">
        <v>1383</v>
      </c>
      <c r="D208" s="16"/>
      <c r="E208" s="17" t="s">
        <v>981</v>
      </c>
      <c r="F208" s="17" t="s">
        <v>982</v>
      </c>
    </row>
    <row r="209" spans="1:6" x14ac:dyDescent="0.25">
      <c r="A209" s="18">
        <v>9388000</v>
      </c>
      <c r="B209" s="19" t="s">
        <v>1384</v>
      </c>
      <c r="C209" s="15" t="s">
        <v>1385</v>
      </c>
      <c r="D209" s="16"/>
      <c r="E209" s="17" t="s">
        <v>981</v>
      </c>
      <c r="F209" s="17" t="s">
        <v>982</v>
      </c>
    </row>
    <row r="210" spans="1:6" x14ac:dyDescent="0.25">
      <c r="A210" s="18">
        <v>9388017</v>
      </c>
      <c r="B210" s="19" t="s">
        <v>1386</v>
      </c>
      <c r="C210" s="15" t="s">
        <v>1387</v>
      </c>
      <c r="D210" s="16"/>
      <c r="E210" s="17" t="s">
        <v>981</v>
      </c>
      <c r="F210" s="17" t="s">
        <v>982</v>
      </c>
    </row>
    <row r="211" spans="1:6" x14ac:dyDescent="0.25">
      <c r="A211" s="18">
        <v>9388023</v>
      </c>
      <c r="B211" s="19" t="s">
        <v>1388</v>
      </c>
      <c r="C211" s="15" t="s">
        <v>1389</v>
      </c>
      <c r="D211" s="16"/>
      <c r="E211" s="17" t="s">
        <v>981</v>
      </c>
      <c r="F211" s="17" t="s">
        <v>982</v>
      </c>
    </row>
    <row r="212" spans="1:6" x14ac:dyDescent="0.25">
      <c r="A212" s="18">
        <v>9389258</v>
      </c>
      <c r="B212" s="19" t="s">
        <v>1390</v>
      </c>
      <c r="C212" s="15" t="s">
        <v>1391</v>
      </c>
      <c r="D212" s="16"/>
      <c r="E212" s="17" t="s">
        <v>981</v>
      </c>
      <c r="F212" s="17" t="s">
        <v>982</v>
      </c>
    </row>
    <row r="213" spans="1:6" x14ac:dyDescent="0.25">
      <c r="A213" s="18">
        <v>9389264</v>
      </c>
      <c r="B213" s="19" t="s">
        <v>1392</v>
      </c>
      <c r="C213" s="15" t="s">
        <v>1393</v>
      </c>
      <c r="D213" s="16"/>
      <c r="E213" s="17" t="s">
        <v>981</v>
      </c>
      <c r="F213" s="17" t="s">
        <v>982</v>
      </c>
    </row>
    <row r="214" spans="1:6" x14ac:dyDescent="0.25">
      <c r="A214" s="18">
        <v>9389904</v>
      </c>
      <c r="B214" s="19" t="s">
        <v>1394</v>
      </c>
      <c r="C214" s="15" t="s">
        <v>1395</v>
      </c>
      <c r="D214" s="16"/>
      <c r="E214" s="17" t="s">
        <v>981</v>
      </c>
      <c r="F214" s="17" t="s">
        <v>982</v>
      </c>
    </row>
    <row r="215" spans="1:6" x14ac:dyDescent="0.25">
      <c r="A215" s="18">
        <v>9389910</v>
      </c>
      <c r="B215" s="19" t="s">
        <v>1396</v>
      </c>
      <c r="C215" s="15" t="s">
        <v>1397</v>
      </c>
      <c r="D215" s="16"/>
      <c r="E215" s="17" t="s">
        <v>981</v>
      </c>
      <c r="F215" s="17" t="s">
        <v>982</v>
      </c>
    </row>
    <row r="216" spans="1:6" x14ac:dyDescent="0.25">
      <c r="A216" s="18">
        <v>9389927</v>
      </c>
      <c r="B216" s="19" t="s">
        <v>1398</v>
      </c>
      <c r="C216" s="15" t="s">
        <v>1399</v>
      </c>
      <c r="D216" s="16"/>
      <c r="E216" s="17" t="s">
        <v>981</v>
      </c>
      <c r="F216" s="17" t="s">
        <v>982</v>
      </c>
    </row>
    <row r="217" spans="1:6" x14ac:dyDescent="0.25">
      <c r="A217" s="18">
        <v>9391930</v>
      </c>
      <c r="B217" s="19" t="s">
        <v>1400</v>
      </c>
      <c r="C217" s="15" t="s">
        <v>1401</v>
      </c>
      <c r="D217" s="16"/>
      <c r="E217" s="17" t="s">
        <v>981</v>
      </c>
      <c r="F217" s="17" t="s">
        <v>982</v>
      </c>
    </row>
    <row r="218" spans="1:6" x14ac:dyDescent="0.25">
      <c r="A218" s="18">
        <v>9391947</v>
      </c>
      <c r="B218" s="19" t="s">
        <v>1402</v>
      </c>
      <c r="C218" s="15" t="s">
        <v>1403</v>
      </c>
      <c r="D218" s="16"/>
      <c r="E218" s="17" t="s">
        <v>981</v>
      </c>
      <c r="F218" s="17" t="s">
        <v>982</v>
      </c>
    </row>
    <row r="219" spans="1:6" x14ac:dyDescent="0.25">
      <c r="A219" s="18">
        <v>9391982</v>
      </c>
      <c r="B219" s="19" t="s">
        <v>1404</v>
      </c>
      <c r="C219" s="15" t="s">
        <v>1405</v>
      </c>
      <c r="D219" s="16"/>
      <c r="E219" s="17" t="s">
        <v>981</v>
      </c>
      <c r="F219" s="17" t="s">
        <v>982</v>
      </c>
    </row>
    <row r="220" spans="1:6" x14ac:dyDescent="0.25">
      <c r="A220" s="18">
        <v>9391999</v>
      </c>
      <c r="B220" s="19" t="s">
        <v>1406</v>
      </c>
      <c r="C220" s="15" t="s">
        <v>1407</v>
      </c>
      <c r="D220" s="16"/>
      <c r="E220" s="17" t="s">
        <v>981</v>
      </c>
      <c r="F220" s="17" t="s">
        <v>982</v>
      </c>
    </row>
    <row r="221" spans="1:6" x14ac:dyDescent="0.25">
      <c r="A221" s="18">
        <v>9392007</v>
      </c>
      <c r="B221" s="19" t="s">
        <v>1408</v>
      </c>
      <c r="C221" s="15" t="s">
        <v>1409</v>
      </c>
      <c r="D221" s="16"/>
      <c r="E221" s="17" t="s">
        <v>981</v>
      </c>
      <c r="F221" s="17" t="s">
        <v>982</v>
      </c>
    </row>
    <row r="222" spans="1:6" x14ac:dyDescent="0.25">
      <c r="A222" s="18">
        <v>9392013</v>
      </c>
      <c r="B222" s="19" t="s">
        <v>1410</v>
      </c>
      <c r="C222" s="15" t="s">
        <v>1411</v>
      </c>
      <c r="D222" s="16"/>
      <c r="E222" s="17" t="s">
        <v>981</v>
      </c>
      <c r="F222" s="17" t="s">
        <v>982</v>
      </c>
    </row>
    <row r="223" spans="1:6" x14ac:dyDescent="0.25">
      <c r="A223" s="18">
        <v>9392208</v>
      </c>
      <c r="B223" s="19" t="s">
        <v>1412</v>
      </c>
      <c r="C223" s="15" t="s">
        <v>1413</v>
      </c>
      <c r="D223" s="16"/>
      <c r="E223" s="17" t="s">
        <v>981</v>
      </c>
      <c r="F223" s="17" t="s">
        <v>982</v>
      </c>
    </row>
    <row r="224" spans="1:6" x14ac:dyDescent="0.25">
      <c r="A224" s="18">
        <v>9392214</v>
      </c>
      <c r="B224" s="19" t="s">
        <v>1414</v>
      </c>
      <c r="C224" s="15" t="s">
        <v>1415</v>
      </c>
      <c r="D224" s="16"/>
      <c r="E224" s="17" t="s">
        <v>981</v>
      </c>
      <c r="F224" s="17" t="s">
        <v>982</v>
      </c>
    </row>
    <row r="225" spans="1:6" x14ac:dyDescent="0.25">
      <c r="A225" s="18">
        <v>9392220</v>
      </c>
      <c r="B225" s="19" t="s">
        <v>1416</v>
      </c>
      <c r="C225" s="15" t="s">
        <v>1417</v>
      </c>
      <c r="D225" s="16"/>
      <c r="E225" s="17" t="s">
        <v>981</v>
      </c>
      <c r="F225" s="17" t="s">
        <v>982</v>
      </c>
    </row>
    <row r="226" spans="1:6" x14ac:dyDescent="0.25">
      <c r="A226" s="18">
        <v>9393509</v>
      </c>
      <c r="B226" s="19" t="s">
        <v>1418</v>
      </c>
      <c r="C226" s="15" t="s">
        <v>1419</v>
      </c>
      <c r="D226" s="16"/>
      <c r="E226" s="17" t="s">
        <v>981</v>
      </c>
      <c r="F226" s="17" t="s">
        <v>982</v>
      </c>
    </row>
    <row r="227" spans="1:6" x14ac:dyDescent="0.25">
      <c r="A227" s="18">
        <v>9393515</v>
      </c>
      <c r="B227" s="19" t="s">
        <v>1420</v>
      </c>
      <c r="C227" s="15" t="s">
        <v>1421</v>
      </c>
      <c r="D227" s="16"/>
      <c r="E227" s="17" t="s">
        <v>981</v>
      </c>
      <c r="F227" s="17" t="s">
        <v>982</v>
      </c>
    </row>
    <row r="228" spans="1:6" x14ac:dyDescent="0.25">
      <c r="A228" s="18">
        <v>9395388</v>
      </c>
      <c r="B228" s="19" t="s">
        <v>1422</v>
      </c>
      <c r="C228" s="15" t="s">
        <v>1423</v>
      </c>
      <c r="D228" s="16"/>
      <c r="E228" s="17" t="s">
        <v>981</v>
      </c>
      <c r="F228" s="17" t="s">
        <v>982</v>
      </c>
    </row>
    <row r="229" spans="1:6" x14ac:dyDescent="0.25">
      <c r="A229" s="18">
        <v>9395394</v>
      </c>
      <c r="B229" s="19" t="s">
        <v>1424</v>
      </c>
      <c r="C229" s="15" t="s">
        <v>1425</v>
      </c>
      <c r="D229" s="16"/>
      <c r="E229" s="17" t="s">
        <v>981</v>
      </c>
      <c r="F229" s="17" t="s">
        <v>982</v>
      </c>
    </row>
    <row r="230" spans="1:6" x14ac:dyDescent="0.25">
      <c r="A230" s="18">
        <v>9395603</v>
      </c>
      <c r="B230" s="19" t="s">
        <v>1426</v>
      </c>
      <c r="C230" s="15" t="s">
        <v>1427</v>
      </c>
      <c r="D230" s="16"/>
      <c r="E230" s="17" t="s">
        <v>981</v>
      </c>
      <c r="F230" s="17" t="s">
        <v>982</v>
      </c>
    </row>
    <row r="231" spans="1:6" x14ac:dyDescent="0.25">
      <c r="A231" s="18">
        <v>9395626</v>
      </c>
      <c r="B231" s="19" t="s">
        <v>1428</v>
      </c>
      <c r="C231" s="15" t="s">
        <v>1429</v>
      </c>
      <c r="D231" s="16"/>
      <c r="E231" s="17" t="s">
        <v>981</v>
      </c>
      <c r="F231" s="17" t="s">
        <v>982</v>
      </c>
    </row>
    <row r="232" spans="1:6" x14ac:dyDescent="0.25">
      <c r="A232" s="18">
        <v>9395632</v>
      </c>
      <c r="B232" s="19" t="s">
        <v>1430</v>
      </c>
      <c r="C232" s="15" t="s">
        <v>1431</v>
      </c>
      <c r="D232" s="16"/>
      <c r="E232" s="17" t="s">
        <v>981</v>
      </c>
      <c r="F232" s="17" t="s">
        <v>982</v>
      </c>
    </row>
    <row r="233" spans="1:6" x14ac:dyDescent="0.25">
      <c r="A233" s="18">
        <v>9395750</v>
      </c>
      <c r="B233" s="19" t="s">
        <v>1432</v>
      </c>
      <c r="C233" s="15" t="s">
        <v>1433</v>
      </c>
      <c r="D233" s="16"/>
      <c r="E233" s="17" t="s">
        <v>981</v>
      </c>
      <c r="F233" s="17" t="s">
        <v>982</v>
      </c>
    </row>
    <row r="234" spans="1:6" x14ac:dyDescent="0.25">
      <c r="A234" s="18">
        <v>9395767</v>
      </c>
      <c r="B234" s="19" t="s">
        <v>1434</v>
      </c>
      <c r="C234" s="15" t="s">
        <v>1435</v>
      </c>
      <c r="D234" s="16"/>
      <c r="E234" s="17" t="s">
        <v>981</v>
      </c>
      <c r="F234" s="17" t="s">
        <v>982</v>
      </c>
    </row>
    <row r="235" spans="1:6" x14ac:dyDescent="0.25">
      <c r="A235" s="18">
        <v>9395773</v>
      </c>
      <c r="B235" s="19" t="s">
        <v>1436</v>
      </c>
      <c r="C235" s="15" t="s">
        <v>1437</v>
      </c>
      <c r="D235" s="16"/>
      <c r="E235" s="17" t="s">
        <v>981</v>
      </c>
      <c r="F235" s="17" t="s">
        <v>982</v>
      </c>
    </row>
    <row r="236" spans="1:6" x14ac:dyDescent="0.25">
      <c r="A236" s="18">
        <v>9395796</v>
      </c>
      <c r="B236" s="19" t="s">
        <v>1438</v>
      </c>
      <c r="C236" s="15" t="s">
        <v>1439</v>
      </c>
      <c r="D236" s="16"/>
      <c r="E236" s="17" t="s">
        <v>981</v>
      </c>
      <c r="F236" s="17" t="s">
        <v>982</v>
      </c>
    </row>
    <row r="237" spans="1:6" x14ac:dyDescent="0.25">
      <c r="A237" s="18">
        <v>9395804</v>
      </c>
      <c r="B237" s="19" t="s">
        <v>1440</v>
      </c>
      <c r="C237" s="15" t="s">
        <v>1441</v>
      </c>
      <c r="D237" s="16"/>
      <c r="E237" s="17" t="s">
        <v>981</v>
      </c>
      <c r="F237" s="17" t="s">
        <v>982</v>
      </c>
    </row>
    <row r="238" spans="1:6" x14ac:dyDescent="0.25">
      <c r="A238" s="18">
        <v>9395810</v>
      </c>
      <c r="B238" s="19" t="s">
        <v>1442</v>
      </c>
      <c r="C238" s="15" t="s">
        <v>1443</v>
      </c>
      <c r="D238" s="16"/>
      <c r="E238" s="17" t="s">
        <v>981</v>
      </c>
      <c r="F238" s="17" t="s">
        <v>982</v>
      </c>
    </row>
    <row r="239" spans="1:6" x14ac:dyDescent="0.25">
      <c r="A239" s="18">
        <v>9395827</v>
      </c>
      <c r="B239" s="19" t="s">
        <v>1444</v>
      </c>
      <c r="C239" s="15" t="s">
        <v>1445</v>
      </c>
      <c r="D239" s="16"/>
      <c r="E239" s="17" t="s">
        <v>981</v>
      </c>
      <c r="F239" s="17" t="s">
        <v>982</v>
      </c>
    </row>
    <row r="240" spans="1:6" x14ac:dyDescent="0.25">
      <c r="A240" s="18">
        <v>9396494</v>
      </c>
      <c r="B240" s="19" t="s">
        <v>1446</v>
      </c>
      <c r="C240" s="15" t="s">
        <v>1447</v>
      </c>
      <c r="D240" s="16"/>
      <c r="E240" s="17" t="s">
        <v>981</v>
      </c>
      <c r="F240" s="17" t="s">
        <v>982</v>
      </c>
    </row>
    <row r="241" spans="1:6" x14ac:dyDescent="0.25">
      <c r="A241" s="18">
        <v>9396554</v>
      </c>
      <c r="B241" s="19" t="s">
        <v>1448</v>
      </c>
      <c r="C241" s="15" t="s">
        <v>1449</v>
      </c>
      <c r="D241" s="16"/>
      <c r="E241" s="17" t="s">
        <v>981</v>
      </c>
      <c r="F241" s="17" t="s">
        <v>982</v>
      </c>
    </row>
    <row r="242" spans="1:6" x14ac:dyDescent="0.25">
      <c r="A242" s="18">
        <v>9396991</v>
      </c>
      <c r="B242" s="19" t="s">
        <v>1450</v>
      </c>
      <c r="C242" s="15" t="s">
        <v>1451</v>
      </c>
      <c r="D242" s="16"/>
      <c r="E242" s="17" t="s">
        <v>981</v>
      </c>
      <c r="F242" s="17" t="s">
        <v>982</v>
      </c>
    </row>
    <row r="243" spans="1:6" x14ac:dyDescent="0.25">
      <c r="A243" s="18">
        <v>9397016</v>
      </c>
      <c r="B243" s="19" t="s">
        <v>1452</v>
      </c>
      <c r="C243" s="15" t="s">
        <v>1453</v>
      </c>
      <c r="D243" s="16"/>
      <c r="E243" s="17" t="s">
        <v>981</v>
      </c>
      <c r="F243" s="17" t="s">
        <v>982</v>
      </c>
    </row>
    <row r="244" spans="1:6" x14ac:dyDescent="0.25">
      <c r="A244" s="18">
        <v>9397022</v>
      </c>
      <c r="B244" s="19" t="s">
        <v>1454</v>
      </c>
      <c r="C244" s="15" t="s">
        <v>1455</v>
      </c>
      <c r="D244" s="16"/>
      <c r="E244" s="17" t="s">
        <v>981</v>
      </c>
      <c r="F244" s="17" t="s">
        <v>982</v>
      </c>
    </row>
    <row r="245" spans="1:6" x14ac:dyDescent="0.25">
      <c r="A245" s="18">
        <v>9397039</v>
      </c>
      <c r="B245" s="19" t="s">
        <v>1456</v>
      </c>
      <c r="C245" s="15" t="s">
        <v>1457</v>
      </c>
      <c r="D245" s="16"/>
      <c r="E245" s="17" t="s">
        <v>981</v>
      </c>
      <c r="F245" s="17" t="s">
        <v>982</v>
      </c>
    </row>
    <row r="246" spans="1:6" x14ac:dyDescent="0.25">
      <c r="A246" s="18">
        <v>9397045</v>
      </c>
      <c r="B246" s="19" t="s">
        <v>1458</v>
      </c>
      <c r="C246" s="15" t="s">
        <v>1459</v>
      </c>
      <c r="D246" s="16"/>
      <c r="E246" s="17" t="s">
        <v>981</v>
      </c>
      <c r="F246" s="17" t="s">
        <v>982</v>
      </c>
    </row>
    <row r="247" spans="1:6" x14ac:dyDescent="0.25">
      <c r="A247" s="18">
        <v>9398211</v>
      </c>
      <c r="B247" s="19" t="s">
        <v>1460</v>
      </c>
      <c r="C247" s="15" t="s">
        <v>1461</v>
      </c>
      <c r="D247" s="16"/>
      <c r="E247" s="17" t="s">
        <v>981</v>
      </c>
      <c r="F247" s="17" t="s">
        <v>982</v>
      </c>
    </row>
    <row r="248" spans="1:6" x14ac:dyDescent="0.25">
      <c r="A248" s="18">
        <v>9398783</v>
      </c>
      <c r="B248" s="19" t="s">
        <v>1462</v>
      </c>
      <c r="C248" s="15" t="s">
        <v>1463</v>
      </c>
      <c r="D248" s="16"/>
      <c r="E248" s="17" t="s">
        <v>981</v>
      </c>
      <c r="F248" s="17" t="s">
        <v>982</v>
      </c>
    </row>
    <row r="249" spans="1:6" x14ac:dyDescent="0.25">
      <c r="A249" s="18">
        <v>9398808</v>
      </c>
      <c r="B249" s="19" t="s">
        <v>1464</v>
      </c>
      <c r="C249" s="15" t="s">
        <v>1465</v>
      </c>
      <c r="D249" s="16"/>
      <c r="E249" s="17" t="s">
        <v>981</v>
      </c>
      <c r="F249" s="17" t="s">
        <v>982</v>
      </c>
    </row>
    <row r="250" spans="1:6" x14ac:dyDescent="0.25">
      <c r="A250" s="18">
        <v>9398814</v>
      </c>
      <c r="B250" s="19" t="s">
        <v>1466</v>
      </c>
      <c r="C250" s="15" t="s">
        <v>1467</v>
      </c>
      <c r="D250" s="16"/>
      <c r="E250" s="17" t="s">
        <v>981</v>
      </c>
      <c r="F250" s="17" t="s">
        <v>982</v>
      </c>
    </row>
    <row r="251" spans="1:6" x14ac:dyDescent="0.25">
      <c r="A251" s="18">
        <v>9398820</v>
      </c>
      <c r="B251" s="19" t="s">
        <v>1468</v>
      </c>
      <c r="C251" s="15" t="s">
        <v>1469</v>
      </c>
      <c r="D251" s="16"/>
      <c r="E251" s="17" t="s">
        <v>981</v>
      </c>
      <c r="F251" s="17" t="s">
        <v>982</v>
      </c>
    </row>
    <row r="252" spans="1:6" x14ac:dyDescent="0.25">
      <c r="A252" s="18">
        <v>9400617</v>
      </c>
      <c r="B252" s="19" t="s">
        <v>1470</v>
      </c>
      <c r="C252" s="15" t="s">
        <v>1471</v>
      </c>
      <c r="D252" s="16"/>
      <c r="E252" s="17" t="s">
        <v>981</v>
      </c>
      <c r="F252" s="17" t="s">
        <v>982</v>
      </c>
    </row>
    <row r="253" spans="1:6" x14ac:dyDescent="0.25">
      <c r="A253" s="18">
        <v>9400994</v>
      </c>
      <c r="B253" s="19" t="s">
        <v>1472</v>
      </c>
      <c r="C253" s="15" t="s">
        <v>1473</v>
      </c>
      <c r="D253" s="16"/>
      <c r="E253" s="17" t="s">
        <v>981</v>
      </c>
      <c r="F253" s="17" t="s">
        <v>982</v>
      </c>
    </row>
    <row r="254" spans="1:6" x14ac:dyDescent="0.25">
      <c r="A254" s="18">
        <v>9401108</v>
      </c>
      <c r="B254" s="19" t="s">
        <v>1474</v>
      </c>
      <c r="C254" s="15" t="s">
        <v>1475</v>
      </c>
      <c r="D254" s="16"/>
      <c r="E254" s="17" t="s">
        <v>981</v>
      </c>
      <c r="F254" s="17" t="s">
        <v>982</v>
      </c>
    </row>
    <row r="255" spans="1:6" x14ac:dyDescent="0.25">
      <c r="A255" s="18">
        <v>9402846</v>
      </c>
      <c r="B255" s="19" t="s">
        <v>1476</v>
      </c>
      <c r="C255" s="15" t="s">
        <v>1477</v>
      </c>
      <c r="D255" s="16"/>
      <c r="E255" s="17" t="s">
        <v>981</v>
      </c>
      <c r="F255" s="17" t="s">
        <v>982</v>
      </c>
    </row>
    <row r="256" spans="1:6" x14ac:dyDescent="0.25">
      <c r="A256" s="18">
        <v>9402852</v>
      </c>
      <c r="B256" s="19" t="s">
        <v>1478</v>
      </c>
      <c r="C256" s="15" t="s">
        <v>1479</v>
      </c>
      <c r="D256" s="16"/>
      <c r="E256" s="17" t="s">
        <v>981</v>
      </c>
      <c r="F256" s="17" t="s">
        <v>982</v>
      </c>
    </row>
    <row r="257" spans="1:6" x14ac:dyDescent="0.25">
      <c r="A257" s="18">
        <v>9402929</v>
      </c>
      <c r="B257" s="19" t="s">
        <v>1480</v>
      </c>
      <c r="C257" s="15" t="s">
        <v>1481</v>
      </c>
      <c r="D257" s="16"/>
      <c r="E257" s="17" t="s">
        <v>981</v>
      </c>
      <c r="F257" s="17" t="s">
        <v>982</v>
      </c>
    </row>
    <row r="258" spans="1:6" x14ac:dyDescent="0.25">
      <c r="A258" s="18">
        <v>9402935</v>
      </c>
      <c r="B258" s="19" t="s">
        <v>1482</v>
      </c>
      <c r="C258" s="15" t="s">
        <v>1483</v>
      </c>
      <c r="D258" s="16"/>
      <c r="E258" s="17" t="s">
        <v>981</v>
      </c>
      <c r="F258" s="17" t="s">
        <v>982</v>
      </c>
    </row>
    <row r="259" spans="1:6" x14ac:dyDescent="0.25">
      <c r="A259" s="18">
        <v>9403478</v>
      </c>
      <c r="B259" s="19" t="s">
        <v>1484</v>
      </c>
      <c r="C259" s="15" t="s">
        <v>1485</v>
      </c>
      <c r="D259" s="16"/>
      <c r="E259" s="17" t="s">
        <v>981</v>
      </c>
      <c r="F259" s="17" t="s">
        <v>982</v>
      </c>
    </row>
    <row r="260" spans="1:6" x14ac:dyDescent="0.25">
      <c r="A260" s="18">
        <v>9403484</v>
      </c>
      <c r="B260" s="19" t="s">
        <v>1486</v>
      </c>
      <c r="C260" s="15" t="s">
        <v>1487</v>
      </c>
      <c r="D260" s="16"/>
      <c r="E260" s="17" t="s">
        <v>981</v>
      </c>
      <c r="F260" s="17" t="s">
        <v>982</v>
      </c>
    </row>
    <row r="261" spans="1:6" x14ac:dyDescent="0.25">
      <c r="A261" s="18">
        <v>9403490</v>
      </c>
      <c r="B261" s="19" t="s">
        <v>1488</v>
      </c>
      <c r="C261" s="15" t="s">
        <v>1489</v>
      </c>
      <c r="D261" s="16"/>
      <c r="E261" s="17" t="s">
        <v>981</v>
      </c>
      <c r="F261" s="17" t="s">
        <v>982</v>
      </c>
    </row>
    <row r="262" spans="1:6" x14ac:dyDescent="0.25">
      <c r="A262" s="18">
        <v>9404437</v>
      </c>
      <c r="B262" s="19">
        <v>3400894044376</v>
      </c>
      <c r="C262" s="15" t="s">
        <v>1490</v>
      </c>
      <c r="D262" s="16"/>
      <c r="E262" s="17" t="s">
        <v>981</v>
      </c>
      <c r="F262" s="17" t="s">
        <v>982</v>
      </c>
    </row>
    <row r="263" spans="1:6" x14ac:dyDescent="0.25">
      <c r="A263" s="18">
        <v>9404443</v>
      </c>
      <c r="B263" s="19">
        <v>3400894044437</v>
      </c>
      <c r="C263" s="15" t="s">
        <v>1491</v>
      </c>
      <c r="D263" s="16"/>
      <c r="E263" s="17" t="s">
        <v>981</v>
      </c>
      <c r="F263" s="17" t="s">
        <v>982</v>
      </c>
    </row>
    <row r="264" spans="1:6" x14ac:dyDescent="0.25">
      <c r="A264" s="18">
        <v>9405081</v>
      </c>
      <c r="B264" s="19" t="s">
        <v>1492</v>
      </c>
      <c r="C264" s="15" t="s">
        <v>1493</v>
      </c>
      <c r="D264" s="16"/>
      <c r="E264" s="17" t="s">
        <v>981</v>
      </c>
      <c r="F264" s="17" t="s">
        <v>982</v>
      </c>
    </row>
    <row r="265" spans="1:6" x14ac:dyDescent="0.25">
      <c r="A265" s="18">
        <v>9405678</v>
      </c>
      <c r="B265" s="19" t="s">
        <v>1494</v>
      </c>
      <c r="C265" s="15" t="s">
        <v>1495</v>
      </c>
      <c r="D265" s="16"/>
      <c r="E265" s="17" t="s">
        <v>981</v>
      </c>
      <c r="F265" s="17" t="s">
        <v>982</v>
      </c>
    </row>
    <row r="266" spans="1:6" x14ac:dyDescent="0.25">
      <c r="A266" s="18">
        <v>9405684</v>
      </c>
      <c r="B266" s="19" t="s">
        <v>1496</v>
      </c>
      <c r="C266" s="15" t="s">
        <v>1497</v>
      </c>
      <c r="D266" s="16"/>
      <c r="E266" s="17" t="s">
        <v>981</v>
      </c>
      <c r="F266" s="17" t="s">
        <v>982</v>
      </c>
    </row>
    <row r="267" spans="1:6" x14ac:dyDescent="0.25">
      <c r="A267" s="18">
        <v>9405744</v>
      </c>
      <c r="B267" s="19" t="s">
        <v>1498</v>
      </c>
      <c r="C267" s="15" t="s">
        <v>1499</v>
      </c>
      <c r="D267" s="16"/>
      <c r="E267" s="17" t="s">
        <v>981</v>
      </c>
      <c r="F267" s="17" t="s">
        <v>982</v>
      </c>
    </row>
    <row r="268" spans="1:6" x14ac:dyDescent="0.25">
      <c r="A268" s="18">
        <v>9405750</v>
      </c>
      <c r="B268" s="19" t="s">
        <v>1500</v>
      </c>
      <c r="C268" s="15" t="s">
        <v>1501</v>
      </c>
      <c r="D268" s="16"/>
      <c r="E268" s="17" t="s">
        <v>981</v>
      </c>
      <c r="F268" s="17" t="s">
        <v>982</v>
      </c>
    </row>
    <row r="269" spans="1:6" x14ac:dyDescent="0.25">
      <c r="A269" s="18">
        <v>9406583</v>
      </c>
      <c r="B269" s="19" t="s">
        <v>1502</v>
      </c>
      <c r="C269" s="15" t="s">
        <v>1503</v>
      </c>
      <c r="D269" s="16"/>
      <c r="E269" s="17" t="s">
        <v>981</v>
      </c>
      <c r="F269" s="17" t="s">
        <v>982</v>
      </c>
    </row>
    <row r="270" spans="1:6" x14ac:dyDescent="0.25">
      <c r="A270" s="18">
        <v>9406608</v>
      </c>
      <c r="B270" s="19" t="s">
        <v>1504</v>
      </c>
      <c r="C270" s="15" t="s">
        <v>1505</v>
      </c>
      <c r="D270" s="16"/>
      <c r="E270" s="17" t="s">
        <v>981</v>
      </c>
      <c r="F270" s="17" t="s">
        <v>982</v>
      </c>
    </row>
    <row r="271" spans="1:6" x14ac:dyDescent="0.25">
      <c r="A271" s="18">
        <v>9408292</v>
      </c>
      <c r="B271" s="19" t="s">
        <v>1506</v>
      </c>
      <c r="C271" s="15" t="s">
        <v>1507</v>
      </c>
      <c r="D271" s="16"/>
      <c r="E271" s="17" t="s">
        <v>981</v>
      </c>
      <c r="F271" s="17" t="s">
        <v>982</v>
      </c>
    </row>
    <row r="272" spans="1:6" x14ac:dyDescent="0.25">
      <c r="A272" s="18">
        <v>9408300</v>
      </c>
      <c r="B272" s="19" t="s">
        <v>1508</v>
      </c>
      <c r="C272" s="15" t="s">
        <v>1509</v>
      </c>
      <c r="D272" s="16"/>
      <c r="E272" s="17" t="s">
        <v>981</v>
      </c>
      <c r="F272" s="17" t="s">
        <v>982</v>
      </c>
    </row>
    <row r="273" spans="1:6" x14ac:dyDescent="0.25">
      <c r="A273" s="18">
        <v>9408866</v>
      </c>
      <c r="B273" s="19" t="s">
        <v>1510</v>
      </c>
      <c r="C273" s="15" t="s">
        <v>1511</v>
      </c>
      <c r="D273" s="16"/>
      <c r="E273" s="17" t="s">
        <v>981</v>
      </c>
      <c r="F273" s="17" t="s">
        <v>982</v>
      </c>
    </row>
    <row r="274" spans="1:6" x14ac:dyDescent="0.25">
      <c r="A274" s="18">
        <v>9408872</v>
      </c>
      <c r="B274" s="19" t="s">
        <v>1512</v>
      </c>
      <c r="C274" s="15" t="s">
        <v>1513</v>
      </c>
      <c r="D274" s="16"/>
      <c r="E274" s="17" t="s">
        <v>981</v>
      </c>
      <c r="F274" s="17" t="s">
        <v>982</v>
      </c>
    </row>
    <row r="275" spans="1:6" x14ac:dyDescent="0.25">
      <c r="A275" s="18">
        <v>9409860</v>
      </c>
      <c r="B275" s="19" t="s">
        <v>1514</v>
      </c>
      <c r="C275" s="15" t="s">
        <v>1515</v>
      </c>
      <c r="D275" s="16"/>
      <c r="E275" s="17" t="s">
        <v>981</v>
      </c>
      <c r="F275" s="17" t="s">
        <v>982</v>
      </c>
    </row>
    <row r="276" spans="1:6" x14ac:dyDescent="0.25">
      <c r="A276" s="18">
        <v>9410604</v>
      </c>
      <c r="B276" s="19">
        <v>3400894106043</v>
      </c>
      <c r="C276" s="15" t="s">
        <v>1516</v>
      </c>
      <c r="D276" s="16"/>
      <c r="E276" s="17" t="s">
        <v>981</v>
      </c>
      <c r="F276" s="17" t="s">
        <v>982</v>
      </c>
    </row>
    <row r="277" spans="1:6" x14ac:dyDescent="0.25">
      <c r="A277" s="18">
        <v>9410610</v>
      </c>
      <c r="B277" s="19">
        <v>3400894106104</v>
      </c>
      <c r="C277" s="15" t="s">
        <v>1517</v>
      </c>
      <c r="D277" s="16"/>
      <c r="E277" s="17" t="s">
        <v>981</v>
      </c>
      <c r="F277" s="17" t="s">
        <v>982</v>
      </c>
    </row>
    <row r="278" spans="1:6" x14ac:dyDescent="0.25">
      <c r="A278" s="18">
        <v>9410834</v>
      </c>
      <c r="B278" s="19" t="s">
        <v>1518</v>
      </c>
      <c r="C278" s="15" t="s">
        <v>1519</v>
      </c>
      <c r="D278" s="16"/>
      <c r="E278" s="17" t="s">
        <v>981</v>
      </c>
      <c r="F278" s="17" t="s">
        <v>982</v>
      </c>
    </row>
    <row r="279" spans="1:6" x14ac:dyDescent="0.25">
      <c r="A279" s="18">
        <v>9412454</v>
      </c>
      <c r="B279" s="19" t="s">
        <v>1520</v>
      </c>
      <c r="C279" s="15" t="s">
        <v>1521</v>
      </c>
      <c r="D279" s="16"/>
      <c r="E279" s="17" t="s">
        <v>981</v>
      </c>
      <c r="F279" s="17" t="s">
        <v>982</v>
      </c>
    </row>
    <row r="280" spans="1:6" x14ac:dyDescent="0.25">
      <c r="A280" s="18">
        <v>9413264</v>
      </c>
      <c r="B280" s="19" t="s">
        <v>1522</v>
      </c>
      <c r="C280" s="15" t="s">
        <v>1523</v>
      </c>
      <c r="D280" s="16"/>
      <c r="E280" s="17" t="s">
        <v>981</v>
      </c>
      <c r="F280" s="17" t="s">
        <v>982</v>
      </c>
    </row>
    <row r="281" spans="1:6" x14ac:dyDescent="0.25">
      <c r="A281" s="18">
        <v>9416469</v>
      </c>
      <c r="B281" s="19" t="s">
        <v>1524</v>
      </c>
      <c r="C281" s="15" t="s">
        <v>1525</v>
      </c>
      <c r="D281" s="16"/>
      <c r="E281" s="17" t="s">
        <v>981</v>
      </c>
      <c r="F281" s="17" t="s">
        <v>982</v>
      </c>
    </row>
    <row r="282" spans="1:6" x14ac:dyDescent="0.25">
      <c r="A282" s="18">
        <v>9417701</v>
      </c>
      <c r="B282" s="19" t="s">
        <v>1526</v>
      </c>
      <c r="C282" s="15" t="s">
        <v>1527</v>
      </c>
      <c r="D282" s="16"/>
      <c r="E282" s="17" t="s">
        <v>981</v>
      </c>
      <c r="F282" s="17" t="s">
        <v>982</v>
      </c>
    </row>
    <row r="283" spans="1:6" x14ac:dyDescent="0.25">
      <c r="A283" s="18">
        <v>9418008</v>
      </c>
      <c r="B283" s="19" t="s">
        <v>1528</v>
      </c>
      <c r="C283" s="15" t="s">
        <v>1529</v>
      </c>
      <c r="D283" s="16"/>
      <c r="E283" s="17" t="s">
        <v>981</v>
      </c>
      <c r="F283" s="17" t="s">
        <v>982</v>
      </c>
    </row>
    <row r="284" spans="1:6" x14ac:dyDescent="0.25">
      <c r="A284" s="18">
        <v>9419203</v>
      </c>
      <c r="B284" s="19" t="s">
        <v>1530</v>
      </c>
      <c r="C284" s="15" t="s">
        <v>1531</v>
      </c>
      <c r="D284" s="16"/>
      <c r="E284" s="17" t="s">
        <v>981</v>
      </c>
      <c r="F284" s="17" t="s">
        <v>982</v>
      </c>
    </row>
    <row r="285" spans="1:6" x14ac:dyDescent="0.25">
      <c r="A285" s="18">
        <v>9419628</v>
      </c>
      <c r="B285" s="19" t="s">
        <v>1532</v>
      </c>
      <c r="C285" s="15" t="s">
        <v>1533</v>
      </c>
      <c r="D285" s="16"/>
      <c r="E285" s="17" t="s">
        <v>981</v>
      </c>
      <c r="F285" s="17" t="s">
        <v>982</v>
      </c>
    </row>
    <row r="286" spans="1:6" x14ac:dyDescent="0.25">
      <c r="A286" s="18">
        <v>9419806</v>
      </c>
      <c r="B286" s="19" t="s">
        <v>1534</v>
      </c>
      <c r="C286" s="15" t="s">
        <v>1535</v>
      </c>
      <c r="D286" s="16"/>
      <c r="E286" s="17" t="s">
        <v>981</v>
      </c>
      <c r="F286" s="17" t="s">
        <v>982</v>
      </c>
    </row>
    <row r="287" spans="1:6" x14ac:dyDescent="0.25">
      <c r="A287" s="18">
        <v>9421789</v>
      </c>
      <c r="B287" s="19" t="s">
        <v>1536</v>
      </c>
      <c r="C287" s="15" t="s">
        <v>1537</v>
      </c>
      <c r="D287" s="16"/>
      <c r="E287" s="17" t="s">
        <v>981</v>
      </c>
      <c r="F287" s="17" t="s">
        <v>982</v>
      </c>
    </row>
    <row r="288" spans="1:6" x14ac:dyDescent="0.25">
      <c r="A288" s="18">
        <v>9421795</v>
      </c>
      <c r="B288" s="19" t="s">
        <v>1538</v>
      </c>
      <c r="C288" s="15" t="s">
        <v>1539</v>
      </c>
      <c r="D288" s="16"/>
      <c r="E288" s="17" t="s">
        <v>981</v>
      </c>
      <c r="F288" s="17" t="s">
        <v>982</v>
      </c>
    </row>
    <row r="289" spans="1:6" x14ac:dyDescent="0.25">
      <c r="A289" s="18">
        <v>9177177</v>
      </c>
      <c r="B289" s="19">
        <v>3400955867661</v>
      </c>
      <c r="C289" s="15" t="s">
        <v>1541</v>
      </c>
      <c r="D289" s="16"/>
      <c r="E289" s="17" t="s">
        <v>1540</v>
      </c>
      <c r="F289" s="17" t="s">
        <v>982</v>
      </c>
    </row>
    <row r="290" spans="1:6" x14ac:dyDescent="0.25">
      <c r="A290" s="18">
        <v>9194052</v>
      </c>
      <c r="B290" s="19">
        <v>3400891940527</v>
      </c>
      <c r="C290" s="15" t="s">
        <v>1542</v>
      </c>
      <c r="D290" s="16"/>
      <c r="E290" s="17" t="s">
        <v>1540</v>
      </c>
      <c r="F290" s="17" t="s">
        <v>982</v>
      </c>
    </row>
    <row r="291" spans="1:6" x14ac:dyDescent="0.25">
      <c r="A291" s="18">
        <v>9233243</v>
      </c>
      <c r="B291" s="19">
        <v>3400892332437</v>
      </c>
      <c r="C291" s="15" t="s">
        <v>1543</v>
      </c>
      <c r="D291" s="16"/>
      <c r="E291" s="17" t="s">
        <v>1540</v>
      </c>
      <c r="F291" s="17" t="s">
        <v>982</v>
      </c>
    </row>
    <row r="292" spans="1:6" x14ac:dyDescent="0.25">
      <c r="A292" s="18">
        <v>9233289</v>
      </c>
      <c r="B292" s="19">
        <v>3400892332895</v>
      </c>
      <c r="C292" s="15" t="s">
        <v>1544</v>
      </c>
      <c r="D292" s="16"/>
      <c r="E292" s="17" t="s">
        <v>1540</v>
      </c>
      <c r="F292" s="17" t="s">
        <v>982</v>
      </c>
    </row>
    <row r="293" spans="1:6" x14ac:dyDescent="0.25">
      <c r="A293" s="18">
        <v>9233295</v>
      </c>
      <c r="B293" s="19">
        <v>3400892332956</v>
      </c>
      <c r="C293" s="15" t="s">
        <v>1545</v>
      </c>
      <c r="D293" s="16"/>
      <c r="E293" s="17" t="s">
        <v>1540</v>
      </c>
      <c r="F293" s="17" t="s">
        <v>982</v>
      </c>
    </row>
    <row r="294" spans="1:6" x14ac:dyDescent="0.25">
      <c r="A294" s="18">
        <v>9233326</v>
      </c>
      <c r="B294" s="19">
        <v>3400892333267</v>
      </c>
      <c r="C294" s="15" t="s">
        <v>1546</v>
      </c>
      <c r="D294" s="16"/>
      <c r="E294" s="17" t="s">
        <v>1540</v>
      </c>
      <c r="F294" s="17" t="s">
        <v>982</v>
      </c>
    </row>
    <row r="295" spans="1:6" x14ac:dyDescent="0.25">
      <c r="A295" s="18">
        <v>9233355</v>
      </c>
      <c r="B295" s="19">
        <v>3400892333557</v>
      </c>
      <c r="C295" s="15" t="s">
        <v>1547</v>
      </c>
      <c r="D295" s="16"/>
      <c r="E295" s="17" t="s">
        <v>1540</v>
      </c>
      <c r="F295" s="17" t="s">
        <v>982</v>
      </c>
    </row>
    <row r="296" spans="1:6" x14ac:dyDescent="0.25">
      <c r="A296" s="18">
        <v>9233361</v>
      </c>
      <c r="B296" s="19">
        <v>3400892333618</v>
      </c>
      <c r="C296" s="15" t="s">
        <v>1548</v>
      </c>
      <c r="D296" s="16"/>
      <c r="E296" s="17" t="s">
        <v>1540</v>
      </c>
      <c r="F296" s="17" t="s">
        <v>982</v>
      </c>
    </row>
    <row r="297" spans="1:6" x14ac:dyDescent="0.25">
      <c r="A297" s="18">
        <v>9233384</v>
      </c>
      <c r="B297" s="19">
        <v>3400892333847</v>
      </c>
      <c r="C297" s="15" t="s">
        <v>1549</v>
      </c>
      <c r="D297" s="16"/>
      <c r="E297" s="17" t="s">
        <v>1540</v>
      </c>
      <c r="F297" s="17" t="s">
        <v>982</v>
      </c>
    </row>
    <row r="298" spans="1:6" x14ac:dyDescent="0.25">
      <c r="A298" s="18">
        <v>9233390</v>
      </c>
      <c r="B298" s="19">
        <v>3400892333908</v>
      </c>
      <c r="C298" s="15" t="s">
        <v>1550</v>
      </c>
      <c r="D298" s="16"/>
      <c r="E298" s="17" t="s">
        <v>1540</v>
      </c>
      <c r="F298" s="17" t="s">
        <v>982</v>
      </c>
    </row>
    <row r="299" spans="1:6" x14ac:dyDescent="0.25">
      <c r="A299" s="18">
        <v>9250187</v>
      </c>
      <c r="B299" s="19">
        <v>3400892501871</v>
      </c>
      <c r="C299" s="15" t="s">
        <v>1551</v>
      </c>
      <c r="D299" s="16"/>
      <c r="E299" s="17" t="s">
        <v>1540</v>
      </c>
      <c r="F299" s="17" t="s">
        <v>982</v>
      </c>
    </row>
    <row r="300" spans="1:6" x14ac:dyDescent="0.25">
      <c r="A300" s="18">
        <v>9283904</v>
      </c>
      <c r="B300" s="19">
        <v>3400956492770</v>
      </c>
      <c r="C300" s="15" t="s">
        <v>1552</v>
      </c>
      <c r="D300" s="16"/>
      <c r="E300" s="17" t="s">
        <v>1540</v>
      </c>
      <c r="F300" s="17" t="s">
        <v>982</v>
      </c>
    </row>
    <row r="301" spans="1:6" x14ac:dyDescent="0.25">
      <c r="A301" s="18">
        <v>9297332</v>
      </c>
      <c r="B301" s="19">
        <v>3400936949775</v>
      </c>
      <c r="C301" s="15" t="s">
        <v>1553</v>
      </c>
      <c r="D301" s="16"/>
      <c r="E301" s="17" t="s">
        <v>1540</v>
      </c>
      <c r="F301" s="17" t="s">
        <v>982</v>
      </c>
    </row>
    <row r="302" spans="1:6" x14ac:dyDescent="0.25">
      <c r="A302" s="18">
        <v>9298610</v>
      </c>
      <c r="B302" s="19">
        <v>3400892986104</v>
      </c>
      <c r="C302" s="15" t="s">
        <v>1554</v>
      </c>
      <c r="D302" s="16"/>
      <c r="E302" s="17" t="s">
        <v>1540</v>
      </c>
      <c r="F302" s="17" t="s">
        <v>982</v>
      </c>
    </row>
    <row r="303" spans="1:6" x14ac:dyDescent="0.25">
      <c r="A303" s="18">
        <v>9313396</v>
      </c>
      <c r="B303" s="19">
        <v>3400893133965</v>
      </c>
      <c r="C303" s="15" t="s">
        <v>1555</v>
      </c>
      <c r="D303" s="16"/>
      <c r="E303" s="17" t="s">
        <v>1540</v>
      </c>
      <c r="F303" s="17" t="s">
        <v>982</v>
      </c>
    </row>
    <row r="304" spans="1:6" x14ac:dyDescent="0.25">
      <c r="A304" s="18">
        <v>9315604</v>
      </c>
      <c r="B304" s="19">
        <v>3400893156049</v>
      </c>
      <c r="C304" s="15" t="s">
        <v>1556</v>
      </c>
      <c r="D304" s="16"/>
      <c r="E304" s="17" t="s">
        <v>1540</v>
      </c>
      <c r="F304" s="17" t="s">
        <v>982</v>
      </c>
    </row>
    <row r="305" spans="1:6" x14ac:dyDescent="0.25">
      <c r="A305" s="18">
        <v>9315610</v>
      </c>
      <c r="B305" s="19">
        <v>3400893156100</v>
      </c>
      <c r="C305" s="15" t="s">
        <v>1557</v>
      </c>
      <c r="D305" s="16"/>
      <c r="E305" s="17" t="s">
        <v>1540</v>
      </c>
      <c r="F305" s="17" t="s">
        <v>982</v>
      </c>
    </row>
    <row r="306" spans="1:6" x14ac:dyDescent="0.25">
      <c r="A306" s="18">
        <v>9315627</v>
      </c>
      <c r="B306" s="19">
        <v>3400893156278</v>
      </c>
      <c r="C306" s="15" t="s">
        <v>1558</v>
      </c>
      <c r="D306" s="16"/>
      <c r="E306" s="17" t="s">
        <v>1540</v>
      </c>
      <c r="F306" s="17" t="s">
        <v>982</v>
      </c>
    </row>
    <row r="307" spans="1:6" x14ac:dyDescent="0.25">
      <c r="A307" s="18">
        <v>9315633</v>
      </c>
      <c r="B307" s="19">
        <v>3400893156339</v>
      </c>
      <c r="C307" s="15" t="s">
        <v>1559</v>
      </c>
      <c r="D307" s="16"/>
      <c r="E307" s="17" t="s">
        <v>1540</v>
      </c>
      <c r="F307" s="17" t="s">
        <v>982</v>
      </c>
    </row>
    <row r="308" spans="1:6" x14ac:dyDescent="0.25">
      <c r="A308" s="18">
        <v>9315656</v>
      </c>
      <c r="B308" s="19">
        <v>3400893156568</v>
      </c>
      <c r="C308" s="15" t="s">
        <v>1560</v>
      </c>
      <c r="D308" s="16"/>
      <c r="E308" s="17" t="s">
        <v>1540</v>
      </c>
      <c r="F308" s="17" t="s">
        <v>982</v>
      </c>
    </row>
    <row r="309" spans="1:6" x14ac:dyDescent="0.25">
      <c r="A309" s="18">
        <v>9315662</v>
      </c>
      <c r="B309" s="19">
        <v>3400893156629</v>
      </c>
      <c r="C309" s="15" t="s">
        <v>1561</v>
      </c>
      <c r="D309" s="16"/>
      <c r="E309" s="17" t="s">
        <v>1540</v>
      </c>
      <c r="F309" s="17" t="s">
        <v>982</v>
      </c>
    </row>
    <row r="310" spans="1:6" x14ac:dyDescent="0.25">
      <c r="A310" s="18">
        <v>9315679</v>
      </c>
      <c r="B310" s="19">
        <v>3400893156797</v>
      </c>
      <c r="C310" s="15" t="s">
        <v>1562</v>
      </c>
      <c r="D310" s="16"/>
      <c r="E310" s="17" t="s">
        <v>1540</v>
      </c>
      <c r="F310" s="17" t="s">
        <v>982</v>
      </c>
    </row>
    <row r="311" spans="1:6" x14ac:dyDescent="0.25">
      <c r="A311" s="18">
        <v>9315685</v>
      </c>
      <c r="B311" s="19">
        <v>3400893156858</v>
      </c>
      <c r="C311" s="15" t="s">
        <v>1563</v>
      </c>
      <c r="D311" s="16"/>
      <c r="E311" s="17" t="s">
        <v>1540</v>
      </c>
      <c r="F311" s="17" t="s">
        <v>982</v>
      </c>
    </row>
    <row r="312" spans="1:6" x14ac:dyDescent="0.25">
      <c r="A312" s="18">
        <v>9315691</v>
      </c>
      <c r="B312" s="19">
        <v>3400893156919</v>
      </c>
      <c r="C312" s="15" t="s">
        <v>1564</v>
      </c>
      <c r="D312" s="16"/>
      <c r="E312" s="17" t="s">
        <v>1540</v>
      </c>
      <c r="F312" s="17" t="s">
        <v>982</v>
      </c>
    </row>
    <row r="313" spans="1:6" x14ac:dyDescent="0.25">
      <c r="A313" s="18">
        <v>9315716</v>
      </c>
      <c r="B313" s="19">
        <v>3400893157169</v>
      </c>
      <c r="C313" s="15" t="s">
        <v>1565</v>
      </c>
      <c r="D313" s="16"/>
      <c r="E313" s="17" t="s">
        <v>1540</v>
      </c>
      <c r="F313" s="17" t="s">
        <v>982</v>
      </c>
    </row>
    <row r="314" spans="1:6" x14ac:dyDescent="0.25">
      <c r="A314" s="18">
        <v>9315722</v>
      </c>
      <c r="B314" s="19">
        <v>3400893157220</v>
      </c>
      <c r="C314" s="15" t="s">
        <v>1566</v>
      </c>
      <c r="D314" s="16"/>
      <c r="E314" s="17" t="s">
        <v>1540</v>
      </c>
      <c r="F314" s="17" t="s">
        <v>982</v>
      </c>
    </row>
    <row r="315" spans="1:6" x14ac:dyDescent="0.25">
      <c r="A315" s="18">
        <v>9355816</v>
      </c>
      <c r="B315" s="19">
        <v>3400893558164</v>
      </c>
      <c r="C315" s="15" t="s">
        <v>1567</v>
      </c>
      <c r="D315" s="16"/>
      <c r="E315" s="17" t="s">
        <v>1540</v>
      </c>
      <c r="F315" s="17" t="s">
        <v>982</v>
      </c>
    </row>
    <row r="316" spans="1:6" x14ac:dyDescent="0.25">
      <c r="A316" s="18">
        <v>9355822</v>
      </c>
      <c r="B316" s="19">
        <v>3400893558225</v>
      </c>
      <c r="C316" s="15" t="s">
        <v>1568</v>
      </c>
      <c r="D316" s="16"/>
      <c r="E316" s="17" t="s">
        <v>1540</v>
      </c>
      <c r="F316" s="17" t="s">
        <v>982</v>
      </c>
    </row>
    <row r="317" spans="1:6" x14ac:dyDescent="0.25">
      <c r="A317" s="18">
        <v>9366116</v>
      </c>
      <c r="B317" s="19">
        <v>3400893661161</v>
      </c>
      <c r="C317" s="15" t="s">
        <v>1569</v>
      </c>
      <c r="D317" s="16"/>
      <c r="E317" s="17" t="s">
        <v>1540</v>
      </c>
      <c r="F317" s="17" t="s">
        <v>982</v>
      </c>
    </row>
    <row r="318" spans="1:6" x14ac:dyDescent="0.25">
      <c r="A318" s="18">
        <v>9372677</v>
      </c>
      <c r="B318" s="19">
        <v>3400893726778</v>
      </c>
      <c r="C318" s="15" t="s">
        <v>1570</v>
      </c>
      <c r="D318" s="16"/>
      <c r="E318" s="17" t="s">
        <v>1540</v>
      </c>
      <c r="F318" s="17" t="s">
        <v>982</v>
      </c>
    </row>
    <row r="319" spans="1:6" x14ac:dyDescent="0.25">
      <c r="A319" s="18">
        <v>9381179</v>
      </c>
      <c r="B319" s="19">
        <v>3400893811795</v>
      </c>
      <c r="C319" s="15" t="s">
        <v>1571</v>
      </c>
      <c r="D319" s="16"/>
      <c r="E319" s="17" t="s">
        <v>1540</v>
      </c>
      <c r="F319" s="17" t="s">
        <v>982</v>
      </c>
    </row>
    <row r="320" spans="1:6" x14ac:dyDescent="0.25">
      <c r="A320" s="18">
        <v>9383592</v>
      </c>
      <c r="B320" s="19">
        <v>3400893835920</v>
      </c>
      <c r="C320" s="15" t="s">
        <v>1572</v>
      </c>
      <c r="D320" s="16"/>
      <c r="E320" s="17" t="s">
        <v>1540</v>
      </c>
      <c r="F320" s="17" t="s">
        <v>982</v>
      </c>
    </row>
    <row r="321" spans="1:6" x14ac:dyDescent="0.25">
      <c r="A321" s="18">
        <v>9391114</v>
      </c>
      <c r="B321" s="19">
        <v>3400893911143</v>
      </c>
      <c r="C321" s="15" t="s">
        <v>1573</v>
      </c>
      <c r="D321" s="16"/>
      <c r="E321" s="17" t="s">
        <v>1540</v>
      </c>
      <c r="F321" s="17" t="s">
        <v>982</v>
      </c>
    </row>
    <row r="322" spans="1:6" x14ac:dyDescent="0.25">
      <c r="A322" s="18">
        <v>9391120</v>
      </c>
      <c r="B322" s="19">
        <v>3400893911204</v>
      </c>
      <c r="C322" s="15" t="s">
        <v>1574</v>
      </c>
      <c r="D322" s="16"/>
      <c r="E322" s="17" t="s">
        <v>1540</v>
      </c>
      <c r="F322" s="17" t="s">
        <v>982</v>
      </c>
    </row>
    <row r="323" spans="1:6" x14ac:dyDescent="0.25">
      <c r="A323" s="18">
        <v>9391137</v>
      </c>
      <c r="B323" s="19">
        <v>3400893911372</v>
      </c>
      <c r="C323" s="15" t="s">
        <v>1575</v>
      </c>
      <c r="D323" s="16"/>
      <c r="E323" s="17" t="s">
        <v>1540</v>
      </c>
      <c r="F323" s="17" t="s">
        <v>982</v>
      </c>
    </row>
    <row r="324" spans="1:6" x14ac:dyDescent="0.25">
      <c r="A324" s="18">
        <v>9393521</v>
      </c>
      <c r="B324" s="19">
        <v>3400893935217</v>
      </c>
      <c r="C324" s="15" t="s">
        <v>1576</v>
      </c>
      <c r="D324" s="16"/>
      <c r="E324" s="17" t="s">
        <v>1540</v>
      </c>
      <c r="F324" s="17" t="s">
        <v>982</v>
      </c>
    </row>
    <row r="325" spans="1:6" x14ac:dyDescent="0.25">
      <c r="A325" s="18">
        <v>9393538</v>
      </c>
      <c r="B325" s="19">
        <v>3400893935385</v>
      </c>
      <c r="C325" s="15" t="s">
        <v>1577</v>
      </c>
      <c r="D325" s="16"/>
      <c r="E325" s="17" t="s">
        <v>1540</v>
      </c>
      <c r="F325" s="17" t="s">
        <v>982</v>
      </c>
    </row>
    <row r="326" spans="1:6" x14ac:dyDescent="0.25">
      <c r="A326" s="18">
        <v>9397074</v>
      </c>
      <c r="B326" s="19">
        <v>3400893970744</v>
      </c>
      <c r="C326" s="15" t="s">
        <v>1578</v>
      </c>
      <c r="D326" s="16"/>
      <c r="E326" s="17" t="s">
        <v>1540</v>
      </c>
      <c r="F326" s="17" t="s">
        <v>982</v>
      </c>
    </row>
  </sheetData>
  <autoFilter ref="A3:F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traceurs ENC SSR</vt:lpstr>
      <vt:lpstr>UCD supprimés</vt:lpstr>
    </vt:vector>
  </TitlesOfParts>
  <Company>ATIH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PAILLET</dc:creator>
  <cp:lastModifiedBy>Séverine HARDY</cp:lastModifiedBy>
  <dcterms:created xsi:type="dcterms:W3CDTF">2018-12-06T09:10:15Z</dcterms:created>
  <dcterms:modified xsi:type="dcterms:W3CDTF">2019-05-23T08:59:31Z</dcterms:modified>
</cp:coreProperties>
</file>