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2" activeTab="1"/>
  </bookViews>
  <sheets>
    <sheet name="descriptif" sheetId="1" r:id="rId1"/>
    <sheet name="GF définitive temps 2 MCO" sheetId="2" r:id="rId2"/>
    <sheet name="GF définitive temps 2 HAD" sheetId="3" r:id="rId3"/>
    <sheet name="AV M12 MCO" sheetId="4" r:id="rId4"/>
    <sheet name="1 GF MCO" sheetId="5" r:id="rId5"/>
    <sheet name="4VVACE" sheetId="6" r:id="rId6"/>
    <sheet name="AV M12 HAD" sheetId="7" r:id="rId7"/>
    <sheet name="1 GF HAD" sheetId="8" r:id="rId8"/>
  </sheets>
  <definedNames/>
  <calcPr fullCalcOnLoad="1"/>
</workbook>
</file>

<file path=xl/sharedStrings.xml><?xml version="1.0" encoding="utf-8"?>
<sst xmlns="http://schemas.openxmlformats.org/spreadsheetml/2006/main" count="420" uniqueCount="209">
  <si>
    <t>Récapitulatif Global Garantie de Financement</t>
  </si>
  <si>
    <t>2020 M12 : année entière</t>
  </si>
  <si>
    <t>Montant de la garantie de financement de l'établissement au titre de l'activité de mars à décembre 2020</t>
  </si>
  <si>
    <t>Montant notifié cumulé (garantie de financement et régularisations) pour les soins à partir du 1er mars sur la période</t>
  </si>
  <si>
    <t>Montant Valorisation pour les soins à partir du 1er mars sur la période</t>
  </si>
  <si>
    <t>Ecart entre la valorisation de l'activité de soins réalisée à partir de mars et la garantie de financement sur la période</t>
  </si>
  <si>
    <t>Régularisation annuelle par rapport aux versements mensuels</t>
  </si>
  <si>
    <t>Le montant à régulariser est ventilé par prestation en fonction de leur poids dans la valorisation</t>
  </si>
  <si>
    <t>Répartition par type de prestations liés à la garantie de Financement</t>
  </si>
  <si>
    <t>Séjours/séances finis en janvier-février</t>
  </si>
  <si>
    <t>Séjours/séances finis après le 1er Mars</t>
  </si>
  <si>
    <t>Total</t>
  </si>
  <si>
    <t>Valorisation AM cumulée</t>
  </si>
  <si>
    <t>Montant notifié cumulé</t>
  </si>
  <si>
    <t>Montant de la régul à notifier</t>
  </si>
  <si>
    <t>Montant total de régularisation</t>
  </si>
  <si>
    <t>Forfait GHS + supplément</t>
  </si>
  <si>
    <t>PO</t>
  </si>
  <si>
    <t>IVG</t>
  </si>
  <si>
    <t>Transports</t>
  </si>
  <si>
    <t>Alt dialyse</t>
  </si>
  <si>
    <t>ATU</t>
  </si>
  <si>
    <t>FFM</t>
  </si>
  <si>
    <t>SE</t>
  </si>
  <si>
    <t>PI</t>
  </si>
  <si>
    <t>ACE (hors FIDES)</t>
  </si>
  <si>
    <t>DMI ACE</t>
  </si>
  <si>
    <t>MED ACE</t>
  </si>
  <si>
    <t>Forfait GHS + supplément AME</t>
  </si>
  <si>
    <t>Forfait GHS + supplément soins urgents</t>
  </si>
  <si>
    <t>RAC Séjours détenus</t>
  </si>
  <si>
    <t>RAC ACE détenus</t>
  </si>
  <si>
    <t>Récapitulatif des prestations non soumises à la garantie de financement</t>
  </si>
  <si>
    <t>Ecart</t>
  </si>
  <si>
    <t>DMI séjours</t>
  </si>
  <si>
    <t>DMI séjours AME</t>
  </si>
  <si>
    <t>DMI séjours soins urgents</t>
  </si>
  <si>
    <t>Médicaments séjours</t>
  </si>
  <si>
    <t>Médicaments séjours AME</t>
  </si>
  <si>
    <t>Médicaments séjours soins urgents</t>
  </si>
  <si>
    <t>Médicaments ATU séjours</t>
  </si>
  <si>
    <t>Médicaments ATU séjours AME</t>
  </si>
  <si>
    <t>Médicaments ATU séjours soins urgents</t>
  </si>
  <si>
    <t>  </t>
  </si>
  <si>
    <t>Montants hors AME et soins urgents</t>
  </si>
  <si>
    <t>B : Dernier montant de l'activité LAMDA au titre de l'année 2019 transmis précédemment (avant ce mois-ci)</t>
  </si>
  <si>
    <t>C : Montant T2A de l'activité LAMDA cumulée au titre de l'année 2019, transmis ce mois-ci pour la période (cumul depuis janvier)</t>
  </si>
  <si>
    <t>D : Montant T2A lamda cumulé effectivement pris en compte pour la période (cumul depuis janvier)</t>
  </si>
  <si>
    <t>E : Montant T2A de l'activité LAMDA Calculé pour ce mois-ci (à notifier)</t>
  </si>
  <si>
    <t>F : Montant calculé de l'activité N de la période (cumulée depuis janvier)</t>
  </si>
  <si>
    <t>G : Total des montants notifiés de l'activité N hors LAMDA jusqu'au mois précédent (M1 + M2, montants mensuels d'avance ou GF depuis M3, régularisations)</t>
  </si>
  <si>
    <t>H : Montant de garantie de financement</t>
  </si>
  <si>
    <t>I : Montant mensuel de garantie de financement ou d’avance du mois en cours</t>
  </si>
  <si>
    <t>J : Montant complémentaire calculé</t>
  </si>
  <si>
    <t>K : Montant T2A de l'activité Lamda de ce mois-ci notifié (rappel de E, modifiable)</t>
  </si>
  <si>
    <t>L : Montant complémentaire activité N notifié (régularisation) (rappel de J, modifiable)</t>
  </si>
  <si>
    <t>M : Montant total notifié (activité N et N-1)</t>
  </si>
  <si>
    <t>DMI séjour</t>
  </si>
  <si>
    <t>Médicaments séjour</t>
  </si>
  <si>
    <t>Médicaments ATU séjour</t>
  </si>
  <si>
    <t>ACE</t>
  </si>
  <si>
    <t>Montants des AME</t>
  </si>
  <si>
    <t>DMI séjour AME</t>
  </si>
  <si>
    <t>Médicaments séjour AME</t>
  </si>
  <si>
    <t>Médicaments ATU séjour AME</t>
  </si>
  <si>
    <t>Montants des soins urgents</t>
  </si>
  <si>
    <t>DMI séjour soins urgents</t>
  </si>
  <si>
    <t>Médicaments séjour soins urgents</t>
  </si>
  <si>
    <t>Médicaments ATU séjour soins urgents</t>
  </si>
  <si>
    <t>Montants pour les détenus</t>
  </si>
  <si>
    <t>Montant RAC estimé séjour</t>
  </si>
  <si>
    <t>Montant RAC estimé ACE</t>
  </si>
  <si>
    <t>Synthèse des montants notifiés</t>
  </si>
  <si>
    <t>B: Synthèse des montants notifiés (Lamda)</t>
  </si>
  <si>
    <t>C: Synthèse des montants notifiés (hors Lamda)</t>
  </si>
  <si>
    <t>D: Synthèse des montants notifiés (total)</t>
  </si>
  <si>
    <t>Total Activité d'hospitalisation hors AME et soins urgents</t>
  </si>
  <si>
    <t>Total DMI séjour hors AME et soins urgents</t>
  </si>
  <si>
    <t>Total Médicaments séjour hors AME et soins urgents</t>
  </si>
  <si>
    <t>Total Médicaments ATU séjour, AME et soins urgents</t>
  </si>
  <si>
    <t>Total Activité AME</t>
  </si>
  <si>
    <t>Total Activité soins urgents</t>
  </si>
  <si>
    <t>Total Activité soins détenus</t>
  </si>
  <si>
    <t>Total Activité externe</t>
  </si>
  <si>
    <t>Récapitulation Activité Externe - Valorisation</t>
  </si>
  <si>
    <t>Données 2019 transmises en 2020</t>
  </si>
  <si>
    <t>Montant AM</t>
  </si>
  <si>
    <t>Valorisation accordée</t>
  </si>
  <si>
    <t>Montant AM valorisé par OVALIDE</t>
  </si>
  <si>
    <t>Valorisation accordée par OVALIDE</t>
  </si>
  <si>
    <t>Montant AM valorisé</t>
  </si>
  <si>
    <t>Montant AM estimé</t>
  </si>
  <si>
    <t>Valorisation estimée</t>
  </si>
  <si>
    <t>avant passage à FIDES</t>
  </si>
  <si>
    <t>avant passage à FIDES (1)</t>
  </si>
  <si>
    <t>après passage à FIDES</t>
  </si>
  <si>
    <t>après passage à FIDES(2)</t>
  </si>
  <si>
    <t>par OVALIDE transmission 2020</t>
  </si>
  <si>
    <t>par OVALIDE transmission 2019</t>
  </si>
  <si>
    <t>(3)=(1)+(2)</t>
  </si>
  <si>
    <t>des recettes FIDES</t>
  </si>
  <si>
    <t>des recettes FIDES (*)</t>
  </si>
  <si>
    <t>transmission 2020(1)</t>
  </si>
  <si>
    <t>transmission 2019 (1)</t>
  </si>
  <si>
    <t>transmission 2020 (2)</t>
  </si>
  <si>
    <t>transmission 2019 (2)</t>
  </si>
  <si>
    <t>transmission 2020 (*)</t>
  </si>
  <si>
    <t>transmission 2019 (*)</t>
  </si>
  <si>
    <t>DIALYSE</t>
  </si>
  <si>
    <t>FTN</t>
  </si>
  <si>
    <t>CCAM</t>
  </si>
  <si>
    <t>NGAP</t>
  </si>
  <si>
    <t>DMI</t>
  </si>
  <si>
    <t>MED</t>
  </si>
  <si>
    <t>AP2</t>
  </si>
  <si>
    <t>FPI</t>
  </si>
  <si>
    <t>I04</t>
  </si>
  <si>
    <t>MOP</t>
  </si>
  <si>
    <t>à saisir par établissement</t>
  </si>
  <si>
    <t>FIDES</t>
  </si>
  <si>
    <t>GF définitive 2020</t>
  </si>
  <si>
    <t>10/12e de LAMDA * effet prix si applicable</t>
  </si>
  <si>
    <t>GF provisoire 2020</t>
  </si>
  <si>
    <t>Calcul GF définitive 2020</t>
  </si>
  <si>
    <t xml:space="preserve">Montant global </t>
  </si>
  <si>
    <t>Somme des montants par prestation</t>
  </si>
  <si>
    <t>montant à recevoir ou à verser, pro ratisé par prestation selon la GF définitive</t>
  </si>
  <si>
    <t>Soins mars-décembre, 
y compris AME, SU, détenus 
et hors FIDES</t>
  </si>
  <si>
    <t>Monrtant à notifier au temps 2 pour paiement 05/04</t>
  </si>
  <si>
    <t>Nombre de mois d'activité 2019 à modifier par établissement si besoin</t>
  </si>
  <si>
    <t>taux effet prix 2020 pour application à LAMDA 2019 transmis en 2020</t>
  </si>
  <si>
    <t xml:space="preserve">Montant du mars-décembre = max (valorisation ; GF) </t>
  </si>
  <si>
    <t>Régularisation sur GF définitive temps 2</t>
  </si>
  <si>
    <t>Rappel de la régularisation M12 sur GF provisoire temps 1</t>
  </si>
  <si>
    <t>raison sociale</t>
  </si>
  <si>
    <t>finess</t>
  </si>
  <si>
    <t>champ MCO</t>
  </si>
  <si>
    <t>DETAIL DU CALCUL DE GF DEFINITIVE 2020 et régularisation temps 2 (avec calcul GF 2021 en option)</t>
  </si>
  <si>
    <t xml:space="preserve">DETAIL DU CALCUL DE GF DEFINITIVE 2020 et régularisation temps 2 </t>
  </si>
  <si>
    <t>champ HAD</t>
  </si>
  <si>
    <t>Forfait GHT</t>
  </si>
  <si>
    <t>GHT AME</t>
  </si>
  <si>
    <t>OVALIDE T2A MCO PUBLIC : éléments de l'arrêté de versement</t>
  </si>
  <si>
    <t>Validé par la région</t>
  </si>
  <si>
    <t>Source : Arrêté de versement</t>
  </si>
  <si>
    <t>Source : OVALIDE 4VVACE</t>
  </si>
  <si>
    <t>Montant Notifié</t>
  </si>
  <si>
    <t>Montant total de</t>
  </si>
  <si>
    <t>Cumulé</t>
  </si>
  <si>
    <t>régularisation</t>
  </si>
  <si>
    <t>sur les soins depuis le 1er janvier</t>
  </si>
  <si>
    <t>Montant Valorisation</t>
  </si>
  <si>
    <t>à partir de janvier</t>
  </si>
  <si>
    <t xml:space="preserve">Garantie de financement </t>
  </si>
  <si>
    <t>Activités MCO et HAD – secteur ex DG</t>
  </si>
  <si>
    <t>Dénouement 2020 Temps 2</t>
  </si>
  <si>
    <t>- son arrêté de versment M12 2020 MCO</t>
  </si>
  <si>
    <t>- son tableau OVALIDE MCO 1GF de M12 2020</t>
  </si>
  <si>
    <t>- son tableau OVALIDE MCO 4VVACE de la dernière période de tranmission de LAMDA ACE, le cas échéant</t>
  </si>
  <si>
    <t>En préalable il convient pour l'établissement d'aller récupérer sur OVALIDE :</t>
  </si>
  <si>
    <t>pour son activité MCO</t>
  </si>
  <si>
    <t>pour son activité HAD</t>
  </si>
  <si>
    <t>- son arrêté de versment M12 2020 HAD</t>
  </si>
  <si>
    <t>- son tableau OVALIDE HAD 1GF de M12 2020</t>
  </si>
  <si>
    <t>Chacun de ces tableaux peut être copié dans l'onglet correspondant, en respactant le format initial.</t>
  </si>
  <si>
    <t>Le calcul est alors automatique.</t>
  </si>
  <si>
    <t>Si l'établissement a une activité FIDES il conveint de préciser le montant de GF FIDES 10 mois,</t>
  </si>
  <si>
    <t>sur l'onglet GF définitive temps 2 MCO et/ou sur l'onglet GF définitive temps 2 HAD selon l'activité de l'établissement.</t>
  </si>
  <si>
    <t>Si l'établissement a ouvert en cours d'année 2019, il convient de préciser le nombre de mois d'activité 2019 pour ajuster la prise en compte de LAMDA 2019 :</t>
  </si>
  <si>
    <t>Deux précisions sont à saisir par l'établissement :</t>
  </si>
  <si>
    <t>NB : un modèle spécifique est proposé pour les établissements de la région Grand-Est ayant touché une notification exceptionelle en M2 2020.</t>
  </si>
  <si>
    <r>
      <t xml:space="preserve">Ce fichier EXCEL vise à expliciter le calcul de la </t>
    </r>
    <r>
      <rPr>
        <b/>
        <sz val="10"/>
        <rFont val="Arial"/>
        <family val="2"/>
      </rPr>
      <t>garantie définitive 2020.</t>
    </r>
  </si>
  <si>
    <t>Il a été préparé en vue de l'utillisation par un établissement de santé.</t>
  </si>
  <si>
    <t>* montant obtenu par déduction pour permettre que la sommes des motants par prestation soit égale au montant global</t>
  </si>
  <si>
    <t>*</t>
  </si>
  <si>
    <t>Source : OVALIDE 1GF</t>
  </si>
  <si>
    <t>Montants N-1 (LAMDA)</t>
  </si>
  <si>
    <t>Montants N (hors LAMDA)</t>
  </si>
  <si>
    <t>Montants à notifier pour ce mois</t>
  </si>
  <si>
    <t>Tableau [1.GF] A - Date du traitement: 08/02/2021</t>
  </si>
  <si>
    <t>Tableau [1.GF] B - Date du traitement: 08/02/2021</t>
  </si>
  <si>
    <t>Tableau [1.GF] D - Date du traitement: 08/02/2021</t>
  </si>
  <si>
    <t>Montant Valorisation à partir de janvier</t>
  </si>
  <si>
    <t>Tableau [4.V.VACE] FIDES - Date du traitement: 20/01/2021</t>
  </si>
  <si>
    <t>MAT2A/OVALIDE HAD PUBLIC : éléments de l'arrêté de versement</t>
  </si>
  <si>
    <t>Montants sans les AME</t>
  </si>
  <si>
    <t>Médicaments</t>
  </si>
  <si>
    <t>Médicaments ATU</t>
  </si>
  <si>
    <t>Médicaments AME</t>
  </si>
  <si>
    <t>Médicaments ATU AME</t>
  </si>
  <si>
    <t>Total Activité GHT hors AME</t>
  </si>
  <si>
    <t>Total Activité médicaments hors AME</t>
  </si>
  <si>
    <t>Total Activité médicaments ATU</t>
  </si>
  <si>
    <t>Total Activité AME sans ATU</t>
  </si>
  <si>
    <t>Tableau [1.GF] A - Date du traitement: 28/01/2021</t>
  </si>
  <si>
    <t>'</t>
  </si>
  <si>
    <t>Tableau [1.GF] B - Date du traitement: 28/01/2021</t>
  </si>
  <si>
    <t>RAPSS finis en janvier-février</t>
  </si>
  <si>
    <t>RAPSS finis après le 1er Mars</t>
  </si>
  <si>
    <t>Forfait GHT AME</t>
  </si>
  <si>
    <t>Tableau [1.GF] C - Date du traitement: 28/01/2021</t>
  </si>
  <si>
    <t>Montant notifié</t>
  </si>
  <si>
    <t>cumulé</t>
  </si>
  <si>
    <t xml:space="preserve">Hors AME SU Détenus </t>
  </si>
  <si>
    <t xml:space="preserve">Détenus </t>
  </si>
  <si>
    <t>Montant à notifier au temps 2 pour paiement 05/04</t>
  </si>
  <si>
    <t>Version initiale</t>
  </si>
  <si>
    <t>Calcul revu</t>
  </si>
  <si>
    <t>montant à recevoir ou à verser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</si>
</sst>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%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56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0"/>
      <name val="Arial"/>
      <family val="2"/>
    </font>
    <font>
      <sz val="12"/>
      <color indexed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b/>
      <sz val="11"/>
      <color indexed="18"/>
      <name val="Arial"/>
      <family val="2"/>
    </font>
    <font>
      <sz val="10"/>
      <color indexed="54"/>
      <name val="Trebuchet MS"/>
      <family val="2"/>
    </font>
    <font>
      <b/>
      <sz val="9"/>
      <color indexed="18"/>
      <name val="Arial"/>
      <family val="2"/>
    </font>
    <font>
      <b/>
      <sz val="8"/>
      <color indexed="54"/>
      <name val="Arial"/>
      <family val="2"/>
    </font>
    <font>
      <b/>
      <i/>
      <sz val="8"/>
      <color indexed="54"/>
      <name val="Lucida Sans Unicode"/>
      <family val="2"/>
    </font>
    <font>
      <sz val="9"/>
      <color indexed="9"/>
      <name val="Arial"/>
      <family val="2"/>
    </font>
    <font>
      <b/>
      <sz val="18"/>
      <color indexed="54"/>
      <name val="Arial"/>
      <family val="2"/>
    </font>
    <font>
      <sz val="7"/>
      <color indexed="54"/>
      <name val="Arial"/>
      <family val="2"/>
    </font>
    <font>
      <b/>
      <sz val="12.1"/>
      <color indexed="56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rgb="FF004874"/>
      <name val="Arial"/>
      <family val="2"/>
    </font>
    <font>
      <b/>
      <sz val="9"/>
      <color rgb="FFFFFFFF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sz val="12"/>
      <color theme="0"/>
      <name val="Arial"/>
      <family val="2"/>
    </font>
    <font>
      <sz val="9"/>
      <color rgb="FF5F5870"/>
      <name val="Arial"/>
      <family val="2"/>
    </font>
    <font>
      <b/>
      <sz val="9"/>
      <color rgb="FF5F5870"/>
      <name val="Arial"/>
      <family val="2"/>
    </font>
    <font>
      <b/>
      <sz val="11"/>
      <color rgb="FF003399"/>
      <name val="Arial"/>
      <family val="2"/>
    </font>
    <font>
      <sz val="10"/>
      <color rgb="FF666699"/>
      <name val="Trebuchet MS"/>
      <family val="2"/>
    </font>
    <font>
      <b/>
      <sz val="9"/>
      <color rgb="FF003399"/>
      <name val="Arial"/>
      <family val="2"/>
    </font>
    <font>
      <b/>
      <sz val="8"/>
      <color rgb="FF666699"/>
      <name val="Arial"/>
      <family val="2"/>
    </font>
    <font>
      <b/>
      <i/>
      <sz val="8"/>
      <color rgb="FF666699"/>
      <name val="Lucida Sans Unicode"/>
      <family val="2"/>
    </font>
    <font>
      <sz val="9"/>
      <color rgb="FFFFFFFF"/>
      <name val="Arial"/>
      <family val="2"/>
    </font>
    <font>
      <b/>
      <sz val="18"/>
      <color rgb="FF514B64"/>
      <name val="Arial"/>
      <family val="2"/>
    </font>
    <font>
      <sz val="7"/>
      <color rgb="FF5F5870"/>
      <name val="Arial"/>
      <family val="2"/>
    </font>
    <font>
      <b/>
      <sz val="12.1"/>
      <color rgb="FF004874"/>
      <name val="Arial"/>
      <family val="2"/>
    </font>
    <font>
      <b/>
      <sz val="9"/>
      <color rgb="FF666699"/>
      <name val="Arial"/>
      <family val="2"/>
    </font>
    <font>
      <b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17A1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B9C9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rgb="FF3872AC"/>
      </left>
      <right style="thin">
        <color rgb="FF3872AC"/>
      </right>
      <top style="medium">
        <color rgb="FF3872AC"/>
      </top>
      <bottom style="thin">
        <color rgb="FF3872AC"/>
      </bottom>
    </border>
    <border>
      <left style="thin">
        <color rgb="FF3872AC"/>
      </left>
      <right style="medium">
        <color rgb="FF3872AC"/>
      </right>
      <top style="medium">
        <color rgb="FF3872AC"/>
      </top>
      <bottom style="thin">
        <color rgb="FF3872AC"/>
      </bottom>
    </border>
    <border>
      <left style="medium">
        <color rgb="FF3872AC"/>
      </left>
      <right style="thin">
        <color rgb="FF3872AC"/>
      </right>
      <top style="thin">
        <color rgb="FF3872AC"/>
      </top>
      <bottom style="thin">
        <color rgb="FF3872AC"/>
      </bottom>
    </border>
    <border>
      <left style="thin">
        <color rgb="FF3872AC"/>
      </left>
      <right style="medium">
        <color rgb="FF3872AC"/>
      </right>
      <top style="thin">
        <color rgb="FF3872AC"/>
      </top>
      <bottom style="thin">
        <color rgb="FF3872AC"/>
      </bottom>
    </border>
    <border>
      <left style="medium">
        <color rgb="FF3872AC"/>
      </left>
      <right style="thin">
        <color rgb="FF3872AC"/>
      </right>
      <top style="thin">
        <color rgb="FF3872AC"/>
      </top>
      <bottom style="medium">
        <color rgb="FF3872AC"/>
      </bottom>
    </border>
    <border>
      <left style="thin">
        <color rgb="FF3872AC"/>
      </left>
      <right style="medium">
        <color rgb="FF3872AC"/>
      </right>
      <top style="thin">
        <color rgb="FF3872AC"/>
      </top>
      <bottom style="medium">
        <color rgb="FF3872AC"/>
      </bottom>
    </border>
    <border>
      <left style="thin">
        <color rgb="FF3872AC"/>
      </left>
      <right style="medium">
        <color rgb="FF3872AC"/>
      </right>
      <top style="thin">
        <color rgb="FF3872AC"/>
      </top>
      <bottom/>
    </border>
    <border>
      <left style="thin">
        <color rgb="FF3872AC"/>
      </left>
      <right style="medium">
        <color rgb="FF3872AC"/>
      </right>
      <top/>
      <bottom style="thin">
        <color rgb="FF3872AC"/>
      </bottom>
    </border>
    <border>
      <left style="thin">
        <color rgb="FF3872AC"/>
      </left>
      <right style="thin">
        <color rgb="FF3872AC"/>
      </right>
      <top style="thin">
        <color rgb="FF3872AC"/>
      </top>
      <bottom style="thin">
        <color rgb="FF3872AC"/>
      </bottom>
    </border>
    <border>
      <left style="thin">
        <color rgb="FF3872AC"/>
      </left>
      <right style="thin">
        <color rgb="FF3872AC"/>
      </right>
      <top style="thin">
        <color rgb="FF3872AC"/>
      </top>
      <bottom style="medium">
        <color rgb="FF3872AC"/>
      </bottom>
    </border>
    <border>
      <left style="thin">
        <color rgb="FF3872AC"/>
      </left>
      <right style="thin">
        <color rgb="FF3872AC"/>
      </right>
      <top style="medium">
        <color rgb="FF3872AC"/>
      </top>
      <bottom/>
    </border>
    <border>
      <left style="thin">
        <color rgb="FF3872AC"/>
      </left>
      <right style="thin">
        <color rgb="FF3872AC"/>
      </right>
      <top/>
      <bottom style="thin">
        <color rgb="FF3872AC"/>
      </bottom>
    </border>
    <border>
      <left style="thin">
        <color rgb="FF3872AC"/>
      </left>
      <right style="thin">
        <color rgb="FF3872AC"/>
      </right>
      <top style="thin">
        <color rgb="FF3872AC"/>
      </top>
      <bottom/>
    </border>
    <border>
      <left style="medium">
        <color rgb="FF3872AC"/>
      </left>
      <right style="thin">
        <color rgb="FF3872AC"/>
      </right>
      <top style="medium">
        <color rgb="FF3872AC"/>
      </top>
      <bottom/>
    </border>
    <border>
      <left style="thin">
        <color rgb="FF3872AC"/>
      </left>
      <right style="medium">
        <color rgb="FF3872AC"/>
      </right>
      <top style="medium">
        <color rgb="FF3872AC"/>
      </top>
      <bottom/>
    </border>
    <border>
      <left style="thin">
        <color rgb="FF3872AC"/>
      </left>
      <right style="thin">
        <color rgb="FF3872AC"/>
      </right>
      <top/>
      <bottom/>
    </border>
    <border>
      <left style="thin">
        <color rgb="FF3872AC"/>
      </left>
      <right style="medium">
        <color rgb="FF3872AC"/>
      </right>
      <top/>
      <bottom/>
    </border>
    <border>
      <left style="thin">
        <color rgb="FF3872AC"/>
      </left>
      <right/>
      <top style="medium">
        <color rgb="FF3872AC"/>
      </top>
      <bottom style="thin">
        <color rgb="FF3872AC"/>
      </bottom>
    </border>
    <border>
      <left/>
      <right/>
      <top style="medium">
        <color rgb="FF3872AC"/>
      </top>
      <bottom style="thin">
        <color rgb="FF3872AC"/>
      </bottom>
    </border>
    <border>
      <left/>
      <right style="thin">
        <color rgb="FF3872AC"/>
      </right>
      <top style="medium">
        <color rgb="FF3872AC"/>
      </top>
      <bottom style="thin">
        <color rgb="FF3872AC"/>
      </bottom>
    </border>
    <border>
      <left style="medium">
        <color rgb="FF3872AC"/>
      </left>
      <right style="thin">
        <color rgb="FF3872AC"/>
      </right>
      <top style="thin">
        <color rgb="FF3872AC"/>
      </top>
      <bottom/>
    </border>
    <border>
      <left style="medium">
        <color rgb="FF3872AC"/>
      </left>
      <right style="thin">
        <color rgb="FF3872AC"/>
      </right>
      <top/>
      <bottom style="thin">
        <color rgb="FF3872AC"/>
      </bottom>
    </border>
    <border>
      <left style="medium">
        <color rgb="FF3872AC"/>
      </left>
      <right style="thin">
        <color rgb="FF3872AC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 vertical="center"/>
    </xf>
    <xf numFmtId="0" fontId="63" fillId="33" borderId="0" xfId="0" applyFont="1" applyFill="1" applyBorder="1" applyAlignment="1">
      <alignment horizontal="center" vertical="center" wrapText="1"/>
    </xf>
    <xf numFmtId="0" fontId="2" fillId="0" borderId="0" xfId="50" applyAlignment="1">
      <alignment horizontal="left"/>
      <protection/>
    </xf>
    <xf numFmtId="0" fontId="2" fillId="0" borderId="0" xfId="50">
      <alignment/>
      <protection/>
    </xf>
    <xf numFmtId="4" fontId="2" fillId="0" borderId="10" xfId="50" applyNumberFormat="1" applyBorder="1">
      <alignment/>
      <protection/>
    </xf>
    <xf numFmtId="4" fontId="64" fillId="0" borderId="10" xfId="50" applyNumberFormat="1" applyFont="1" applyBorder="1">
      <alignment/>
      <protection/>
    </xf>
    <xf numFmtId="0" fontId="2" fillId="0" borderId="10" xfId="50" applyFont="1" applyBorder="1">
      <alignment/>
      <protection/>
    </xf>
    <xf numFmtId="0" fontId="65" fillId="21" borderId="10" xfId="50" applyFont="1" applyFill="1" applyBorder="1" applyAlignment="1">
      <alignment wrapText="1"/>
      <protection/>
    </xf>
    <xf numFmtId="0" fontId="2" fillId="21" borderId="10" xfId="50" applyFont="1" applyFill="1" applyBorder="1" applyAlignment="1">
      <alignment wrapText="1"/>
      <protection/>
    </xf>
    <xf numFmtId="0" fontId="66" fillId="20" borderId="0" xfId="50" applyFont="1" applyFill="1" applyAlignment="1">
      <alignment wrapText="1"/>
      <protection/>
    </xf>
    <xf numFmtId="0" fontId="2" fillId="21" borderId="0" xfId="50" applyFill="1">
      <alignment/>
      <protection/>
    </xf>
    <xf numFmtId="0" fontId="2" fillId="21" borderId="0" xfId="50" applyFont="1" applyFill="1">
      <alignment/>
      <protection/>
    </xf>
    <xf numFmtId="0" fontId="2" fillId="0" borderId="0" xfId="50" applyFont="1">
      <alignment/>
      <protection/>
    </xf>
    <xf numFmtId="164" fontId="3" fillId="34" borderId="10" xfId="46" applyNumberFormat="1" applyFont="1" applyFill="1" applyBorder="1" applyAlignment="1">
      <alignment/>
    </xf>
    <xf numFmtId="164" fontId="3" fillId="21" borderId="10" xfId="46" applyFont="1" applyFill="1" applyBorder="1" applyAlignment="1">
      <alignment/>
    </xf>
    <xf numFmtId="0" fontId="4" fillId="21" borderId="10" xfId="50" applyFont="1" applyFill="1" applyBorder="1" applyAlignment="1">
      <alignment wrapText="1"/>
      <protection/>
    </xf>
    <xf numFmtId="0" fontId="4" fillId="0" borderId="10" xfId="50" applyFont="1" applyBorder="1" applyAlignment="1">
      <alignment wrapText="1"/>
      <protection/>
    </xf>
    <xf numFmtId="164" fontId="2" fillId="0" borderId="10" xfId="46" applyFont="1" applyFill="1" applyBorder="1" applyAlignment="1">
      <alignment/>
    </xf>
    <xf numFmtId="164" fontId="0" fillId="0" borderId="10" xfId="46" applyNumberFormat="1" applyFont="1" applyBorder="1" applyAlignment="1">
      <alignment/>
    </xf>
    <xf numFmtId="0" fontId="2" fillId="0" borderId="10" xfId="50" applyBorder="1" applyAlignment="1">
      <alignment wrapText="1"/>
      <protection/>
    </xf>
    <xf numFmtId="0" fontId="2" fillId="0" borderId="10" xfId="50" applyFont="1" applyBorder="1" applyAlignment="1">
      <alignment vertical="center" wrapText="1"/>
      <protection/>
    </xf>
    <xf numFmtId="0" fontId="2" fillId="0" borderId="10" xfId="50" applyBorder="1">
      <alignment/>
      <protection/>
    </xf>
    <xf numFmtId="164" fontId="2" fillId="35" borderId="10" xfId="46" applyFont="1" applyFill="1" applyBorder="1" applyAlignment="1">
      <alignment/>
    </xf>
    <xf numFmtId="0" fontId="2" fillId="34" borderId="10" xfId="50" applyFill="1" applyBorder="1" applyAlignment="1">
      <alignment wrapText="1"/>
      <protection/>
    </xf>
    <xf numFmtId="0" fontId="2" fillId="21" borderId="10" xfId="50" applyFill="1" applyBorder="1" applyAlignment="1">
      <alignment wrapText="1"/>
      <protection/>
    </xf>
    <xf numFmtId="0" fontId="2" fillId="34" borderId="0" xfId="50" applyFont="1" applyFill="1" applyAlignment="1">
      <alignment wrapText="1"/>
      <protection/>
    </xf>
    <xf numFmtId="0" fontId="2" fillId="0" borderId="0" xfId="50" applyFont="1" applyAlignment="1">
      <alignment wrapText="1"/>
      <protection/>
    </xf>
    <xf numFmtId="0" fontId="64" fillId="0" borderId="10" xfId="51" applyFont="1" applyBorder="1" applyAlignment="1">
      <alignment/>
      <protection/>
    </xf>
    <xf numFmtId="0" fontId="64" fillId="0" borderId="10" xfId="51" applyFont="1" applyBorder="1" applyAlignment="1">
      <alignment wrapText="1"/>
      <protection/>
    </xf>
    <xf numFmtId="0" fontId="2" fillId="0" borderId="10" xfId="50" applyFont="1" applyBorder="1" applyAlignment="1">
      <alignment wrapText="1"/>
      <protection/>
    </xf>
    <xf numFmtId="164" fontId="2" fillId="36" borderId="10" xfId="46" applyFont="1" applyFill="1" applyBorder="1" applyAlignment="1">
      <alignment/>
    </xf>
    <xf numFmtId="164" fontId="67" fillId="0" borderId="10" xfId="46" applyFont="1" applyBorder="1" applyAlignment="1">
      <alignment/>
    </xf>
    <xf numFmtId="0" fontId="68" fillId="20" borderId="0" xfId="50" applyFont="1" applyFill="1">
      <alignment/>
      <protection/>
    </xf>
    <xf numFmtId="164" fontId="0" fillId="0" borderId="10" xfId="46" applyFont="1" applyBorder="1" applyAlignment="1">
      <alignment/>
    </xf>
    <xf numFmtId="164" fontId="3" fillId="0" borderId="10" xfId="46" applyFont="1" applyBorder="1" applyAlignment="1">
      <alignment/>
    </xf>
    <xf numFmtId="164" fontId="3" fillId="0" borderId="10" xfId="46" applyNumberFormat="1" applyFont="1" applyBorder="1" applyAlignment="1">
      <alignment/>
    </xf>
    <xf numFmtId="43" fontId="69" fillId="0" borderId="0" xfId="44" applyNumberFormat="1" applyFont="1" applyFill="1" applyBorder="1" applyAlignment="1">
      <alignment horizontal="right" vertical="center"/>
    </xf>
    <xf numFmtId="43" fontId="70" fillId="0" borderId="0" xfId="44" applyNumberFormat="1" applyFont="1" applyFill="1" applyBorder="1" applyAlignment="1">
      <alignment horizontal="right" vertical="center"/>
    </xf>
    <xf numFmtId="0" fontId="62" fillId="0" borderId="0" xfId="0" applyFont="1" applyBorder="1" applyAlignment="1">
      <alignment vertical="center" wrapText="1"/>
    </xf>
    <xf numFmtId="0" fontId="63" fillId="33" borderId="0" xfId="0" applyFont="1" applyFill="1" applyBorder="1" applyAlignment="1">
      <alignment horizontal="left" vertical="center" wrapText="1"/>
    </xf>
    <xf numFmtId="0" fontId="2" fillId="0" borderId="0" xfId="50" applyAlignment="1">
      <alignment wrapText="1"/>
      <protection/>
    </xf>
    <xf numFmtId="0" fontId="71" fillId="0" borderId="0" xfId="50" applyFont="1" applyAlignment="1">
      <alignment horizontal="left" vertical="top" wrapText="1"/>
      <protection/>
    </xf>
    <xf numFmtId="0" fontId="72" fillId="0" borderId="0" xfId="50" applyFont="1" applyAlignment="1">
      <alignment horizontal="left" vertical="center" wrapText="1"/>
      <protection/>
    </xf>
    <xf numFmtId="0" fontId="73" fillId="37" borderId="11" xfId="50" applyFont="1" applyFill="1" applyBorder="1" applyAlignment="1">
      <alignment horizontal="left" vertical="center" wrapText="1"/>
      <protection/>
    </xf>
    <xf numFmtId="0" fontId="73" fillId="37" borderId="12" xfId="50" applyFont="1" applyFill="1" applyBorder="1" applyAlignment="1">
      <alignment horizontal="right" vertical="center" wrapText="1"/>
      <protection/>
    </xf>
    <xf numFmtId="0" fontId="74" fillId="38" borderId="13" xfId="50" applyFont="1" applyFill="1" applyBorder="1" applyAlignment="1">
      <alignment horizontal="left" vertical="top" wrapText="1"/>
      <protection/>
    </xf>
    <xf numFmtId="4" fontId="74" fillId="38" borderId="14" xfId="50" applyNumberFormat="1" applyFont="1" applyFill="1" applyBorder="1" applyAlignment="1">
      <alignment horizontal="right" vertical="top" wrapText="1"/>
      <protection/>
    </xf>
    <xf numFmtId="0" fontId="74" fillId="38" borderId="15" xfId="50" applyFont="1" applyFill="1" applyBorder="1" applyAlignment="1">
      <alignment horizontal="left" vertical="top" wrapText="1"/>
      <protection/>
    </xf>
    <xf numFmtId="4" fontId="74" fillId="38" borderId="16" xfId="50" applyNumberFormat="1" applyFont="1" applyFill="1" applyBorder="1" applyAlignment="1">
      <alignment horizontal="right" vertical="top" wrapText="1"/>
      <protection/>
    </xf>
    <xf numFmtId="0" fontId="2" fillId="0" borderId="0" xfId="50" applyAlignment="1">
      <alignment horizontal="left" vertical="center" wrapText="1"/>
      <protection/>
    </xf>
    <xf numFmtId="0" fontId="75" fillId="0" borderId="0" xfId="50" applyFont="1" applyAlignment="1">
      <alignment horizontal="left" vertical="top" wrapText="1"/>
      <protection/>
    </xf>
    <xf numFmtId="0" fontId="73" fillId="37" borderId="12" xfId="50" applyFont="1" applyFill="1" applyBorder="1" applyAlignment="1">
      <alignment horizontal="center" vertical="center" wrapText="1"/>
      <protection/>
    </xf>
    <xf numFmtId="0" fontId="73" fillId="37" borderId="17" xfId="50" applyFont="1" applyFill="1" applyBorder="1" applyAlignment="1">
      <alignment horizontal="center" vertical="center" wrapText="1"/>
      <protection/>
    </xf>
    <xf numFmtId="0" fontId="73" fillId="37" borderId="18" xfId="50" applyFont="1" applyFill="1" applyBorder="1" applyAlignment="1">
      <alignment horizontal="center" vertical="center" wrapText="1"/>
      <protection/>
    </xf>
    <xf numFmtId="4" fontId="74" fillId="38" borderId="19" xfId="50" applyNumberFormat="1" applyFont="1" applyFill="1" applyBorder="1" applyAlignment="1">
      <alignment horizontal="right" vertical="top" wrapText="1"/>
      <protection/>
    </xf>
    <xf numFmtId="0" fontId="74" fillId="38" borderId="19" xfId="50" applyFont="1" applyFill="1" applyBorder="1" applyAlignment="1">
      <alignment horizontal="right" vertical="top" wrapText="1"/>
      <protection/>
    </xf>
    <xf numFmtId="4" fontId="74" fillId="38" borderId="20" xfId="50" applyNumberFormat="1" applyFont="1" applyFill="1" applyBorder="1" applyAlignment="1">
      <alignment horizontal="right" vertical="top" wrapText="1"/>
      <protection/>
    </xf>
    <xf numFmtId="0" fontId="73" fillId="37" borderId="21" xfId="50" applyFont="1" applyFill="1" applyBorder="1" applyAlignment="1">
      <alignment horizontal="right" vertical="center" wrapText="1"/>
      <protection/>
    </xf>
    <xf numFmtId="0" fontId="73" fillId="37" borderId="22" xfId="50" applyFont="1" applyFill="1" applyBorder="1" applyAlignment="1">
      <alignment horizontal="right" vertical="center" wrapText="1"/>
      <protection/>
    </xf>
    <xf numFmtId="0" fontId="74" fillId="38" borderId="14" xfId="50" applyFont="1" applyFill="1" applyBorder="1" applyAlignment="1">
      <alignment horizontal="right" vertical="top" wrapText="1"/>
      <protection/>
    </xf>
    <xf numFmtId="4" fontId="74" fillId="38" borderId="14" xfId="50" applyNumberFormat="1" applyFont="1" applyFill="1" applyBorder="1" applyAlignment="1">
      <alignment horizontal="right" vertical="top"/>
      <protection/>
    </xf>
    <xf numFmtId="0" fontId="74" fillId="38" borderId="20" xfId="50" applyFont="1" applyFill="1" applyBorder="1" applyAlignment="1">
      <alignment horizontal="right" vertical="top" wrapText="1"/>
      <protection/>
    </xf>
    <xf numFmtId="0" fontId="74" fillId="38" borderId="16" xfId="50" applyFont="1" applyFill="1" applyBorder="1" applyAlignment="1">
      <alignment horizontal="right" vertical="top" wrapText="1"/>
      <protection/>
    </xf>
    <xf numFmtId="0" fontId="76" fillId="33" borderId="0" xfId="0" applyFont="1" applyFill="1" applyBorder="1" applyAlignment="1">
      <alignment horizontal="left" vertical="center" wrapText="1"/>
    </xf>
    <xf numFmtId="0" fontId="71" fillId="0" borderId="0" xfId="50" applyFont="1" applyAlignment="1">
      <alignment horizontal="left" vertical="top"/>
      <protection/>
    </xf>
    <xf numFmtId="0" fontId="77" fillId="0" borderId="0" xfId="0" applyFont="1" applyAlignment="1">
      <alignment horizontal="left" vertical="center"/>
    </xf>
    <xf numFmtId="0" fontId="0" fillId="0" borderId="0" xfId="0" applyAlignment="1" quotePrefix="1">
      <alignment/>
    </xf>
    <xf numFmtId="165" fontId="2" fillId="0" borderId="10" xfId="53" applyNumberFormat="1" applyFont="1" applyBorder="1" applyAlignment="1">
      <alignment/>
    </xf>
    <xf numFmtId="0" fontId="2" fillId="39" borderId="0" xfId="50" applyFill="1">
      <alignment/>
      <protection/>
    </xf>
    <xf numFmtId="0" fontId="3" fillId="39" borderId="0" xfId="50" applyFont="1" applyFill="1">
      <alignment/>
      <protection/>
    </xf>
    <xf numFmtId="4" fontId="3" fillId="39" borderId="0" xfId="50" applyNumberFormat="1" applyFont="1" applyFill="1" applyBorder="1">
      <alignment/>
      <protection/>
    </xf>
    <xf numFmtId="0" fontId="2" fillId="39" borderId="0" xfId="50" applyFont="1" applyFill="1">
      <alignment/>
      <protection/>
    </xf>
    <xf numFmtId="164" fontId="2" fillId="39" borderId="0" xfId="50" applyNumberFormat="1" applyFill="1">
      <alignment/>
      <protection/>
    </xf>
    <xf numFmtId="0" fontId="64" fillId="39" borderId="0" xfId="50" applyFont="1" applyFill="1">
      <alignment/>
      <protection/>
    </xf>
    <xf numFmtId="0" fontId="2" fillId="39" borderId="0" xfId="50" applyFont="1" applyFill="1" applyAlignment="1">
      <alignment/>
      <protection/>
    </xf>
    <xf numFmtId="0" fontId="2" fillId="39" borderId="0" xfId="50" applyFill="1" applyAlignment="1">
      <alignment wrapText="1"/>
      <protection/>
    </xf>
    <xf numFmtId="0" fontId="78" fillId="39" borderId="0" xfId="50" applyFont="1" applyFill="1" applyAlignment="1">
      <alignment wrapText="1"/>
      <protection/>
    </xf>
    <xf numFmtId="2" fontId="2" fillId="39" borderId="0" xfId="50" applyNumberFormat="1" applyFill="1" applyAlignment="1">
      <alignment wrapText="1"/>
      <protection/>
    </xf>
    <xf numFmtId="0" fontId="0" fillId="0" borderId="0" xfId="0" applyAlignment="1">
      <alignment/>
    </xf>
    <xf numFmtId="0" fontId="78" fillId="39" borderId="0" xfId="50" applyFont="1" applyFill="1">
      <alignment/>
      <protection/>
    </xf>
    <xf numFmtId="2" fontId="2" fillId="39" borderId="0" xfId="50" applyNumberFormat="1" applyFill="1">
      <alignment/>
      <protection/>
    </xf>
    <xf numFmtId="4" fontId="2" fillId="39" borderId="0" xfId="50" applyNumberFormat="1" applyFill="1">
      <alignment/>
      <protection/>
    </xf>
    <xf numFmtId="0" fontId="2" fillId="39" borderId="0" xfId="50" applyFont="1" applyFill="1" applyBorder="1">
      <alignment/>
      <protection/>
    </xf>
    <xf numFmtId="4" fontId="2" fillId="39" borderId="0" xfId="50" applyNumberFormat="1" applyFill="1" applyBorder="1">
      <alignment/>
      <protection/>
    </xf>
    <xf numFmtId="4" fontId="64" fillId="39" borderId="0" xfId="50" applyNumberFormat="1" applyFont="1" applyFill="1" applyBorder="1">
      <alignment/>
      <protection/>
    </xf>
    <xf numFmtId="43" fontId="67" fillId="0" borderId="10" xfId="46" applyNumberFormat="1" applyFont="1" applyBorder="1" applyAlignment="1">
      <alignment/>
    </xf>
    <xf numFmtId="0" fontId="0" fillId="0" borderId="0" xfId="0" applyAlignment="1">
      <alignment/>
    </xf>
    <xf numFmtId="43" fontId="63" fillId="33" borderId="0" xfId="44" applyNumberFormat="1" applyFont="1" applyFill="1" applyBorder="1" applyAlignment="1">
      <alignment horizontal="center" vertical="center" wrapText="1"/>
    </xf>
    <xf numFmtId="0" fontId="73" fillId="37" borderId="23" xfId="50" applyFont="1" applyFill="1" applyBorder="1" applyAlignment="1">
      <alignment horizontal="center" vertical="center" wrapText="1"/>
      <protection/>
    </xf>
    <xf numFmtId="0" fontId="73" fillId="37" borderId="22" xfId="50" applyFont="1" applyFill="1" applyBorder="1" applyAlignment="1">
      <alignment horizontal="center" vertical="center" wrapText="1"/>
      <protection/>
    </xf>
    <xf numFmtId="43" fontId="0" fillId="0" borderId="0" xfId="44" applyNumberFormat="1" applyFont="1" applyAlignment="1">
      <alignment/>
    </xf>
    <xf numFmtId="0" fontId="79" fillId="0" borderId="0" xfId="0" applyFont="1" applyBorder="1" applyAlignment="1">
      <alignment vertical="center" wrapText="1"/>
    </xf>
    <xf numFmtId="43" fontId="61" fillId="0" borderId="0" xfId="44" applyNumberFormat="1" applyFont="1" applyBorder="1" applyAlignment="1">
      <alignment/>
    </xf>
    <xf numFmtId="0" fontId="61" fillId="0" borderId="0" xfId="0" applyFont="1" applyBorder="1" applyAlignment="1">
      <alignment wrapText="1"/>
    </xf>
    <xf numFmtId="43" fontId="69" fillId="40" borderId="0" xfId="44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right" vertical="center" wrapText="1"/>
    </xf>
    <xf numFmtId="0" fontId="71" fillId="0" borderId="0" xfId="0" applyFont="1" applyAlignment="1">
      <alignment vertical="top"/>
    </xf>
    <xf numFmtId="0" fontId="72" fillId="0" borderId="0" xfId="0" applyFont="1" applyAlignment="1">
      <alignment vertical="center"/>
    </xf>
    <xf numFmtId="0" fontId="73" fillId="37" borderId="11" xfId="0" applyFont="1" applyFill="1" applyBorder="1" applyAlignment="1">
      <alignment vertical="center"/>
    </xf>
    <xf numFmtId="0" fontId="73" fillId="37" borderId="12" xfId="0" applyFont="1" applyFill="1" applyBorder="1" applyAlignment="1">
      <alignment horizontal="right" vertical="center" wrapText="1"/>
    </xf>
    <xf numFmtId="0" fontId="74" fillId="38" borderId="13" xfId="0" applyFont="1" applyFill="1" applyBorder="1" applyAlignment="1">
      <alignment vertical="top" wrapText="1"/>
    </xf>
    <xf numFmtId="4" fontId="74" fillId="38" borderId="14" xfId="0" applyNumberFormat="1" applyFont="1" applyFill="1" applyBorder="1" applyAlignment="1">
      <alignment horizontal="right" vertical="top" wrapText="1"/>
    </xf>
    <xf numFmtId="0" fontId="74" fillId="38" borderId="15" xfId="0" applyFont="1" applyFill="1" applyBorder="1" applyAlignment="1">
      <alignment vertical="top" wrapText="1"/>
    </xf>
    <xf numFmtId="4" fontId="74" fillId="41" borderId="16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0" fontId="75" fillId="0" borderId="0" xfId="0" applyFont="1" applyAlignment="1">
      <alignment vertical="top"/>
    </xf>
    <xf numFmtId="0" fontId="73" fillId="37" borderId="12" xfId="0" applyFont="1" applyFill="1" applyBorder="1" applyAlignment="1">
      <alignment horizontal="center" vertical="center" wrapText="1"/>
    </xf>
    <xf numFmtId="0" fontId="80" fillId="38" borderId="13" xfId="0" applyFont="1" applyFill="1" applyBorder="1" applyAlignment="1">
      <alignment vertical="top"/>
    </xf>
    <xf numFmtId="4" fontId="80" fillId="38" borderId="19" xfId="0" applyNumberFormat="1" applyFont="1" applyFill="1" applyBorder="1" applyAlignment="1">
      <alignment horizontal="right" vertical="top" wrapText="1"/>
    </xf>
    <xf numFmtId="4" fontId="80" fillId="40" borderId="19" xfId="0" applyNumberFormat="1" applyFont="1" applyFill="1" applyBorder="1" applyAlignment="1">
      <alignment horizontal="right" vertical="top" wrapText="1"/>
    </xf>
    <xf numFmtId="4" fontId="80" fillId="38" borderId="14" xfId="0" applyNumberFormat="1" applyFont="1" applyFill="1" applyBorder="1" applyAlignment="1">
      <alignment horizontal="right" vertical="top" wrapText="1"/>
    </xf>
    <xf numFmtId="0" fontId="80" fillId="38" borderId="19" xfId="0" applyFont="1" applyFill="1" applyBorder="1" applyAlignment="1">
      <alignment horizontal="right" vertical="top" wrapText="1"/>
    </xf>
    <xf numFmtId="0" fontId="80" fillId="40" borderId="19" xfId="0" applyFont="1" applyFill="1" applyBorder="1" applyAlignment="1">
      <alignment horizontal="right" vertical="top" wrapText="1"/>
    </xf>
    <xf numFmtId="0" fontId="80" fillId="38" borderId="14" xfId="0" applyFont="1" applyFill="1" applyBorder="1" applyAlignment="1">
      <alignment horizontal="right" vertical="top" wrapText="1"/>
    </xf>
    <xf numFmtId="0" fontId="80" fillId="38" borderId="15" xfId="0" applyFont="1" applyFill="1" applyBorder="1" applyAlignment="1">
      <alignment vertical="top"/>
    </xf>
    <xf numFmtId="4" fontId="80" fillId="38" borderId="20" xfId="0" applyNumberFormat="1" applyFont="1" applyFill="1" applyBorder="1" applyAlignment="1">
      <alignment horizontal="right" vertical="top" wrapText="1"/>
    </xf>
    <xf numFmtId="4" fontId="80" fillId="40" borderId="20" xfId="0" applyNumberFormat="1" applyFont="1" applyFill="1" applyBorder="1" applyAlignment="1">
      <alignment horizontal="right" vertical="top" wrapText="1"/>
    </xf>
    <xf numFmtId="4" fontId="80" fillId="41" borderId="20" xfId="0" applyNumberFormat="1" applyFont="1" applyFill="1" applyBorder="1" applyAlignment="1">
      <alignment horizontal="right" vertical="top" wrapText="1"/>
    </xf>
    <xf numFmtId="4" fontId="80" fillId="38" borderId="16" xfId="0" applyNumberFormat="1" applyFont="1" applyFill="1" applyBorder="1" applyAlignment="1">
      <alignment horizontal="right" vertical="top" wrapText="1"/>
    </xf>
    <xf numFmtId="0" fontId="80" fillId="38" borderId="0" xfId="0" applyFont="1" applyFill="1" applyBorder="1" applyAlignment="1">
      <alignment vertical="top"/>
    </xf>
    <xf numFmtId="4" fontId="80" fillId="38" borderId="0" xfId="0" applyNumberFormat="1" applyFont="1" applyFill="1" applyBorder="1" applyAlignment="1">
      <alignment horizontal="right" vertical="top" wrapText="1"/>
    </xf>
    <xf numFmtId="0" fontId="73" fillId="37" borderId="24" xfId="0" applyFont="1" applyFill="1" applyBorder="1" applyAlignment="1">
      <alignment vertical="center"/>
    </xf>
    <xf numFmtId="0" fontId="73" fillId="37" borderId="21" xfId="0" applyFont="1" applyFill="1" applyBorder="1" applyAlignment="1">
      <alignment horizontal="center" vertical="center" wrapText="1"/>
    </xf>
    <xf numFmtId="0" fontId="73" fillId="37" borderId="25" xfId="0" applyFont="1" applyFill="1" applyBorder="1" applyAlignment="1">
      <alignment horizontal="center" vertical="center" wrapText="1"/>
    </xf>
    <xf numFmtId="0" fontId="74" fillId="38" borderId="13" xfId="0" applyFont="1" applyFill="1" applyBorder="1" applyAlignment="1">
      <alignment vertical="top"/>
    </xf>
    <xf numFmtId="4" fontId="74" fillId="38" borderId="19" xfId="0" applyNumberFormat="1" applyFont="1" applyFill="1" applyBorder="1" applyAlignment="1">
      <alignment horizontal="right" vertical="top" wrapText="1"/>
    </xf>
    <xf numFmtId="4" fontId="74" fillId="38" borderId="14" xfId="0" applyNumberFormat="1" applyFont="1" applyFill="1" applyBorder="1" applyAlignment="1">
      <alignment horizontal="right" vertical="top"/>
    </xf>
    <xf numFmtId="0" fontId="74" fillId="38" borderId="19" xfId="0" applyFont="1" applyFill="1" applyBorder="1" applyAlignment="1">
      <alignment horizontal="right" vertical="top" wrapText="1"/>
    </xf>
    <xf numFmtId="0" fontId="74" fillId="38" borderId="14" xfId="0" applyFont="1" applyFill="1" applyBorder="1" applyAlignment="1">
      <alignment horizontal="right" vertical="top" wrapText="1"/>
    </xf>
    <xf numFmtId="0" fontId="74" fillId="38" borderId="14" xfId="0" applyFont="1" applyFill="1" applyBorder="1" applyAlignment="1">
      <alignment horizontal="right" vertical="top"/>
    </xf>
    <xf numFmtId="0" fontId="74" fillId="38" borderId="15" xfId="0" applyFont="1" applyFill="1" applyBorder="1" applyAlignment="1">
      <alignment vertical="top"/>
    </xf>
    <xf numFmtId="0" fontId="74" fillId="38" borderId="20" xfId="0" applyFont="1" applyFill="1" applyBorder="1" applyAlignment="1">
      <alignment horizontal="right" vertical="top" wrapText="1"/>
    </xf>
    <xf numFmtId="0" fontId="74" fillId="38" borderId="16" xfId="0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71" fillId="38" borderId="0" xfId="50" applyFont="1" applyFill="1" applyAlignment="1">
      <alignment horizontal="left" vertical="top"/>
      <protection/>
    </xf>
    <xf numFmtId="0" fontId="72" fillId="0" borderId="0" xfId="50" applyFont="1" applyAlignment="1">
      <alignment horizontal="left" vertical="center"/>
      <protection/>
    </xf>
    <xf numFmtId="0" fontId="73" fillId="37" borderId="21" xfId="50" applyFont="1" applyFill="1" applyBorder="1" applyAlignment="1">
      <alignment horizontal="left" vertical="center"/>
      <protection/>
    </xf>
    <xf numFmtId="0" fontId="73" fillId="37" borderId="25" xfId="50" applyFont="1" applyFill="1" applyBorder="1" applyAlignment="1">
      <alignment horizontal="left" vertical="center"/>
      <protection/>
    </xf>
    <xf numFmtId="0" fontId="73" fillId="37" borderId="26" xfId="50" applyFont="1" applyFill="1" applyBorder="1" applyAlignment="1">
      <alignment horizontal="left" vertical="center"/>
      <protection/>
    </xf>
    <xf numFmtId="0" fontId="73" fillId="37" borderId="27" xfId="50" applyFont="1" applyFill="1" applyBorder="1" applyAlignment="1">
      <alignment horizontal="left" vertical="center"/>
      <protection/>
    </xf>
    <xf numFmtId="0" fontId="73" fillId="37" borderId="22" xfId="50" applyFont="1" applyFill="1" applyBorder="1" applyAlignment="1">
      <alignment horizontal="left" vertical="center"/>
      <protection/>
    </xf>
    <xf numFmtId="0" fontId="73" fillId="37" borderId="18" xfId="50" applyFont="1" applyFill="1" applyBorder="1" applyAlignment="1">
      <alignment horizontal="left" vertical="center"/>
      <protection/>
    </xf>
    <xf numFmtId="0" fontId="74" fillId="38" borderId="13" xfId="50" applyFont="1" applyFill="1" applyBorder="1" applyAlignment="1">
      <alignment horizontal="left" vertical="top"/>
      <protection/>
    </xf>
    <xf numFmtId="0" fontId="74" fillId="38" borderId="19" xfId="50" applyFont="1" applyFill="1" applyBorder="1" applyAlignment="1">
      <alignment horizontal="left" vertical="top"/>
      <protection/>
    </xf>
    <xf numFmtId="4" fontId="74" fillId="38" borderId="19" xfId="50" applyNumberFormat="1" applyFont="1" applyFill="1" applyBorder="1" applyAlignment="1">
      <alignment horizontal="left" vertical="top"/>
      <protection/>
    </xf>
    <xf numFmtId="0" fontId="74" fillId="38" borderId="14" xfId="50" applyFont="1" applyFill="1" applyBorder="1" applyAlignment="1">
      <alignment horizontal="left" vertical="top"/>
      <protection/>
    </xf>
    <xf numFmtId="4" fontId="74" fillId="38" borderId="14" xfId="50" applyNumberFormat="1" applyFont="1" applyFill="1" applyBorder="1" applyAlignment="1">
      <alignment horizontal="left" vertical="top"/>
      <protection/>
    </xf>
    <xf numFmtId="0" fontId="73" fillId="37" borderId="15" xfId="50" applyFont="1" applyFill="1" applyBorder="1" applyAlignment="1">
      <alignment horizontal="left" vertical="center"/>
      <protection/>
    </xf>
    <xf numFmtId="0" fontId="73" fillId="37" borderId="20" xfId="50" applyFont="1" applyFill="1" applyBorder="1" applyAlignment="1">
      <alignment horizontal="left" vertical="center"/>
      <protection/>
    </xf>
    <xf numFmtId="4" fontId="73" fillId="37" borderId="20" xfId="50" applyNumberFormat="1" applyFont="1" applyFill="1" applyBorder="1" applyAlignment="1">
      <alignment horizontal="left" vertical="center"/>
      <protection/>
    </xf>
    <xf numFmtId="4" fontId="73" fillId="37" borderId="16" xfId="50" applyNumberFormat="1" applyFont="1" applyFill="1" applyBorder="1" applyAlignment="1">
      <alignment horizontal="left" vertical="center"/>
      <protection/>
    </xf>
    <xf numFmtId="164" fontId="64" fillId="35" borderId="10" xfId="46" applyNumberFormat="1" applyFont="1" applyFill="1" applyBorder="1" applyAlignment="1">
      <alignment/>
    </xf>
    <xf numFmtId="164" fontId="65" fillId="0" borderId="10" xfId="44" applyNumberFormat="1" applyFont="1" applyBorder="1" applyAlignment="1">
      <alignment/>
    </xf>
    <xf numFmtId="0" fontId="2" fillId="40" borderId="10" xfId="50" applyFont="1" applyFill="1" applyBorder="1" applyAlignment="1">
      <alignment wrapText="1"/>
      <protection/>
    </xf>
    <xf numFmtId="164" fontId="2" fillId="40" borderId="10" xfId="46" applyFont="1" applyFill="1" applyBorder="1" applyAlignment="1">
      <alignment/>
    </xf>
    <xf numFmtId="164" fontId="3" fillId="40" borderId="10" xfId="46" applyNumberFormat="1" applyFont="1" applyFill="1" applyBorder="1" applyAlignment="1">
      <alignment/>
    </xf>
    <xf numFmtId="164" fontId="3" fillId="8" borderId="10" xfId="46" applyNumberFormat="1" applyFont="1" applyFill="1" applyBorder="1" applyAlignment="1">
      <alignment/>
    </xf>
    <xf numFmtId="164" fontId="3" fillId="8" borderId="10" xfId="46" applyFont="1" applyFill="1" applyBorder="1" applyAlignment="1">
      <alignment/>
    </xf>
    <xf numFmtId="164" fontId="65" fillId="8" borderId="10" xfId="44" applyNumberFormat="1" applyFont="1" applyFill="1" applyBorder="1" applyAlignment="1">
      <alignment/>
    </xf>
    <xf numFmtId="0" fontId="4" fillId="8" borderId="10" xfId="50" applyFont="1" applyFill="1" applyBorder="1" applyAlignment="1">
      <alignment wrapText="1"/>
      <protection/>
    </xf>
    <xf numFmtId="164" fontId="81" fillId="8" borderId="10" xfId="44" applyNumberFormat="1" applyFont="1" applyFill="1" applyBorder="1" applyAlignment="1">
      <alignment/>
    </xf>
    <xf numFmtId="0" fontId="7" fillId="8" borderId="10" xfId="50" applyFont="1" applyFill="1" applyBorder="1" applyAlignment="1">
      <alignment wrapText="1"/>
      <protection/>
    </xf>
    <xf numFmtId="164" fontId="2" fillId="8" borderId="10" xfId="46" applyNumberFormat="1" applyFont="1" applyFill="1" applyBorder="1" applyAlignment="1">
      <alignment/>
    </xf>
    <xf numFmtId="164" fontId="2" fillId="8" borderId="10" xfId="46" applyFont="1" applyFill="1" applyBorder="1" applyAlignment="1">
      <alignment/>
    </xf>
    <xf numFmtId="0" fontId="2" fillId="39" borderId="0" xfId="50" applyFont="1" applyFill="1">
      <alignment/>
      <protection/>
    </xf>
    <xf numFmtId="164" fontId="44" fillId="40" borderId="10" xfId="46" applyNumberFormat="1" applyFont="1" applyFill="1" applyBorder="1" applyAlignment="1">
      <alignment/>
    </xf>
    <xf numFmtId="0" fontId="2" fillId="42" borderId="10" xfId="50" applyFont="1" applyFill="1" applyBorder="1" applyAlignment="1">
      <alignment vertical="center" wrapText="1"/>
      <protection/>
    </xf>
    <xf numFmtId="164" fontId="2" fillId="42" borderId="10" xfId="46" applyFont="1" applyFill="1" applyBorder="1" applyAlignment="1">
      <alignment/>
    </xf>
    <xf numFmtId="164" fontId="65" fillId="42" borderId="10" xfId="44" applyNumberFormat="1" applyFont="1" applyFill="1" applyBorder="1" applyAlignment="1">
      <alignment/>
    </xf>
    <xf numFmtId="0" fontId="4" fillId="42" borderId="10" xfId="50" applyFont="1" applyFill="1" applyBorder="1" applyAlignment="1">
      <alignment wrapText="1"/>
      <protection/>
    </xf>
    <xf numFmtId="164" fontId="3" fillId="42" borderId="10" xfId="46" applyNumberFormat="1" applyFont="1" applyFill="1" applyBorder="1" applyAlignment="1">
      <alignment/>
    </xf>
    <xf numFmtId="0" fontId="2" fillId="34" borderId="0" xfId="50" applyFill="1" applyBorder="1">
      <alignment/>
      <protection/>
    </xf>
    <xf numFmtId="0" fontId="2" fillId="40" borderId="0" xfId="50" applyFont="1" applyFill="1" applyBorder="1">
      <alignment/>
      <protection/>
    </xf>
    <xf numFmtId="0" fontId="2" fillId="34" borderId="0" xfId="50" applyFont="1" applyFill="1" applyBorder="1" applyAlignment="1">
      <alignment wrapText="1"/>
      <protection/>
    </xf>
    <xf numFmtId="0" fontId="2" fillId="40" borderId="0" xfId="50" applyFont="1" applyFill="1" applyBorder="1" applyAlignment="1">
      <alignment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63" fillId="33" borderId="0" xfId="44" applyNumberFormat="1" applyFont="1" applyFill="1" applyBorder="1" applyAlignment="1">
      <alignment horizontal="center" vertical="center" wrapText="1"/>
    </xf>
    <xf numFmtId="0" fontId="73" fillId="37" borderId="28" xfId="0" applyFont="1" applyFill="1" applyBorder="1" applyAlignment="1">
      <alignment horizontal="center" vertical="center" wrapText="1"/>
    </xf>
    <xf numFmtId="0" fontId="73" fillId="37" borderId="29" xfId="0" applyFont="1" applyFill="1" applyBorder="1" applyAlignment="1">
      <alignment horizontal="center" vertical="center" wrapText="1"/>
    </xf>
    <xf numFmtId="0" fontId="73" fillId="37" borderId="30" xfId="0" applyFont="1" applyFill="1" applyBorder="1" applyAlignment="1">
      <alignment horizontal="center" vertical="center" wrapText="1"/>
    </xf>
    <xf numFmtId="0" fontId="73" fillId="37" borderId="31" xfId="50" applyFont="1" applyFill="1" applyBorder="1" applyAlignment="1">
      <alignment horizontal="left" vertical="center" wrapText="1"/>
      <protection/>
    </xf>
    <xf numFmtId="0" fontId="73" fillId="37" borderId="32" xfId="50" applyFont="1" applyFill="1" applyBorder="1" applyAlignment="1">
      <alignment horizontal="left" vertical="center" wrapText="1"/>
      <protection/>
    </xf>
    <xf numFmtId="0" fontId="73" fillId="37" borderId="23" xfId="50" applyFont="1" applyFill="1" applyBorder="1" applyAlignment="1">
      <alignment horizontal="center" vertical="center" wrapText="1"/>
      <protection/>
    </xf>
    <xf numFmtId="0" fontId="73" fillId="37" borderId="22" xfId="50" applyFont="1" applyFill="1" applyBorder="1" applyAlignment="1">
      <alignment horizontal="center" vertical="center" wrapText="1"/>
      <protection/>
    </xf>
    <xf numFmtId="0" fontId="73" fillId="37" borderId="24" xfId="50" applyFont="1" applyFill="1" applyBorder="1" applyAlignment="1">
      <alignment horizontal="left" vertical="center"/>
      <protection/>
    </xf>
    <xf numFmtId="0" fontId="73" fillId="37" borderId="33" xfId="50" applyFont="1" applyFill="1" applyBorder="1" applyAlignment="1">
      <alignment horizontal="left" vertical="center"/>
      <protection/>
    </xf>
    <xf numFmtId="0" fontId="73" fillId="37" borderId="32" xfId="50" applyFont="1" applyFill="1" applyBorder="1" applyAlignment="1">
      <alignment horizontal="left" vertical="center"/>
      <protection/>
    </xf>
    <xf numFmtId="0" fontId="6" fillId="0" borderId="0" xfId="50" applyFont="1" applyAlignment="1">
      <alignment horizontal="center"/>
      <protection/>
    </xf>
    <xf numFmtId="0" fontId="2" fillId="0" borderId="0" xfId="50">
      <alignment/>
      <protection/>
    </xf>
    <xf numFmtId="0" fontId="5" fillId="0" borderId="0" xfId="50" applyFont="1" applyAlignment="1">
      <alignment horizontal="center"/>
      <protection/>
    </xf>
    <xf numFmtId="0" fontId="4" fillId="0" borderId="0" xfId="50" applyFont="1" applyAlignment="1">
      <alignment horizontal="center"/>
      <protection/>
    </xf>
    <xf numFmtId="0" fontId="73" fillId="37" borderId="24" xfId="50" applyFont="1" applyFill="1" applyBorder="1" applyAlignment="1">
      <alignment horizontal="left" vertical="center" wrapText="1"/>
      <protection/>
    </xf>
    <xf numFmtId="0" fontId="73" fillId="37" borderId="25" xfId="50" applyFont="1" applyFill="1" applyBorder="1" applyAlignment="1">
      <alignment horizontal="right" vertical="center" wrapText="1"/>
      <protection/>
    </xf>
    <xf numFmtId="0" fontId="73" fillId="37" borderId="18" xfId="50" applyFont="1" applyFill="1" applyBorder="1" applyAlignment="1">
      <alignment horizontal="right" vertical="center" wrapText="1"/>
      <protection/>
    </xf>
    <xf numFmtId="0" fontId="73" fillId="37" borderId="28" xfId="50" applyFont="1" applyFill="1" applyBorder="1" applyAlignment="1">
      <alignment horizontal="center" vertical="center" wrapText="1"/>
      <protection/>
    </xf>
    <xf numFmtId="0" fontId="73" fillId="37" borderId="29" xfId="50" applyFont="1" applyFill="1" applyBorder="1" applyAlignment="1">
      <alignment horizontal="center" vertical="center" wrapText="1"/>
      <protection/>
    </xf>
    <xf numFmtId="0" fontId="73" fillId="37" borderId="30" xfId="50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2" xfId="46"/>
    <cellStyle name="Currency" xfId="47"/>
    <cellStyle name="Currency [0]" xfId="48"/>
    <cellStyle name="Neutre" xfId="49"/>
    <cellStyle name="Normal 2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161925</xdr:rowOff>
    </xdr:from>
    <xdr:to>
      <xdr:col>1</xdr:col>
      <xdr:colOff>485775</xdr:colOff>
      <xdr:row>4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066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C29"/>
  <sheetViews>
    <sheetView zoomScalePageLayoutView="0" workbookViewId="0" topLeftCell="A1">
      <selection activeCell="C10" sqref="C10"/>
    </sheetView>
  </sheetViews>
  <sheetFormatPr defaultColWidth="11.421875" defaultRowHeight="15"/>
  <sheetData>
    <row r="4" ht="23.25">
      <c r="C4" s="68" t="s">
        <v>153</v>
      </c>
    </row>
    <row r="5" ht="23.25">
      <c r="C5" s="68" t="s">
        <v>155</v>
      </c>
    </row>
    <row r="6" ht="22.5">
      <c r="C6" s="68" t="s">
        <v>154</v>
      </c>
    </row>
    <row r="7" ht="22.5">
      <c r="C7" s="68"/>
    </row>
    <row r="8" ht="14.25">
      <c r="C8" s="15" t="s">
        <v>171</v>
      </c>
    </row>
    <row r="9" ht="14.25">
      <c r="C9" s="15" t="s">
        <v>172</v>
      </c>
    </row>
    <row r="11" ht="14.25">
      <c r="C11" t="s">
        <v>159</v>
      </c>
    </row>
    <row r="12" ht="14.25">
      <c r="C12" t="s">
        <v>160</v>
      </c>
    </row>
    <row r="13" ht="14.25">
      <c r="C13" s="69" t="s">
        <v>156</v>
      </c>
    </row>
    <row r="14" ht="14.25">
      <c r="C14" s="69" t="s">
        <v>157</v>
      </c>
    </row>
    <row r="15" ht="14.25">
      <c r="C15" s="69" t="s">
        <v>158</v>
      </c>
    </row>
    <row r="17" ht="14.25">
      <c r="C17" t="s">
        <v>161</v>
      </c>
    </row>
    <row r="18" ht="14.25">
      <c r="C18" s="69" t="s">
        <v>162</v>
      </c>
    </row>
    <row r="19" ht="14.25">
      <c r="C19" s="69" t="s">
        <v>163</v>
      </c>
    </row>
    <row r="20" ht="14.25">
      <c r="C20" s="69"/>
    </row>
    <row r="21" ht="14.25">
      <c r="C21" t="s">
        <v>164</v>
      </c>
    </row>
    <row r="22" ht="14.25">
      <c r="C22" t="s">
        <v>165</v>
      </c>
    </row>
    <row r="23" ht="14.25">
      <c r="C23" t="s">
        <v>167</v>
      </c>
    </row>
    <row r="25" ht="14.25">
      <c r="C25" t="s">
        <v>169</v>
      </c>
    </row>
    <row r="26" ht="14.25">
      <c r="C26" t="s">
        <v>168</v>
      </c>
    </row>
    <row r="27" ht="14.25">
      <c r="C27" t="s">
        <v>166</v>
      </c>
    </row>
    <row r="29" ht="14.25">
      <c r="C29" t="s">
        <v>170</v>
      </c>
    </row>
  </sheetData>
  <sheetProtection/>
  <printOptions/>
  <pageMargins left="0.7" right="0.7" top="0.75" bottom="0.75" header="0.3" footer="0.3"/>
  <pageSetup horizontalDpi="90" verticalDpi="9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82" zoomScaleNormal="82" zoomScalePageLayoutView="0" workbookViewId="0" topLeftCell="A5">
      <selection activeCell="G23" sqref="G23"/>
    </sheetView>
  </sheetViews>
  <sheetFormatPr defaultColWidth="11.421875" defaultRowHeight="15"/>
  <cols>
    <col min="1" max="1" width="14.8515625" style="78" customWidth="1"/>
    <col min="2" max="2" width="69.00390625" style="6" customWidth="1"/>
    <col min="3" max="3" width="18.00390625" style="6" customWidth="1"/>
    <col min="4" max="4" width="20.140625" style="6" customWidth="1"/>
    <col min="5" max="5" width="18.28125" style="6" customWidth="1"/>
    <col min="6" max="7" width="16.28125" style="71" customWidth="1"/>
    <col min="8" max="8" width="19.57421875" style="6" customWidth="1"/>
    <col min="9" max="9" width="15.00390625" style="71" bestFit="1" customWidth="1"/>
    <col min="10" max="10" width="16.7109375" style="6" bestFit="1" customWidth="1"/>
    <col min="11" max="11" width="19.140625" style="6" bestFit="1" customWidth="1"/>
    <col min="12" max="13" width="18.140625" style="6" bestFit="1" customWidth="1"/>
    <col min="14" max="14" width="12.00390625" style="6" bestFit="1" customWidth="1"/>
    <col min="15" max="15" width="16.28125" style="6" customWidth="1"/>
    <col min="16" max="16384" width="11.421875" style="6" customWidth="1"/>
  </cols>
  <sheetData>
    <row r="1" spans="2:8" ht="15">
      <c r="B1" s="35" t="s">
        <v>137</v>
      </c>
      <c r="C1" s="35"/>
      <c r="D1" s="35"/>
      <c r="E1" s="35"/>
      <c r="H1" s="71"/>
    </row>
    <row r="2" spans="2:8" ht="15">
      <c r="B2" s="35" t="s">
        <v>136</v>
      </c>
      <c r="C2" s="35"/>
      <c r="D2" s="35"/>
      <c r="E2" s="35"/>
      <c r="H2" s="71"/>
    </row>
    <row r="3" spans="1:3" s="71" customFormat="1" ht="12.75">
      <c r="A3" s="78"/>
      <c r="B3" s="72" t="s">
        <v>135</v>
      </c>
      <c r="C3" s="73" t="s">
        <v>134</v>
      </c>
    </row>
    <row r="4" s="71" customFormat="1" ht="12.75">
      <c r="A4" s="78"/>
    </row>
    <row r="5" spans="1:8" ht="52.5">
      <c r="A5" s="78" t="s">
        <v>175</v>
      </c>
      <c r="B5" s="12" t="s">
        <v>127</v>
      </c>
      <c r="C5" s="12" t="s">
        <v>133</v>
      </c>
      <c r="D5" s="12" t="s">
        <v>132</v>
      </c>
      <c r="E5" s="71"/>
      <c r="H5" s="71"/>
    </row>
    <row r="6" spans="2:8" ht="26.25">
      <c r="B6" s="22" t="s">
        <v>2</v>
      </c>
      <c r="C6" s="17">
        <f>'1 GF MCO'!B7</f>
        <v>57779849.69</v>
      </c>
      <c r="D6" s="17">
        <f>E36</f>
        <v>58838373.64</v>
      </c>
      <c r="E6" s="71"/>
      <c r="H6" s="71"/>
    </row>
    <row r="7" spans="2:8" ht="26.25">
      <c r="B7" s="22" t="s">
        <v>3</v>
      </c>
      <c r="C7" s="33">
        <f>'1 GF MCO'!B8</f>
        <v>56750835.92</v>
      </c>
      <c r="D7" s="88">
        <f>C7+VLOOKUP("Total",'1 GF MCO'!$A$1:$L$1000,7,FALSE)</f>
        <v>57779849.690000005</v>
      </c>
      <c r="E7" s="71"/>
      <c r="H7" s="71"/>
    </row>
    <row r="8" spans="2:8" ht="12.75">
      <c r="B8" s="22" t="s">
        <v>4</v>
      </c>
      <c r="C8" s="33">
        <f>'1 GF MCO'!B9</f>
        <v>51764467.8</v>
      </c>
      <c r="D8" s="34">
        <f>C8</f>
        <v>51764467.8</v>
      </c>
      <c r="E8" s="71"/>
      <c r="H8" s="71"/>
    </row>
    <row r="9" spans="2:8" ht="26.25">
      <c r="B9" s="22" t="s">
        <v>5</v>
      </c>
      <c r="C9" s="33">
        <f>'1 GF MCO'!B10</f>
        <v>-6015381.89</v>
      </c>
      <c r="D9" s="34">
        <f>D8-D6</f>
        <v>-7073905.840000004</v>
      </c>
      <c r="E9" s="71"/>
      <c r="H9" s="71"/>
    </row>
    <row r="10" spans="2:8" ht="12.75">
      <c r="B10" s="22" t="s">
        <v>131</v>
      </c>
      <c r="C10" s="33">
        <f>MAX(C6,C8)</f>
        <v>57779849.69</v>
      </c>
      <c r="D10" s="34">
        <f>MAX(D6,D8)</f>
        <v>58838373.64</v>
      </c>
      <c r="E10" s="71"/>
      <c r="H10" s="71"/>
    </row>
    <row r="11" spans="2:8" ht="12.75">
      <c r="B11" s="22" t="s">
        <v>6</v>
      </c>
      <c r="C11" s="33">
        <f>C10-C7</f>
        <v>1029013.7699999958</v>
      </c>
      <c r="D11" s="16">
        <f>D10-D7</f>
        <v>1058523.9499999955</v>
      </c>
      <c r="E11" s="71"/>
      <c r="H11" s="71"/>
    </row>
    <row r="12" s="71" customFormat="1" ht="12.75">
      <c r="A12" s="78"/>
    </row>
    <row r="13" s="71" customFormat="1" ht="12.75">
      <c r="A13" s="78"/>
    </row>
    <row r="14" spans="2:8" ht="12.75">
      <c r="B14" s="32" t="s">
        <v>130</v>
      </c>
      <c r="C14" s="70">
        <f>0.2/100</f>
        <v>0.002</v>
      </c>
      <c r="D14" s="71"/>
      <c r="E14" s="71"/>
      <c r="H14" s="71"/>
    </row>
    <row r="15" spans="2:8" ht="12.75">
      <c r="B15" s="31" t="s">
        <v>129</v>
      </c>
      <c r="C15" s="30">
        <v>12</v>
      </c>
      <c r="D15" s="71"/>
      <c r="E15" s="71"/>
      <c r="H15" s="71"/>
    </row>
    <row r="16" spans="1:8" s="71" customFormat="1" ht="12.75">
      <c r="A16" s="78"/>
      <c r="G16" s="174" t="s">
        <v>207</v>
      </c>
      <c r="H16" s="175" t="s">
        <v>206</v>
      </c>
    </row>
    <row r="17" spans="2:8" ht="39">
      <c r="B17" s="29"/>
      <c r="C17" s="14" t="s">
        <v>123</v>
      </c>
      <c r="D17" s="13"/>
      <c r="E17" s="13"/>
      <c r="G17" s="176" t="s">
        <v>205</v>
      </c>
      <c r="H17" s="177" t="s">
        <v>205</v>
      </c>
    </row>
    <row r="18" spans="1:8" ht="52.5">
      <c r="A18" s="78" t="s">
        <v>144</v>
      </c>
      <c r="B18" s="12" t="s">
        <v>127</v>
      </c>
      <c r="C18" s="11" t="s">
        <v>122</v>
      </c>
      <c r="D18" s="10" t="s">
        <v>121</v>
      </c>
      <c r="E18" s="27" t="s">
        <v>120</v>
      </c>
      <c r="G18" s="26" t="s">
        <v>208</v>
      </c>
      <c r="H18" s="156" t="s">
        <v>126</v>
      </c>
    </row>
    <row r="19" spans="2:9" ht="12.75">
      <c r="B19" s="23" t="s">
        <v>16</v>
      </c>
      <c r="C19" s="20">
        <f>VLOOKUP($B19,'AV M12 MCO'!$A$1:$O$65,8,FALSE)</f>
        <v>53605629.59</v>
      </c>
      <c r="D19" s="20">
        <f>ROUND(VLOOKUP($B19,'AV M12 MCO'!$A$1:$L$65,4,FALSE)*(10/$C$15)*(1+$C$14),2)</f>
        <v>785694.39</v>
      </c>
      <c r="E19" s="25">
        <f>E36-SUM(E20:E34)</f>
        <v>54391323.99</v>
      </c>
      <c r="F19" s="74" t="s">
        <v>174</v>
      </c>
      <c r="G19" s="154">
        <f>G36-SUM(G20:G34)</f>
        <v>785694.3899999999</v>
      </c>
      <c r="H19" s="157">
        <f>H36-SUM(H20:H34)</f>
        <v>978519.8936308383</v>
      </c>
      <c r="I19" s="74" t="s">
        <v>174</v>
      </c>
    </row>
    <row r="20" spans="2:8" ht="14.25">
      <c r="B20" s="23" t="s">
        <v>17</v>
      </c>
      <c r="C20" s="20">
        <f>VLOOKUP($B20,'AV M12 MCO'!$A$1:$O$65,8,FALSE)</f>
        <v>0</v>
      </c>
      <c r="D20" s="20">
        <f>ROUND(VLOOKUP($B20,'AV M12 MCO'!$A$1:$L$65,4,FALSE)*(10/$C$15)*(1+$C$14),2)</f>
        <v>0</v>
      </c>
      <c r="E20" s="20">
        <f aca="true" t="shared" si="0" ref="E20:E34">C20+D20</f>
        <v>0</v>
      </c>
      <c r="G20" s="155">
        <f>IF($D$8&gt;$D$6,0,IF($D$11=0,0,D20))</f>
        <v>0</v>
      </c>
      <c r="H20" s="168">
        <f aca="true" t="shared" si="1" ref="H20:H34">IF(H$36&gt;0,H$36*(E20/E$36),0)</f>
        <v>0</v>
      </c>
    </row>
    <row r="21" spans="2:8" ht="14.25">
      <c r="B21" s="23" t="s">
        <v>18</v>
      </c>
      <c r="C21" s="20">
        <f>VLOOKUP($B21,'AV M12 MCO'!$A$1:$O$65,8,FALSE)</f>
        <v>166656.48</v>
      </c>
      <c r="D21" s="20">
        <f>ROUND(VLOOKUP($B21,'AV M12 MCO'!$A$1:$L$65,4,FALSE)*(10/$C$15)*(1+$C$14),2)</f>
        <v>1513.86</v>
      </c>
      <c r="E21" s="20">
        <f t="shared" si="0"/>
        <v>168170.34</v>
      </c>
      <c r="G21" s="155">
        <f aca="true" t="shared" si="2" ref="G21:G30">IF($D$8&gt;$D$6,0,IF($D$11=0,0,D21))</f>
        <v>1513.86</v>
      </c>
      <c r="H21" s="168">
        <f t="shared" si="1"/>
        <v>3025.446176653401</v>
      </c>
    </row>
    <row r="22" spans="2:8" ht="14.25">
      <c r="B22" s="23" t="s">
        <v>19</v>
      </c>
      <c r="C22" s="20">
        <f>VLOOKUP($B22,'AV M12 MCO'!$A$1:$O$65,8,FALSE)</f>
        <v>428108.48</v>
      </c>
      <c r="D22" s="20">
        <f>ROUND(VLOOKUP($B22,'AV M12 MCO'!$A$1:$L$65,4,FALSE)*(10/$C$15)*(1+$C$14),2)</f>
        <v>0</v>
      </c>
      <c r="E22" s="20">
        <f t="shared" si="0"/>
        <v>428108.48</v>
      </c>
      <c r="G22" s="155">
        <f>IF($D$8&gt;$D$6,0,IF($D$11=0,0,D22))</f>
        <v>0</v>
      </c>
      <c r="H22" s="168">
        <f t="shared" si="1"/>
        <v>7701.828776756347</v>
      </c>
    </row>
    <row r="23" spans="2:8" ht="14.25">
      <c r="B23" s="23" t="s">
        <v>20</v>
      </c>
      <c r="C23" s="20">
        <f>VLOOKUP($B23,'AV M12 MCO'!$A$1:$O$65,8,FALSE)</f>
        <v>0</v>
      </c>
      <c r="D23" s="20">
        <f>ROUND(VLOOKUP($B23,'AV M12 MCO'!$A$1:$L$65,4,FALSE)*(10/$C$15)*(1+$C$14),2)</f>
        <v>0</v>
      </c>
      <c r="E23" s="20">
        <f t="shared" si="0"/>
        <v>0</v>
      </c>
      <c r="G23" s="155">
        <f t="shared" si="2"/>
        <v>0</v>
      </c>
      <c r="H23" s="168">
        <f t="shared" si="1"/>
        <v>0</v>
      </c>
    </row>
    <row r="24" spans="2:8" ht="14.25">
      <c r="B24" s="23" t="s">
        <v>21</v>
      </c>
      <c r="C24" s="20">
        <f>VLOOKUP($B24,'AV M12 MCO'!$A$1:$O$65,8,FALSE)</f>
        <v>655195.84</v>
      </c>
      <c r="D24" s="20">
        <f>ROUND(VLOOKUP($B24,'AV M12 MCO'!$A$1:$L$65,4,FALSE)*(10/$C$15)*(1+$C$14),2)</f>
        <v>-2068.53</v>
      </c>
      <c r="E24" s="20">
        <f t="shared" si="0"/>
        <v>653127.3099999999</v>
      </c>
      <c r="G24" s="155">
        <f t="shared" si="2"/>
        <v>-2068.53</v>
      </c>
      <c r="H24" s="168">
        <f t="shared" si="1"/>
        <v>11750.000165947338</v>
      </c>
    </row>
    <row r="25" spans="2:8" ht="14.25">
      <c r="B25" s="23" t="s">
        <v>22</v>
      </c>
      <c r="C25" s="20">
        <f>VLOOKUP($B25,'AV M12 MCO'!$A$1:$O$65,8,FALSE)</f>
        <v>0</v>
      </c>
      <c r="D25" s="20">
        <f>ROUND(VLOOKUP($B25,'AV M12 MCO'!$A$1:$L$65,4,FALSE)*(10/$C$15)*(1+$C$14),2)</f>
        <v>0</v>
      </c>
      <c r="E25" s="20">
        <f t="shared" si="0"/>
        <v>0</v>
      </c>
      <c r="G25" s="155">
        <f t="shared" si="2"/>
        <v>0</v>
      </c>
      <c r="H25" s="168">
        <f t="shared" si="1"/>
        <v>0</v>
      </c>
    </row>
    <row r="26" spans="2:8" ht="14.25">
      <c r="B26" s="23" t="s">
        <v>23</v>
      </c>
      <c r="C26" s="20">
        <f>VLOOKUP($B26,'AV M12 MCO'!$A$1:$O$65,8,FALSE)</f>
        <v>112627.73</v>
      </c>
      <c r="D26" s="20">
        <f>ROUND(VLOOKUP($B26,'AV M12 MCO'!$A$1:$L$65,4,FALSE)*(10/$C$15)*(1+$C$14),2)</f>
        <v>1872.63</v>
      </c>
      <c r="E26" s="20">
        <f t="shared" si="0"/>
        <v>114500.36</v>
      </c>
      <c r="G26" s="155">
        <f t="shared" si="2"/>
        <v>1872.63</v>
      </c>
      <c r="H26" s="168">
        <f t="shared" si="1"/>
        <v>2059.9035263140813</v>
      </c>
    </row>
    <row r="27" spans="2:8" ht="14.25">
      <c r="B27" s="23" t="s">
        <v>24</v>
      </c>
      <c r="C27" s="20">
        <f>VLOOKUP($B27,'AV M12 MCO'!$A$1:$O$65,8,FALSE)</f>
        <v>78746.84</v>
      </c>
      <c r="D27" s="20">
        <f>ROUND(VLOOKUP($B27,'AV M12 MCO'!$A$1:$L$65,4,FALSE)*(10/$C$15)*(1+$C$14),2)</f>
        <v>350.01</v>
      </c>
      <c r="E27" s="20">
        <f t="shared" si="0"/>
        <v>79096.84999999999</v>
      </c>
      <c r="G27" s="155">
        <f t="shared" si="2"/>
        <v>350.01</v>
      </c>
      <c r="H27" s="168">
        <f t="shared" si="1"/>
        <v>1422.981379581129</v>
      </c>
    </row>
    <row r="28" spans="2:8" ht="14.25">
      <c r="B28" s="24" t="s">
        <v>60</v>
      </c>
      <c r="C28" s="20">
        <f>VLOOKUP($B28,'AV M12 MCO'!$A$1:$O$65,8,FALSE)</f>
        <v>2518838.6</v>
      </c>
      <c r="D28" s="20">
        <f>ROUND(VLOOKUP($B28,'AV M12 MCO'!$A$1:$L$65,4,FALSE)*(10/$C$15),2)</f>
        <v>58468.17</v>
      </c>
      <c r="E28" s="20">
        <f t="shared" si="0"/>
        <v>2577306.77</v>
      </c>
      <c r="G28" s="155">
        <f t="shared" si="2"/>
        <v>58468.17</v>
      </c>
      <c r="H28" s="168">
        <f t="shared" si="1"/>
        <v>46366.69530048774</v>
      </c>
    </row>
    <row r="29" spans="2:8" ht="14.25">
      <c r="B29" s="23" t="s">
        <v>26</v>
      </c>
      <c r="C29" s="20">
        <f>VLOOKUP($B29,'AV M12 MCO'!$A$1:$O$65,8,FALSE)</f>
        <v>0</v>
      </c>
      <c r="D29" s="20">
        <f>ROUND(VLOOKUP($B29,'AV M12 MCO'!$A$1:$L$65,4,FALSE)*(10/$C$15),2)</f>
        <v>3989.42</v>
      </c>
      <c r="E29" s="20">
        <f t="shared" si="0"/>
        <v>3989.42</v>
      </c>
      <c r="G29" s="155">
        <f t="shared" si="2"/>
        <v>3989.42</v>
      </c>
      <c r="H29" s="168">
        <f t="shared" si="1"/>
        <v>71.77113090253971</v>
      </c>
    </row>
    <row r="30" spans="2:8" ht="14.25">
      <c r="B30" s="23" t="s">
        <v>27</v>
      </c>
      <c r="C30" s="20">
        <f>VLOOKUP($B30,'AV M12 MCO'!$A$1:$O$65,8,FALSE)</f>
        <v>0</v>
      </c>
      <c r="D30" s="20">
        <f>ROUND(VLOOKUP($B30,'AV M12 MCO'!$A$1:$L$65,4,FALSE)*(10/$C$15),2)</f>
        <v>548.06</v>
      </c>
      <c r="E30" s="20">
        <f t="shared" si="0"/>
        <v>548.06</v>
      </c>
      <c r="G30" s="155">
        <f t="shared" si="2"/>
        <v>548.06</v>
      </c>
      <c r="H30" s="168">
        <f t="shared" si="1"/>
        <v>9.8598006733926</v>
      </c>
    </row>
    <row r="31" spans="2:8" ht="14.25">
      <c r="B31" s="169" t="s">
        <v>28</v>
      </c>
      <c r="C31" s="170">
        <f>VLOOKUP($B31,'AV M12 MCO'!$A$1:$O$65,8,FALSE)</f>
        <v>183274.42</v>
      </c>
      <c r="D31" s="170">
        <f>ROUND(VLOOKUP($B31,'AV M12 MCO'!$A$1:$L$65,4,FALSE)*(10/$C$15)*(1+$C$14),2)</f>
        <v>138783.65</v>
      </c>
      <c r="E31" s="170">
        <f t="shared" si="0"/>
        <v>322058.07</v>
      </c>
      <c r="G31" s="171">
        <f>IF($D$8&gt;$D$6,0,IF($D$11=0,0,D31))</f>
        <v>138783.65</v>
      </c>
      <c r="H31" s="168">
        <f t="shared" si="1"/>
        <v>5793.942954161081</v>
      </c>
    </row>
    <row r="32" spans="2:8" ht="14.25">
      <c r="B32" s="169" t="s">
        <v>29</v>
      </c>
      <c r="C32" s="170">
        <f>VLOOKUP($B32,'AV M12 MCO'!$A$1:$O$65,8,FALSE)</f>
        <v>26473.45</v>
      </c>
      <c r="D32" s="170">
        <f>ROUND(VLOOKUP($B32,'AV M12 MCO'!$A$1:$L$65,4,FALSE)*(10/$C$15)*(1+$C$14),2)</f>
        <v>66790.01</v>
      </c>
      <c r="E32" s="170">
        <f t="shared" si="0"/>
        <v>93263.45999999999</v>
      </c>
      <c r="G32" s="171">
        <f>IF($D$8&gt;$D$6,0,IF($D$11=0,0,D32))</f>
        <v>66790.01</v>
      </c>
      <c r="H32" s="168">
        <f t="shared" si="1"/>
        <v>1677.843896126198</v>
      </c>
    </row>
    <row r="33" spans="2:8" ht="14.25">
      <c r="B33" s="22" t="s">
        <v>70</v>
      </c>
      <c r="C33" s="20">
        <f>VLOOKUP($B33,'AV M12 MCO'!$A$1:$O$65,8,FALSE)</f>
        <v>3197.87</v>
      </c>
      <c r="D33" s="20">
        <f>ROUND(VLOOKUP($B33,'AV M12 MCO'!$A$1:$L$65,4,FALSE)*(10/$C$15)*(1+$C$14),2)</f>
        <v>1675.15</v>
      </c>
      <c r="E33" s="20">
        <f t="shared" si="0"/>
        <v>4873.02</v>
      </c>
      <c r="G33" s="155">
        <f>IF($D$8&gt;$D$6,0,IF($D$11=0,0,D33))</f>
        <v>1675.15</v>
      </c>
      <c r="H33" s="168">
        <f t="shared" si="1"/>
        <v>87.6674194019918</v>
      </c>
    </row>
    <row r="34" spans="2:8" ht="14.25">
      <c r="B34" s="22" t="s">
        <v>71</v>
      </c>
      <c r="C34" s="20">
        <f>VLOOKUP($B34,'AV M12 MCO'!$A$1:$O$65,8,FALSE)</f>
        <v>1100.38</v>
      </c>
      <c r="D34" s="20">
        <f>ROUND(VLOOKUP($B34,'AV M12 MCO'!$A$1:$L$65,4,FALSE)*(10/$C$15),2)</f>
        <v>907.13</v>
      </c>
      <c r="E34" s="20">
        <f t="shared" si="0"/>
        <v>2007.5100000000002</v>
      </c>
      <c r="G34" s="155">
        <f>IF($D$8&gt;$D$6,0,IF($D$11=0,0,D34))</f>
        <v>907.13</v>
      </c>
      <c r="H34" s="168">
        <f t="shared" si="1"/>
        <v>36.1158421520315</v>
      </c>
    </row>
    <row r="35" spans="2:8" ht="12.75">
      <c r="B35" s="164" t="s">
        <v>125</v>
      </c>
      <c r="C35" s="165">
        <f>SUM(C19:C34)</f>
        <v>57779849.68000001</v>
      </c>
      <c r="D35" s="165">
        <f>SUM(D19:D34)</f>
        <v>1058523.95</v>
      </c>
      <c r="E35" s="166">
        <f>SUM(E19:E34)</f>
        <v>58838373.640000015</v>
      </c>
      <c r="F35" s="167"/>
      <c r="G35" s="161">
        <f>SUM(G19:G34)</f>
        <v>1058523.9499999997</v>
      </c>
      <c r="H35" s="157">
        <f>SUM(H19:H34)</f>
        <v>1058523.949999995</v>
      </c>
    </row>
    <row r="36" spans="2:9" ht="12.75">
      <c r="B36" s="162" t="s">
        <v>124</v>
      </c>
      <c r="C36" s="159">
        <f>'1 GF MCO'!B7</f>
        <v>57779849.69</v>
      </c>
      <c r="D36" s="159">
        <f>D35</f>
        <v>1058523.95</v>
      </c>
      <c r="E36" s="160">
        <f>C36+D35</f>
        <v>58838373.64</v>
      </c>
      <c r="G36" s="163">
        <f>IF($D$8&gt;$D$6,0,IF($D$11=0,0,D36))</f>
        <v>1058523.95</v>
      </c>
      <c r="H36" s="158">
        <f>D11</f>
        <v>1058523.9499999955</v>
      </c>
      <c r="I36" s="75"/>
    </row>
    <row r="37" spans="2:9" ht="12.75">
      <c r="B37" s="172" t="s">
        <v>203</v>
      </c>
      <c r="C37" s="173">
        <f>SUM(C19:C30)</f>
        <v>57565803.56</v>
      </c>
      <c r="D37" s="173">
        <f>SUM(D19:D30)</f>
        <v>850368.0100000001</v>
      </c>
      <c r="E37" s="173">
        <f>SUM(E19:E30)</f>
        <v>58416171.58000001</v>
      </c>
      <c r="G37" s="173">
        <f>SUM(G19:G30)</f>
        <v>850368.01</v>
      </c>
      <c r="H37" s="158">
        <f>SUM(H19:H30)</f>
        <v>1050928.379888154</v>
      </c>
      <c r="I37" s="75"/>
    </row>
    <row r="38" spans="2:9" ht="12.75">
      <c r="B38" s="172" t="s">
        <v>204</v>
      </c>
      <c r="C38" s="173">
        <f>C33+C34</f>
        <v>4298.25</v>
      </c>
      <c r="D38" s="173">
        <f>D33+D34</f>
        <v>2582.28</v>
      </c>
      <c r="E38" s="173">
        <f>E33+E34</f>
        <v>6880.530000000001</v>
      </c>
      <c r="G38" s="173">
        <f>G33+G34</f>
        <v>2582.28</v>
      </c>
      <c r="H38" s="158">
        <f>H33+H34</f>
        <v>123.78326155402328</v>
      </c>
      <c r="I38" s="75"/>
    </row>
    <row r="39" spans="1:2" s="71" customFormat="1" ht="12.75">
      <c r="A39" s="78"/>
      <c r="B39" s="77" t="s">
        <v>173</v>
      </c>
    </row>
    <row r="40" s="71" customFormat="1" ht="12.75">
      <c r="A40" s="78"/>
    </row>
    <row r="41" spans="2:8" ht="12.75">
      <c r="B41" s="15"/>
      <c r="C41" s="14" t="s">
        <v>123</v>
      </c>
      <c r="D41" s="13"/>
      <c r="E41" s="13"/>
      <c r="H41" s="71"/>
    </row>
    <row r="42" spans="1:8" ht="39">
      <c r="A42" s="78" t="s">
        <v>145</v>
      </c>
      <c r="B42" s="12" t="s">
        <v>119</v>
      </c>
      <c r="C42" s="11" t="s">
        <v>122</v>
      </c>
      <c r="D42" s="11" t="s">
        <v>121</v>
      </c>
      <c r="E42" s="10" t="s">
        <v>120</v>
      </c>
      <c r="H42" s="71"/>
    </row>
    <row r="43" spans="2:8" ht="12.75">
      <c r="B43" s="9" t="s">
        <v>119</v>
      </c>
      <c r="C43" s="8">
        <v>56204952.22</v>
      </c>
      <c r="D43" s="7">
        <f>4VVACE!M23*(10/$C$15)</f>
        <v>379975.89166666666</v>
      </c>
      <c r="E43" s="7">
        <f>C43+D43</f>
        <v>56584928.111666664</v>
      </c>
      <c r="H43" s="71"/>
    </row>
    <row r="44" spans="1:3" s="71" customFormat="1" ht="12.75">
      <c r="A44" s="78"/>
      <c r="C44" s="76" t="s">
        <v>118</v>
      </c>
    </row>
    <row r="45" s="71" customFormat="1" ht="12.75">
      <c r="A45" s="78"/>
    </row>
    <row r="46" s="71" customFormat="1" ht="12.75">
      <c r="A46" s="78"/>
    </row>
    <row r="47" s="71" customFormat="1" ht="12.75">
      <c r="A47" s="78"/>
    </row>
    <row r="48" s="71" customFormat="1" ht="12.75">
      <c r="A48" s="78"/>
    </row>
    <row r="49" s="71" customFormat="1" ht="12.75">
      <c r="A49" s="79"/>
    </row>
    <row r="50" s="71" customFormat="1" ht="12.75">
      <c r="A50" s="78"/>
    </row>
    <row r="51" s="71" customFormat="1" ht="12.75">
      <c r="A51" s="78"/>
    </row>
    <row r="52" s="71" customFormat="1" ht="12.75">
      <c r="A52" s="78"/>
    </row>
    <row r="53" s="71" customFormat="1" ht="12.75">
      <c r="A53" s="78"/>
    </row>
    <row r="59" ht="12.75">
      <c r="A59" s="80"/>
    </row>
  </sheetData>
  <sheetProtection/>
  <printOptions/>
  <pageMargins left="0.7" right="0.7" top="0.75" bottom="0.75" header="0.3" footer="0.3"/>
  <pageSetup horizontalDpi="90" verticalDpi="9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="80" zoomScaleNormal="80" zoomScalePageLayoutView="0" workbookViewId="0" topLeftCell="A7">
      <selection activeCell="D26" sqref="D26"/>
    </sheetView>
  </sheetViews>
  <sheetFormatPr defaultColWidth="11.421875" defaultRowHeight="15"/>
  <cols>
    <col min="1" max="1" width="16.28125" style="71" customWidth="1"/>
    <col min="2" max="2" width="58.8515625" style="6" customWidth="1"/>
    <col min="3" max="3" width="23.7109375" style="6" customWidth="1"/>
    <col min="4" max="4" width="19.140625" style="6" customWidth="1"/>
    <col min="5" max="5" width="14.8515625" style="6" customWidth="1"/>
    <col min="6" max="6" width="14.8515625" style="71" customWidth="1"/>
    <col min="7" max="7" width="15.00390625" style="6" bestFit="1" customWidth="1"/>
    <col min="8" max="10" width="11.421875" style="71" customWidth="1"/>
    <col min="11" max="16384" width="11.421875" style="6" customWidth="1"/>
  </cols>
  <sheetData>
    <row r="1" spans="2:7" ht="15">
      <c r="B1" s="35" t="s">
        <v>138</v>
      </c>
      <c r="C1" s="35"/>
      <c r="D1" s="35"/>
      <c r="E1" s="71"/>
      <c r="G1" s="71"/>
    </row>
    <row r="2" spans="2:7" ht="37.5" customHeight="1">
      <c r="B2" s="35" t="s">
        <v>139</v>
      </c>
      <c r="C2" s="35"/>
      <c r="D2" s="35"/>
      <c r="E2" s="71"/>
      <c r="G2" s="71"/>
    </row>
    <row r="3" spans="2:3" s="71" customFormat="1" ht="27.75" customHeight="1">
      <c r="B3" s="72" t="s">
        <v>135</v>
      </c>
      <c r="C3" s="73" t="s">
        <v>134</v>
      </c>
    </row>
    <row r="4" s="71" customFormat="1" ht="12.75"/>
    <row r="5" spans="1:7" ht="39">
      <c r="A5" s="78" t="s">
        <v>175</v>
      </c>
      <c r="B5" s="12" t="s">
        <v>127</v>
      </c>
      <c r="C5" s="12" t="s">
        <v>133</v>
      </c>
      <c r="D5" s="12" t="s">
        <v>132</v>
      </c>
      <c r="E5" s="71"/>
      <c r="G5" s="71"/>
    </row>
    <row r="6" spans="2:7" ht="26.25">
      <c r="B6" s="22" t="s">
        <v>2</v>
      </c>
      <c r="C6" s="17">
        <f>'1 GF HAD'!B7</f>
        <v>3688102.66</v>
      </c>
      <c r="D6" s="17">
        <f>E22</f>
        <v>3688102.66</v>
      </c>
      <c r="E6" s="71"/>
      <c r="G6" s="71"/>
    </row>
    <row r="7" spans="2:10" ht="26.25">
      <c r="B7" s="22" t="s">
        <v>3</v>
      </c>
      <c r="C7" s="33">
        <f>'1 GF HAD'!B8</f>
        <v>4636600.9</v>
      </c>
      <c r="D7" s="34">
        <f>C7+VLOOKUP("Total",'1 GF HAD'!$A$1:$L$1000,7,FALSE)</f>
        <v>5108609.07</v>
      </c>
      <c r="E7" s="71"/>
      <c r="G7" s="71"/>
      <c r="J7" s="6"/>
    </row>
    <row r="8" spans="2:7" ht="12.75">
      <c r="B8" s="22" t="s">
        <v>4</v>
      </c>
      <c r="C8" s="33">
        <f>'1 GF HAD'!B9</f>
        <v>5108609.07</v>
      </c>
      <c r="D8" s="34">
        <f>C8</f>
        <v>5108609.07</v>
      </c>
      <c r="E8" s="71"/>
      <c r="G8" s="71"/>
    </row>
    <row r="9" spans="2:7" ht="26.25">
      <c r="B9" s="22" t="s">
        <v>5</v>
      </c>
      <c r="C9" s="33">
        <f>'1 GF HAD'!B10</f>
        <v>472008.22</v>
      </c>
      <c r="D9" s="34">
        <f>D8-D6</f>
        <v>1420506.4100000001</v>
      </c>
      <c r="E9" s="71"/>
      <c r="G9" s="71"/>
    </row>
    <row r="10" spans="2:7" ht="12.75">
      <c r="B10" s="22" t="s">
        <v>131</v>
      </c>
      <c r="C10" s="33">
        <f>MAX(C6,C8)</f>
        <v>5108609.07</v>
      </c>
      <c r="D10" s="34">
        <f>MAX(D6,D8)</f>
        <v>5108609.07</v>
      </c>
      <c r="E10" s="71"/>
      <c r="G10" s="71"/>
    </row>
    <row r="11" spans="2:7" ht="12.75">
      <c r="B11" s="22" t="s">
        <v>6</v>
      </c>
      <c r="C11" s="33">
        <f>'1 GF HAD'!B11</f>
        <v>472008.17</v>
      </c>
      <c r="D11" s="16">
        <f>D10-D7</f>
        <v>0</v>
      </c>
      <c r="E11" s="71"/>
      <c r="G11" s="71"/>
    </row>
    <row r="12" s="71" customFormat="1" ht="12.75"/>
    <row r="13" s="71" customFormat="1" ht="12.75"/>
    <row r="14" spans="2:7" ht="12.75">
      <c r="B14" s="32" t="s">
        <v>130</v>
      </c>
      <c r="C14" s="70">
        <f>1.1/100</f>
        <v>0.011000000000000001</v>
      </c>
      <c r="E14" s="71"/>
      <c r="G14" s="71"/>
    </row>
    <row r="15" spans="2:7" ht="12.75">
      <c r="B15" s="31" t="s">
        <v>129</v>
      </c>
      <c r="C15" s="30">
        <v>12</v>
      </c>
      <c r="E15" s="71"/>
      <c r="G15" s="71"/>
    </row>
    <row r="16" spans="2:6" s="71" customFormat="1" ht="12.75">
      <c r="B16" s="85"/>
      <c r="C16" s="86"/>
      <c r="D16" s="87"/>
      <c r="E16" s="84"/>
      <c r="F16" s="84"/>
    </row>
    <row r="17" s="71" customFormat="1" ht="12.75"/>
    <row r="18" spans="1:7" ht="52.5">
      <c r="A18" s="78" t="s">
        <v>144</v>
      </c>
      <c r="B18" s="12" t="s">
        <v>127</v>
      </c>
      <c r="C18" s="14" t="s">
        <v>123</v>
      </c>
      <c r="D18" s="13"/>
      <c r="E18" s="13"/>
      <c r="G18" s="28" t="s">
        <v>128</v>
      </c>
    </row>
    <row r="19" spans="2:7" ht="78.75">
      <c r="B19" s="24"/>
      <c r="C19" s="11" t="s">
        <v>122</v>
      </c>
      <c r="D19" s="10" t="s">
        <v>121</v>
      </c>
      <c r="E19" s="27" t="s">
        <v>120</v>
      </c>
      <c r="G19" s="26" t="s">
        <v>126</v>
      </c>
    </row>
    <row r="20" spans="2:8" ht="14.25">
      <c r="B20" s="24" t="s">
        <v>140</v>
      </c>
      <c r="C20" s="36">
        <f>VLOOKUP($B20,'AV M12 HAD'!$A:$O,8,FALSE)</f>
        <v>3654990.16</v>
      </c>
      <c r="D20" s="36">
        <f>ROUND(VLOOKUP($B20,'AV M12 HAD'!$A:$L,4,FALSE)*(10/$C$15)*(1+$C$14),2)</f>
        <v>0</v>
      </c>
      <c r="E20" s="25">
        <f>E23-E21</f>
        <v>3654990.16</v>
      </c>
      <c r="F20" s="74" t="s">
        <v>174</v>
      </c>
      <c r="G20" s="25">
        <f>G23-G21</f>
        <v>0</v>
      </c>
      <c r="H20" s="74" t="s">
        <v>174</v>
      </c>
    </row>
    <row r="21" spans="2:7" ht="14.25">
      <c r="B21" s="24" t="s">
        <v>141</v>
      </c>
      <c r="C21" s="36">
        <f>VLOOKUP($B21,'AV M12 HAD'!$A:$O,8,FALSE)</f>
        <v>33112.5</v>
      </c>
      <c r="D21" s="36">
        <f>ROUND(VLOOKUP($B21,'AV M12 HAD'!$A:$L,4,FALSE)*(10/$C$15)*(1+$C$14),2)</f>
        <v>0</v>
      </c>
      <c r="E21" s="36">
        <f>C21+D21</f>
        <v>33112.5</v>
      </c>
      <c r="G21" s="21">
        <f>IF(G$36&gt;0,G$36*(E21/E$36),0)</f>
        <v>0</v>
      </c>
    </row>
    <row r="22" spans="2:7" ht="12.75">
      <c r="B22" s="19" t="s">
        <v>125</v>
      </c>
      <c r="C22" s="37">
        <f>SUM(C20:C21)</f>
        <v>3688102.66</v>
      </c>
      <c r="D22" s="37">
        <f>SUM(D20:D21)</f>
        <v>0</v>
      </c>
      <c r="E22" s="38">
        <f>C22+D22</f>
        <v>3688102.66</v>
      </c>
      <c r="F22" s="72"/>
      <c r="G22" s="38">
        <f>SUM(G20:G21)</f>
        <v>0</v>
      </c>
    </row>
    <row r="23" spans="2:7" ht="12.75">
      <c r="B23" s="18" t="s">
        <v>124</v>
      </c>
      <c r="C23" s="37">
        <f>C6</f>
        <v>3688102.66</v>
      </c>
      <c r="D23" s="37">
        <f>D22</f>
        <v>0</v>
      </c>
      <c r="E23" s="38">
        <f>C23+D23</f>
        <v>3688102.66</v>
      </c>
      <c r="G23" s="16">
        <f>D11</f>
        <v>0</v>
      </c>
    </row>
    <row r="24" s="71" customFormat="1" ht="12.75">
      <c r="B24" s="77" t="s">
        <v>173</v>
      </c>
    </row>
    <row r="25" s="71" customFormat="1" ht="12.75"/>
    <row r="26" s="71" customFormat="1" ht="12.75"/>
    <row r="27" s="71" customFormat="1" ht="12.75"/>
    <row r="28" s="71" customFormat="1" ht="12.75"/>
    <row r="29" s="71" customFormat="1" ht="12.75"/>
    <row r="47" ht="12.75">
      <c r="A47" s="82"/>
    </row>
    <row r="57" ht="12.75">
      <c r="A57" s="83"/>
    </row>
  </sheetData>
  <sheetProtection/>
  <printOptions/>
  <pageMargins left="0.7" right="0.7" top="0.75" bottom="0.75" header="0.3" footer="0.3"/>
  <pageSetup horizontalDpi="90" verticalDpi="9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0">
      <selection activeCell="K17" sqref="K17"/>
    </sheetView>
  </sheetViews>
  <sheetFormatPr defaultColWidth="11.421875" defaultRowHeight="15"/>
  <cols>
    <col min="1" max="1" width="23.8515625" style="96" customWidth="1"/>
    <col min="2" max="5" width="13.7109375" style="95" customWidth="1"/>
    <col min="6" max="6" width="17.28125" style="95" customWidth="1"/>
    <col min="7" max="7" width="16.57421875" style="95" customWidth="1"/>
    <col min="8" max="8" width="17.28125" style="95" customWidth="1"/>
    <col min="9" max="13" width="13.7109375" style="95" customWidth="1"/>
    <col min="14" max="16384" width="11.57421875" style="2" customWidth="1"/>
  </cols>
  <sheetData>
    <row r="1" spans="1:16" ht="15.75">
      <c r="A1" s="180" t="s">
        <v>142</v>
      </c>
      <c r="B1" s="179"/>
      <c r="C1" s="179"/>
      <c r="D1" s="179"/>
      <c r="E1" s="179"/>
      <c r="F1" s="179"/>
      <c r="G1" s="179"/>
      <c r="H1" s="179"/>
      <c r="I1" s="179"/>
      <c r="J1" s="179"/>
      <c r="K1" s="93"/>
      <c r="L1" s="93"/>
      <c r="M1" s="93"/>
      <c r="N1" s="89"/>
      <c r="O1" s="89"/>
      <c r="P1" s="89"/>
    </row>
    <row r="2" spans="1:16" ht="14.25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93"/>
      <c r="L2" s="93"/>
      <c r="M2" s="93"/>
      <c r="N2" s="89"/>
      <c r="O2" s="89"/>
      <c r="P2" s="89"/>
    </row>
    <row r="3" spans="1:16" ht="14.25">
      <c r="A3" s="178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93"/>
      <c r="L3" s="93"/>
      <c r="M3" s="93"/>
      <c r="N3" s="89"/>
      <c r="O3" s="89"/>
      <c r="P3" s="89"/>
    </row>
    <row r="4" spans="1:16" ht="14.25">
      <c r="A4" s="181" t="s">
        <v>143</v>
      </c>
      <c r="B4" s="179"/>
      <c r="C4" s="179"/>
      <c r="D4" s="179"/>
      <c r="E4" s="179"/>
      <c r="F4" s="179"/>
      <c r="G4" s="179"/>
      <c r="H4" s="179"/>
      <c r="I4" s="179"/>
      <c r="J4" s="179"/>
      <c r="K4" s="93"/>
      <c r="L4" s="93"/>
      <c r="M4" s="93"/>
      <c r="N4" s="89"/>
      <c r="O4" s="89"/>
      <c r="P4" s="89"/>
    </row>
    <row r="5" spans="1:16" ht="14.25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93"/>
      <c r="L5" s="93"/>
      <c r="M5" s="93"/>
      <c r="N5" s="89"/>
      <c r="O5" s="89"/>
      <c r="P5" s="89"/>
    </row>
    <row r="6" spans="1:16" ht="14.25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93"/>
      <c r="L6" s="93"/>
      <c r="M6" s="93"/>
      <c r="N6" s="89"/>
      <c r="O6" s="89"/>
      <c r="P6" s="89"/>
    </row>
    <row r="7" spans="1:16" ht="14.25">
      <c r="A7" s="178"/>
      <c r="B7" s="179"/>
      <c r="C7" s="179"/>
      <c r="D7" s="179"/>
      <c r="E7" s="179"/>
      <c r="F7" s="179"/>
      <c r="G7" s="179"/>
      <c r="H7" s="179"/>
      <c r="I7" s="179"/>
      <c r="J7" s="179"/>
      <c r="K7" s="93"/>
      <c r="L7" s="93"/>
      <c r="M7" s="93"/>
      <c r="N7" s="89"/>
      <c r="O7" s="89"/>
      <c r="P7" s="89"/>
    </row>
    <row r="8" ht="15">
      <c r="A8" s="94"/>
    </row>
    <row r="10" ht="24">
      <c r="A10" s="41" t="s">
        <v>44</v>
      </c>
    </row>
    <row r="11" spans="1:13" ht="12">
      <c r="A11" s="4"/>
      <c r="B11" s="182" t="s">
        <v>176</v>
      </c>
      <c r="C11" s="182"/>
      <c r="D11" s="182"/>
      <c r="E11" s="182"/>
      <c r="F11" s="182" t="s">
        <v>177</v>
      </c>
      <c r="G11" s="182"/>
      <c r="H11" s="182"/>
      <c r="I11" s="182"/>
      <c r="J11" s="182"/>
      <c r="K11" s="182" t="s">
        <v>178</v>
      </c>
      <c r="L11" s="182"/>
      <c r="M11" s="182"/>
    </row>
    <row r="12" spans="1:13" ht="108">
      <c r="A12" s="4"/>
      <c r="B12" s="90" t="s">
        <v>45</v>
      </c>
      <c r="C12" s="90" t="s">
        <v>46</v>
      </c>
      <c r="D12" s="90" t="s">
        <v>47</v>
      </c>
      <c r="E12" s="90" t="s">
        <v>48</v>
      </c>
      <c r="F12" s="90" t="s">
        <v>49</v>
      </c>
      <c r="G12" s="90" t="s">
        <v>50</v>
      </c>
      <c r="H12" s="90" t="s">
        <v>51</v>
      </c>
      <c r="I12" s="90" t="s">
        <v>52</v>
      </c>
      <c r="J12" s="90" t="s">
        <v>53</v>
      </c>
      <c r="K12" s="90" t="s">
        <v>54</v>
      </c>
      <c r="L12" s="90" t="s">
        <v>55</v>
      </c>
      <c r="M12" s="90" t="s">
        <v>56</v>
      </c>
    </row>
    <row r="13" spans="1:13" ht="12">
      <c r="A13" s="42" t="s">
        <v>16</v>
      </c>
      <c r="B13" s="39">
        <v>940951.37</v>
      </c>
      <c r="C13" s="39">
        <v>0</v>
      </c>
      <c r="D13" s="39">
        <v>940951.37</v>
      </c>
      <c r="E13" s="39">
        <v>0</v>
      </c>
      <c r="F13" s="39">
        <v>58825870.31</v>
      </c>
      <c r="G13" s="39">
        <v>57644425.08</v>
      </c>
      <c r="H13" s="39">
        <v>53605629.59</v>
      </c>
      <c r="I13" s="39">
        <v>5360562.96</v>
      </c>
      <c r="J13" s="39">
        <v>987740</v>
      </c>
      <c r="K13" s="39">
        <v>0</v>
      </c>
      <c r="L13" s="39">
        <v>987740</v>
      </c>
      <c r="M13" s="39">
        <v>6348302.96</v>
      </c>
    </row>
    <row r="14" spans="1:13" ht="12">
      <c r="A14" s="42" t="s">
        <v>17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</row>
    <row r="15" spans="1:13" ht="12">
      <c r="A15" s="42" t="s">
        <v>18</v>
      </c>
      <c r="B15" s="39">
        <v>1813</v>
      </c>
      <c r="C15" s="39">
        <v>0</v>
      </c>
      <c r="D15" s="39">
        <v>1813</v>
      </c>
      <c r="E15" s="39">
        <v>0</v>
      </c>
      <c r="F15" s="39">
        <v>205040.97</v>
      </c>
      <c r="G15" s="39">
        <v>189236.52</v>
      </c>
      <c r="H15" s="39">
        <v>166656.48</v>
      </c>
      <c r="I15" s="39">
        <v>16665.65</v>
      </c>
      <c r="J15" s="39">
        <v>3573.13</v>
      </c>
      <c r="K15" s="39">
        <v>0</v>
      </c>
      <c r="L15" s="39">
        <v>3573.13</v>
      </c>
      <c r="M15" s="39">
        <v>20238.78</v>
      </c>
    </row>
    <row r="16" spans="1:13" ht="12">
      <c r="A16" s="42" t="s">
        <v>57</v>
      </c>
      <c r="B16" s="39">
        <v>72465.61</v>
      </c>
      <c r="C16" s="39">
        <v>0</v>
      </c>
      <c r="D16" s="39">
        <v>72465.61</v>
      </c>
      <c r="E16" s="39">
        <v>0</v>
      </c>
      <c r="F16" s="39">
        <v>1387769.04</v>
      </c>
      <c r="G16" s="39">
        <v>1427465.85</v>
      </c>
      <c r="H16" s="39">
        <v>1328708.91</v>
      </c>
      <c r="I16" s="97">
        <v>0</v>
      </c>
      <c r="J16" s="39">
        <v>-39696.81</v>
      </c>
      <c r="K16" s="39">
        <v>0</v>
      </c>
      <c r="L16" s="39">
        <v>-39696.81</v>
      </c>
      <c r="M16" s="39">
        <v>-39696.81</v>
      </c>
    </row>
    <row r="17" spans="1:13" ht="12">
      <c r="A17" s="42" t="s">
        <v>58</v>
      </c>
      <c r="B17" s="39">
        <v>326775.04</v>
      </c>
      <c r="C17" s="39">
        <v>0</v>
      </c>
      <c r="D17" s="39">
        <v>326775.04</v>
      </c>
      <c r="E17" s="39">
        <v>0</v>
      </c>
      <c r="F17" s="39">
        <v>4471686.52</v>
      </c>
      <c r="G17" s="39">
        <v>3927231.85</v>
      </c>
      <c r="H17" s="39">
        <v>3154301.54</v>
      </c>
      <c r="I17" s="97">
        <v>0</v>
      </c>
      <c r="J17" s="39">
        <v>544454.67</v>
      </c>
      <c r="K17" s="39">
        <v>0</v>
      </c>
      <c r="L17" s="39">
        <v>544454.67</v>
      </c>
      <c r="M17" s="39">
        <v>544454.67</v>
      </c>
    </row>
    <row r="18" spans="1:13" ht="12">
      <c r="A18" s="42" t="s">
        <v>59</v>
      </c>
      <c r="B18" s="39">
        <v>86355.17</v>
      </c>
      <c r="C18" s="39">
        <v>0</v>
      </c>
      <c r="D18" s="39">
        <v>86355.17</v>
      </c>
      <c r="E18" s="39">
        <v>0</v>
      </c>
      <c r="F18" s="39">
        <v>124920.44</v>
      </c>
      <c r="G18" s="39">
        <v>112715.61</v>
      </c>
      <c r="H18" s="39">
        <v>96697.98</v>
      </c>
      <c r="I18" s="97">
        <v>0</v>
      </c>
      <c r="J18" s="39">
        <v>12204.83</v>
      </c>
      <c r="K18" s="39">
        <v>0</v>
      </c>
      <c r="L18" s="39">
        <v>12204.83</v>
      </c>
      <c r="M18" s="39">
        <v>12204.83</v>
      </c>
    </row>
    <row r="19" spans="1:13" ht="12">
      <c r="A19" s="42" t="s">
        <v>19</v>
      </c>
      <c r="B19" s="39">
        <v>0</v>
      </c>
      <c r="C19" s="39">
        <v>0</v>
      </c>
      <c r="D19" s="39">
        <v>0</v>
      </c>
      <c r="E19" s="39">
        <v>0</v>
      </c>
      <c r="F19" s="39">
        <v>408169.83</v>
      </c>
      <c r="G19" s="39">
        <v>486395.9</v>
      </c>
      <c r="H19" s="39">
        <v>428108.48</v>
      </c>
      <c r="I19" s="39">
        <v>42810.85</v>
      </c>
      <c r="J19" s="39">
        <v>6104.22</v>
      </c>
      <c r="K19" s="39">
        <v>0</v>
      </c>
      <c r="L19" s="39">
        <v>6104.22</v>
      </c>
      <c r="M19" s="39">
        <v>48915.07</v>
      </c>
    </row>
    <row r="20" spans="1:13" ht="12">
      <c r="A20" s="42" t="s">
        <v>20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</row>
    <row r="21" spans="1:13" ht="12">
      <c r="A21" s="42" t="s">
        <v>21</v>
      </c>
      <c r="B21" s="39">
        <v>-2477.28</v>
      </c>
      <c r="C21" s="39">
        <v>0</v>
      </c>
      <c r="D21" s="39">
        <v>-2477.28</v>
      </c>
      <c r="E21" s="39">
        <v>0</v>
      </c>
      <c r="F21" s="39">
        <v>653394.91</v>
      </c>
      <c r="G21" s="39">
        <v>723962.58</v>
      </c>
      <c r="H21" s="39">
        <v>655195.84</v>
      </c>
      <c r="I21" s="39">
        <v>65519.58</v>
      </c>
      <c r="J21" s="39">
        <v>10423.68</v>
      </c>
      <c r="K21" s="39">
        <v>0</v>
      </c>
      <c r="L21" s="39">
        <v>10423.68</v>
      </c>
      <c r="M21" s="39">
        <v>75943.26</v>
      </c>
    </row>
    <row r="22" spans="1:13" ht="12">
      <c r="A22" s="42" t="s">
        <v>22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</row>
    <row r="23" spans="1:13" ht="12">
      <c r="A23" s="42" t="s">
        <v>23</v>
      </c>
      <c r="B23" s="39">
        <v>2242.67</v>
      </c>
      <c r="C23" s="39">
        <v>0</v>
      </c>
      <c r="D23" s="39">
        <v>2242.67</v>
      </c>
      <c r="E23" s="39">
        <v>0</v>
      </c>
      <c r="F23" s="39">
        <v>81414.86</v>
      </c>
      <c r="G23" s="39">
        <v>125053.04</v>
      </c>
      <c r="H23" s="39">
        <v>112627.73</v>
      </c>
      <c r="I23" s="39">
        <v>11262.77</v>
      </c>
      <c r="J23" s="39">
        <v>1147.57</v>
      </c>
      <c r="K23" s="39">
        <v>0</v>
      </c>
      <c r="L23" s="39">
        <v>1147.57</v>
      </c>
      <c r="M23" s="39">
        <v>12410.34</v>
      </c>
    </row>
    <row r="24" spans="1:13" ht="12">
      <c r="A24" s="42" t="s">
        <v>24</v>
      </c>
      <c r="B24" s="39">
        <v>419.17</v>
      </c>
      <c r="C24" s="39">
        <v>0</v>
      </c>
      <c r="D24" s="39">
        <v>419.17</v>
      </c>
      <c r="E24" s="39">
        <v>0</v>
      </c>
      <c r="F24" s="39">
        <v>18833.89</v>
      </c>
      <c r="G24" s="39">
        <v>89707.93</v>
      </c>
      <c r="H24" s="39">
        <v>78746.84</v>
      </c>
      <c r="I24" s="39">
        <v>7874.68</v>
      </c>
      <c r="J24" s="39">
        <v>0</v>
      </c>
      <c r="K24" s="39">
        <v>0</v>
      </c>
      <c r="L24" s="39">
        <v>0</v>
      </c>
      <c r="M24" s="39">
        <v>7874.68</v>
      </c>
    </row>
    <row r="25" spans="1:13" ht="12">
      <c r="A25" s="42" t="s">
        <v>60</v>
      </c>
      <c r="B25" s="39">
        <v>70161.8</v>
      </c>
      <c r="C25" s="39">
        <v>0</v>
      </c>
      <c r="D25" s="39">
        <v>70161.8</v>
      </c>
      <c r="E25" s="39">
        <v>0</v>
      </c>
      <c r="F25" s="39">
        <v>2291764.05</v>
      </c>
      <c r="G25" s="39">
        <v>2423629.32</v>
      </c>
      <c r="H25" s="39">
        <v>2518838.6</v>
      </c>
      <c r="I25" s="39">
        <v>226717.88</v>
      </c>
      <c r="J25" s="39">
        <v>38267.25</v>
      </c>
      <c r="K25" s="39">
        <v>0</v>
      </c>
      <c r="L25" s="39">
        <v>38267.25</v>
      </c>
      <c r="M25" s="39">
        <v>264985.13</v>
      </c>
    </row>
    <row r="26" spans="1:13" ht="12">
      <c r="A26" s="42" t="s">
        <v>26</v>
      </c>
      <c r="B26" s="39">
        <v>4787.3</v>
      </c>
      <c r="C26" s="39">
        <v>0</v>
      </c>
      <c r="D26" s="39">
        <v>4787.3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</row>
    <row r="27" spans="1:13" ht="12">
      <c r="A27" s="42" t="s">
        <v>27</v>
      </c>
      <c r="B27" s="39">
        <v>657.67</v>
      </c>
      <c r="C27" s="39">
        <v>0</v>
      </c>
      <c r="D27" s="39">
        <v>657.67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</row>
    <row r="28" spans="1:13" ht="12">
      <c r="A28" s="42" t="s">
        <v>11</v>
      </c>
      <c r="B28" s="40">
        <v>1504151.5199999998</v>
      </c>
      <c r="C28" s="40">
        <v>0</v>
      </c>
      <c r="D28" s="40">
        <v>1504151.5199999998</v>
      </c>
      <c r="E28" s="40">
        <v>0</v>
      </c>
      <c r="F28" s="40">
        <v>68468864.82</v>
      </c>
      <c r="G28" s="40">
        <v>67149823.68</v>
      </c>
      <c r="H28" s="40">
        <v>62145511.99</v>
      </c>
      <c r="I28" s="40">
        <v>5731414.37</v>
      </c>
      <c r="J28" s="40">
        <v>1564218.54</v>
      </c>
      <c r="K28" s="40">
        <v>0</v>
      </c>
      <c r="L28" s="40">
        <v>1564218.54</v>
      </c>
      <c r="M28" s="40">
        <v>7295632.91</v>
      </c>
    </row>
    <row r="29" spans="1:13" ht="12">
      <c r="A29" s="98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2">
      <c r="A30" s="98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ht="12">
      <c r="A31" s="41" t="s">
        <v>61</v>
      </c>
    </row>
    <row r="32" spans="1:13" ht="12">
      <c r="A32" s="4"/>
      <c r="B32" s="182" t="s">
        <v>176</v>
      </c>
      <c r="C32" s="182"/>
      <c r="D32" s="182"/>
      <c r="E32" s="182"/>
      <c r="F32" s="182" t="s">
        <v>177</v>
      </c>
      <c r="G32" s="182"/>
      <c r="H32" s="182"/>
      <c r="I32" s="182"/>
      <c r="J32" s="182"/>
      <c r="K32" s="182" t="s">
        <v>178</v>
      </c>
      <c r="L32" s="182"/>
      <c r="M32" s="182"/>
    </row>
    <row r="33" spans="1:13" ht="108">
      <c r="A33" s="4"/>
      <c r="B33" s="90" t="s">
        <v>45</v>
      </c>
      <c r="C33" s="90" t="s">
        <v>46</v>
      </c>
      <c r="D33" s="90" t="s">
        <v>47</v>
      </c>
      <c r="E33" s="90" t="s">
        <v>48</v>
      </c>
      <c r="F33" s="90" t="s">
        <v>49</v>
      </c>
      <c r="G33" s="90" t="s">
        <v>50</v>
      </c>
      <c r="H33" s="90" t="s">
        <v>51</v>
      </c>
      <c r="I33" s="90" t="s">
        <v>52</v>
      </c>
      <c r="J33" s="90" t="s">
        <v>53</v>
      </c>
      <c r="K33" s="90" t="s">
        <v>54</v>
      </c>
      <c r="L33" s="90" t="s">
        <v>55</v>
      </c>
      <c r="M33" s="90" t="s">
        <v>56</v>
      </c>
    </row>
    <row r="34" spans="1:13" ht="24">
      <c r="A34" s="42" t="s">
        <v>28</v>
      </c>
      <c r="B34" s="39">
        <v>166207.96</v>
      </c>
      <c r="C34" s="39">
        <v>0</v>
      </c>
      <c r="D34" s="39">
        <v>166207.96</v>
      </c>
      <c r="E34" s="39">
        <v>0</v>
      </c>
      <c r="F34" s="39">
        <v>135503.86</v>
      </c>
      <c r="G34" s="39">
        <v>181713.56</v>
      </c>
      <c r="H34" s="39">
        <v>183274.42</v>
      </c>
      <c r="I34" s="39">
        <v>18327.44</v>
      </c>
      <c r="J34" s="39">
        <v>2360.3</v>
      </c>
      <c r="K34" s="39">
        <v>0</v>
      </c>
      <c r="L34" s="39">
        <v>2360.3</v>
      </c>
      <c r="M34" s="39">
        <v>20687.74</v>
      </c>
    </row>
    <row r="35" spans="1:13" ht="12">
      <c r="A35" s="42" t="s">
        <v>62</v>
      </c>
      <c r="B35" s="39">
        <v>2092.61</v>
      </c>
      <c r="C35" s="39">
        <v>0</v>
      </c>
      <c r="D35" s="39">
        <v>2092.61</v>
      </c>
      <c r="E35" s="39">
        <v>0</v>
      </c>
      <c r="F35" s="39">
        <v>0</v>
      </c>
      <c r="G35" s="39">
        <v>1988.07</v>
      </c>
      <c r="H35" s="39">
        <v>2206.94</v>
      </c>
      <c r="I35" s="39">
        <v>0</v>
      </c>
      <c r="J35" s="39">
        <v>-1988.07</v>
      </c>
      <c r="K35" s="39">
        <v>0</v>
      </c>
      <c r="L35" s="39">
        <v>-1988.07</v>
      </c>
      <c r="M35" s="39">
        <v>-1988.07</v>
      </c>
    </row>
    <row r="36" spans="1:13" ht="12">
      <c r="A36" s="42" t="s">
        <v>63</v>
      </c>
      <c r="B36" s="40">
        <v>0</v>
      </c>
      <c r="C36" s="40">
        <v>0</v>
      </c>
      <c r="D36" s="40">
        <v>0</v>
      </c>
      <c r="E36" s="40">
        <v>0</v>
      </c>
      <c r="F36" s="39">
        <v>33472.76</v>
      </c>
      <c r="G36" s="39">
        <v>38150.09</v>
      </c>
      <c r="H36" s="39">
        <v>41002.57</v>
      </c>
      <c r="I36" s="39">
        <v>0</v>
      </c>
      <c r="J36" s="39">
        <v>-4677.33</v>
      </c>
      <c r="K36" s="39">
        <v>0</v>
      </c>
      <c r="L36" s="39">
        <v>-4677.33</v>
      </c>
      <c r="M36" s="39">
        <v>-4677.33</v>
      </c>
    </row>
    <row r="37" spans="1:13" ht="24">
      <c r="A37" s="42" t="s">
        <v>64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756.78</v>
      </c>
      <c r="H37" s="39">
        <v>842.62</v>
      </c>
      <c r="I37" s="39">
        <v>0</v>
      </c>
      <c r="J37" s="39">
        <v>-756.78</v>
      </c>
      <c r="K37" s="39">
        <v>0</v>
      </c>
      <c r="L37" s="39">
        <v>-756.78</v>
      </c>
      <c r="M37" s="39">
        <v>-756.78</v>
      </c>
    </row>
    <row r="38" spans="1:13" ht="12">
      <c r="A38" s="42" t="s">
        <v>11</v>
      </c>
      <c r="B38" s="39">
        <v>168300.56999999998</v>
      </c>
      <c r="C38" s="39">
        <v>0</v>
      </c>
      <c r="D38" s="39">
        <v>168300.56999999998</v>
      </c>
      <c r="E38" s="39">
        <v>0</v>
      </c>
      <c r="F38" s="40">
        <v>168976.62</v>
      </c>
      <c r="G38" s="40">
        <v>222608.5</v>
      </c>
      <c r="H38" s="40">
        <v>227326.55</v>
      </c>
      <c r="I38" s="40">
        <v>18327.44</v>
      </c>
      <c r="J38" s="40">
        <v>-5061.88</v>
      </c>
      <c r="K38" s="40">
        <v>0</v>
      </c>
      <c r="L38" s="40">
        <v>-5061.88</v>
      </c>
      <c r="M38" s="40">
        <v>13265.56</v>
      </c>
    </row>
    <row r="39" spans="1:13" ht="12">
      <c r="A39" s="98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2">
      <c r="A40" s="98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ht="12">
      <c r="A41" s="41" t="s">
        <v>65</v>
      </c>
    </row>
    <row r="42" spans="1:13" ht="12">
      <c r="A42" s="4"/>
      <c r="B42" s="182" t="s">
        <v>176</v>
      </c>
      <c r="C42" s="182"/>
      <c r="D42" s="182"/>
      <c r="E42" s="182"/>
      <c r="F42" s="182" t="s">
        <v>177</v>
      </c>
      <c r="G42" s="182"/>
      <c r="H42" s="182"/>
      <c r="I42" s="182"/>
      <c r="J42" s="182"/>
      <c r="K42" s="182" t="s">
        <v>178</v>
      </c>
      <c r="L42" s="182"/>
      <c r="M42" s="182"/>
    </row>
    <row r="43" spans="1:13" ht="108">
      <c r="A43" s="4"/>
      <c r="B43" s="90" t="s">
        <v>45</v>
      </c>
      <c r="C43" s="90" t="s">
        <v>46</v>
      </c>
      <c r="D43" s="90" t="s">
        <v>47</v>
      </c>
      <c r="E43" s="90" t="s">
        <v>48</v>
      </c>
      <c r="F43" s="90" t="s">
        <v>49</v>
      </c>
      <c r="G43" s="90" t="s">
        <v>50</v>
      </c>
      <c r="H43" s="90" t="s">
        <v>51</v>
      </c>
      <c r="I43" s="90" t="s">
        <v>52</v>
      </c>
      <c r="J43" s="90" t="s">
        <v>53</v>
      </c>
      <c r="K43" s="90" t="s">
        <v>54</v>
      </c>
      <c r="L43" s="90" t="s">
        <v>55</v>
      </c>
      <c r="M43" s="90" t="s">
        <v>56</v>
      </c>
    </row>
    <row r="44" spans="1:13" ht="24">
      <c r="A44" s="42" t="s">
        <v>29</v>
      </c>
      <c r="B44" s="39">
        <v>79988.04</v>
      </c>
      <c r="C44" s="39">
        <v>0</v>
      </c>
      <c r="D44" s="39">
        <v>79988.04</v>
      </c>
      <c r="E44" s="39">
        <v>0</v>
      </c>
      <c r="F44" s="39">
        <v>52745.28</v>
      </c>
      <c r="G44" s="39">
        <v>23824.02</v>
      </c>
      <c r="H44" s="39">
        <v>26473.45</v>
      </c>
      <c r="I44" s="39">
        <v>2647.34</v>
      </c>
      <c r="J44" s="39">
        <v>1048.51</v>
      </c>
      <c r="K44" s="39">
        <v>0</v>
      </c>
      <c r="L44" s="39">
        <v>1048.51</v>
      </c>
      <c r="M44" s="39">
        <v>3695.85</v>
      </c>
    </row>
    <row r="45" spans="1:13" ht="12">
      <c r="A45" s="42" t="s">
        <v>66</v>
      </c>
      <c r="B45" s="39">
        <v>263.03</v>
      </c>
      <c r="C45" s="39">
        <v>0</v>
      </c>
      <c r="D45" s="39">
        <v>263.03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</row>
    <row r="46" spans="1:13" ht="24">
      <c r="A46" s="42" t="s">
        <v>67</v>
      </c>
      <c r="B46" s="40">
        <v>0</v>
      </c>
      <c r="C46" s="40">
        <v>0</v>
      </c>
      <c r="D46" s="40">
        <v>0</v>
      </c>
      <c r="E46" s="40">
        <v>0</v>
      </c>
      <c r="F46" s="39">
        <v>599.19</v>
      </c>
      <c r="G46" s="39">
        <v>0</v>
      </c>
      <c r="H46" s="39">
        <v>0</v>
      </c>
      <c r="I46" s="39">
        <v>0</v>
      </c>
      <c r="J46" s="39">
        <v>599.19</v>
      </c>
      <c r="K46" s="39">
        <v>0</v>
      </c>
      <c r="L46" s="39">
        <v>599.19</v>
      </c>
      <c r="M46" s="39">
        <v>599.19</v>
      </c>
    </row>
    <row r="47" spans="1:13" ht="24">
      <c r="A47" s="42" t="s">
        <v>68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</row>
    <row r="48" spans="1:13" ht="12">
      <c r="A48" s="42" t="s">
        <v>11</v>
      </c>
      <c r="B48" s="39">
        <v>80251.06999999999</v>
      </c>
      <c r="C48" s="39">
        <v>0</v>
      </c>
      <c r="D48" s="39">
        <v>80251.06999999999</v>
      </c>
      <c r="E48" s="39">
        <v>0</v>
      </c>
      <c r="F48" s="40">
        <v>53344.47</v>
      </c>
      <c r="G48" s="40">
        <v>23824.02</v>
      </c>
      <c r="H48" s="40">
        <v>26473.45</v>
      </c>
      <c r="I48" s="40">
        <v>2647.34</v>
      </c>
      <c r="J48" s="40">
        <v>1647.7</v>
      </c>
      <c r="K48" s="40">
        <v>0</v>
      </c>
      <c r="L48" s="40">
        <v>1647.7</v>
      </c>
      <c r="M48" s="40">
        <v>4295.04</v>
      </c>
    </row>
    <row r="49" spans="1:13" ht="12">
      <c r="A49" s="98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ht="12">
      <c r="A50" s="98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ht="12">
      <c r="A51" s="41" t="s">
        <v>69</v>
      </c>
    </row>
    <row r="52" spans="1:13" ht="12">
      <c r="A52" s="4"/>
      <c r="B52" s="182" t="s">
        <v>176</v>
      </c>
      <c r="C52" s="182"/>
      <c r="D52" s="182"/>
      <c r="E52" s="182"/>
      <c r="F52" s="182" t="s">
        <v>177</v>
      </c>
      <c r="G52" s="182"/>
      <c r="H52" s="182"/>
      <c r="I52" s="182"/>
      <c r="J52" s="182"/>
      <c r="K52" s="182" t="s">
        <v>178</v>
      </c>
      <c r="L52" s="182"/>
      <c r="M52" s="182"/>
    </row>
    <row r="53" spans="1:13" ht="108">
      <c r="A53" s="4"/>
      <c r="B53" s="90" t="s">
        <v>45</v>
      </c>
      <c r="C53" s="90" t="s">
        <v>46</v>
      </c>
      <c r="D53" s="90" t="s">
        <v>47</v>
      </c>
      <c r="E53" s="90" t="s">
        <v>48</v>
      </c>
      <c r="F53" s="90" t="s">
        <v>49</v>
      </c>
      <c r="G53" s="90" t="s">
        <v>50</v>
      </c>
      <c r="H53" s="90" t="s">
        <v>51</v>
      </c>
      <c r="I53" s="90" t="s">
        <v>52</v>
      </c>
      <c r="J53" s="90" t="s">
        <v>53</v>
      </c>
      <c r="K53" s="90" t="s">
        <v>54</v>
      </c>
      <c r="L53" s="90" t="s">
        <v>55</v>
      </c>
      <c r="M53" s="90" t="s">
        <v>56</v>
      </c>
    </row>
    <row r="54" spans="1:13" ht="12">
      <c r="A54" s="42" t="s">
        <v>70</v>
      </c>
      <c r="B54" s="39">
        <v>2006.17</v>
      </c>
      <c r="C54" s="39">
        <v>0</v>
      </c>
      <c r="D54" s="39">
        <v>2006.17</v>
      </c>
      <c r="E54" s="39">
        <v>0</v>
      </c>
      <c r="F54" s="39">
        <v>10043.82</v>
      </c>
      <c r="G54" s="39">
        <v>6510.85</v>
      </c>
      <c r="H54" s="39">
        <v>3197.87</v>
      </c>
      <c r="I54" s="39">
        <v>319.79</v>
      </c>
      <c r="J54" s="39">
        <v>127.47</v>
      </c>
      <c r="K54" s="39">
        <v>0</v>
      </c>
      <c r="L54" s="39">
        <v>127.47</v>
      </c>
      <c r="M54" s="39">
        <v>447.26</v>
      </c>
    </row>
    <row r="55" spans="1:13" ht="12">
      <c r="A55" s="42" t="s">
        <v>71</v>
      </c>
      <c r="B55" s="39">
        <v>1088.55</v>
      </c>
      <c r="C55" s="39">
        <v>0</v>
      </c>
      <c r="D55" s="39">
        <v>1088.55</v>
      </c>
      <c r="E55" s="39">
        <v>0</v>
      </c>
      <c r="F55" s="39">
        <v>1164.48</v>
      </c>
      <c r="G55" s="39">
        <v>1240.05</v>
      </c>
      <c r="H55" s="39">
        <v>1100.38</v>
      </c>
      <c r="I55" s="39">
        <v>110.04</v>
      </c>
      <c r="J55" s="39">
        <v>18.18</v>
      </c>
      <c r="K55" s="39">
        <v>0</v>
      </c>
      <c r="L55" s="39">
        <v>18.18</v>
      </c>
      <c r="M55" s="39">
        <v>128.22</v>
      </c>
    </row>
    <row r="56" spans="1:13" ht="12">
      <c r="A56" s="42" t="s">
        <v>11</v>
      </c>
      <c r="B56" s="40">
        <v>3094.7200000000003</v>
      </c>
      <c r="C56" s="40">
        <v>0</v>
      </c>
      <c r="D56" s="40">
        <v>3094.7200000000003</v>
      </c>
      <c r="E56" s="40">
        <v>0</v>
      </c>
      <c r="F56" s="40">
        <v>11208.3</v>
      </c>
      <c r="G56" s="40">
        <v>7750.9</v>
      </c>
      <c r="H56" s="40">
        <v>4298.25</v>
      </c>
      <c r="I56" s="40">
        <v>429.83</v>
      </c>
      <c r="J56" s="40">
        <v>145.65</v>
      </c>
      <c r="K56" s="40">
        <v>0</v>
      </c>
      <c r="L56" s="40">
        <v>145.65</v>
      </c>
      <c r="M56" s="40">
        <v>575.48</v>
      </c>
    </row>
    <row r="57" spans="1:13" ht="1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1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59" ht="24">
      <c r="A59" s="41" t="s">
        <v>72</v>
      </c>
    </row>
    <row r="60" spans="1:4" ht="48">
      <c r="A60" s="4"/>
      <c r="B60" s="90" t="s">
        <v>73</v>
      </c>
      <c r="C60" s="90" t="s">
        <v>74</v>
      </c>
      <c r="D60" s="90" t="s">
        <v>75</v>
      </c>
    </row>
    <row r="61" spans="1:4" ht="36">
      <c r="A61" s="42" t="s">
        <v>76</v>
      </c>
      <c r="B61" s="39">
        <v>0</v>
      </c>
      <c r="C61" s="39">
        <v>991313.13</v>
      </c>
      <c r="D61" s="39">
        <v>991313.13</v>
      </c>
    </row>
    <row r="62" spans="1:4" ht="12">
      <c r="A62" s="42" t="s">
        <v>19</v>
      </c>
      <c r="B62" s="39">
        <v>0</v>
      </c>
      <c r="C62" s="39">
        <v>6104.22</v>
      </c>
      <c r="D62" s="39">
        <v>6104.22</v>
      </c>
    </row>
    <row r="63" spans="1:4" ht="24">
      <c r="A63" s="42" t="s">
        <v>77</v>
      </c>
      <c r="B63" s="39">
        <v>0</v>
      </c>
      <c r="C63" s="39">
        <v>-39696.81</v>
      </c>
      <c r="D63" s="39">
        <v>-39696.81</v>
      </c>
    </row>
    <row r="64" spans="1:4" ht="24">
      <c r="A64" s="42" t="s">
        <v>78</v>
      </c>
      <c r="B64" s="39">
        <v>0</v>
      </c>
      <c r="C64" s="39">
        <v>544454.67</v>
      </c>
      <c r="D64" s="39">
        <v>544454.67</v>
      </c>
    </row>
    <row r="65" spans="1:4" ht="24">
      <c r="A65" s="42" t="s">
        <v>79</v>
      </c>
      <c r="B65" s="39">
        <v>0</v>
      </c>
      <c r="C65" s="39">
        <v>11448.05</v>
      </c>
      <c r="D65" s="39">
        <v>11448.05</v>
      </c>
    </row>
    <row r="66" spans="1:4" ht="12">
      <c r="A66" s="42" t="s">
        <v>80</v>
      </c>
      <c r="B66" s="39">
        <v>0</v>
      </c>
      <c r="C66" s="39">
        <v>-4305.1</v>
      </c>
      <c r="D66" s="39">
        <v>-4305.1</v>
      </c>
    </row>
    <row r="67" spans="1:4" ht="12">
      <c r="A67" s="42" t="s">
        <v>81</v>
      </c>
      <c r="B67" s="39">
        <v>0</v>
      </c>
      <c r="C67" s="39">
        <v>1647.7</v>
      </c>
      <c r="D67" s="39">
        <v>1647.7</v>
      </c>
    </row>
    <row r="68" spans="1:4" ht="12">
      <c r="A68" s="42" t="s">
        <v>82</v>
      </c>
      <c r="B68" s="39">
        <v>0</v>
      </c>
      <c r="C68" s="39">
        <v>145.65</v>
      </c>
      <c r="D68" s="39">
        <v>145.65</v>
      </c>
    </row>
    <row r="69" spans="1:4" ht="12">
      <c r="A69" s="42" t="s">
        <v>83</v>
      </c>
      <c r="B69" s="39">
        <v>0</v>
      </c>
      <c r="C69" s="39">
        <v>49838.5</v>
      </c>
      <c r="D69" s="39">
        <v>49838.5</v>
      </c>
    </row>
    <row r="70" spans="1:4" ht="12">
      <c r="A70" s="42" t="s">
        <v>11</v>
      </c>
      <c r="B70" s="40">
        <v>0</v>
      </c>
      <c r="C70" s="40">
        <v>1560950.01</v>
      </c>
      <c r="D70" s="40">
        <v>1560950.01</v>
      </c>
    </row>
  </sheetData>
  <sheetProtection/>
  <mergeCells count="19">
    <mergeCell ref="B42:E42"/>
    <mergeCell ref="F42:J42"/>
    <mergeCell ref="K42:M42"/>
    <mergeCell ref="B52:E52"/>
    <mergeCell ref="F52:J52"/>
    <mergeCell ref="K52:M52"/>
    <mergeCell ref="B11:E11"/>
    <mergeCell ref="F11:J11"/>
    <mergeCell ref="K11:M11"/>
    <mergeCell ref="B32:E32"/>
    <mergeCell ref="F32:J32"/>
    <mergeCell ref="K32:M32"/>
    <mergeCell ref="A6:J6"/>
    <mergeCell ref="A7:J7"/>
    <mergeCell ref="A1:J1"/>
    <mergeCell ref="A2:J2"/>
    <mergeCell ref="A3:J3"/>
    <mergeCell ref="A4:J4"/>
    <mergeCell ref="A5:J5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6">
      <selection activeCell="G41" sqref="G41"/>
    </sheetView>
  </sheetViews>
  <sheetFormatPr defaultColWidth="11.421875" defaultRowHeight="15"/>
  <cols>
    <col min="1" max="1" width="41.28125" style="136" customWidth="1"/>
    <col min="2" max="8" width="14.7109375" style="89" customWidth="1"/>
    <col min="9" max="12" width="11.57421875" style="89" customWidth="1"/>
  </cols>
  <sheetData>
    <row r="1" ht="14.25">
      <c r="A1" s="99" t="s">
        <v>179</v>
      </c>
    </row>
    <row r="2" ht="14.25">
      <c r="A2" s="99" t="s">
        <v>0</v>
      </c>
    </row>
    <row r="3" ht="14.25">
      <c r="A3" s="99"/>
    </row>
    <row r="4" ht="14.25">
      <c r="A4" s="99" t="s">
        <v>1</v>
      </c>
    </row>
    <row r="5" ht="15" thickBot="1">
      <c r="A5" s="100"/>
    </row>
    <row r="6" spans="1:2" ht="14.25">
      <c r="A6" s="101"/>
      <c r="B6" s="102"/>
    </row>
    <row r="7" spans="1:2" s="1" customFormat="1" ht="30">
      <c r="A7" s="103" t="s">
        <v>2</v>
      </c>
      <c r="B7" s="104">
        <v>57779849.69</v>
      </c>
    </row>
    <row r="8" spans="1:2" s="1" customFormat="1" ht="30">
      <c r="A8" s="103" t="s">
        <v>3</v>
      </c>
      <c r="B8" s="104">
        <v>56750835.92</v>
      </c>
    </row>
    <row r="9" spans="1:2" s="1" customFormat="1" ht="20.25">
      <c r="A9" s="103" t="s">
        <v>4</v>
      </c>
      <c r="B9" s="104">
        <v>51764467.8</v>
      </c>
    </row>
    <row r="10" spans="1:2" s="1" customFormat="1" ht="30">
      <c r="A10" s="103" t="s">
        <v>5</v>
      </c>
      <c r="B10" s="104">
        <v>-6015381.89</v>
      </c>
    </row>
    <row r="11" spans="1:2" s="1" customFormat="1" ht="21" thickBot="1">
      <c r="A11" s="105" t="s">
        <v>6</v>
      </c>
      <c r="B11" s="106">
        <v>1029013.77</v>
      </c>
    </row>
    <row r="12" ht="14.25">
      <c r="A12" s="107"/>
    </row>
    <row r="13" ht="14.25">
      <c r="A13" s="108" t="s">
        <v>7</v>
      </c>
    </row>
    <row r="14" ht="14.25">
      <c r="A14" s="99" t="s">
        <v>180</v>
      </c>
    </row>
    <row r="15" ht="14.25">
      <c r="A15" s="99" t="s">
        <v>8</v>
      </c>
    </row>
    <row r="16" ht="14.25">
      <c r="A16" s="99"/>
    </row>
    <row r="17" ht="14.25">
      <c r="A17" s="99" t="s">
        <v>1</v>
      </c>
    </row>
    <row r="18" ht="15" thickBot="1">
      <c r="A18" s="100"/>
    </row>
    <row r="19" spans="1:8" ht="12" customHeight="1">
      <c r="A19" s="101"/>
      <c r="B19" s="183" t="s">
        <v>9</v>
      </c>
      <c r="C19" s="184"/>
      <c r="D19" s="185"/>
      <c r="E19" s="183" t="s">
        <v>10</v>
      </c>
      <c r="F19" s="184"/>
      <c r="G19" s="185"/>
      <c r="H19" s="109" t="s">
        <v>11</v>
      </c>
    </row>
    <row r="20" spans="1:12" s="81" customFormat="1" ht="12" customHeight="1">
      <c r="A20" s="186"/>
      <c r="B20" s="188" t="s">
        <v>12</v>
      </c>
      <c r="C20" s="91" t="s">
        <v>146</v>
      </c>
      <c r="D20" s="91" t="s">
        <v>147</v>
      </c>
      <c r="E20" s="188" t="s">
        <v>12</v>
      </c>
      <c r="F20" s="188" t="s">
        <v>13</v>
      </c>
      <c r="G20" s="188" t="s">
        <v>14</v>
      </c>
      <c r="H20" s="55" t="s">
        <v>15</v>
      </c>
      <c r="I20" s="89"/>
      <c r="J20" s="89"/>
      <c r="K20" s="89"/>
      <c r="L20" s="89"/>
    </row>
    <row r="21" spans="1:8" ht="36">
      <c r="A21" s="187"/>
      <c r="B21" s="189"/>
      <c r="C21" s="92" t="s">
        <v>148</v>
      </c>
      <c r="D21" s="92" t="s">
        <v>149</v>
      </c>
      <c r="E21" s="189"/>
      <c r="F21" s="189"/>
      <c r="G21" s="189"/>
      <c r="H21" s="56" t="s">
        <v>150</v>
      </c>
    </row>
    <row r="22" spans="1:8" ht="12" customHeight="1">
      <c r="A22" s="110" t="s">
        <v>16</v>
      </c>
      <c r="B22" s="111">
        <v>10197791.98</v>
      </c>
      <c r="C22" s="111">
        <v>10176718.2</v>
      </c>
      <c r="D22" s="111">
        <v>21073.78</v>
      </c>
      <c r="E22" s="111">
        <v>48628078.33</v>
      </c>
      <c r="F22" s="112">
        <v>53605629.59</v>
      </c>
      <c r="G22" s="111">
        <v>966666.22</v>
      </c>
      <c r="H22" s="113">
        <v>987740</v>
      </c>
    </row>
    <row r="23" spans="1:8" ht="12" customHeight="1">
      <c r="A23" s="110" t="s">
        <v>17</v>
      </c>
      <c r="B23" s="114">
        <v>0</v>
      </c>
      <c r="C23" s="114">
        <v>0</v>
      </c>
      <c r="D23" s="114">
        <v>0</v>
      </c>
      <c r="E23" s="114">
        <v>0</v>
      </c>
      <c r="F23" s="115">
        <v>0</v>
      </c>
      <c r="G23" s="114">
        <v>0</v>
      </c>
      <c r="H23" s="116">
        <v>0</v>
      </c>
    </row>
    <row r="24" spans="1:8" ht="12" customHeight="1">
      <c r="A24" s="110" t="s">
        <v>18</v>
      </c>
      <c r="B24" s="111">
        <v>39526.48</v>
      </c>
      <c r="C24" s="111">
        <v>39243.57</v>
      </c>
      <c r="D24" s="114">
        <v>282.91</v>
      </c>
      <c r="E24" s="111">
        <v>165514.49</v>
      </c>
      <c r="F24" s="112">
        <v>166656.48</v>
      </c>
      <c r="G24" s="111">
        <v>3290.22</v>
      </c>
      <c r="H24" s="113">
        <v>3573.13</v>
      </c>
    </row>
    <row r="25" spans="1:8" ht="12" customHeight="1">
      <c r="A25" s="110" t="s">
        <v>19</v>
      </c>
      <c r="B25" s="111">
        <v>101097.35</v>
      </c>
      <c r="C25" s="111">
        <v>101097.35</v>
      </c>
      <c r="D25" s="114">
        <v>0</v>
      </c>
      <c r="E25" s="111">
        <v>307072.48</v>
      </c>
      <c r="F25" s="112">
        <v>428108.48</v>
      </c>
      <c r="G25" s="111">
        <v>6104.22</v>
      </c>
      <c r="H25" s="113">
        <v>6104.22</v>
      </c>
    </row>
    <row r="26" spans="1:8" ht="12" customHeight="1">
      <c r="A26" s="110" t="s">
        <v>20</v>
      </c>
      <c r="B26" s="114">
        <v>0</v>
      </c>
      <c r="C26" s="114">
        <v>0</v>
      </c>
      <c r="D26" s="114">
        <v>0</v>
      </c>
      <c r="E26" s="114">
        <v>0</v>
      </c>
      <c r="F26" s="115">
        <v>0</v>
      </c>
      <c r="G26" s="114">
        <v>0</v>
      </c>
      <c r="H26" s="116">
        <v>0</v>
      </c>
    </row>
    <row r="27" spans="1:8" ht="12" customHeight="1">
      <c r="A27" s="110" t="s">
        <v>21</v>
      </c>
      <c r="B27" s="111">
        <v>134390.35</v>
      </c>
      <c r="C27" s="111">
        <v>134283.84</v>
      </c>
      <c r="D27" s="114">
        <v>106.51</v>
      </c>
      <c r="E27" s="111">
        <v>519004.56</v>
      </c>
      <c r="F27" s="112">
        <v>655195.84</v>
      </c>
      <c r="G27" s="111">
        <v>10317.17</v>
      </c>
      <c r="H27" s="113">
        <v>10423.68</v>
      </c>
    </row>
    <row r="28" spans="1:8" ht="12" customHeight="1">
      <c r="A28" s="110" t="s">
        <v>22</v>
      </c>
      <c r="B28" s="114">
        <v>0</v>
      </c>
      <c r="C28" s="114">
        <v>0</v>
      </c>
      <c r="D28" s="114">
        <v>0</v>
      </c>
      <c r="E28" s="114">
        <v>0</v>
      </c>
      <c r="F28" s="115">
        <v>0</v>
      </c>
      <c r="G28" s="114">
        <v>0</v>
      </c>
      <c r="H28" s="116">
        <v>0</v>
      </c>
    </row>
    <row r="29" spans="1:8" ht="12" customHeight="1">
      <c r="A29" s="110" t="s">
        <v>23</v>
      </c>
      <c r="B29" s="111">
        <v>23686.73</v>
      </c>
      <c r="C29" s="111">
        <v>23686.73</v>
      </c>
      <c r="D29" s="114">
        <v>0</v>
      </c>
      <c r="E29" s="111">
        <v>57728.12</v>
      </c>
      <c r="F29" s="112">
        <v>112627.73</v>
      </c>
      <c r="G29" s="111">
        <v>1147.56</v>
      </c>
      <c r="H29" s="113">
        <v>1147.57</v>
      </c>
    </row>
    <row r="30" spans="1:8" ht="12" customHeight="1">
      <c r="A30" s="110" t="s">
        <v>24</v>
      </c>
      <c r="B30" s="111">
        <v>18833.89</v>
      </c>
      <c r="C30" s="111">
        <v>18833.89</v>
      </c>
      <c r="D30" s="114">
        <v>0</v>
      </c>
      <c r="E30" s="114">
        <v>0</v>
      </c>
      <c r="F30" s="112">
        <v>78746.84</v>
      </c>
      <c r="G30" s="114">
        <v>0</v>
      </c>
      <c r="H30" s="116">
        <v>0</v>
      </c>
    </row>
    <row r="31" spans="1:8" ht="12" customHeight="1">
      <c r="A31" s="110" t="s">
        <v>25</v>
      </c>
      <c r="B31" s="111">
        <v>383501.02</v>
      </c>
      <c r="C31" s="111">
        <v>383167.68</v>
      </c>
      <c r="D31" s="114">
        <v>333.34</v>
      </c>
      <c r="E31" s="111">
        <v>1908263.03</v>
      </c>
      <c r="F31" s="112">
        <v>2518838.6</v>
      </c>
      <c r="G31" s="111">
        <v>37933.92</v>
      </c>
      <c r="H31" s="113">
        <v>38267.25</v>
      </c>
    </row>
    <row r="32" spans="1:8" ht="12" customHeight="1">
      <c r="A32" s="110" t="s">
        <v>26</v>
      </c>
      <c r="B32" s="114">
        <v>0</v>
      </c>
      <c r="C32" s="114">
        <v>0</v>
      </c>
      <c r="D32" s="114">
        <v>0</v>
      </c>
      <c r="E32" s="114">
        <v>0</v>
      </c>
      <c r="F32" s="115">
        <v>0</v>
      </c>
      <c r="G32" s="114">
        <v>0</v>
      </c>
      <c r="H32" s="116">
        <v>0</v>
      </c>
    </row>
    <row r="33" spans="1:8" ht="12" customHeight="1">
      <c r="A33" s="110" t="s">
        <v>27</v>
      </c>
      <c r="B33" s="114">
        <v>0</v>
      </c>
      <c r="C33" s="114">
        <v>0</v>
      </c>
      <c r="D33" s="114">
        <v>0</v>
      </c>
      <c r="E33" s="114">
        <v>0</v>
      </c>
      <c r="F33" s="115">
        <v>0</v>
      </c>
      <c r="G33" s="114">
        <v>0</v>
      </c>
      <c r="H33" s="116">
        <v>0</v>
      </c>
    </row>
    <row r="34" spans="1:8" ht="12" customHeight="1">
      <c r="A34" s="110" t="s">
        <v>28</v>
      </c>
      <c r="B34" s="111">
        <v>16769.24</v>
      </c>
      <c r="C34" s="111">
        <v>16769.24</v>
      </c>
      <c r="D34" s="114">
        <v>0</v>
      </c>
      <c r="E34" s="111">
        <v>118734.62</v>
      </c>
      <c r="F34" s="112">
        <v>183274.42</v>
      </c>
      <c r="G34" s="111">
        <v>2360.3</v>
      </c>
      <c r="H34" s="113">
        <v>2360.3</v>
      </c>
    </row>
    <row r="35" spans="1:8" ht="12" customHeight="1">
      <c r="A35" s="110" t="s">
        <v>29</v>
      </c>
      <c r="B35" s="114">
        <v>0</v>
      </c>
      <c r="C35" s="114">
        <v>0</v>
      </c>
      <c r="D35" s="114">
        <v>0</v>
      </c>
      <c r="E35" s="111">
        <v>52745.28</v>
      </c>
      <c r="F35" s="112">
        <v>26473.45</v>
      </c>
      <c r="G35" s="111">
        <v>1048.51</v>
      </c>
      <c r="H35" s="113">
        <v>1048.51</v>
      </c>
    </row>
    <row r="36" spans="1:8" ht="12" customHeight="1">
      <c r="A36" s="110" t="s">
        <v>30</v>
      </c>
      <c r="B36" s="111">
        <v>3631.48</v>
      </c>
      <c r="C36" s="111">
        <v>3631.48</v>
      </c>
      <c r="D36" s="114">
        <v>0</v>
      </c>
      <c r="E36" s="111">
        <v>6412.34</v>
      </c>
      <c r="F36" s="112">
        <v>3197.87</v>
      </c>
      <c r="G36" s="114">
        <v>127.47</v>
      </c>
      <c r="H36" s="116">
        <v>127.47</v>
      </c>
    </row>
    <row r="37" spans="1:8" ht="12" customHeight="1">
      <c r="A37" s="110" t="s">
        <v>31</v>
      </c>
      <c r="B37" s="114">
        <v>249.93</v>
      </c>
      <c r="C37" s="114">
        <v>249.93</v>
      </c>
      <c r="D37" s="114">
        <v>0</v>
      </c>
      <c r="E37" s="114">
        <v>914.55</v>
      </c>
      <c r="F37" s="112">
        <v>1100.38</v>
      </c>
      <c r="G37" s="114">
        <v>18.18</v>
      </c>
      <c r="H37" s="116">
        <v>18.18</v>
      </c>
    </row>
    <row r="38" spans="1:8" ht="12" customHeight="1" thickBot="1">
      <c r="A38" s="117" t="s">
        <v>11</v>
      </c>
      <c r="B38" s="118">
        <v>10919478.45</v>
      </c>
      <c r="C38" s="118">
        <v>10897681.91</v>
      </c>
      <c r="D38" s="118">
        <v>21796.54</v>
      </c>
      <c r="E38" s="118">
        <v>51764467.8</v>
      </c>
      <c r="F38" s="119">
        <v>57779849.69</v>
      </c>
      <c r="G38" s="120">
        <v>1029013.77</v>
      </c>
      <c r="H38" s="121">
        <v>1050810.31</v>
      </c>
    </row>
    <row r="39" spans="1:8" ht="12" customHeight="1">
      <c r="A39" s="122"/>
      <c r="B39" s="123"/>
      <c r="C39" s="123"/>
      <c r="D39" s="123"/>
      <c r="E39" s="123"/>
      <c r="H39" s="123"/>
    </row>
    <row r="40" ht="14.25">
      <c r="A40" s="99" t="s">
        <v>181</v>
      </c>
    </row>
    <row r="41" ht="14.25">
      <c r="A41" s="99" t="s">
        <v>32</v>
      </c>
    </row>
    <row r="42" ht="14.25">
      <c r="A42" s="99"/>
    </row>
    <row r="43" ht="14.25">
      <c r="A43" s="99" t="s">
        <v>1</v>
      </c>
    </row>
    <row r="44" ht="15" thickBot="1">
      <c r="A44" s="100"/>
    </row>
    <row r="45" spans="1:4" ht="36">
      <c r="A45" s="124"/>
      <c r="B45" s="125" t="s">
        <v>182</v>
      </c>
      <c r="C45" s="125" t="s">
        <v>13</v>
      </c>
      <c r="D45" s="126" t="s">
        <v>33</v>
      </c>
    </row>
    <row r="46" spans="1:4" ht="14.25">
      <c r="A46" s="127" t="s">
        <v>34</v>
      </c>
      <c r="B46" s="128">
        <v>1387769.04</v>
      </c>
      <c r="C46" s="128">
        <v>1427465.85</v>
      </c>
      <c r="D46" s="129">
        <v>-39696.81</v>
      </c>
    </row>
    <row r="47" spans="1:4" ht="14.25">
      <c r="A47" s="127" t="s">
        <v>35</v>
      </c>
      <c r="B47" s="130">
        <v>0</v>
      </c>
      <c r="C47" s="128">
        <v>1988.07</v>
      </c>
      <c r="D47" s="129">
        <v>-1988.07</v>
      </c>
    </row>
    <row r="48" spans="1:4" ht="14.25">
      <c r="A48" s="127" t="s">
        <v>36</v>
      </c>
      <c r="B48" s="130">
        <v>0</v>
      </c>
      <c r="C48" s="130">
        <v>0</v>
      </c>
      <c r="D48" s="131">
        <v>0</v>
      </c>
    </row>
    <row r="49" spans="1:4" ht="14.25">
      <c r="A49" s="127" t="s">
        <v>37</v>
      </c>
      <c r="B49" s="128">
        <v>4471686.52</v>
      </c>
      <c r="C49" s="128">
        <v>3927231.85</v>
      </c>
      <c r="D49" s="104">
        <v>544454.67</v>
      </c>
    </row>
    <row r="50" spans="1:4" ht="14.25">
      <c r="A50" s="127" t="s">
        <v>38</v>
      </c>
      <c r="B50" s="128">
        <v>33472.76</v>
      </c>
      <c r="C50" s="128">
        <v>38150.09</v>
      </c>
      <c r="D50" s="129">
        <v>-4677.33</v>
      </c>
    </row>
    <row r="51" spans="1:4" ht="14.25">
      <c r="A51" s="127" t="s">
        <v>39</v>
      </c>
      <c r="B51" s="130">
        <v>599.19</v>
      </c>
      <c r="C51" s="130">
        <v>0</v>
      </c>
      <c r="D51" s="131">
        <v>599.19</v>
      </c>
    </row>
    <row r="52" spans="1:4" ht="14.25">
      <c r="A52" s="127" t="s">
        <v>40</v>
      </c>
      <c r="B52" s="128">
        <v>124920.44</v>
      </c>
      <c r="C52" s="128">
        <v>112715.61</v>
      </c>
      <c r="D52" s="104">
        <v>12204.83</v>
      </c>
    </row>
    <row r="53" spans="1:4" ht="14.25">
      <c r="A53" s="127" t="s">
        <v>41</v>
      </c>
      <c r="B53" s="130">
        <v>0</v>
      </c>
      <c r="C53" s="130">
        <v>756.78</v>
      </c>
      <c r="D53" s="132">
        <v>-756.78</v>
      </c>
    </row>
    <row r="54" spans="1:4" ht="15" thickBot="1">
      <c r="A54" s="133" t="s">
        <v>42</v>
      </c>
      <c r="B54" s="134">
        <v>0</v>
      </c>
      <c r="C54" s="134">
        <v>0</v>
      </c>
      <c r="D54" s="135">
        <v>0</v>
      </c>
    </row>
    <row r="55" ht="14.25">
      <c r="A55" s="100" t="s">
        <v>43</v>
      </c>
    </row>
  </sheetData>
  <sheetProtection/>
  <mergeCells count="7">
    <mergeCell ref="B19:D19"/>
    <mergeCell ref="E19:G19"/>
    <mergeCell ref="A20:A21"/>
    <mergeCell ref="B20:B21"/>
    <mergeCell ref="E20:E21"/>
    <mergeCell ref="F20:F21"/>
    <mergeCell ref="G20:G21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F8" sqref="F8"/>
    </sheetView>
  </sheetViews>
  <sheetFormatPr defaultColWidth="11.421875" defaultRowHeight="15"/>
  <cols>
    <col min="1" max="16384" width="11.421875" style="5" customWidth="1"/>
  </cols>
  <sheetData>
    <row r="1" ht="13.5">
      <c r="A1" s="137" t="s">
        <v>183</v>
      </c>
    </row>
    <row r="2" ht="13.5">
      <c r="A2" s="137" t="s">
        <v>84</v>
      </c>
    </row>
    <row r="3" ht="13.5">
      <c r="A3" s="137" t="s">
        <v>85</v>
      </c>
    </row>
    <row r="4" ht="13.5">
      <c r="A4" s="137"/>
    </row>
    <row r="5" ht="13.5">
      <c r="A5" s="137" t="s">
        <v>1</v>
      </c>
    </row>
    <row r="6" ht="15" thickBot="1">
      <c r="A6" s="138"/>
    </row>
    <row r="7" spans="1:13" ht="12.75">
      <c r="A7" s="190"/>
      <c r="B7" s="139" t="s">
        <v>86</v>
      </c>
      <c r="C7" s="139" t="s">
        <v>86</v>
      </c>
      <c r="D7" s="139" t="s">
        <v>87</v>
      </c>
      <c r="E7" s="139" t="s">
        <v>88</v>
      </c>
      <c r="F7" s="139" t="s">
        <v>88</v>
      </c>
      <c r="G7" s="139" t="s">
        <v>89</v>
      </c>
      <c r="H7" s="139" t="s">
        <v>90</v>
      </c>
      <c r="I7" s="139" t="s">
        <v>90</v>
      </c>
      <c r="J7" s="139" t="s">
        <v>89</v>
      </c>
      <c r="K7" s="139" t="s">
        <v>91</v>
      </c>
      <c r="L7" s="139" t="s">
        <v>91</v>
      </c>
      <c r="M7" s="140" t="s">
        <v>92</v>
      </c>
    </row>
    <row r="8" spans="1:13" ht="12.75">
      <c r="A8" s="191"/>
      <c r="B8" s="141" t="s">
        <v>93</v>
      </c>
      <c r="C8" s="141" t="s">
        <v>93</v>
      </c>
      <c r="D8" s="141" t="s">
        <v>94</v>
      </c>
      <c r="E8" s="141" t="s">
        <v>95</v>
      </c>
      <c r="F8" s="141" t="s">
        <v>95</v>
      </c>
      <c r="G8" s="141" t="s">
        <v>96</v>
      </c>
      <c r="H8" s="141" t="s">
        <v>97</v>
      </c>
      <c r="I8" s="141" t="s">
        <v>98</v>
      </c>
      <c r="J8" s="141" t="s">
        <v>99</v>
      </c>
      <c r="K8" s="141" t="s">
        <v>100</v>
      </c>
      <c r="L8" s="141" t="s">
        <v>100</v>
      </c>
      <c r="M8" s="142" t="s">
        <v>101</v>
      </c>
    </row>
    <row r="9" spans="1:13" ht="12.75">
      <c r="A9" s="192"/>
      <c r="B9" s="143" t="s">
        <v>102</v>
      </c>
      <c r="C9" s="143" t="s">
        <v>103</v>
      </c>
      <c r="D9" s="143"/>
      <c r="E9" s="143" t="s">
        <v>104</v>
      </c>
      <c r="F9" s="143" t="s">
        <v>105</v>
      </c>
      <c r="G9" s="143"/>
      <c r="H9" s="143" t="s">
        <v>99</v>
      </c>
      <c r="I9" s="143" t="s">
        <v>99</v>
      </c>
      <c r="J9" s="143"/>
      <c r="K9" s="143" t="s">
        <v>106</v>
      </c>
      <c r="L9" s="143" t="s">
        <v>107</v>
      </c>
      <c r="M9" s="144"/>
    </row>
    <row r="10" spans="1:13" ht="12.75">
      <c r="A10" s="145" t="s">
        <v>21</v>
      </c>
      <c r="B10" s="146">
        <v>0</v>
      </c>
      <c r="C10" s="146">
        <v>0</v>
      </c>
      <c r="D10" s="146">
        <v>0</v>
      </c>
      <c r="E10" s="147">
        <v>96744.25</v>
      </c>
      <c r="F10" s="147">
        <v>98998.87</v>
      </c>
      <c r="G10" s="147">
        <v>-2254.62</v>
      </c>
      <c r="H10" s="147">
        <v>96744.25</v>
      </c>
      <c r="I10" s="147">
        <v>98998.87</v>
      </c>
      <c r="J10" s="147">
        <v>-2254.62</v>
      </c>
      <c r="K10" s="146">
        <v>0</v>
      </c>
      <c r="L10" s="146">
        <v>0</v>
      </c>
      <c r="M10" s="148">
        <v>0</v>
      </c>
    </row>
    <row r="11" spans="1:13" ht="12.75">
      <c r="A11" s="145" t="s">
        <v>22</v>
      </c>
      <c r="B11" s="146">
        <v>0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8">
        <v>0</v>
      </c>
    </row>
    <row r="12" spans="1:13" ht="12.75">
      <c r="A12" s="145" t="s">
        <v>108</v>
      </c>
      <c r="B12" s="146">
        <v>0</v>
      </c>
      <c r="C12" s="146">
        <v>0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8">
        <v>0</v>
      </c>
    </row>
    <row r="13" spans="1:13" ht="12.75">
      <c r="A13" s="145" t="s">
        <v>109</v>
      </c>
      <c r="B13" s="146">
        <v>0</v>
      </c>
      <c r="C13" s="146">
        <v>0</v>
      </c>
      <c r="D13" s="146">
        <v>0</v>
      </c>
      <c r="E13" s="147">
        <v>8662.67</v>
      </c>
      <c r="F13" s="147">
        <v>7715.23</v>
      </c>
      <c r="G13" s="146">
        <v>947.44</v>
      </c>
      <c r="H13" s="147">
        <v>8662.67</v>
      </c>
      <c r="I13" s="147">
        <v>7715.23</v>
      </c>
      <c r="J13" s="146">
        <v>947.44</v>
      </c>
      <c r="K13" s="147">
        <v>79185.06</v>
      </c>
      <c r="L13" s="147">
        <v>115026.3</v>
      </c>
      <c r="M13" s="149">
        <v>-35841.24</v>
      </c>
    </row>
    <row r="14" spans="1:13" ht="12.75">
      <c r="A14" s="145" t="s">
        <v>110</v>
      </c>
      <c r="B14" s="146">
        <v>0</v>
      </c>
      <c r="C14" s="146">
        <v>0</v>
      </c>
      <c r="D14" s="146">
        <v>0</v>
      </c>
      <c r="E14" s="147">
        <v>112584.94</v>
      </c>
      <c r="F14" s="147">
        <v>74276.55</v>
      </c>
      <c r="G14" s="147">
        <v>38308.39</v>
      </c>
      <c r="H14" s="147">
        <v>112584.94</v>
      </c>
      <c r="I14" s="147">
        <v>74276.55</v>
      </c>
      <c r="J14" s="147">
        <v>38308.39</v>
      </c>
      <c r="K14" s="147">
        <v>447973.7</v>
      </c>
      <c r="L14" s="147">
        <v>225694.93</v>
      </c>
      <c r="M14" s="149">
        <v>222278.77</v>
      </c>
    </row>
    <row r="15" spans="1:13" ht="12.75">
      <c r="A15" s="145" t="s">
        <v>23</v>
      </c>
      <c r="B15" s="146">
        <v>0</v>
      </c>
      <c r="C15" s="146">
        <v>0</v>
      </c>
      <c r="D15" s="146">
        <v>0</v>
      </c>
      <c r="E15" s="147">
        <v>6998.49</v>
      </c>
      <c r="F15" s="147">
        <v>4514.28</v>
      </c>
      <c r="G15" s="147">
        <v>2484.21</v>
      </c>
      <c r="H15" s="147">
        <v>6998.49</v>
      </c>
      <c r="I15" s="147">
        <v>4514.28</v>
      </c>
      <c r="J15" s="147">
        <v>2484.21</v>
      </c>
      <c r="K15" s="146">
        <v>0</v>
      </c>
      <c r="L15" s="146">
        <v>0</v>
      </c>
      <c r="M15" s="148">
        <v>0</v>
      </c>
    </row>
    <row r="16" spans="1:13" ht="12.75">
      <c r="A16" s="145" t="s">
        <v>111</v>
      </c>
      <c r="B16" s="146">
        <v>0</v>
      </c>
      <c r="C16" s="146">
        <v>0</v>
      </c>
      <c r="D16" s="146">
        <v>0</v>
      </c>
      <c r="E16" s="147">
        <v>302297.97</v>
      </c>
      <c r="F16" s="147">
        <v>269227.67</v>
      </c>
      <c r="G16" s="147">
        <v>33070.3</v>
      </c>
      <c r="H16" s="147">
        <v>302297.97</v>
      </c>
      <c r="I16" s="147">
        <v>269227.67</v>
      </c>
      <c r="J16" s="147">
        <v>33070.3</v>
      </c>
      <c r="K16" s="147">
        <v>795807.06</v>
      </c>
      <c r="L16" s="147">
        <v>526273.52</v>
      </c>
      <c r="M16" s="149">
        <v>269533.54</v>
      </c>
    </row>
    <row r="17" spans="1:13" ht="12.75">
      <c r="A17" s="145" t="s">
        <v>112</v>
      </c>
      <c r="B17" s="146">
        <v>0</v>
      </c>
      <c r="C17" s="146">
        <v>0</v>
      </c>
      <c r="D17" s="146">
        <v>0</v>
      </c>
      <c r="E17" s="147">
        <v>10799.85</v>
      </c>
      <c r="F17" s="147">
        <v>6012.55</v>
      </c>
      <c r="G17" s="147">
        <v>4787.3</v>
      </c>
      <c r="H17" s="147">
        <v>10799.85</v>
      </c>
      <c r="I17" s="147">
        <v>6012.55</v>
      </c>
      <c r="J17" s="147">
        <v>4787.3</v>
      </c>
      <c r="K17" s="146">
        <v>0</v>
      </c>
      <c r="L17" s="146">
        <v>0</v>
      </c>
      <c r="M17" s="148">
        <v>0</v>
      </c>
    </row>
    <row r="18" spans="1:13" ht="12.75">
      <c r="A18" s="145" t="s">
        <v>113</v>
      </c>
      <c r="B18" s="146">
        <v>0</v>
      </c>
      <c r="C18" s="146">
        <v>0</v>
      </c>
      <c r="D18" s="146">
        <v>0</v>
      </c>
      <c r="E18" s="146">
        <v>657.67</v>
      </c>
      <c r="F18" s="146">
        <v>0</v>
      </c>
      <c r="G18" s="146">
        <v>657.67</v>
      </c>
      <c r="H18" s="146">
        <v>657.67</v>
      </c>
      <c r="I18" s="146">
        <v>0</v>
      </c>
      <c r="J18" s="146">
        <v>657.67</v>
      </c>
      <c r="K18" s="146">
        <v>0</v>
      </c>
      <c r="L18" s="146">
        <v>0</v>
      </c>
      <c r="M18" s="148">
        <v>0</v>
      </c>
    </row>
    <row r="19" spans="1:13" ht="12.75">
      <c r="A19" s="145" t="s">
        <v>114</v>
      </c>
      <c r="B19" s="146">
        <v>0</v>
      </c>
      <c r="C19" s="146">
        <v>0</v>
      </c>
      <c r="D19" s="146">
        <v>0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8">
        <v>0</v>
      </c>
    </row>
    <row r="20" spans="1:13" ht="12.75">
      <c r="A20" s="145" t="s">
        <v>115</v>
      </c>
      <c r="B20" s="146">
        <v>0</v>
      </c>
      <c r="C20" s="146">
        <v>0</v>
      </c>
      <c r="D20" s="146">
        <v>0</v>
      </c>
      <c r="E20" s="146">
        <v>684.13</v>
      </c>
      <c r="F20" s="146">
        <v>264.96</v>
      </c>
      <c r="G20" s="146">
        <v>419.17</v>
      </c>
      <c r="H20" s="146">
        <v>684.13</v>
      </c>
      <c r="I20" s="146">
        <v>264.96</v>
      </c>
      <c r="J20" s="146">
        <v>419.17</v>
      </c>
      <c r="K20" s="146">
        <v>0</v>
      </c>
      <c r="L20" s="146">
        <v>0</v>
      </c>
      <c r="M20" s="148">
        <v>0</v>
      </c>
    </row>
    <row r="21" spans="1:13" ht="12.75">
      <c r="A21" s="145" t="s">
        <v>116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8">
        <v>0</v>
      </c>
    </row>
    <row r="22" spans="1:13" ht="12.75">
      <c r="A22" s="145" t="s">
        <v>117</v>
      </c>
      <c r="B22" s="146">
        <v>0</v>
      </c>
      <c r="C22" s="146">
        <v>0</v>
      </c>
      <c r="D22" s="146">
        <v>0</v>
      </c>
      <c r="E22" s="147">
        <v>4460</v>
      </c>
      <c r="F22" s="147">
        <v>3810</v>
      </c>
      <c r="G22" s="146">
        <v>650</v>
      </c>
      <c r="H22" s="147">
        <v>4460</v>
      </c>
      <c r="I22" s="147">
        <v>3810</v>
      </c>
      <c r="J22" s="146">
        <v>650</v>
      </c>
      <c r="K22" s="146">
        <v>0</v>
      </c>
      <c r="L22" s="146">
        <v>0</v>
      </c>
      <c r="M22" s="148">
        <v>0</v>
      </c>
    </row>
    <row r="23" spans="1:13" ht="13.5" thickBot="1">
      <c r="A23" s="150"/>
      <c r="B23" s="151">
        <v>0</v>
      </c>
      <c r="C23" s="151">
        <v>0</v>
      </c>
      <c r="D23" s="151">
        <v>0</v>
      </c>
      <c r="E23" s="152">
        <v>543889.98</v>
      </c>
      <c r="F23" s="152">
        <v>464820.11</v>
      </c>
      <c r="G23" s="152">
        <v>79069.87</v>
      </c>
      <c r="H23" s="152">
        <v>543889.98</v>
      </c>
      <c r="I23" s="152">
        <v>464820.11</v>
      </c>
      <c r="J23" s="152">
        <v>79069.87</v>
      </c>
      <c r="K23" s="152">
        <v>1322965.82</v>
      </c>
      <c r="L23" s="152">
        <v>866994.75</v>
      </c>
      <c r="M23" s="153">
        <v>455971.07</v>
      </c>
    </row>
  </sheetData>
  <sheetProtection/>
  <mergeCells count="1">
    <mergeCell ref="A7:A9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E12" sqref="E12"/>
    </sheetView>
  </sheetViews>
  <sheetFormatPr defaultColWidth="8.8515625" defaultRowHeight="15"/>
  <cols>
    <col min="1" max="1" width="24.28125" style="5" customWidth="1"/>
    <col min="2" max="13" width="16.00390625" style="6" customWidth="1"/>
    <col min="14" max="16384" width="8.8515625" style="6" customWidth="1"/>
  </cols>
  <sheetData>
    <row r="1" spans="1:10" ht="15.75">
      <c r="A1" s="195" t="s">
        <v>184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3.5">
      <c r="A2" s="193"/>
      <c r="B2" s="194"/>
      <c r="C2" s="194"/>
      <c r="D2" s="194"/>
      <c r="E2" s="194"/>
      <c r="F2" s="194"/>
      <c r="G2" s="194"/>
      <c r="H2" s="194"/>
      <c r="I2" s="194"/>
      <c r="J2" s="194"/>
    </row>
    <row r="3" spans="1:10" ht="13.5">
      <c r="A3" s="193" t="s">
        <v>1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12.75">
      <c r="A4" s="196" t="s">
        <v>143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0" ht="13.5">
      <c r="A5" s="193"/>
      <c r="B5" s="194"/>
      <c r="C5" s="194"/>
      <c r="D5" s="194"/>
      <c r="E5" s="194"/>
      <c r="F5" s="194"/>
      <c r="G5" s="194"/>
      <c r="H5" s="194"/>
      <c r="I5" s="194"/>
      <c r="J5" s="194"/>
    </row>
    <row r="6" spans="1:10" ht="13.5">
      <c r="A6" s="193"/>
      <c r="B6" s="194"/>
      <c r="C6" s="194"/>
      <c r="D6" s="194"/>
      <c r="E6" s="194"/>
      <c r="F6" s="194"/>
      <c r="G6" s="194"/>
      <c r="H6" s="194"/>
      <c r="I6" s="194"/>
      <c r="J6" s="194"/>
    </row>
    <row r="7" spans="1:10" ht="13.5">
      <c r="A7" s="193"/>
      <c r="B7" s="194"/>
      <c r="C7" s="194"/>
      <c r="D7" s="194"/>
      <c r="E7" s="194"/>
      <c r="F7" s="194"/>
      <c r="G7" s="194"/>
      <c r="H7" s="194"/>
      <c r="I7" s="194"/>
      <c r="J7" s="194"/>
    </row>
    <row r="10" ht="12.75">
      <c r="A10" s="3" t="s">
        <v>185</v>
      </c>
    </row>
    <row r="11" spans="1:13" ht="12" customHeight="1">
      <c r="A11" s="4"/>
      <c r="B11" s="182" t="s">
        <v>176</v>
      </c>
      <c r="C11" s="182"/>
      <c r="D11" s="182"/>
      <c r="E11" s="182"/>
      <c r="F11" s="182" t="s">
        <v>177</v>
      </c>
      <c r="G11" s="182"/>
      <c r="H11" s="182"/>
      <c r="I11" s="182"/>
      <c r="J11" s="182"/>
      <c r="K11" s="182" t="s">
        <v>178</v>
      </c>
      <c r="L11" s="182"/>
      <c r="M11" s="182"/>
    </row>
    <row r="12" spans="1:13" s="43" customFormat="1" ht="120">
      <c r="A12" s="4"/>
      <c r="B12" s="90" t="s">
        <v>45</v>
      </c>
      <c r="C12" s="90" t="s">
        <v>46</v>
      </c>
      <c r="D12" s="90" t="s">
        <v>47</v>
      </c>
      <c r="E12" s="90" t="s">
        <v>48</v>
      </c>
      <c r="F12" s="90" t="s">
        <v>49</v>
      </c>
      <c r="G12" s="90" t="s">
        <v>50</v>
      </c>
      <c r="H12" s="90" t="s">
        <v>51</v>
      </c>
      <c r="I12" s="90" t="s">
        <v>52</v>
      </c>
      <c r="J12" s="90" t="s">
        <v>53</v>
      </c>
      <c r="K12" s="90" t="s">
        <v>54</v>
      </c>
      <c r="L12" s="90" t="s">
        <v>55</v>
      </c>
      <c r="M12" s="90" t="s">
        <v>56</v>
      </c>
    </row>
    <row r="13" spans="1:13" ht="12.75">
      <c r="A13" s="66" t="s">
        <v>140</v>
      </c>
      <c r="B13" s="39">
        <v>0</v>
      </c>
      <c r="C13" s="39">
        <v>0</v>
      </c>
      <c r="D13" s="39">
        <v>0</v>
      </c>
      <c r="E13" s="39">
        <v>0</v>
      </c>
      <c r="F13" s="39">
        <v>5977783.79</v>
      </c>
      <c r="G13" s="39">
        <v>5156115.55</v>
      </c>
      <c r="H13" s="39">
        <v>3654990.16</v>
      </c>
      <c r="I13" s="39">
        <v>365499.02</v>
      </c>
      <c r="J13" s="39">
        <v>473419.52</v>
      </c>
      <c r="K13" s="39">
        <v>0</v>
      </c>
      <c r="L13" s="39">
        <v>473419.52</v>
      </c>
      <c r="M13" s="39">
        <v>838918.54</v>
      </c>
    </row>
    <row r="14" spans="1:13" ht="12.75">
      <c r="A14" s="66" t="s">
        <v>186</v>
      </c>
      <c r="B14" s="39">
        <v>0</v>
      </c>
      <c r="C14" s="39">
        <v>0</v>
      </c>
      <c r="D14" s="39">
        <v>0</v>
      </c>
      <c r="E14" s="39">
        <v>0</v>
      </c>
      <c r="F14" s="39">
        <v>977410.6</v>
      </c>
      <c r="G14" s="39">
        <v>668359.5</v>
      </c>
      <c r="H14" s="39">
        <v>576832.04</v>
      </c>
      <c r="I14" s="39">
        <v>0</v>
      </c>
      <c r="J14" s="39">
        <v>309051.1</v>
      </c>
      <c r="K14" s="39">
        <v>0</v>
      </c>
      <c r="L14" s="39">
        <v>309051.1</v>
      </c>
      <c r="M14" s="39">
        <v>309051.1</v>
      </c>
    </row>
    <row r="15" spans="1:13" ht="12.75">
      <c r="A15" s="66" t="s">
        <v>187</v>
      </c>
      <c r="B15" s="39">
        <v>0</v>
      </c>
      <c r="C15" s="39">
        <v>0</v>
      </c>
      <c r="D15" s="39">
        <v>0</v>
      </c>
      <c r="E15" s="39">
        <v>0</v>
      </c>
      <c r="F15" s="39">
        <v>589.66</v>
      </c>
      <c r="G15" s="39">
        <v>3775.91</v>
      </c>
      <c r="H15" s="39">
        <v>4020.71</v>
      </c>
      <c r="I15" s="39">
        <v>0</v>
      </c>
      <c r="J15" s="39">
        <v>-3186.25</v>
      </c>
      <c r="K15" s="39">
        <v>0</v>
      </c>
      <c r="L15" s="39">
        <v>-3186.25</v>
      </c>
      <c r="M15" s="39">
        <v>-3186.25</v>
      </c>
    </row>
    <row r="16" spans="1:13" ht="12.75">
      <c r="A16" s="42" t="s">
        <v>11</v>
      </c>
      <c r="B16" s="40">
        <v>0</v>
      </c>
      <c r="C16" s="40">
        <v>0</v>
      </c>
      <c r="D16" s="40">
        <v>0</v>
      </c>
      <c r="E16" s="40">
        <v>0</v>
      </c>
      <c r="F16" s="40">
        <v>6955784.05</v>
      </c>
      <c r="G16" s="40">
        <v>5828250.96</v>
      </c>
      <c r="H16" s="40">
        <v>4235842.91</v>
      </c>
      <c r="I16" s="40">
        <v>365499.02</v>
      </c>
      <c r="J16" s="40">
        <v>779284.37</v>
      </c>
      <c r="K16" s="40">
        <v>0</v>
      </c>
      <c r="L16" s="40">
        <v>779284.37</v>
      </c>
      <c r="M16" s="40">
        <v>1144783.3900000001</v>
      </c>
    </row>
    <row r="19" ht="12.75">
      <c r="A19" s="41" t="s">
        <v>61</v>
      </c>
    </row>
    <row r="20" spans="1:13" ht="12.75">
      <c r="A20" s="4"/>
      <c r="B20" s="182" t="s">
        <v>176</v>
      </c>
      <c r="C20" s="182"/>
      <c r="D20" s="182"/>
      <c r="E20" s="182"/>
      <c r="F20" s="182" t="s">
        <v>177</v>
      </c>
      <c r="G20" s="182"/>
      <c r="H20" s="182"/>
      <c r="I20" s="182"/>
      <c r="J20" s="182"/>
      <c r="K20" s="182" t="s">
        <v>178</v>
      </c>
      <c r="L20" s="182"/>
      <c r="M20" s="182"/>
    </row>
    <row r="21" spans="1:13" s="43" customFormat="1" ht="120">
      <c r="A21" s="4"/>
      <c r="B21" s="90" t="s">
        <v>45</v>
      </c>
      <c r="C21" s="90" t="s">
        <v>46</v>
      </c>
      <c r="D21" s="90" t="s">
        <v>47</v>
      </c>
      <c r="E21" s="90" t="s">
        <v>48</v>
      </c>
      <c r="F21" s="90" t="s">
        <v>49</v>
      </c>
      <c r="G21" s="90" t="s">
        <v>50</v>
      </c>
      <c r="H21" s="90" t="s">
        <v>51</v>
      </c>
      <c r="I21" s="90" t="s">
        <v>52</v>
      </c>
      <c r="J21" s="90" t="s">
        <v>53</v>
      </c>
      <c r="K21" s="90" t="s">
        <v>54</v>
      </c>
      <c r="L21" s="90" t="s">
        <v>55</v>
      </c>
      <c r="M21" s="90" t="s">
        <v>56</v>
      </c>
    </row>
    <row r="22" spans="1:13" ht="12.75">
      <c r="A22" s="66" t="s">
        <v>141</v>
      </c>
      <c r="B22" s="39">
        <v>0</v>
      </c>
      <c r="C22" s="39">
        <v>0</v>
      </c>
      <c r="D22" s="39">
        <v>0</v>
      </c>
      <c r="E22" s="39">
        <v>0</v>
      </c>
      <c r="F22" s="39">
        <v>74927.31</v>
      </c>
      <c r="G22" s="39">
        <v>48108.15</v>
      </c>
      <c r="H22" s="39">
        <v>33112.5</v>
      </c>
      <c r="I22" s="39">
        <v>3311.25</v>
      </c>
      <c r="J22" s="39">
        <v>6257.61</v>
      </c>
      <c r="K22" s="39">
        <v>0</v>
      </c>
      <c r="L22" s="39">
        <v>6257.61</v>
      </c>
      <c r="M22" s="39">
        <v>9568.86</v>
      </c>
    </row>
    <row r="23" spans="1:13" ht="12.75">
      <c r="A23" s="66" t="s">
        <v>188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</row>
    <row r="24" spans="1:13" ht="12.75">
      <c r="A24" s="66" t="s">
        <v>189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</row>
    <row r="25" spans="1:13" ht="12.75">
      <c r="A25" s="42" t="s">
        <v>11</v>
      </c>
      <c r="B25" s="40">
        <v>0</v>
      </c>
      <c r="C25" s="40">
        <v>0</v>
      </c>
      <c r="D25" s="40">
        <v>0</v>
      </c>
      <c r="E25" s="40">
        <v>0</v>
      </c>
      <c r="F25" s="40">
        <v>74927.31</v>
      </c>
      <c r="G25" s="40">
        <v>48108.15</v>
      </c>
      <c r="H25" s="40">
        <v>33112.5</v>
      </c>
      <c r="I25" s="40">
        <v>3311.25</v>
      </c>
      <c r="J25" s="40">
        <v>6257.61</v>
      </c>
      <c r="K25" s="40">
        <v>0</v>
      </c>
      <c r="L25" s="40">
        <v>6257.61</v>
      </c>
      <c r="M25" s="40">
        <v>9568.86</v>
      </c>
    </row>
    <row r="28" ht="12.75">
      <c r="A28" s="3" t="s">
        <v>72</v>
      </c>
    </row>
    <row r="30" spans="1:13" s="43" customFormat="1" ht="36">
      <c r="A30" s="90"/>
      <c r="B30" s="90" t="s">
        <v>73</v>
      </c>
      <c r="C30" s="90" t="s">
        <v>74</v>
      </c>
      <c r="D30" s="90" t="s">
        <v>75</v>
      </c>
      <c r="E30" s="6"/>
      <c r="F30" s="6"/>
      <c r="G30" s="6"/>
      <c r="H30" s="6"/>
      <c r="I30" s="6"/>
      <c r="J30" s="6"/>
      <c r="K30" s="6"/>
      <c r="L30" s="6"/>
      <c r="M30" s="6"/>
    </row>
    <row r="31" spans="1:4" ht="12.75">
      <c r="A31" s="66" t="s">
        <v>190</v>
      </c>
      <c r="B31" s="39">
        <v>0</v>
      </c>
      <c r="C31" s="39">
        <v>473419.52</v>
      </c>
      <c r="D31" s="39">
        <v>473419.52</v>
      </c>
    </row>
    <row r="32" spans="1:4" ht="22.5">
      <c r="A32" s="66" t="s">
        <v>191</v>
      </c>
      <c r="B32" s="39">
        <v>0</v>
      </c>
      <c r="C32" s="39">
        <v>309051.1</v>
      </c>
      <c r="D32" s="39">
        <v>309051.1</v>
      </c>
    </row>
    <row r="33" spans="1:4" ht="12.75">
      <c r="A33" s="66" t="s">
        <v>192</v>
      </c>
      <c r="B33" s="39">
        <v>0</v>
      </c>
      <c r="C33" s="39">
        <v>-3186.25</v>
      </c>
      <c r="D33" s="39">
        <v>-3186.25</v>
      </c>
    </row>
    <row r="34" spans="1:4" ht="12.75">
      <c r="A34" s="66" t="s">
        <v>193</v>
      </c>
      <c r="B34" s="39">
        <v>0</v>
      </c>
      <c r="C34" s="39">
        <v>6257.61</v>
      </c>
      <c r="D34" s="39">
        <v>6257.61</v>
      </c>
    </row>
    <row r="35" spans="1:4" ht="12.75">
      <c r="A35" s="42" t="s">
        <v>11</v>
      </c>
      <c r="B35" s="40">
        <v>0</v>
      </c>
      <c r="C35" s="40">
        <v>785541.98</v>
      </c>
      <c r="D35" s="40">
        <v>785541.98</v>
      </c>
    </row>
  </sheetData>
  <sheetProtection/>
  <mergeCells count="13">
    <mergeCell ref="A7:J7"/>
    <mergeCell ref="B11:E11"/>
    <mergeCell ref="F11:J11"/>
    <mergeCell ref="K11:M11"/>
    <mergeCell ref="B20:E20"/>
    <mergeCell ref="F20:J20"/>
    <mergeCell ref="K20:M20"/>
    <mergeCell ref="A6:J6"/>
    <mergeCell ref="A1:J1"/>
    <mergeCell ref="A2:J2"/>
    <mergeCell ref="A3:J3"/>
    <mergeCell ref="A4:J4"/>
    <mergeCell ref="A5:J5"/>
  </mergeCells>
  <printOptions/>
  <pageMargins left="0.787401575" right="0.787401575" top="0.984251969" bottom="0.984251969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48.140625" style="5" customWidth="1"/>
    <col min="2" max="2" width="28.00390625" style="6" customWidth="1"/>
    <col min="3" max="3" width="11.421875" style="6" customWidth="1"/>
    <col min="4" max="4" width="14.28125" style="6" customWidth="1"/>
    <col min="5" max="16384" width="11.421875" style="6" customWidth="1"/>
  </cols>
  <sheetData>
    <row r="1" ht="13.5">
      <c r="A1" s="67" t="s">
        <v>194</v>
      </c>
    </row>
    <row r="2" ht="13.5">
      <c r="A2" s="44" t="s">
        <v>0</v>
      </c>
    </row>
    <row r="3" ht="13.5">
      <c r="A3" s="44"/>
    </row>
    <row r="4" ht="13.5">
      <c r="A4" s="44" t="s">
        <v>1</v>
      </c>
    </row>
    <row r="5" ht="15" thickBot="1">
      <c r="A5" s="45"/>
    </row>
    <row r="6" spans="1:2" ht="12.75">
      <c r="A6" s="46"/>
      <c r="B6" s="47"/>
    </row>
    <row r="7" spans="1:2" ht="20.25">
      <c r="A7" s="48" t="s">
        <v>2</v>
      </c>
      <c r="B7" s="49">
        <v>3688102.66</v>
      </c>
    </row>
    <row r="8" spans="1:2" ht="20.25">
      <c r="A8" s="48" t="s">
        <v>3</v>
      </c>
      <c r="B8" s="49">
        <v>4636600.9</v>
      </c>
    </row>
    <row r="9" spans="1:2" ht="20.25">
      <c r="A9" s="48" t="s">
        <v>4</v>
      </c>
      <c r="B9" s="49">
        <v>5108609.07</v>
      </c>
    </row>
    <row r="10" spans="1:2" ht="20.25">
      <c r="A10" s="48" t="s">
        <v>5</v>
      </c>
      <c r="B10" s="49">
        <v>472008.22</v>
      </c>
    </row>
    <row r="11" spans="1:2" ht="13.5" thickBot="1">
      <c r="A11" s="50" t="s">
        <v>6</v>
      </c>
      <c r="B11" s="51">
        <v>472008.17</v>
      </c>
    </row>
    <row r="12" ht="12.75">
      <c r="A12" s="52"/>
    </row>
    <row r="13" ht="12.75">
      <c r="A13" s="53" t="s">
        <v>195</v>
      </c>
    </row>
    <row r="14" ht="13.5">
      <c r="A14" s="67" t="s">
        <v>196</v>
      </c>
    </row>
    <row r="15" ht="13.5">
      <c r="A15" s="67" t="s">
        <v>8</v>
      </c>
    </row>
    <row r="16" ht="13.5">
      <c r="A16" s="44"/>
    </row>
    <row r="17" ht="13.5">
      <c r="A17" s="44" t="s">
        <v>1</v>
      </c>
    </row>
    <row r="18" ht="15" thickBot="1">
      <c r="A18" s="45"/>
    </row>
    <row r="19" spans="1:8" ht="12.75">
      <c r="A19" s="46"/>
      <c r="B19" s="200" t="s">
        <v>197</v>
      </c>
      <c r="C19" s="201"/>
      <c r="D19" s="202"/>
      <c r="E19" s="200" t="s">
        <v>198</v>
      </c>
      <c r="F19" s="201"/>
      <c r="G19" s="202"/>
      <c r="H19" s="54" t="s">
        <v>11</v>
      </c>
    </row>
    <row r="20" spans="1:8" ht="48">
      <c r="A20" s="186"/>
      <c r="B20" s="188" t="s">
        <v>12</v>
      </c>
      <c r="C20" s="91" t="s">
        <v>146</v>
      </c>
      <c r="D20" s="91" t="s">
        <v>147</v>
      </c>
      <c r="E20" s="188" t="s">
        <v>12</v>
      </c>
      <c r="F20" s="188" t="s">
        <v>13</v>
      </c>
      <c r="G20" s="188" t="s">
        <v>14</v>
      </c>
      <c r="H20" s="55" t="s">
        <v>15</v>
      </c>
    </row>
    <row r="21" spans="1:8" ht="36">
      <c r="A21" s="187"/>
      <c r="B21" s="189"/>
      <c r="C21" s="92" t="s">
        <v>148</v>
      </c>
      <c r="D21" s="92" t="s">
        <v>149</v>
      </c>
      <c r="E21" s="189"/>
      <c r="F21" s="189"/>
      <c r="G21" s="189"/>
      <c r="H21" s="56" t="s">
        <v>150</v>
      </c>
    </row>
    <row r="22" spans="1:8" ht="12.75">
      <c r="A22" s="48" t="s">
        <v>140</v>
      </c>
      <c r="B22" s="57">
        <v>938919.86</v>
      </c>
      <c r="C22" s="57">
        <v>931064.44</v>
      </c>
      <c r="D22" s="57">
        <v>7855.42</v>
      </c>
      <c r="E22" s="57">
        <v>5038863.92</v>
      </c>
      <c r="F22" s="57">
        <v>4590550.09</v>
      </c>
      <c r="G22" s="57">
        <v>465564.09</v>
      </c>
      <c r="H22" s="49">
        <v>473419.52</v>
      </c>
    </row>
    <row r="23" spans="1:8" ht="12.75">
      <c r="A23" s="48" t="s">
        <v>199</v>
      </c>
      <c r="B23" s="57">
        <v>5182.16</v>
      </c>
      <c r="C23" s="57">
        <v>5368.63</v>
      </c>
      <c r="D23" s="58">
        <v>-186.47</v>
      </c>
      <c r="E23" s="57">
        <v>69745.15</v>
      </c>
      <c r="F23" s="57">
        <v>46050.77</v>
      </c>
      <c r="G23" s="57">
        <v>6444.08</v>
      </c>
      <c r="H23" s="49">
        <v>6257.61</v>
      </c>
    </row>
    <row r="24" spans="1:8" ht="13.5" thickBot="1">
      <c r="A24" s="50" t="s">
        <v>11</v>
      </c>
      <c r="B24" s="59">
        <v>944102.02</v>
      </c>
      <c r="C24" s="59">
        <v>936433.07</v>
      </c>
      <c r="D24" s="59">
        <v>7668.95</v>
      </c>
      <c r="E24" s="59">
        <v>5108609.07</v>
      </c>
      <c r="F24" s="59">
        <v>4636600.86</v>
      </c>
      <c r="G24" s="59">
        <v>472008.17</v>
      </c>
      <c r="H24" s="51">
        <v>479677.13</v>
      </c>
    </row>
    <row r="25" ht="12.75">
      <c r="A25" s="52"/>
    </row>
    <row r="26" ht="12.75">
      <c r="A26" s="53" t="s">
        <v>195</v>
      </c>
    </row>
    <row r="27" ht="27">
      <c r="A27" s="44" t="s">
        <v>200</v>
      </c>
    </row>
    <row r="28" ht="13.5">
      <c r="A28" s="67" t="s">
        <v>32</v>
      </c>
    </row>
    <row r="29" ht="13.5">
      <c r="A29" s="44"/>
    </row>
    <row r="30" ht="13.5">
      <c r="A30" s="44" t="s">
        <v>1</v>
      </c>
    </row>
    <row r="31" ht="15" thickBot="1">
      <c r="A31" s="45"/>
    </row>
    <row r="32" spans="1:4" ht="24">
      <c r="A32" s="197"/>
      <c r="B32" s="60" t="s">
        <v>151</v>
      </c>
      <c r="C32" s="60" t="s">
        <v>201</v>
      </c>
      <c r="D32" s="198" t="s">
        <v>33</v>
      </c>
    </row>
    <row r="33" spans="1:4" ht="12.75">
      <c r="A33" s="187"/>
      <c r="B33" s="61" t="s">
        <v>152</v>
      </c>
      <c r="C33" s="61" t="s">
        <v>202</v>
      </c>
      <c r="D33" s="199"/>
    </row>
    <row r="34" spans="1:4" ht="12.75">
      <c r="A34" s="48" t="s">
        <v>37</v>
      </c>
      <c r="B34" s="57">
        <v>977410.6</v>
      </c>
      <c r="C34" s="57">
        <v>668359.5</v>
      </c>
      <c r="D34" s="49">
        <v>309051.1</v>
      </c>
    </row>
    <row r="35" spans="1:4" ht="12.75">
      <c r="A35" s="48" t="s">
        <v>38</v>
      </c>
      <c r="B35" s="58">
        <v>0</v>
      </c>
      <c r="C35" s="58">
        <v>0</v>
      </c>
      <c r="D35" s="62">
        <v>0</v>
      </c>
    </row>
    <row r="36" spans="1:4" ht="12.75">
      <c r="A36" s="48" t="s">
        <v>40</v>
      </c>
      <c r="B36" s="58">
        <v>589.66</v>
      </c>
      <c r="C36" s="57">
        <v>3775.91</v>
      </c>
      <c r="D36" s="63">
        <v>-3186.25</v>
      </c>
    </row>
    <row r="37" spans="1:4" ht="13.5" thickBot="1">
      <c r="A37" s="50" t="s">
        <v>41</v>
      </c>
      <c r="B37" s="64">
        <v>0</v>
      </c>
      <c r="C37" s="64">
        <v>0</v>
      </c>
      <c r="D37" s="65">
        <v>0</v>
      </c>
    </row>
  </sheetData>
  <sheetProtection/>
  <mergeCells count="9">
    <mergeCell ref="A32:A33"/>
    <mergeCell ref="D32:D33"/>
    <mergeCell ref="B19:D19"/>
    <mergeCell ref="E19:G19"/>
    <mergeCell ref="A20:A21"/>
    <mergeCell ref="B20:B21"/>
    <mergeCell ref="E20:E21"/>
    <mergeCell ref="F20:F21"/>
    <mergeCell ref="G20:G21"/>
  </mergeCells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Céline LECAVELIER DES ETANGS LEVALLOIS</dc:creator>
  <cp:keywords/>
  <dc:description/>
  <cp:lastModifiedBy>Bastien FAGES</cp:lastModifiedBy>
  <dcterms:created xsi:type="dcterms:W3CDTF">2021-02-19T15:22:47Z</dcterms:created>
  <dcterms:modified xsi:type="dcterms:W3CDTF">2021-03-22T16:12:50Z</dcterms:modified>
  <cp:category/>
  <cp:version/>
  <cp:contentType/>
  <cp:contentStatus/>
</cp:coreProperties>
</file>