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P:\ENC\13 - ENC TOUS CHAMPS CONFONDUS\31-AO utilisation données\19_Mise à jour\MAJ 2024\"/>
    </mc:Choice>
  </mc:AlternateContent>
  <xr:revisionPtr revIDLastSave="0" documentId="13_ncr:1_{DF0A58A1-DD5E-42CB-9386-AFDE8B3B22FD}" xr6:coauthVersionLast="47" xr6:coauthVersionMax="47" xr10:uidLastSave="{00000000-0000-0000-0000-000000000000}"/>
  <bookViews>
    <workbookView xWindow="-28920" yWindow="-120" windowWidth="29040" windowHeight="15840" tabRatio="655" xr2:uid="{541B49A8-4A74-4858-B677-540D8C2FC0D4}"/>
  </bookViews>
  <sheets>
    <sheet name="Fiche de contenu détaillée" sheetId="1" r:id="rId1"/>
    <sheet name="SAISIE DES DONNEES LGG" sheetId="6" r:id="rId2"/>
    <sheet name="Maquette" sheetId="3" r:id="rId3"/>
  </sheets>
  <definedNames>
    <definedName name="_xlnm.Print_Area" localSheetId="0">'Fiche de contenu détaillée'!$B$1:$K$111</definedName>
    <definedName name="_xlnm.Print_Area" localSheetId="2">Maquette!$A$1:$AA$78</definedName>
    <definedName name="_xlnm.Print_Area" localSheetId="1">'SAISIE DES DONNEES LGG'!$A$1:$AA$125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5" i="6" l="1"/>
  <c r="F159" i="6" l="1"/>
  <c r="F160" i="6" s="1"/>
  <c r="F53" i="6"/>
  <c r="F76" i="6" s="1"/>
  <c r="F211" i="6" l="1"/>
  <c r="F144" i="6"/>
  <c r="G144" i="6"/>
  <c r="H144" i="6"/>
  <c r="I144" i="6"/>
  <c r="J144" i="6"/>
  <c r="K144" i="6"/>
  <c r="L144" i="6"/>
  <c r="M144" i="6"/>
  <c r="N144" i="6"/>
  <c r="O144" i="6"/>
  <c r="P144" i="6"/>
  <c r="Q144" i="6"/>
  <c r="R144" i="6"/>
  <c r="S144" i="6"/>
  <c r="T144" i="6"/>
  <c r="U144" i="6"/>
  <c r="V144" i="6"/>
  <c r="W144" i="6"/>
  <c r="X144" i="6"/>
  <c r="Y144" i="6"/>
  <c r="Z144" i="6"/>
  <c r="AA144" i="6"/>
  <c r="AB144" i="6"/>
  <c r="AC144" i="6"/>
  <c r="AD144" i="6"/>
  <c r="AE144" i="6"/>
  <c r="AF144" i="6"/>
  <c r="AG144" i="6"/>
  <c r="AH144" i="6"/>
  <c r="AI144" i="6"/>
  <c r="AJ144" i="6"/>
  <c r="AK144" i="6"/>
  <c r="AL144" i="6"/>
  <c r="AM144" i="6"/>
  <c r="AN144" i="6"/>
  <c r="AO144" i="6"/>
  <c r="AP144" i="6"/>
  <c r="G145" i="6"/>
  <c r="H145" i="6"/>
  <c r="I145" i="6"/>
  <c r="J145" i="6"/>
  <c r="K145" i="6"/>
  <c r="L145" i="6"/>
  <c r="M145" i="6"/>
  <c r="N145" i="6"/>
  <c r="O145" i="6"/>
  <c r="P145" i="6"/>
  <c r="Q145" i="6"/>
  <c r="R145" i="6"/>
  <c r="S145" i="6"/>
  <c r="T145" i="6"/>
  <c r="U145" i="6"/>
  <c r="V145" i="6"/>
  <c r="W145" i="6"/>
  <c r="X145" i="6"/>
  <c r="Y145" i="6"/>
  <c r="Z145" i="6"/>
  <c r="AA145" i="6"/>
  <c r="AB145" i="6"/>
  <c r="AC145" i="6"/>
  <c r="AD145" i="6"/>
  <c r="AE145" i="6"/>
  <c r="AF145" i="6"/>
  <c r="AG145" i="6"/>
  <c r="AH145" i="6"/>
  <c r="AI145" i="6"/>
  <c r="AJ145" i="6"/>
  <c r="AK145" i="6"/>
  <c r="AL145" i="6"/>
  <c r="AM145" i="6"/>
  <c r="AN145" i="6"/>
  <c r="AO145" i="6"/>
  <c r="AP145" i="6"/>
  <c r="F146" i="6"/>
  <c r="G146" i="6"/>
  <c r="H146" i="6"/>
  <c r="I146" i="6"/>
  <c r="J146" i="6"/>
  <c r="K146" i="6"/>
  <c r="L146" i="6"/>
  <c r="M146" i="6"/>
  <c r="N146" i="6"/>
  <c r="O146" i="6"/>
  <c r="P146" i="6"/>
  <c r="Q146" i="6"/>
  <c r="R146" i="6"/>
  <c r="S146" i="6"/>
  <c r="T146" i="6"/>
  <c r="U146" i="6"/>
  <c r="V146" i="6"/>
  <c r="W146" i="6"/>
  <c r="X146" i="6"/>
  <c r="Y146" i="6"/>
  <c r="Z146" i="6"/>
  <c r="AA146" i="6"/>
  <c r="AB146" i="6"/>
  <c r="AC146" i="6"/>
  <c r="AD146" i="6"/>
  <c r="AE146" i="6"/>
  <c r="AF146" i="6"/>
  <c r="AG146" i="6"/>
  <c r="AH146" i="6"/>
  <c r="AI146" i="6"/>
  <c r="AJ146" i="6"/>
  <c r="AK146" i="6"/>
  <c r="AL146" i="6"/>
  <c r="AM146" i="6"/>
  <c r="AN146" i="6"/>
  <c r="AO146" i="6"/>
  <c r="AP146" i="6"/>
  <c r="E145" i="6"/>
  <c r="E146" i="6"/>
  <c r="E144" i="6"/>
  <c r="F147" i="6" l="1"/>
  <c r="A9" i="3"/>
  <c r="E19" i="3" s="1"/>
  <c r="Q11" i="3" l="1"/>
  <c r="Q29" i="3"/>
  <c r="Q30" i="3"/>
  <c r="Q21" i="3"/>
  <c r="Q27" i="3"/>
  <c r="Q20" i="3"/>
  <c r="Q26" i="3"/>
  <c r="Q22" i="3"/>
  <c r="Q25" i="3"/>
  <c r="Q23" i="3"/>
  <c r="Q24" i="3"/>
  <c r="Q19" i="3"/>
  <c r="I27" i="3"/>
  <c r="E25" i="3"/>
  <c r="E49" i="3"/>
  <c r="I45" i="3"/>
  <c r="E46" i="3"/>
  <c r="I50" i="3"/>
  <c r="E45" i="3"/>
  <c r="I49" i="3"/>
  <c r="E42" i="3"/>
  <c r="E41" i="3"/>
  <c r="E38" i="3"/>
  <c r="E37" i="3"/>
  <c r="I38" i="3"/>
  <c r="I37" i="3"/>
  <c r="I41" i="3"/>
  <c r="I46" i="3"/>
  <c r="I42" i="3"/>
  <c r="E31" i="3"/>
  <c r="E27" i="3"/>
  <c r="E23" i="3"/>
  <c r="I15" i="3"/>
  <c r="E14" i="3"/>
  <c r="E50" i="3"/>
  <c r="I25" i="3"/>
  <c r="I22" i="3"/>
  <c r="I24" i="3"/>
  <c r="E26" i="3"/>
  <c r="I31" i="3"/>
  <c r="I23" i="3"/>
  <c r="E24" i="3"/>
  <c r="E22" i="3"/>
  <c r="I14" i="3"/>
  <c r="I21" i="3"/>
  <c r="E13" i="3"/>
  <c r="I20" i="3"/>
  <c r="E20" i="3"/>
  <c r="E21" i="3"/>
  <c r="I19" i="3"/>
  <c r="E15" i="3"/>
  <c r="I13" i="3"/>
  <c r="I26" i="3"/>
  <c r="O13" i="3" l="1"/>
  <c r="E30" i="3"/>
  <c r="I51" i="3"/>
  <c r="A16" i="3"/>
  <c r="E51" i="3"/>
  <c r="E43" i="3"/>
  <c r="N41" i="3"/>
  <c r="O41" i="3"/>
  <c r="O42" i="3"/>
  <c r="N42" i="3"/>
  <c r="O23" i="3"/>
  <c r="G23" i="3"/>
  <c r="N23" i="3"/>
  <c r="G22" i="3"/>
  <c r="N22" i="3"/>
  <c r="O22" i="3"/>
  <c r="U7" i="3"/>
  <c r="I43" i="3" l="1"/>
  <c r="N9" i="3"/>
  <c r="I9" i="3"/>
  <c r="E9" i="3"/>
  <c r="O43" i="3" l="1"/>
  <c r="N43" i="3"/>
  <c r="K23" i="3"/>
  <c r="K22" i="3"/>
  <c r="N14" i="3"/>
  <c r="O50" i="3"/>
  <c r="O49" i="3"/>
  <c r="O46" i="3"/>
  <c r="O45" i="3"/>
  <c r="N37" i="3"/>
  <c r="E47" i="3"/>
  <c r="O37" i="3"/>
  <c r="N31" i="3"/>
  <c r="N26" i="3"/>
  <c r="N25" i="3"/>
  <c r="N24" i="3"/>
  <c r="O21" i="3"/>
  <c r="N15" i="3"/>
  <c r="K20" i="3"/>
  <c r="N21" i="3"/>
  <c r="G24" i="3"/>
  <c r="O38" i="3"/>
  <c r="I39" i="3"/>
  <c r="N20" i="3"/>
  <c r="O31" i="3"/>
  <c r="N38" i="3"/>
  <c r="I47" i="3"/>
  <c r="O20" i="3"/>
  <c r="O25" i="3"/>
  <c r="O26" i="3"/>
  <c r="K21" i="3"/>
  <c r="K24" i="3"/>
  <c r="K25" i="3"/>
  <c r="K26" i="3"/>
  <c r="N45" i="3"/>
  <c r="N46" i="3"/>
  <c r="N49" i="3"/>
  <c r="N50" i="3"/>
  <c r="O24" i="3"/>
  <c r="G20" i="3"/>
  <c r="G21" i="3"/>
  <c r="G25" i="3"/>
  <c r="G26" i="3"/>
  <c r="G27" i="3"/>
  <c r="N13" i="3"/>
  <c r="E39" i="3"/>
  <c r="O27" i="3" l="1"/>
  <c r="G19" i="3"/>
  <c r="N27" i="3"/>
  <c r="K27" i="3"/>
  <c r="K19" i="3"/>
  <c r="I29" i="3"/>
  <c r="K29" i="3" s="1"/>
  <c r="I30" i="3"/>
  <c r="K30" i="3" s="1"/>
  <c r="N51" i="3"/>
  <c r="O47" i="3"/>
  <c r="O51" i="3"/>
  <c r="N47" i="3"/>
  <c r="O39" i="3"/>
  <c r="N39" i="3"/>
  <c r="I11" i="3" l="1"/>
  <c r="N19" i="3"/>
  <c r="E29" i="3"/>
  <c r="O19" i="3"/>
  <c r="A13" i="3"/>
  <c r="L23" i="3" l="1"/>
  <c r="L19" i="3"/>
  <c r="L26" i="3"/>
  <c r="L25" i="3"/>
  <c r="L22" i="3"/>
  <c r="L24" i="3"/>
  <c r="L20" i="3"/>
  <c r="L21" i="3"/>
  <c r="L27" i="3"/>
  <c r="G29" i="3"/>
  <c r="E11" i="3" s="1"/>
  <c r="O11" i="3" s="1"/>
  <c r="O29" i="3"/>
  <c r="N29" i="3"/>
  <c r="N30" i="3"/>
  <c r="O30" i="3"/>
  <c r="G30" i="3"/>
  <c r="N11" i="3" l="1"/>
  <c r="H27" i="3" l="1"/>
  <c r="H26" i="3"/>
  <c r="H24" i="3"/>
  <c r="H20" i="3"/>
  <c r="H19" i="3"/>
  <c r="H21" i="3"/>
  <c r="H25" i="3"/>
  <c r="H22" i="3"/>
  <c r="H23" i="3"/>
</calcChain>
</file>

<file path=xl/sharedStrings.xml><?xml version="1.0" encoding="utf-8"?>
<sst xmlns="http://schemas.openxmlformats.org/spreadsheetml/2006/main" count="2532" uniqueCount="377">
  <si>
    <t>1) Pourquoi utiliser ce contenu ?</t>
  </si>
  <si>
    <t>2) Les objectifs de ce contenu</t>
  </si>
  <si>
    <t>3) Les données</t>
  </si>
  <si>
    <t>4) Les étapes</t>
  </si>
  <si>
    <t>5) Les points de vigilance</t>
  </si>
  <si>
    <t>6) Annexes : pour aller plus loin</t>
  </si>
  <si>
    <t>7) Autre contenu du guide qui peut vous intéresser</t>
  </si>
  <si>
    <t>Index, mots-clés et repères</t>
  </si>
  <si>
    <t>MCO</t>
  </si>
  <si>
    <t>SSR</t>
  </si>
  <si>
    <t>Psychiatrie</t>
  </si>
  <si>
    <t>HAD</t>
  </si>
  <si>
    <t>p</t>
  </si>
  <si>
    <t>0,5 j</t>
  </si>
  <si>
    <t>1 j</t>
  </si>
  <si>
    <t>&gt; 1 j</t>
  </si>
  <si>
    <t xml:space="preserve">1h </t>
  </si>
  <si>
    <t>Débutant</t>
  </si>
  <si>
    <t>Confirmé</t>
  </si>
  <si>
    <t xml:space="preserve">Mots-clés : </t>
  </si>
  <si>
    <t>Ce contenu est utilisable en :</t>
  </si>
  <si>
    <t>Temps estimé de mise en pratique :</t>
  </si>
  <si>
    <t>Convient au niveau :</t>
  </si>
  <si>
    <t>Directeur général</t>
  </si>
  <si>
    <t>Destinataires des données :</t>
  </si>
  <si>
    <t>Autres directeurs</t>
  </si>
  <si>
    <t>Pôles / Services</t>
  </si>
  <si>
    <t>GHT / groupe</t>
  </si>
  <si>
    <t>- les évolutions de ces indicateurs par rapport à l'année N-1</t>
  </si>
  <si>
    <t>- le coût moyen PM et PNM du référentiel RTC de l'année N-1 de la catégorie de l'établissement et l'écart en % par rapport à ce dernier</t>
  </si>
  <si>
    <t>- le coût d'unité d'œuvre du référentiel RTC de l'année N-1 de la catégorie de l'établissement et l'écart en % par rapport à ce dernier</t>
  </si>
  <si>
    <t>- la structure de coût</t>
  </si>
  <si>
    <t>SALP - (hors CLM,CLD, syndicats, Garderie-Crèche et ARE)</t>
  </si>
  <si>
    <t>Accueil et gestion des malades</t>
  </si>
  <si>
    <t>DSI</t>
  </si>
  <si>
    <t>DIM</t>
  </si>
  <si>
    <t>Services hôteliers</t>
  </si>
  <si>
    <t>Entretien-maintenance</t>
  </si>
  <si>
    <t>Restauration</t>
  </si>
  <si>
    <t>Blanchisserie</t>
  </si>
  <si>
    <t>Sources de données</t>
  </si>
  <si>
    <t>Charges de Personnel Médical</t>
  </si>
  <si>
    <t>Onglet "Synth SA Auxiliaires" VALID RTC</t>
  </si>
  <si>
    <t>- Charges de personnel médical extérieur</t>
  </si>
  <si>
    <t>- Charges de personnel interne et étudiants salariés</t>
  </si>
  <si>
    <t>Charges de Personnel Non Médical</t>
  </si>
  <si>
    <t>- Charges de personnel autre extérieur</t>
  </si>
  <si>
    <t>- Charges de personnel autre salarié</t>
  </si>
  <si>
    <t>- Charges de personnel soignant extérieur</t>
  </si>
  <si>
    <t>- Charges de personnel soignant salarié</t>
  </si>
  <si>
    <t>Titre 2 : Charges à caractère médical</t>
  </si>
  <si>
    <t>Titre 4 : Charges d'amortissement, de provisions et dépréciations, financières et exceptionnelles</t>
  </si>
  <si>
    <t>Total des produits déductibles</t>
  </si>
  <si>
    <t>Total charges nettes (T1 + T2 + T3 + T4 - produits déductibles)</t>
  </si>
  <si>
    <t>Montant affecté aux act. subs. et RCRA</t>
  </si>
  <si>
    <t>Euros de charges brutes</t>
  </si>
  <si>
    <t>ETPR</t>
  </si>
  <si>
    <t>Nb de repas</t>
  </si>
  <si>
    <t>Nombre d'UO</t>
  </si>
  <si>
    <t>Coût d'UO net</t>
  </si>
  <si>
    <t>Onglet "Coût uo des SA Auxiliaires" VALID RTC</t>
  </si>
  <si>
    <t>Onglet "Contrôle ETPR" VALID RTC</t>
  </si>
  <si>
    <t>Charges PM_REMU nettées des comptes 6...9</t>
  </si>
  <si>
    <t>ETPR Personnel Médical (hors internes et étudiants)</t>
  </si>
  <si>
    <t>Charges PI_REMU nettées des comptes 6...9</t>
  </si>
  <si>
    <t>ETPR Personnel interne et étudiant salarié</t>
  </si>
  <si>
    <t>Coût moyen du Personnel interne et étudiant salarié</t>
  </si>
  <si>
    <t>Charges PS_REMU nettées des comptes 6...9</t>
  </si>
  <si>
    <t>ETPR Personnel Soignant</t>
  </si>
  <si>
    <t>Coût moyen du Personnel Soignant</t>
  </si>
  <si>
    <t>Charges PA_REMU nettées des comptes 6...9</t>
  </si>
  <si>
    <t>ETPR Personnel Autre</t>
  </si>
  <si>
    <t>Coût moyen du Personnel autre salarié</t>
  </si>
  <si>
    <t>Charges PNM_REMU nettées des comptes 6...9</t>
  </si>
  <si>
    <t>ETPR Personnel Non Médical</t>
  </si>
  <si>
    <t>Coût moyen du Personnel Non Médical salarié</t>
  </si>
  <si>
    <t>N-1</t>
  </si>
  <si>
    <t>.</t>
  </si>
  <si>
    <t>Totalement sous-traitée</t>
  </si>
  <si>
    <t>SA Auxiliaire de Logistique et Gestion Générale (LGG)</t>
  </si>
  <si>
    <t>En %</t>
  </si>
  <si>
    <t>En valeur</t>
  </si>
  <si>
    <t>Coût de l'UO</t>
  </si>
  <si>
    <t>Nb d'UO (Cf. règles de comptage)</t>
  </si>
  <si>
    <t>Nature de l'UO :</t>
  </si>
  <si>
    <t>Mode de fonctionnement :</t>
  </si>
  <si>
    <t>Analyses des coûts unitaire de l'UO décomposés par postes de dépenses</t>
  </si>
  <si>
    <t>Total</t>
  </si>
  <si>
    <t>par UO</t>
  </si>
  <si>
    <t>Titres 1 : Charges de personnel</t>
  </si>
  <si>
    <t>Titre 2 : Charges à caractére médical</t>
  </si>
  <si>
    <t>Titre 3 : Charges à caractére hôtelier et général</t>
  </si>
  <si>
    <t>Titre 4 : Charges à caractére financier</t>
  </si>
  <si>
    <t>Total produits déductibles</t>
  </si>
  <si>
    <t>Total des charges brutes</t>
  </si>
  <si>
    <t>Total des charges nettes</t>
  </si>
  <si>
    <t>Ratios et indicateurs de productivité RH</t>
  </si>
  <si>
    <t>PM</t>
  </si>
  <si>
    <t>Nb d'ETP PM (hors int. + étud)</t>
  </si>
  <si>
    <t>Coût moyen du Personnel Médical (hors 6721 PM)</t>
  </si>
  <si>
    <t>Nb d'UO produites / ETP PM (hors internes et étudiants)</t>
  </si>
  <si>
    <t>Int-Etud</t>
  </si>
  <si>
    <t>PNM</t>
  </si>
  <si>
    <t>Analyses et/ou Commentaires</t>
  </si>
  <si>
    <r>
      <t xml:space="preserve">La </t>
    </r>
    <r>
      <rPr>
        <b/>
        <sz val="9"/>
        <color theme="1"/>
        <rFont val="Verdana"/>
        <family val="2"/>
      </rPr>
      <t>structure de coût de chaque LGG</t>
    </r>
    <r>
      <rPr>
        <sz val="9"/>
        <color theme="1"/>
        <rFont val="Verdana"/>
        <family val="2"/>
      </rPr>
      <t xml:space="preserve"> peut être étudiée dans l'</t>
    </r>
    <r>
      <rPr>
        <b/>
        <sz val="9"/>
        <color theme="1"/>
        <rFont val="Verdana"/>
        <family val="2"/>
      </rPr>
      <t>onglet "Synth. SA auxiliaires"</t>
    </r>
    <r>
      <rPr>
        <sz val="9"/>
        <color theme="1"/>
        <rFont val="Verdana"/>
        <family val="2"/>
      </rPr>
      <t>.</t>
    </r>
  </si>
  <si>
    <r>
      <t xml:space="preserve">Une </t>
    </r>
    <r>
      <rPr>
        <b/>
        <sz val="9"/>
        <rFont val="Verdana"/>
        <family val="2"/>
      </rPr>
      <t>grille de saisie</t>
    </r>
    <r>
      <rPr>
        <sz val="9"/>
        <rFont val="Verdana"/>
        <family val="2"/>
      </rPr>
      <t xml:space="preserve"> est définie en fonction des </t>
    </r>
    <r>
      <rPr>
        <b/>
        <sz val="9"/>
        <rFont val="Verdana"/>
        <family val="2"/>
      </rPr>
      <t>données principales fournies par VALID RTC</t>
    </r>
    <r>
      <rPr>
        <sz val="9"/>
        <rFont val="Verdana"/>
        <family val="2"/>
      </rPr>
      <t>.</t>
    </r>
  </si>
  <si>
    <r>
      <t xml:space="preserve">Le principe est de </t>
    </r>
    <r>
      <rPr>
        <b/>
        <sz val="9"/>
        <rFont val="Verdana"/>
        <family val="2"/>
      </rPr>
      <t>"copier-coller" les données nécessaires</t>
    </r>
    <r>
      <rPr>
        <sz val="9"/>
        <rFont val="Verdana"/>
        <family val="2"/>
      </rPr>
      <t xml:space="preserve"> de la source de données (</t>
    </r>
    <r>
      <rPr>
        <b/>
        <sz val="9"/>
        <rFont val="Verdana"/>
        <family val="2"/>
      </rPr>
      <t>onglets définis du VALID RTC</t>
    </r>
    <r>
      <rPr>
        <sz val="9"/>
        <rFont val="Verdana"/>
        <family val="2"/>
      </rPr>
      <t xml:space="preserve">) </t>
    </r>
    <r>
      <rPr>
        <b/>
        <sz val="9"/>
        <rFont val="Verdana"/>
        <family val="2"/>
      </rPr>
      <t>vers la grille de saisie dans les cellules grisées concernées</t>
    </r>
    <r>
      <rPr>
        <sz val="9"/>
        <rFont val="Verdana"/>
        <family val="2"/>
      </rPr>
      <t>.</t>
    </r>
  </si>
  <si>
    <r>
      <t xml:space="preserve">- </t>
    </r>
    <r>
      <rPr>
        <b/>
        <sz val="9"/>
        <color theme="1"/>
        <rFont val="Verdana"/>
        <family val="2"/>
      </rPr>
      <t>Etude externalisation de fonctions de logistique et gestion générale</t>
    </r>
    <r>
      <rPr>
        <sz val="9"/>
        <color theme="1"/>
        <rFont val="Verdana"/>
        <family val="2"/>
      </rPr>
      <t xml:space="preserve"> si le périmètre analytique concerne une activité bien identifiée ou des activités de même "nature"</t>
    </r>
  </si>
  <si>
    <t>Retour Fiche</t>
  </si>
  <si>
    <r>
      <t xml:space="preserve">Les données sur </t>
    </r>
    <r>
      <rPr>
        <b/>
        <sz val="9"/>
        <color theme="1"/>
        <rFont val="Verdana"/>
        <family val="2"/>
      </rPr>
      <t>les ETPR</t>
    </r>
    <r>
      <rPr>
        <sz val="9"/>
        <color theme="1"/>
        <rFont val="Verdana"/>
        <family val="2"/>
      </rPr>
      <t xml:space="preserve"> et </t>
    </r>
    <r>
      <rPr>
        <b/>
        <sz val="9"/>
        <color theme="1"/>
        <rFont val="Verdana"/>
        <family val="2"/>
      </rPr>
      <t>leur coût moyen</t>
    </r>
    <r>
      <rPr>
        <sz val="9"/>
        <color theme="1"/>
        <rFont val="Verdana"/>
        <family val="2"/>
      </rPr>
      <t xml:space="preserve"> concernent principalement </t>
    </r>
    <r>
      <rPr>
        <b/>
        <sz val="9"/>
        <color theme="1"/>
        <rFont val="Verdana"/>
        <family val="2"/>
      </rPr>
      <t>les tableaux de contrôles 4.1</t>
    </r>
    <r>
      <rPr>
        <sz val="9"/>
        <color theme="1"/>
        <rFont val="Verdana"/>
        <family val="2"/>
      </rPr>
      <t>.</t>
    </r>
  </si>
  <si>
    <r>
      <t xml:space="preserve">Le total des </t>
    </r>
    <r>
      <rPr>
        <b/>
        <sz val="9"/>
        <color theme="1"/>
        <rFont val="Verdana"/>
        <family val="2"/>
      </rPr>
      <t>charges brutes</t>
    </r>
    <r>
      <rPr>
        <sz val="9"/>
        <color theme="1"/>
        <rFont val="Verdana"/>
        <family val="2"/>
      </rPr>
      <t xml:space="preserve">, le </t>
    </r>
    <r>
      <rPr>
        <b/>
        <sz val="9"/>
        <color theme="1"/>
        <rFont val="Verdana"/>
        <family val="2"/>
      </rPr>
      <t>nombre d'UO</t>
    </r>
    <r>
      <rPr>
        <sz val="9"/>
        <color theme="1"/>
        <rFont val="Verdana"/>
        <family val="2"/>
      </rPr>
      <t xml:space="preserve"> et les </t>
    </r>
    <r>
      <rPr>
        <b/>
        <sz val="9"/>
        <color theme="1"/>
        <rFont val="Verdana"/>
        <family val="2"/>
      </rPr>
      <t>coûts moyens de l'UO établissement et référentiel</t>
    </r>
    <r>
      <rPr>
        <sz val="9"/>
        <color theme="1"/>
        <rFont val="Verdana"/>
        <family val="2"/>
      </rPr>
      <t xml:space="preserve"> sont identifiés dans </t>
    </r>
    <r>
      <rPr>
        <b/>
        <sz val="9"/>
        <color theme="1"/>
        <rFont val="Verdana"/>
        <family val="2"/>
      </rPr>
      <t>les tableaux 5.1.1 ou 5.1.2.</t>
    </r>
  </si>
  <si>
    <r>
      <t xml:space="preserve">- ATIH - </t>
    </r>
    <r>
      <rPr>
        <u/>
        <sz val="9"/>
        <color theme="1"/>
        <rFont val="Verdana"/>
        <family val="2"/>
      </rPr>
      <t>Outil VALID RTC</t>
    </r>
    <r>
      <rPr>
        <sz val="9"/>
        <color theme="1"/>
        <rFont val="Verdana"/>
        <family val="2"/>
      </rPr>
      <t xml:space="preserve"> : </t>
    </r>
    <r>
      <rPr>
        <b/>
        <sz val="9"/>
        <color theme="1"/>
        <rFont val="Verdana"/>
        <family val="2"/>
      </rPr>
      <t>guide de lecture des tableaux de contrôle</t>
    </r>
    <r>
      <rPr>
        <sz val="9"/>
        <color theme="1"/>
        <rFont val="Verdana"/>
        <family val="2"/>
      </rPr>
      <t>.</t>
    </r>
  </si>
  <si>
    <r>
      <t xml:space="preserve">- ATIH - </t>
    </r>
    <r>
      <rPr>
        <b/>
        <sz val="9"/>
        <color theme="1"/>
        <rFont val="Verdana"/>
        <family val="2"/>
      </rPr>
      <t>Guide de recueil des UO et des clés.</t>
    </r>
  </si>
  <si>
    <r>
      <t xml:space="preserve">- ATIH - </t>
    </r>
    <r>
      <rPr>
        <b/>
        <u/>
        <sz val="9"/>
        <color theme="1"/>
        <rFont val="Verdana"/>
        <family val="2"/>
      </rPr>
      <t>Fiches pédagogiques</t>
    </r>
    <r>
      <rPr>
        <sz val="9"/>
        <color theme="1"/>
        <rFont val="Verdana"/>
        <family val="2"/>
      </rPr>
      <t xml:space="preserve"> : 
   . Typage des sections de LGG, SAMT, LM, STR et plateaux PSY dans Arcanh RTC 
   . Précision de calcul sur les m2 SDO (Surface dans Œuvre) 
   . Traitement des charges et produits des sections activités subsidiaires et Remboursement de frais des CRA dans le logiciel ARCAnH RTC</t>
    </r>
  </si>
  <si>
    <t>VALID RTC ; LGG ; UO ; Clé de répartition ; ETPR ; Coût moyen d'une UO ; Référentiel</t>
  </si>
  <si>
    <r>
      <t>-</t>
    </r>
    <r>
      <rPr>
        <sz val="9"/>
        <rFont val="Verdana"/>
        <family val="2"/>
      </rPr>
      <t xml:space="preserve"> les ETPR</t>
    </r>
    <r>
      <rPr>
        <sz val="9"/>
        <color theme="1"/>
        <rFont val="Verdana"/>
        <family val="2"/>
      </rPr>
      <t xml:space="preserve"> et les modes de fonctionnement</t>
    </r>
  </si>
  <si>
    <r>
      <t xml:space="preserve">Pour </t>
    </r>
    <r>
      <rPr>
        <b/>
        <sz val="9"/>
        <color theme="1"/>
        <rFont val="Verdana"/>
        <family val="2"/>
      </rPr>
      <t>chaque fonction de logistique et de gestion générale étudiée dans cette fiche</t>
    </r>
    <r>
      <rPr>
        <sz val="9"/>
        <color theme="1"/>
        <rFont val="Verdana"/>
        <family val="2"/>
      </rPr>
      <t>, un focus est effectué sur :</t>
    </r>
  </si>
  <si>
    <r>
      <t>Les sources de données sont les tableaux VALID RTC N et N-1 : 
- l'onglet "</t>
    </r>
    <r>
      <rPr>
        <b/>
        <i/>
        <sz val="9"/>
        <color theme="1"/>
        <rFont val="Verdana"/>
        <family val="2"/>
      </rPr>
      <t>Synth. SA auxiliaires</t>
    </r>
    <r>
      <rPr>
        <sz val="9"/>
        <color theme="1"/>
        <rFont val="Verdana"/>
        <family val="2"/>
      </rPr>
      <t>" étant destiné à récupérer les données "établissements"
- les onglets "</t>
    </r>
    <r>
      <rPr>
        <b/>
        <i/>
        <sz val="9"/>
        <color theme="1"/>
        <rFont val="Verdana"/>
        <family val="2"/>
      </rPr>
      <t>4.1 - Contrôle des ETPR</t>
    </r>
    <r>
      <rPr>
        <sz val="9"/>
        <color theme="1"/>
        <rFont val="Verdana"/>
        <family val="2"/>
      </rPr>
      <t>" et "</t>
    </r>
    <r>
      <rPr>
        <b/>
        <i/>
        <sz val="9"/>
        <color theme="1"/>
        <rFont val="Verdana"/>
        <family val="2"/>
      </rPr>
      <t>5- Coût UO des SA auxiliaires</t>
    </r>
    <r>
      <rPr>
        <sz val="9"/>
        <color theme="1"/>
        <rFont val="Verdana"/>
        <family val="2"/>
      </rPr>
      <t>" pour les données du "référentiel N-1"</t>
    </r>
  </si>
  <si>
    <r>
      <t>1</t>
    </r>
    <r>
      <rPr>
        <b/>
        <i/>
        <vertAlign val="superscript"/>
        <sz val="9"/>
        <color theme="1"/>
        <rFont val="Verdana"/>
        <family val="2"/>
      </rPr>
      <t>ère</t>
    </r>
    <r>
      <rPr>
        <b/>
        <i/>
        <sz val="9"/>
        <color theme="1"/>
        <rFont val="Verdana"/>
        <family val="2"/>
      </rPr>
      <t xml:space="preserve"> étape : le recueil des données</t>
    </r>
  </si>
  <si>
    <r>
      <t xml:space="preserve">Les </t>
    </r>
    <r>
      <rPr>
        <b/>
        <sz val="9"/>
        <color theme="1"/>
        <rFont val="Verdana"/>
        <family val="2"/>
      </rPr>
      <t>informations relatives au mode de fonctionnement des fonctions de LGG</t>
    </r>
    <r>
      <rPr>
        <sz val="9"/>
        <color theme="1"/>
        <rFont val="Verdana"/>
        <family val="2"/>
      </rPr>
      <t xml:space="preserve"> sont identifiées en préalable au niveau du </t>
    </r>
    <r>
      <rPr>
        <b/>
        <sz val="9"/>
        <color theme="1"/>
        <rFont val="Verdana"/>
        <family val="2"/>
      </rPr>
      <t>TDC 0.2.2</t>
    </r>
    <r>
      <rPr>
        <sz val="9"/>
        <color theme="1"/>
        <rFont val="Verdana"/>
        <family val="2"/>
      </rPr>
      <t xml:space="preserve"> et reprises dans chaque tableau de contrôle consacré à l'analyse de la LGG.</t>
    </r>
  </si>
  <si>
    <r>
      <t>3</t>
    </r>
    <r>
      <rPr>
        <b/>
        <i/>
        <vertAlign val="superscript"/>
        <sz val="9"/>
        <color theme="1"/>
        <rFont val="Verdana"/>
        <family val="2"/>
      </rPr>
      <t>ème</t>
    </r>
    <r>
      <rPr>
        <b/>
        <i/>
        <sz val="9"/>
        <color theme="1"/>
        <rFont val="Verdana"/>
        <family val="2"/>
      </rPr>
      <t xml:space="preserve"> étape : maquette sur les évolutions des principaux indicateurs par LGG</t>
    </r>
  </si>
  <si>
    <r>
      <rPr>
        <b/>
        <sz val="9"/>
        <color theme="1"/>
        <rFont val="Verdana"/>
        <family val="2"/>
      </rPr>
      <t>- Fiabiliser</t>
    </r>
    <r>
      <rPr>
        <sz val="9"/>
        <color theme="1"/>
        <rFont val="Verdana"/>
        <family val="2"/>
      </rPr>
      <t xml:space="preserve"> ce recueil et </t>
    </r>
    <r>
      <rPr>
        <b/>
        <sz val="9"/>
        <color theme="1"/>
        <rFont val="Verdana"/>
        <family val="2"/>
      </rPr>
      <t>son exhaustivité</t>
    </r>
    <r>
      <rPr>
        <sz val="9"/>
        <color theme="1"/>
        <rFont val="Verdana"/>
        <family val="2"/>
      </rPr>
      <t xml:space="preserve"> en fonction des analyses faites chaque année sur les unités d'œuvre.</t>
    </r>
  </si>
  <si>
    <r>
      <t>- Le cas échéant,</t>
    </r>
    <r>
      <rPr>
        <b/>
        <sz val="9"/>
        <color theme="1"/>
        <rFont val="Verdana"/>
        <family val="2"/>
      </rPr>
      <t xml:space="preserve"> mettre en œuvre et automatiser si possible le recueil des UO</t>
    </r>
    <r>
      <rPr>
        <sz val="9"/>
        <color theme="1"/>
        <rFont val="Verdana"/>
        <family val="2"/>
      </rPr>
      <t xml:space="preserve"> telles que décrites dans le guide avec les responsables métiers concernés.</t>
    </r>
  </si>
  <si>
    <r>
      <rPr>
        <b/>
        <sz val="9"/>
        <color theme="1"/>
        <rFont val="Verdana"/>
        <family val="2"/>
      </rPr>
      <t>- Comprendre la différence entre une unité d'œuvre et une clé de répartition</t>
    </r>
    <r>
      <rPr>
        <sz val="9"/>
        <color theme="1"/>
        <rFont val="Verdana"/>
        <family val="2"/>
      </rPr>
      <t xml:space="preserve"> sera </t>
    </r>
    <r>
      <rPr>
        <b/>
        <sz val="9"/>
        <color theme="1"/>
        <rFont val="Verdana"/>
        <family val="2"/>
      </rPr>
      <t>utile pour l'interprétation de vos données</t>
    </r>
    <r>
      <rPr>
        <sz val="9"/>
        <color theme="1"/>
        <rFont val="Verdana"/>
        <family val="2"/>
      </rPr>
      <t>, mais aussi pour le choix d'une UO et/ou d'une clé de répartition si l'établissement ne dispose pas de celles préconisées.</t>
    </r>
  </si>
  <si>
    <r>
      <rPr>
        <b/>
        <sz val="9"/>
        <color rgb="FFFF0000"/>
        <rFont val="Verdana"/>
        <family val="2"/>
      </rPr>
      <t>Si l'établissement n'a pas utilisé la clé du guide</t>
    </r>
    <r>
      <rPr>
        <sz val="9"/>
        <color rgb="FFFF0000"/>
        <rFont val="Verdana"/>
        <family val="2"/>
      </rPr>
      <t xml:space="preserve">, </t>
    </r>
    <r>
      <rPr>
        <b/>
        <u/>
        <sz val="9"/>
        <color rgb="FFFF0000"/>
        <rFont val="Verdana"/>
        <family val="2"/>
      </rPr>
      <t>la comparaison avec le référentiel ne sera plus possible pour l'activité concernée</t>
    </r>
    <r>
      <rPr>
        <sz val="9"/>
        <color rgb="FFFF0000"/>
        <rFont val="Verdana"/>
        <family val="2"/>
      </rPr>
      <t>.</t>
    </r>
  </si>
  <si>
    <r>
      <t>- L'</t>
    </r>
    <r>
      <rPr>
        <b/>
        <sz val="9"/>
        <rFont val="Verdana"/>
        <family val="2"/>
      </rPr>
      <t>interprétation des données par rapport à l'année précédente</t>
    </r>
    <r>
      <rPr>
        <sz val="9"/>
        <rFont val="Verdana"/>
        <family val="2"/>
      </rPr>
      <t xml:space="preserve"> fera l'objet d'une </t>
    </r>
    <r>
      <rPr>
        <b/>
        <sz val="9"/>
        <rFont val="Verdana"/>
        <family val="2"/>
      </rPr>
      <t>attention particulière dans l'hypothèse d'un changement de mode de fonctionnement et/ou d'un changement de clé d'UO.</t>
    </r>
  </si>
  <si>
    <t>- Par rapport au périmètre analytique, il conviendra d'être vigilant sur l'actualisation ou non de l'arbre analytique chaque année.</t>
  </si>
  <si>
    <t>A titre d'illustration, des exemples de commentaires sont rédigés à partir des résultats de la fonction 'restauration'.</t>
  </si>
  <si>
    <t>- ATIH - Arbre analytique ENC/RTC en vigueur</t>
  </si>
  <si>
    <t>La restitution effectuée par VALID-RTC se fait sur la base des données de l'établissement et la catégorie de ce dernier, pour la partie référentiel.</t>
  </si>
  <si>
    <t>De ce fait, l'étude relative à l'internalisation et/ou l'externalisation ne pourra se faire qu'en complétant ces données de celles issues de Scansanté.</t>
  </si>
  <si>
    <t>Cependant, l'établissement souhaite connaitre la structure de coût de cette activité pour les établissements de même catégorie ayant externalisé cette dernière.</t>
  </si>
  <si>
    <t>Le travail d'analyse sur le choix d'un mode de fonctionnement au regard des données du référentiel pourra être effectué.</t>
  </si>
  <si>
    <t>Plan d'actions</t>
  </si>
  <si>
    <t>Cette maquette intègre le niveau détaillé du référentiel avec la possibilité d'opter pour la moyenne ou le 1er quartile.</t>
  </si>
  <si>
    <r>
      <rPr>
        <b/>
        <sz val="9"/>
        <color theme="1"/>
        <rFont val="Verdana"/>
        <family val="2"/>
      </rPr>
      <t>VALID-RTC</t>
    </r>
    <r>
      <rPr>
        <sz val="9"/>
        <color theme="1"/>
        <rFont val="Verdana"/>
        <family val="2"/>
      </rPr>
      <t xml:space="preserve"> fournira la structure de coût établissement et du référentiel en fonction du mode de fonctionnement de ce dernier ; ici totalement internalisé.</t>
    </r>
  </si>
  <si>
    <t>- les charges utilisées pour le calcul du coût de l'unité d'œuvre, le nombre d'unité d'œuvre et le mode de fonctionnement</t>
  </si>
  <si>
    <r>
      <t xml:space="preserve">Outil de fiabilisation de vos données, VALID RTC permet </t>
    </r>
    <r>
      <rPr>
        <b/>
        <sz val="9"/>
        <color theme="1"/>
        <rFont val="Verdana"/>
        <family val="2"/>
      </rPr>
      <t>une première comparaison des coûts des fonctions de logistique et gestion générale par rapport à celui du référentiel national pour la même catégorie d'établissements</t>
    </r>
    <r>
      <rPr>
        <sz val="9"/>
        <color theme="1"/>
        <rFont val="Verdana"/>
        <family val="2"/>
      </rPr>
      <t xml:space="preserve"> (données de l'année N-1).
</t>
    </r>
    <r>
      <rPr>
        <sz val="9"/>
        <rFont val="Verdana"/>
        <family val="2"/>
      </rPr>
      <t>Ce fichier contient une maquette destinée aux établissements pour une utilisation interne (restitutions par exemple). Elle est notamment utilisable lorsque l'établissement s'interroge sur la performance et les coûts de ses activités logistiques internalisées ou sous-traitées, ou s'il a le projet d'opter pour un nouveau mode de fonctionnement dans ce domaine. 
Cette maquette est modifiable et évolutive afin de permettre toute personnalisation.</t>
    </r>
  </si>
  <si>
    <t>Saisir le code de la section  :</t>
  </si>
  <si>
    <r>
      <t>2</t>
    </r>
    <r>
      <rPr>
        <b/>
        <i/>
        <vertAlign val="superscript"/>
        <sz val="9"/>
        <color theme="1"/>
        <rFont val="Verdana"/>
        <family val="2"/>
      </rPr>
      <t>ème</t>
    </r>
    <r>
      <rPr>
        <b/>
        <i/>
        <sz val="9"/>
        <color theme="1"/>
        <rFont val="Verdana"/>
        <family val="2"/>
      </rPr>
      <t xml:space="preserve"> étape : la saisie des données</t>
    </r>
  </si>
  <si>
    <r>
      <t xml:space="preserve">L'objectif principal de la présente fiche est :
- de permettre aux établissements de s'approprier la richesse des données fournies par VALID-RTC
- de créer une démarche d'analyse "routinière"
- d'approfondir ses mesures et ses outils d'aide au pilotage par le recours à la fiche individuelle de restitution et le référentiel de coûts disponible </t>
    </r>
    <r>
      <rPr>
        <i/>
        <sz val="9"/>
        <rFont val="Verdana"/>
        <family val="2"/>
      </rPr>
      <t>via</t>
    </r>
    <r>
      <rPr>
        <sz val="9"/>
        <rFont val="Verdana"/>
        <family val="2"/>
      </rPr>
      <t xml:space="preserve"> Scansanté.
L'intérêt est de :
-</t>
    </r>
    <r>
      <rPr>
        <b/>
        <sz val="9"/>
        <rFont val="Verdana"/>
        <family val="2"/>
      </rPr>
      <t xml:space="preserve"> Fiabiliser les données</t>
    </r>
    <r>
      <rPr>
        <sz val="9"/>
        <rFont val="Verdana"/>
        <family val="2"/>
      </rPr>
      <t xml:space="preserve"> de chaque fonction de logistique et gestion générale (charges brutes, produits déductibles, unité d'œuvre, ETPR).
- </t>
    </r>
    <r>
      <rPr>
        <b/>
        <sz val="9"/>
        <rFont val="Verdana"/>
        <family val="2"/>
      </rPr>
      <t>Comparer</t>
    </r>
    <r>
      <rPr>
        <sz val="9"/>
        <rFont val="Verdana"/>
        <family val="2"/>
      </rPr>
      <t xml:space="preserve"> ses données avec le </t>
    </r>
    <r>
      <rPr>
        <b/>
        <sz val="9"/>
        <rFont val="Verdana"/>
        <family val="2"/>
      </rPr>
      <t>référentiel national</t>
    </r>
    <r>
      <rPr>
        <sz val="9"/>
        <rFont val="Verdana"/>
        <family val="2"/>
      </rPr>
      <t xml:space="preserve">.
- Permettre aux établissements qui le souhaitent une trame de restitution interne, utilisable en l'état après saisie ou recopie des données puis personnalisable et évolutive au gré des utilisations et selon les besoins de l'établissement, </t>
    </r>
    <r>
      <rPr>
        <b/>
        <sz val="9"/>
        <rFont val="Verdana"/>
        <family val="2"/>
      </rPr>
      <t>notamment dans le dialogue de gestion</t>
    </r>
    <r>
      <rPr>
        <sz val="9"/>
        <rFont val="Verdana"/>
        <family val="2"/>
      </rPr>
      <t>.</t>
    </r>
  </si>
  <si>
    <t>Exemple : Réflexion autour de l'externalisation d'une blanchisserie :</t>
  </si>
  <si>
    <r>
      <t xml:space="preserve">De ces </t>
    </r>
    <r>
      <rPr>
        <b/>
        <sz val="9"/>
        <rFont val="Verdana"/>
        <family val="2"/>
      </rPr>
      <t>deux sources de données</t>
    </r>
    <r>
      <rPr>
        <sz val="9"/>
        <rFont val="Verdana"/>
        <family val="2"/>
      </rPr>
      <t>, l'établissement disposera donc des informations relatives à la structure de coût des différents modes de fonctionnement pour cette activité.</t>
    </r>
  </si>
  <si>
    <r>
      <rPr>
        <b/>
        <sz val="9"/>
        <color theme="1"/>
        <rFont val="Verdana"/>
        <family val="2"/>
      </rPr>
      <t>Où trouver les données ?</t>
    </r>
    <r>
      <rPr>
        <sz val="9"/>
        <color theme="1"/>
        <rFont val="Verdana"/>
        <family val="2"/>
      </rPr>
      <t xml:space="preserve">
Les données sont issues du fichier contenant les tableaux VALID-RTC de contrôle et de restitution pour chaque établissement, téléchargeables à partir de la plateforme e-RTC.
</t>
    </r>
  </si>
  <si>
    <t>- Fiche INTRO_02 - Les données RTC et ENC : des données fiables</t>
  </si>
  <si>
    <t>CH Test</t>
  </si>
  <si>
    <t xml:space="preserve">- Hospidiag </t>
  </si>
  <si>
    <t>- Lien vers ScanSanté pour des comparaisons "ciblées"</t>
  </si>
  <si>
    <t>- ATIH - Fiches de restitution individuelles pour plus de comparaisons avec le référentiel N-1 (structure de coût, médiane, quartiles, …), téléchargeable sur la plateforme e-RTC</t>
  </si>
  <si>
    <t>x</t>
  </si>
  <si>
    <t>VALID RTC : Les principaux indicateurs de logistique et gestion générale (LGG), 
et leurs dimensions internalisation / sous-traitance</t>
  </si>
  <si>
    <t>- Fiche RTC_07 - Les principaux indicateurs des plateaux médico-techniques (SAMT)</t>
  </si>
  <si>
    <t>- Fiche RTC_08 - Les principaux indicateurs de logistique médicale (LM)</t>
  </si>
  <si>
    <t>- Fiche RTC_09 - Utiliser les coûts des sections d'analyse cliniques (SAC)</t>
  </si>
  <si>
    <t>- Fiche RTC_10 - Utiliser les données du référentiel national des coûts d'unité d'œuvre, issu du RTC  (ScanSanté)</t>
  </si>
  <si>
    <t>- Fiche RTC_11 - Analyser les écarts avec la méthode effets prix – effets volumes</t>
  </si>
  <si>
    <r>
      <t xml:space="preserve">Afin d'obtenir ces données, l'établissement devra utiliser </t>
    </r>
    <r>
      <rPr>
        <b/>
        <sz val="9"/>
        <rFont val="Verdana"/>
        <family val="2"/>
      </rPr>
      <t>Scansanté (cf fiche RTC_10)</t>
    </r>
    <r>
      <rPr>
        <sz val="9"/>
        <rFont val="Verdana"/>
        <family val="2"/>
      </rPr>
      <t>.</t>
    </r>
  </si>
  <si>
    <t>Moyenne de la catégorie d'ES RTC 2022</t>
  </si>
  <si>
    <t>SACG - hors service mortuaire et morgue.</t>
  </si>
  <si>
    <t>SALP - ARE</t>
  </si>
  <si>
    <t>Pharmacie - hors 936.12, 936.13, 936.14 et rétrocession</t>
  </si>
  <si>
    <t>Stérilisation</t>
  </si>
  <si>
    <t>Génie biomédical</t>
  </si>
  <si>
    <t>Hygiène hospitalière et vigilances</t>
  </si>
  <si>
    <t>Structure financière</t>
  </si>
  <si>
    <t>Structure immobilière</t>
  </si>
  <si>
    <t>Laboratoire général - Interne</t>
  </si>
  <si>
    <t>Anatomo-Cyto-Pathologie</t>
  </si>
  <si>
    <t>Labo_Immunologie</t>
  </si>
  <si>
    <t>Bloc opératoire central</t>
  </si>
  <si>
    <t>Radiologie - Interne</t>
  </si>
  <si>
    <t>Anesthésiologie</t>
  </si>
  <si>
    <t>Explorations fonctionnelles</t>
  </si>
  <si>
    <t>Laboratoire général - Sous traité</t>
  </si>
  <si>
    <t>Radiologie - Sous traitée</t>
  </si>
  <si>
    <t>Médecin</t>
  </si>
  <si>
    <t>Infirmier</t>
  </si>
  <si>
    <t>Masseur kinésithérapeute</t>
  </si>
  <si>
    <t>Ergothérapeute</t>
  </si>
  <si>
    <t>Psychologue</t>
  </si>
  <si>
    <t>'01</t>
  </si>
  <si>
    <t>'02</t>
  </si>
  <si>
    <t>931110;</t>
  </si>
  <si>
    <t>9311215;</t>
  </si>
  <si>
    <t>93611;</t>
  </si>
  <si>
    <t>9362;</t>
  </si>
  <si>
    <t>9364;</t>
  </si>
  <si>
    <t>9365;</t>
  </si>
  <si>
    <t>9381;</t>
  </si>
  <si>
    <t>9382;</t>
  </si>
  <si>
    <t>93231;01</t>
  </si>
  <si>
    <t>93232;</t>
  </si>
  <si>
    <t>93232;02</t>
  </si>
  <si>
    <t>932334;</t>
  </si>
  <si>
    <t>932334;02</t>
  </si>
  <si>
    <t>932411;</t>
  </si>
  <si>
    <t>93251;01</t>
  </si>
  <si>
    <t>93261;</t>
  </si>
  <si>
    <t>9328;</t>
  </si>
  <si>
    <t>93231;02</t>
  </si>
  <si>
    <t>93251;02</t>
  </si>
  <si>
    <t>93272001;</t>
  </si>
  <si>
    <t>93272101;</t>
  </si>
  <si>
    <t>93272201;</t>
  </si>
  <si>
    <t>93272206;</t>
  </si>
  <si>
    <t>93272209;</t>
  </si>
  <si>
    <t>Non dédié</t>
  </si>
  <si>
    <t>NC</t>
  </si>
  <si>
    <t>Salarié</t>
  </si>
  <si>
    <t>Totalement internalisée</t>
  </si>
  <si>
    <t>Mixte</t>
  </si>
  <si>
    <t>Interne</t>
  </si>
  <si>
    <t>Groupement</t>
  </si>
  <si>
    <t>UO Pharma</t>
  </si>
  <si>
    <t>UO Sté</t>
  </si>
  <si>
    <t>Nombre d'interventions</t>
  </si>
  <si>
    <t>Euros de charge de dépenses médicales gérées par la pharmacie</t>
  </si>
  <si>
    <t>m2 SDO</t>
  </si>
  <si>
    <t>B</t>
  </si>
  <si>
    <t>Valorisation_Euro</t>
  </si>
  <si>
    <t>ICR</t>
  </si>
  <si>
    <t>Euros de charges nettes</t>
  </si>
  <si>
    <t>Il manque les UO</t>
  </si>
  <si>
    <t>Il manque les charges</t>
  </si>
  <si>
    <t>Titre 1 : Total charges de personnel</t>
  </si>
  <si>
    <t>- Charges de personnel médical salarié (hors internes et étudiants)</t>
  </si>
  <si>
    <t>- Permanence des soins du personnel médical y compris charges sociales</t>
  </si>
  <si>
    <t>Charges de Personnel Sages-femmes</t>
  </si>
  <si>
    <t>- Charges de personnel Sages-femmes extérieur</t>
  </si>
  <si>
    <t>- Charges de personnel Sages-femmes salarié (hors internes et étudiants)</t>
  </si>
  <si>
    <t>Autres dépenses</t>
  </si>
  <si>
    <t>- Allocations chômage des PM PNM</t>
  </si>
  <si>
    <t>- Autres charges sociales de médecine du travail et pharmacie pour PNM</t>
  </si>
  <si>
    <t>Titre 3 : Charges à caractère hôtelier et général hors comptes 6 en CR3P</t>
  </si>
  <si>
    <t>Total des charges brutes (T1 + T2 + T3 + T4)</t>
  </si>
  <si>
    <t>- dont Titre 4 - Charges sur exercice antérieur de personnel PM</t>
  </si>
  <si>
    <t>- dont Titre 4 - Charges sur exercice antérieur de personnel SF</t>
  </si>
  <si>
    <t>- dont Titre 4 - Charges sur exercice antérieur de personnel PS</t>
  </si>
  <si>
    <t>- dont Titre 4 - Charges sur exercice antérieur de personnel PA</t>
  </si>
  <si>
    <t>Total des produits déductibles classés en compte 7</t>
  </si>
  <si>
    <t>RRR (Comptes 609, 619, 629)</t>
  </si>
  <si>
    <t>PM_REMB + 6491PM</t>
  </si>
  <si>
    <t>PI_REMB + 6491PI</t>
  </si>
  <si>
    <t>SF_REMB + 6491SF</t>
  </si>
  <si>
    <t>PS_REMB + 6491PS</t>
  </si>
  <si>
    <t>PA_REMB + 6491PA</t>
  </si>
  <si>
    <t>Total charges nettes des SA auxiliaires déduites des consommations des act. subs. et RCRA</t>
  </si>
  <si>
    <t>LM - Pharmacie - hors 936.12, 936.13, 936.14 et rétrocession</t>
  </si>
  <si>
    <t>LM - Stérilisation</t>
  </si>
  <si>
    <t>LM - Génie biomédical</t>
  </si>
  <si>
    <t>LM - Hygiène hospitalière et vigilances</t>
  </si>
  <si>
    <t>Montant total imputé au titre des charges des SA LM via les clés de répartition</t>
  </si>
  <si>
    <t>LGG - Blanchisserie</t>
  </si>
  <si>
    <t>LGG - Restauration</t>
  </si>
  <si>
    <t>LGG - Services hôteliers</t>
  </si>
  <si>
    <t>LGG - LDP - Brancardage et transport pédestre des patients</t>
  </si>
  <si>
    <t>LGG - LDP - Transport motorisé (hors SMUR) des patients - sous-traité</t>
  </si>
  <si>
    <t>LGG - LDP - Transport motorisé (hors SMUR) des patients - interne</t>
  </si>
  <si>
    <t>LGG - Entretien-maintenance</t>
  </si>
  <si>
    <t>LGG - DSI</t>
  </si>
  <si>
    <t>LGG - DIM</t>
  </si>
  <si>
    <t>LGG - Accueil et gestion des malades</t>
  </si>
  <si>
    <t>LGG - SALP - (hors CLM,CLD, syndicats, Garderie-Crèche et ARE)</t>
  </si>
  <si>
    <t>LGG - SALP - Personnel en absence longue durée (CLM, CLD)</t>
  </si>
  <si>
    <t>LGG - SALP - Syndicats</t>
  </si>
  <si>
    <t>LGG - SALP - Garderie-Crèche</t>
  </si>
  <si>
    <t>LGG - SACG - hors service mortuaire et morgue.</t>
  </si>
  <si>
    <t>LGG - SALP - ARE</t>
  </si>
  <si>
    <t>Montant total imputé au titre des charges des SA LGG via les clés de répartition</t>
  </si>
  <si>
    <t>Total des charges nettes majorées de LM (SAMT) ou charges nettes majorées de LGG (MET) via les clés de répartition à ventiler sur les SA définitives</t>
  </si>
  <si>
    <t>Total des charges brutes majorées de LM (SAMT) ou charges brutes majorées de LGG (MET) via les clés de répartition</t>
  </si>
  <si>
    <t>Nature de l'UO</t>
  </si>
  <si>
    <t>Coût d'UO LGG et LM : (Total des charges brutes/ Nb d'UO produites) ; Coût d'UO de SAMT : (Total des charges brutes + LM via les clés / Nb d'UO produites) ; Coût d'UO de MET : (Total des charges brutes + LGG via les clés / Nb d'UO produites)</t>
  </si>
  <si>
    <t>Alerte sur le coût d'UO</t>
  </si>
  <si>
    <t>Coût moyen du Personnel Médical salarié 
 (hors interne et étudiant)</t>
  </si>
  <si>
    <t>Charges SF_REMU nettées des comptes 6...9</t>
  </si>
  <si>
    <t>ETPR Personnel Sages-femmes (hors internes et étudiants)</t>
  </si>
  <si>
    <t>Coût moyen du Personnel Sages-femmes salarié 
 (hors interne et étudiant)</t>
  </si>
  <si>
    <t>Numéro de la SA</t>
  </si>
  <si>
    <t>Libellé saisi de la SA</t>
  </si>
  <si>
    <t>LDP - Brancardage et transport pédestre des patients</t>
  </si>
  <si>
    <t>LDP - Transport motorisé (hors SMUR) des patients - sous-traité</t>
  </si>
  <si>
    <t>LDP - Transport motorisé (hors SMUR) des patients - interne</t>
  </si>
  <si>
    <t>SALP - Personnel en absence longue durée (CLM, CLD)</t>
  </si>
  <si>
    <t>SALP - Syndicats</t>
  </si>
  <si>
    <t>SALP - Garderie-Crèche</t>
  </si>
  <si>
    <t>Racine de la SA</t>
  </si>
  <si>
    <t>Suffixe de la SA</t>
  </si>
  <si>
    <t>Racine de la SA ; Suffixe de la SA</t>
  </si>
  <si>
    <t>9314;</t>
  </si>
  <si>
    <t>9313;</t>
  </si>
  <si>
    <t>93116;</t>
  </si>
  <si>
    <t>931171;</t>
  </si>
  <si>
    <t>9311721;</t>
  </si>
  <si>
    <t>9311722;</t>
  </si>
  <si>
    <t>93118;</t>
  </si>
  <si>
    <t>93114;</t>
  </si>
  <si>
    <t>93115;</t>
  </si>
  <si>
    <t>93113;</t>
  </si>
  <si>
    <t>931120;</t>
  </si>
  <si>
    <t>931124;</t>
  </si>
  <si>
    <t>93112122;</t>
  </si>
  <si>
    <t>93112124;</t>
  </si>
  <si>
    <t>Mode de prise en charge (SAC MCO et SAMT)</t>
  </si>
  <si>
    <t>Interne ou sous-traité</t>
  </si>
  <si>
    <t>Centralisé</t>
  </si>
  <si>
    <t/>
  </si>
  <si>
    <t>A</t>
  </si>
  <si>
    <t>C</t>
  </si>
  <si>
    <t>93611</t>
  </si>
  <si>
    <t>9362</t>
  </si>
  <si>
    <t>9364</t>
  </si>
  <si>
    <t>9365</t>
  </si>
  <si>
    <t>D1'</t>
  </si>
  <si>
    <t>9314</t>
  </si>
  <si>
    <t>9313</t>
  </si>
  <si>
    <t>93116</t>
  </si>
  <si>
    <t>931171</t>
  </si>
  <si>
    <t>9311721</t>
  </si>
  <si>
    <t>9311722</t>
  </si>
  <si>
    <t>93118</t>
  </si>
  <si>
    <t>93114</t>
  </si>
  <si>
    <t>93115</t>
  </si>
  <si>
    <t>93113</t>
  </si>
  <si>
    <t>931120</t>
  </si>
  <si>
    <t>931124</t>
  </si>
  <si>
    <t>93112122</t>
  </si>
  <si>
    <t>93112124</t>
  </si>
  <si>
    <t>931110</t>
  </si>
  <si>
    <t>9311215</t>
  </si>
  <si>
    <t>D2'</t>
  </si>
  <si>
    <t>P=C+D1'+D2'</t>
  </si>
  <si>
    <t>O=A+D1'+D2'</t>
  </si>
  <si>
    <t>Nombre de kilos de linge</t>
  </si>
  <si>
    <t>Nombre de repas servis aux patients</t>
  </si>
  <si>
    <t>Nombre de courses de brancardage</t>
  </si>
  <si>
    <t>Durée de transport</t>
  </si>
  <si>
    <t>Nb de courses motorisées réalisées en interne</t>
  </si>
  <si>
    <t>Nombre de postes informatiques</t>
  </si>
  <si>
    <t>Nombre de résumés PMSI (nombre de séquence si HAD)</t>
  </si>
  <si>
    <t>Nombre de dossiers créés</t>
  </si>
  <si>
    <t>L</t>
  </si>
  <si>
    <t>B/L</t>
  </si>
  <si>
    <t>R=A/L ou O/L</t>
  </si>
  <si>
    <t>Dont Sages-Femmes</t>
  </si>
  <si>
    <t>Dont Personnel non médical</t>
  </si>
  <si>
    <t>Dont Autres dépenses</t>
  </si>
  <si>
    <t>SF</t>
  </si>
  <si>
    <t>Nb ETP PNM - Personnel Soignant</t>
  </si>
  <si>
    <t>Coût moyen du Personnel Sages-Femmes</t>
  </si>
  <si>
    <t>Nb d'UO produites / ETP SF</t>
  </si>
  <si>
    <t>Nb d'ETP Sages-Femmes</t>
  </si>
  <si>
    <t>Nb d'UO produites / ETP PS</t>
  </si>
  <si>
    <t>Nb ETP PNM - Personnel Autres</t>
  </si>
  <si>
    <t>Coût moyen du Personnel Autres</t>
  </si>
  <si>
    <t>Nb d'UO produites / ETP PA</t>
  </si>
  <si>
    <t>- Charges de personnel Sages-femmes interne et étudiant salariés</t>
  </si>
  <si>
    <t>SF_PI_REMB + 6491SF_PI</t>
  </si>
  <si>
    <t>Total des charges nettes (LGG) ou nettes majorées de LM (SAMT) via les clés de répartition à ventiler sur les SA définitives</t>
  </si>
  <si>
    <t>Total des charges brutes majorées de LM (SAMT) via les clés de répartition</t>
  </si>
  <si>
    <t>Nombre de l'UO</t>
  </si>
  <si>
    <t>Charges SF_PI_REMU nettées des comptes 6...9</t>
  </si>
  <si>
    <t>ETPR Personnel Sages-femmes interne et étudiant salarié</t>
  </si>
  <si>
    <t>Coût moyen du Personnel Sages-femmes interne et étudiant 
 salarié</t>
  </si>
  <si>
    <t>D'</t>
  </si>
  <si>
    <t>P=C+D'</t>
  </si>
  <si>
    <t>O=A+D'</t>
  </si>
  <si>
    <t>Dont PM</t>
  </si>
  <si>
    <t>Détail Référentiel</t>
  </si>
  <si>
    <t>Moyenne de la catégorie d'établissement</t>
  </si>
  <si>
    <t>Dont PM salarié</t>
  </si>
  <si>
    <t>Dont PNM salarié</t>
  </si>
  <si>
    <t>Nb d'UO produites / ETP PNM</t>
  </si>
  <si>
    <t>1er quartile de la catégorie d'établissement</t>
  </si>
  <si>
    <t>Coût moyen du Personnel non Médical (hors 6721 PNM)</t>
  </si>
  <si>
    <t>Fiche individuelle de restitution ou Scansanté</t>
  </si>
  <si>
    <t>Dont Sage Femmes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</si>
</sst>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 #,##0.00\ &quot;€&quot;_-;\-* #,##0.00\ &quot;€&quot;_-;_-* &quot;-&quot;??\ &quot;€&quot;_-;_-@_-"/>
    <numFmt numFmtId="43" formatCode="_-* #,##0.00_-;\-* #,##0.00_-;_-* &quot;-&quot;??_-;_-@_-"/>
    <numFmt numFmtId="164" formatCode="#,##0\ &quot;€&quot;"/>
    <numFmt numFmtId="165" formatCode="#,##0.00\ &quot;€&quot;"/>
    <numFmt numFmtId="166" formatCode="&quot;€&quot;#,##0_);\(&quot;€&quot;#,##0\)"/>
    <numFmt numFmtId="167" formatCode="#,##0.0"/>
    <numFmt numFmtId="168" formatCode="_-* #,##0\ _€_-;\-* #,##0\ _€_-;_-* &quot;-&quot;??\ _€_-;_-@_-"/>
  </numFmts>
  <fonts count="76">
    <font>
      <sz val="10"/>
      <color theme="1"/>
      <name val="Verdana"/>
      <family val="2"/>
    </font>
    <font>
      <sz val="11"/>
      <color theme="1"/>
      <name val="Calibri"/>
      <family val="2"/>
      <scheme val="minor"/>
    </font>
    <font>
      <b/>
      <sz val="10"/>
      <color theme="1"/>
      <name val="Verdana"/>
      <family val="2"/>
    </font>
    <font>
      <sz val="8"/>
      <name val="Verdana"/>
      <family val="2"/>
    </font>
    <font>
      <b/>
      <sz val="16"/>
      <color theme="0"/>
      <name val="Verdana"/>
      <family val="2"/>
    </font>
    <font>
      <sz val="10"/>
      <color theme="4"/>
      <name val="Verdana"/>
      <family val="2"/>
    </font>
    <font>
      <sz val="9"/>
      <color theme="1"/>
      <name val="Verdana"/>
      <family val="2"/>
    </font>
    <font>
      <sz val="12"/>
      <color theme="1"/>
      <name val="Wingdings"/>
      <charset val="2"/>
    </font>
    <font>
      <sz val="10"/>
      <color theme="1"/>
      <name val="Verdana"/>
      <family val="2"/>
    </font>
    <font>
      <b/>
      <sz val="11"/>
      <color theme="0"/>
      <name val="Calibri"/>
      <family val="2"/>
      <scheme val="minor"/>
    </font>
    <font>
      <sz val="11"/>
      <color theme="0"/>
      <name val="Calibri"/>
      <family val="2"/>
      <scheme val="minor"/>
    </font>
    <font>
      <b/>
      <sz val="9"/>
      <color theme="1"/>
      <name val="Verdana"/>
      <family val="2"/>
    </font>
    <font>
      <u/>
      <sz val="10"/>
      <color theme="10"/>
      <name val="Verdana"/>
      <family val="2"/>
    </font>
    <font>
      <b/>
      <i/>
      <sz val="9"/>
      <color theme="1"/>
      <name val="Verdana"/>
      <family val="2"/>
    </font>
    <font>
      <sz val="9"/>
      <color rgb="FFFF0000"/>
      <name val="Verdana"/>
      <family val="2"/>
    </font>
    <font>
      <u/>
      <sz val="9"/>
      <color theme="1"/>
      <name val="Verdana"/>
      <family val="2"/>
    </font>
    <font>
      <sz val="9"/>
      <name val="Verdana"/>
      <family val="2"/>
    </font>
    <font>
      <i/>
      <sz val="9"/>
      <name val="Verdana"/>
      <family val="2"/>
    </font>
    <font>
      <b/>
      <sz val="9"/>
      <name val="Verdana"/>
      <family val="2"/>
    </font>
    <font>
      <sz val="11"/>
      <color indexed="8"/>
      <name val="Calibri"/>
      <family val="2"/>
    </font>
    <font>
      <sz val="9"/>
      <color rgb="FF00B050"/>
      <name val="Verdana"/>
      <family val="2"/>
    </font>
    <font>
      <b/>
      <sz val="9"/>
      <color rgb="FFFF0000"/>
      <name val="Verdana"/>
      <family val="2"/>
    </font>
    <font>
      <b/>
      <sz val="9"/>
      <color theme="1"/>
      <name val="Calibri"/>
      <family val="2"/>
      <scheme val="minor"/>
    </font>
    <font>
      <b/>
      <sz val="9"/>
      <name val="Calibri"/>
      <family val="2"/>
      <scheme val="minor"/>
    </font>
    <font>
      <b/>
      <sz val="24"/>
      <color rgb="FF002060"/>
      <name val="Calibri"/>
      <family val="2"/>
      <scheme val="minor"/>
    </font>
    <font>
      <b/>
      <sz val="22"/>
      <color theme="0"/>
      <name val="Calibri"/>
      <family val="2"/>
      <scheme val="minor"/>
    </font>
    <font>
      <b/>
      <sz val="11"/>
      <color theme="3" tint="-0.249977111117893"/>
      <name val="Calibri"/>
      <family val="2"/>
      <scheme val="minor"/>
    </font>
    <font>
      <b/>
      <i/>
      <sz val="11"/>
      <color theme="1"/>
      <name val="Calibri"/>
      <family val="2"/>
      <scheme val="minor"/>
    </font>
    <font>
      <b/>
      <sz val="14"/>
      <color theme="3" tint="-0.249977111117893"/>
      <name val="Calibri"/>
      <family val="2"/>
      <scheme val="minor"/>
    </font>
    <font>
      <sz val="11"/>
      <color theme="3" tint="-0.249977111117893"/>
      <name val="Calibri"/>
      <family val="2"/>
      <scheme val="minor"/>
    </font>
    <font>
      <b/>
      <i/>
      <sz val="11"/>
      <color theme="3" tint="-0.249977111117893"/>
      <name val="Calibri"/>
      <family val="2"/>
      <scheme val="minor"/>
    </font>
    <font>
      <sz val="11"/>
      <color theme="3" tint="-0.24994659260841701"/>
      <name val="Calibri"/>
      <family val="2"/>
      <scheme val="minor"/>
    </font>
    <font>
      <b/>
      <sz val="11"/>
      <color rgb="FFFF0000"/>
      <name val="Calibri"/>
      <family val="2"/>
      <scheme val="minor"/>
    </font>
    <font>
      <b/>
      <sz val="16"/>
      <color rgb="FFFF0000"/>
      <name val="Calibri"/>
      <family val="2"/>
      <scheme val="minor"/>
    </font>
    <font>
      <b/>
      <sz val="18"/>
      <color theme="0"/>
      <name val="Calibri"/>
      <family val="2"/>
      <scheme val="minor"/>
    </font>
    <font>
      <b/>
      <i/>
      <sz val="11"/>
      <color theme="3" tint="-0.24994659260841701"/>
      <name val="Calibri"/>
      <family val="2"/>
      <scheme val="minor"/>
    </font>
    <font>
      <b/>
      <sz val="11"/>
      <color theme="3" tint="-0.24994659260841701"/>
      <name val="Calibri"/>
      <family val="2"/>
      <scheme val="minor"/>
    </font>
    <font>
      <sz val="9"/>
      <color theme="3" tint="-0.249977111117893"/>
      <name val="Calibri"/>
      <family val="2"/>
      <scheme val="minor"/>
    </font>
    <font>
      <sz val="8"/>
      <name val="Calibri"/>
      <family val="2"/>
      <scheme val="minor"/>
    </font>
    <font>
      <sz val="8"/>
      <color theme="3" tint="-0.24994659260841701"/>
      <name val="Calibri"/>
      <family val="2"/>
      <scheme val="minor"/>
    </font>
    <font>
      <i/>
      <sz val="9"/>
      <color theme="3" tint="-0.249977111117893"/>
      <name val="Calibri"/>
      <family val="2"/>
      <scheme val="minor"/>
    </font>
    <font>
      <i/>
      <sz val="11"/>
      <color theme="1"/>
      <name val="Calibri"/>
      <family val="2"/>
      <scheme val="minor"/>
    </font>
    <font>
      <i/>
      <sz val="9"/>
      <color theme="3" tint="-0.24994659260841701"/>
      <name val="Calibri"/>
      <family val="2"/>
      <scheme val="minor"/>
    </font>
    <font>
      <i/>
      <sz val="11"/>
      <color theme="3" tint="-0.24994659260841701"/>
      <name val="Calibri"/>
      <family val="2"/>
      <scheme val="minor"/>
    </font>
    <font>
      <i/>
      <sz val="8"/>
      <color theme="3" tint="-0.24994659260841701"/>
      <name val="Calibri"/>
      <family val="2"/>
      <scheme val="minor"/>
    </font>
    <font>
      <i/>
      <sz val="11"/>
      <color theme="3" tint="-0.249977111117893"/>
      <name val="Calibri"/>
      <family val="2"/>
      <scheme val="minor"/>
    </font>
    <font>
      <b/>
      <sz val="11"/>
      <name val="Calibri"/>
      <family val="2"/>
      <scheme val="minor"/>
    </font>
    <font>
      <b/>
      <sz val="9"/>
      <color theme="3" tint="-0.249977111117893"/>
      <name val="Calibri"/>
      <family val="2"/>
      <scheme val="minor"/>
    </font>
    <font>
      <b/>
      <sz val="9"/>
      <color theme="3" tint="-0.24994659260841701"/>
      <name val="Calibri"/>
      <family val="2"/>
      <scheme val="minor"/>
    </font>
    <font>
      <b/>
      <i/>
      <sz val="9"/>
      <color rgb="FFFF0000"/>
      <name val="Calibri"/>
      <family val="2"/>
      <scheme val="minor"/>
    </font>
    <font>
      <i/>
      <sz val="9"/>
      <color theme="1"/>
      <name val="Calibri"/>
      <family val="2"/>
      <scheme val="minor"/>
    </font>
    <font>
      <b/>
      <sz val="12"/>
      <color theme="3" tint="-0.249977111117893"/>
      <name val="Calibri"/>
      <family val="2"/>
      <scheme val="minor"/>
    </font>
    <font>
      <i/>
      <sz val="10"/>
      <color theme="3" tint="-0.249977111117893"/>
      <name val="Calibri"/>
      <family val="2"/>
      <scheme val="minor"/>
    </font>
    <font>
      <i/>
      <sz val="9"/>
      <color theme="1"/>
      <name val="Verdana"/>
      <family val="2"/>
    </font>
    <font>
      <i/>
      <sz val="8"/>
      <color theme="1"/>
      <name val="Verdana"/>
      <family val="2"/>
    </font>
    <font>
      <b/>
      <u/>
      <sz val="9"/>
      <color theme="1"/>
      <name val="Verdana"/>
      <family val="2"/>
    </font>
    <font>
      <b/>
      <u/>
      <sz val="9"/>
      <color rgb="FFFF0000"/>
      <name val="Verdana"/>
      <family val="2"/>
    </font>
    <font>
      <u/>
      <sz val="10"/>
      <color theme="0"/>
      <name val="Verdana"/>
      <family val="2"/>
    </font>
    <font>
      <b/>
      <i/>
      <vertAlign val="superscript"/>
      <sz val="9"/>
      <color theme="1"/>
      <name val="Verdana"/>
      <family val="2"/>
    </font>
    <font>
      <i/>
      <sz val="9"/>
      <color rgb="FFFF0000"/>
      <name val="Verdana"/>
      <family val="2"/>
    </font>
    <font>
      <b/>
      <sz val="12"/>
      <color theme="1"/>
      <name val="Verdana"/>
      <family val="2"/>
    </font>
    <font>
      <sz val="12"/>
      <color theme="1"/>
      <name val="Verdana"/>
      <family val="2"/>
    </font>
    <font>
      <sz val="9"/>
      <color rgb="FF4E455D"/>
      <name val="Helvetica"/>
    </font>
    <font>
      <sz val="12"/>
      <color rgb="FF000000"/>
      <name val="Albany AMT"/>
    </font>
    <font>
      <b/>
      <sz val="9"/>
      <color rgb="FFFFFFFF"/>
      <name val="Helvetica"/>
    </font>
    <font>
      <b/>
      <sz val="9"/>
      <color rgb="FF4E455D"/>
      <name val="Helvetica"/>
    </font>
    <font>
      <strike/>
      <sz val="10"/>
      <color theme="1"/>
      <name val="Verdana"/>
      <family val="2"/>
    </font>
    <font>
      <sz val="10"/>
      <color rgb="FFFF0000"/>
      <name val="Verdana"/>
      <family val="2"/>
    </font>
    <font>
      <sz val="10"/>
      <name val="Verdana"/>
      <family val="2"/>
    </font>
    <font>
      <sz val="11"/>
      <name val="Calibri"/>
      <family val="2"/>
      <scheme val="minor"/>
    </font>
    <font>
      <sz val="10"/>
      <color theme="0"/>
      <name val="Verdana"/>
      <family val="2"/>
    </font>
    <font>
      <b/>
      <sz val="22"/>
      <name val="Calibri"/>
      <family val="2"/>
      <scheme val="minor"/>
    </font>
    <font>
      <b/>
      <sz val="18"/>
      <name val="Calibri"/>
      <family val="2"/>
      <scheme val="minor"/>
    </font>
    <font>
      <b/>
      <sz val="9"/>
      <color indexed="9"/>
      <name val="Verdana"/>
      <family val="2"/>
    </font>
    <font>
      <b/>
      <sz val="9"/>
      <color theme="0"/>
      <name val="Verdana"/>
      <family val="2"/>
    </font>
    <font>
      <b/>
      <sz val="8"/>
      <color theme="0"/>
      <name val="Calibri"/>
      <family val="2"/>
      <scheme val="minor"/>
    </font>
  </fonts>
  <fills count="26">
    <fill>
      <patternFill patternType="none"/>
    </fill>
    <fill>
      <patternFill patternType="gray125"/>
    </fill>
    <fill>
      <patternFill patternType="solid">
        <fgColor rgb="FFC0000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002060"/>
        <bgColor indexed="64"/>
      </patternFill>
    </fill>
    <fill>
      <patternFill patternType="solid">
        <fgColor rgb="FF083564"/>
        <bgColor indexed="64"/>
      </patternFill>
    </fill>
    <fill>
      <patternFill patternType="solid">
        <fgColor rgb="FF00B0F0"/>
        <bgColor indexed="64"/>
      </patternFill>
    </fill>
    <fill>
      <patternFill patternType="solid">
        <fgColor rgb="FF003366"/>
        <bgColor indexed="64"/>
      </patternFill>
    </fill>
    <fill>
      <patternFill patternType="solid">
        <fgColor rgb="FF99CC00"/>
        <bgColor indexed="64"/>
      </patternFill>
    </fill>
    <fill>
      <patternFill patternType="solid">
        <fgColor rgb="FF008000"/>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CC99FF"/>
        <bgColor indexed="64"/>
      </patternFill>
    </fill>
    <fill>
      <patternFill patternType="solid">
        <fgColor rgb="FF008080"/>
        <bgColor indexed="64"/>
      </patternFill>
    </fill>
    <fill>
      <patternFill patternType="solid">
        <fgColor rgb="FFCCCCFF"/>
        <bgColor indexed="64"/>
      </patternFill>
    </fill>
    <fill>
      <patternFill patternType="solid">
        <fgColor rgb="FFE47823"/>
        <bgColor indexed="64"/>
      </patternFill>
    </fill>
    <fill>
      <patternFill patternType="solid">
        <fgColor rgb="FFBCBCBC"/>
        <bgColor indexed="64"/>
      </patternFill>
    </fill>
    <fill>
      <patternFill patternType="solid">
        <fgColor rgb="FF33CC33"/>
        <bgColor indexed="64"/>
      </patternFill>
    </fill>
    <fill>
      <patternFill patternType="solid">
        <fgColor rgb="FFCCFFCC"/>
        <bgColor indexed="64"/>
      </patternFill>
    </fill>
    <fill>
      <patternFill patternType="solid">
        <fgColor rgb="FFDCE6F1"/>
        <bgColor indexed="64"/>
      </patternFill>
    </fill>
    <fill>
      <patternFill patternType="solid">
        <fgColor theme="0" tint="-4.9989318521683403E-2"/>
        <bgColor indexed="64"/>
      </patternFill>
    </fill>
  </fills>
  <borders count="34">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ck">
        <color theme="0" tint="-0.34998626667073579"/>
      </right>
      <top style="thin">
        <color theme="0" tint="-0.34998626667073579"/>
      </top>
      <bottom/>
      <diagonal/>
    </border>
    <border>
      <left style="thin">
        <color theme="0" tint="-0.34998626667073579"/>
      </left>
      <right/>
      <top/>
      <bottom/>
      <diagonal/>
    </border>
    <border>
      <left/>
      <right style="thick">
        <color theme="0" tint="-0.34998626667073579"/>
      </right>
      <top/>
      <bottom/>
      <diagonal/>
    </border>
    <border>
      <left style="thin">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hair">
        <color theme="3"/>
      </left>
      <right/>
      <top/>
      <bottom style="hair">
        <color theme="3"/>
      </bottom>
      <diagonal/>
    </border>
    <border>
      <left/>
      <right/>
      <top/>
      <bottom style="hair">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style="hair">
        <color theme="3"/>
      </top>
      <bottom/>
      <diagonal/>
    </border>
    <border>
      <left/>
      <right style="hair">
        <color theme="3"/>
      </right>
      <top style="hair">
        <color theme="3"/>
      </top>
      <bottom/>
      <diagonal/>
    </border>
    <border>
      <left style="hair">
        <color theme="3"/>
      </left>
      <right style="hair">
        <color theme="3"/>
      </right>
      <top style="hair">
        <color theme="3"/>
      </top>
      <bottom/>
      <diagonal/>
    </border>
    <border>
      <left style="hair">
        <color theme="3"/>
      </left>
      <right/>
      <top/>
      <bottom/>
      <diagonal/>
    </border>
    <border>
      <left/>
      <right style="hair">
        <color theme="3"/>
      </right>
      <top/>
      <bottom/>
      <diagonal/>
    </border>
    <border>
      <left style="hair">
        <color theme="3"/>
      </left>
      <right style="hair">
        <color theme="3"/>
      </right>
      <top/>
      <bottom/>
      <diagonal/>
    </border>
    <border>
      <left/>
      <right style="hair">
        <color theme="3"/>
      </right>
      <top/>
      <bottom style="hair">
        <color theme="3"/>
      </bottom>
      <diagonal/>
    </border>
    <border>
      <left style="hair">
        <color theme="3"/>
      </left>
      <right style="hair">
        <color theme="3"/>
      </right>
      <top/>
      <bottom style="hair">
        <color theme="3"/>
      </bottom>
      <diagonal/>
    </border>
    <border>
      <left/>
      <right/>
      <top/>
      <bottom style="thin">
        <color rgb="FFA6A6A6"/>
      </bottom>
      <diagonal/>
    </border>
    <border>
      <left style="thin">
        <color rgb="FFA6A6A6"/>
      </left>
      <right style="thin">
        <color rgb="FFAAC1D9"/>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xf numFmtId="0" fontId="19" fillId="0" borderId="0"/>
  </cellStyleXfs>
  <cellXfs count="346">
    <xf numFmtId="0" fontId="0" fillId="0" borderId="0" xfId="0"/>
    <xf numFmtId="0" fontId="0" fillId="0" borderId="4" xfId="0" applyBorder="1"/>
    <xf numFmtId="0" fontId="0" fillId="0" borderId="0" xfId="0" applyAlignment="1">
      <alignment horizontal="right"/>
    </xf>
    <xf numFmtId="0" fontId="7" fillId="0" borderId="0" xfId="0" applyFont="1"/>
    <xf numFmtId="0" fontId="7" fillId="0" borderId="5" xfId="0" applyFont="1" applyBorder="1"/>
    <xf numFmtId="0" fontId="0" fillId="0" borderId="5" xfId="0" applyBorder="1"/>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right"/>
    </xf>
    <xf numFmtId="0" fontId="2" fillId="0" borderId="4" xfId="0" applyFont="1" applyBorder="1"/>
    <xf numFmtId="16" fontId="0" fillId="0" borderId="0" xfId="0" applyNumberFormat="1" applyAlignment="1">
      <alignment horizontal="right"/>
    </xf>
    <xf numFmtId="0" fontId="0" fillId="0" borderId="0" xfId="0" applyAlignment="1">
      <alignment vertical="top" wrapText="1"/>
    </xf>
    <xf numFmtId="0" fontId="0" fillId="0" borderId="4" xfId="0" applyBorder="1" applyAlignment="1">
      <alignment vertical="top" wrapText="1"/>
    </xf>
    <xf numFmtId="0" fontId="6" fillId="0" borderId="0" xfId="0" applyFont="1" applyAlignment="1">
      <alignment horizontal="right" vertical="top" wrapText="1"/>
    </xf>
    <xf numFmtId="0" fontId="6" fillId="0" borderId="4" xfId="0" quotePrefix="1" applyFont="1" applyBorder="1"/>
    <xf numFmtId="0" fontId="6" fillId="0" borderId="4" xfId="0" applyFont="1" applyBorder="1"/>
    <xf numFmtId="0" fontId="6" fillId="0" borderId="0" xfId="0" applyFont="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13" fillId="0" borderId="4" xfId="0" applyFont="1" applyBorder="1"/>
    <xf numFmtId="0" fontId="6" fillId="0" borderId="0" xfId="0" applyFont="1" applyAlignment="1">
      <alignment horizontal="center" vertical="center"/>
    </xf>
    <xf numFmtId="0" fontId="20" fillId="0" borderId="0" xfId="0" applyFont="1" applyAlignment="1">
      <alignment vertical="center"/>
    </xf>
    <xf numFmtId="0" fontId="11"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vertical="center"/>
    </xf>
    <xf numFmtId="0" fontId="11" fillId="11" borderId="0" xfId="0" applyFont="1" applyFill="1" applyAlignment="1">
      <alignment horizontal="center" vertical="center"/>
    </xf>
    <xf numFmtId="0" fontId="6" fillId="11" borderId="0" xfId="0" applyFont="1" applyFill="1" applyAlignment="1">
      <alignment vertical="center"/>
    </xf>
    <xf numFmtId="0" fontId="0" fillId="0" borderId="0" xfId="0" applyAlignment="1">
      <alignment vertical="center"/>
    </xf>
    <xf numFmtId="0" fontId="54" fillId="0" borderId="0" xfId="0" applyFont="1" applyAlignment="1">
      <alignment horizontal="center" vertical="center"/>
    </xf>
    <xf numFmtId="0" fontId="16" fillId="0" borderId="4" xfId="0" applyFont="1" applyBorder="1"/>
    <xf numFmtId="0" fontId="53" fillId="0" borderId="0" xfId="0" applyFont="1" applyAlignment="1">
      <alignment vertical="center"/>
    </xf>
    <xf numFmtId="0" fontId="0" fillId="0" borderId="0" xfId="0" applyAlignment="1" applyProtection="1">
      <alignment vertical="center"/>
      <protection locked="0"/>
    </xf>
    <xf numFmtId="0" fontId="10" fillId="0" borderId="0" xfId="0" applyFont="1" applyAlignment="1" applyProtection="1">
      <alignment vertical="center"/>
      <protection locked="0"/>
    </xf>
    <xf numFmtId="0" fontId="0" fillId="0" borderId="0" xfId="0" applyAlignment="1" applyProtection="1">
      <alignment horizontal="right" vertical="center"/>
      <protection locked="0"/>
    </xf>
    <xf numFmtId="0" fontId="26" fillId="0" borderId="0" xfId="0" applyFont="1" applyAlignment="1" applyProtection="1">
      <alignment horizontal="center" vertical="center" wrapText="1"/>
      <protection locked="0"/>
    </xf>
    <xf numFmtId="0" fontId="9" fillId="13" borderId="22"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9" fillId="0" borderId="0" xfId="0" applyFont="1" applyAlignment="1" applyProtection="1">
      <alignment vertical="center"/>
      <protection locked="0"/>
    </xf>
    <xf numFmtId="165" fontId="26" fillId="0" borderId="0" xfId="2" applyNumberFormat="1"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165" fontId="1" fillId="0" borderId="22" xfId="3" applyNumberFormat="1" applyFont="1" applyBorder="1" applyAlignment="1" applyProtection="1">
      <alignment horizontal="right" vertical="center"/>
      <protection locked="0"/>
    </xf>
    <xf numFmtId="165" fontId="9" fillId="13" borderId="22" xfId="2" applyNumberFormat="1"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9" fillId="0" borderId="0" xfId="0" applyFont="1" applyAlignment="1" applyProtection="1">
      <alignment horizontal="right" vertical="center"/>
      <protection locked="0"/>
    </xf>
    <xf numFmtId="164" fontId="9" fillId="0" borderId="0" xfId="0" applyNumberFormat="1" applyFont="1" applyAlignment="1" applyProtection="1">
      <alignment horizontal="center" vertical="center"/>
      <protection locked="0"/>
    </xf>
    <xf numFmtId="3" fontId="31" fillId="0" borderId="0" xfId="0" applyNumberFormat="1" applyFont="1" applyAlignment="1" applyProtection="1">
      <alignment horizontal="center" vertical="center"/>
      <protection locked="0"/>
    </xf>
    <xf numFmtId="0" fontId="31" fillId="0" borderId="0" xfId="0" applyFont="1" applyAlignment="1" applyProtection="1">
      <alignment vertical="center"/>
      <protection locked="0"/>
    </xf>
    <xf numFmtId="3" fontId="1" fillId="0" borderId="22" xfId="3" applyNumberFormat="1" applyFont="1" applyBorder="1" applyAlignment="1" applyProtection="1">
      <alignment horizontal="right" vertical="center"/>
      <protection locked="0"/>
    </xf>
    <xf numFmtId="164" fontId="10" fillId="0" borderId="0" xfId="2" applyNumberFormat="1" applyFont="1" applyBorder="1" applyAlignment="1" applyProtection="1">
      <alignment horizontal="center" vertical="center"/>
      <protection locked="0"/>
    </xf>
    <xf numFmtId="0" fontId="30" fillId="0" borderId="0" xfId="0" applyFont="1" applyAlignment="1" applyProtection="1">
      <alignment horizontal="right" vertical="center"/>
      <protection locked="0"/>
    </xf>
    <xf numFmtId="0" fontId="31"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36" fillId="0" borderId="0" xfId="0" applyFont="1" applyAlignment="1" applyProtection="1">
      <alignment vertical="center"/>
      <protection locked="0"/>
    </xf>
    <xf numFmtId="0" fontId="29" fillId="0" borderId="23" xfId="0" applyFont="1" applyBorder="1" applyAlignment="1" applyProtection="1">
      <alignment vertical="center"/>
      <protection locked="0"/>
    </xf>
    <xf numFmtId="0" fontId="37" fillId="0" borderId="24" xfId="0" applyFont="1" applyBorder="1" applyAlignment="1" applyProtection="1">
      <alignment vertical="center" wrapText="1"/>
      <protection locked="0"/>
    </xf>
    <xf numFmtId="164" fontId="31" fillId="0" borderId="25" xfId="2" applyNumberFormat="1" applyFont="1" applyBorder="1" applyAlignment="1" applyProtection="1">
      <alignment horizontal="right" vertical="center"/>
      <protection locked="0"/>
    </xf>
    <xf numFmtId="165" fontId="31" fillId="0" borderId="25" xfId="2" applyNumberFormat="1" applyFont="1" applyBorder="1" applyAlignment="1" applyProtection="1">
      <alignment horizontal="right" vertical="center"/>
      <protection locked="0"/>
    </xf>
    <xf numFmtId="9" fontId="39" fillId="0" borderId="0" xfId="3" applyFont="1" applyFill="1" applyBorder="1" applyAlignment="1" applyProtection="1">
      <alignment horizontal="left" vertical="center"/>
      <protection locked="0"/>
    </xf>
    <xf numFmtId="164" fontId="1" fillId="0" borderId="25" xfId="3" applyNumberFormat="1" applyFont="1" applyBorder="1" applyAlignment="1" applyProtection="1">
      <alignment horizontal="right" vertical="center"/>
      <protection locked="0"/>
    </xf>
    <xf numFmtId="0" fontId="29" fillId="0" borderId="26" xfId="0" applyFont="1" applyBorder="1" applyAlignment="1" applyProtection="1">
      <alignment vertical="center" wrapText="1"/>
      <protection locked="0"/>
    </xf>
    <xf numFmtId="0" fontId="40" fillId="0" borderId="27" xfId="0" applyFont="1" applyBorder="1" applyAlignment="1" applyProtection="1">
      <alignment horizontal="right" vertical="center"/>
      <protection locked="0"/>
    </xf>
    <xf numFmtId="0" fontId="41" fillId="0" borderId="0" xfId="0" applyFont="1" applyAlignment="1" applyProtection="1">
      <alignment vertical="center"/>
      <protection locked="0"/>
    </xf>
    <xf numFmtId="164" fontId="42" fillId="0" borderId="28" xfId="2" applyNumberFormat="1" applyFont="1" applyBorder="1" applyAlignment="1" applyProtection="1">
      <alignment horizontal="right" vertical="center"/>
      <protection locked="0"/>
    </xf>
    <xf numFmtId="0" fontId="43" fillId="0" borderId="0" xfId="0" applyFont="1" applyAlignment="1" applyProtection="1">
      <alignment vertical="center"/>
      <protection locked="0"/>
    </xf>
    <xf numFmtId="165" fontId="42" fillId="0" borderId="28" xfId="2" applyNumberFormat="1" applyFont="1" applyBorder="1" applyAlignment="1" applyProtection="1">
      <alignment horizontal="right" vertical="center"/>
      <protection locked="0"/>
    </xf>
    <xf numFmtId="9" fontId="44" fillId="0" borderId="0" xfId="3" applyFont="1" applyFill="1" applyBorder="1" applyAlignment="1" applyProtection="1">
      <alignment horizontal="left" vertical="center"/>
      <protection locked="0"/>
    </xf>
    <xf numFmtId="164" fontId="41" fillId="0" borderId="28" xfId="3" applyNumberFormat="1" applyFont="1" applyBorder="1" applyAlignment="1" applyProtection="1">
      <alignment horizontal="right" vertical="center"/>
      <protection locked="0"/>
    </xf>
    <xf numFmtId="0" fontId="29" fillId="0" borderId="26" xfId="0" applyFont="1" applyBorder="1" applyAlignment="1" applyProtection="1">
      <alignment vertical="center"/>
      <protection locked="0"/>
    </xf>
    <xf numFmtId="0" fontId="37" fillId="0" borderId="27" xfId="0" applyFont="1" applyBorder="1" applyAlignment="1" applyProtection="1">
      <alignment vertical="center" wrapText="1"/>
      <protection locked="0"/>
    </xf>
    <xf numFmtId="164" fontId="31" fillId="0" borderId="28" xfId="2" applyNumberFormat="1" applyFont="1" applyBorder="1" applyAlignment="1" applyProtection="1">
      <alignment horizontal="right" vertical="center"/>
      <protection locked="0"/>
    </xf>
    <xf numFmtId="165" fontId="31" fillId="0" borderId="28" xfId="2" applyNumberFormat="1" applyFont="1" applyBorder="1" applyAlignment="1" applyProtection="1">
      <alignment horizontal="right" vertical="center"/>
      <protection locked="0"/>
    </xf>
    <xf numFmtId="164" fontId="1" fillId="0" borderId="28" xfId="3" applyNumberFormat="1" applyFont="1" applyBorder="1" applyAlignment="1" applyProtection="1">
      <alignment horizontal="right" vertical="center"/>
      <protection locked="0"/>
    </xf>
    <xf numFmtId="0" fontId="41" fillId="0" borderId="9" xfId="0" applyFont="1" applyBorder="1" applyAlignment="1" applyProtection="1">
      <alignment vertical="center"/>
      <protection locked="0"/>
    </xf>
    <xf numFmtId="0" fontId="45" fillId="0" borderId="29" xfId="0" applyFont="1" applyBorder="1" applyAlignment="1" applyProtection="1">
      <alignment horizontal="right" vertical="center"/>
      <protection locked="0"/>
    </xf>
    <xf numFmtId="164" fontId="43" fillId="0" borderId="30" xfId="2" applyNumberFormat="1" applyFont="1" applyBorder="1" applyAlignment="1" applyProtection="1">
      <alignment horizontal="right" vertical="center"/>
      <protection locked="0"/>
    </xf>
    <xf numFmtId="164" fontId="41" fillId="0" borderId="30" xfId="3" applyNumberFormat="1" applyFont="1" applyBorder="1" applyAlignment="1" applyProtection="1">
      <alignment horizontal="right" vertical="center"/>
      <protection locked="0"/>
    </xf>
    <xf numFmtId="0" fontId="29" fillId="0" borderId="0" xfId="0" applyFont="1" applyAlignment="1" applyProtection="1">
      <alignment vertical="center" wrapText="1"/>
      <protection locked="0"/>
    </xf>
    <xf numFmtId="0" fontId="37" fillId="0" borderId="0" xfId="0" applyFont="1" applyAlignment="1" applyProtection="1">
      <alignment vertical="center" wrapText="1"/>
      <protection locked="0"/>
    </xf>
    <xf numFmtId="166" fontId="31" fillId="0" borderId="0" xfId="0" applyNumberFormat="1" applyFont="1" applyAlignment="1" applyProtection="1">
      <alignment vertical="center"/>
      <protection locked="0"/>
    </xf>
    <xf numFmtId="165" fontId="31" fillId="0" borderId="0" xfId="2" applyNumberFormat="1" applyFont="1" applyBorder="1" applyAlignment="1" applyProtection="1">
      <alignment vertical="center"/>
      <protection locked="0"/>
    </xf>
    <xf numFmtId="164" fontId="0" fillId="0" borderId="0" xfId="0" applyNumberFormat="1" applyAlignment="1" applyProtection="1">
      <alignment horizontal="right" vertical="center"/>
      <protection locked="0"/>
    </xf>
    <xf numFmtId="0" fontId="26" fillId="0" borderId="0" xfId="0" applyFont="1" applyAlignment="1" applyProtection="1">
      <alignment horizontal="right" vertical="center"/>
      <protection locked="0"/>
    </xf>
    <xf numFmtId="164" fontId="46" fillId="0" borderId="22" xfId="3" applyNumberFormat="1" applyFont="1" applyBorder="1" applyAlignment="1" applyProtection="1">
      <alignment horizontal="right" vertical="center"/>
      <protection locked="0"/>
    </xf>
    <xf numFmtId="165" fontId="46" fillId="0" borderId="22" xfId="3" applyNumberFormat="1" applyFont="1" applyBorder="1" applyAlignment="1" applyProtection="1">
      <alignment horizontal="right" vertical="center"/>
      <protection locked="0"/>
    </xf>
    <xf numFmtId="165" fontId="36" fillId="0" borderId="0" xfId="2" applyNumberFormat="1" applyFont="1" applyFill="1" applyBorder="1" applyAlignment="1" applyProtection="1">
      <alignment vertical="center"/>
      <protection locked="0"/>
    </xf>
    <xf numFmtId="164" fontId="1" fillId="0" borderId="22" xfId="3" applyNumberFormat="1" applyFont="1" applyBorder="1" applyAlignment="1" applyProtection="1">
      <alignment horizontal="right" vertical="center"/>
      <protection locked="0"/>
    </xf>
    <xf numFmtId="0" fontId="47" fillId="0" borderId="0" xfId="0" applyFont="1" applyAlignment="1" applyProtection="1">
      <alignment horizontal="right" vertical="center"/>
      <protection locked="0"/>
    </xf>
    <xf numFmtId="0" fontId="22" fillId="0" borderId="0" xfId="0" applyFont="1" applyAlignment="1" applyProtection="1">
      <alignment vertical="center"/>
      <protection locked="0"/>
    </xf>
    <xf numFmtId="164" fontId="23" fillId="0" borderId="22" xfId="3" applyNumberFormat="1" applyFont="1" applyBorder="1" applyAlignment="1" applyProtection="1">
      <alignment horizontal="right" vertical="center"/>
      <protection locked="0"/>
    </xf>
    <xf numFmtId="0" fontId="48" fillId="0" borderId="0" xfId="0" applyFont="1" applyAlignment="1" applyProtection="1">
      <alignment vertical="center"/>
      <protection locked="0"/>
    </xf>
    <xf numFmtId="165" fontId="23" fillId="0" borderId="22" xfId="3" applyNumberFormat="1" applyFont="1" applyBorder="1" applyAlignment="1" applyProtection="1">
      <alignment horizontal="right" vertical="center"/>
      <protection locked="0"/>
    </xf>
    <xf numFmtId="165" fontId="48" fillId="0" borderId="0" xfId="2" applyNumberFormat="1" applyFont="1" applyFill="1" applyBorder="1" applyAlignment="1" applyProtection="1">
      <alignment vertical="center"/>
      <protection locked="0"/>
    </xf>
    <xf numFmtId="164" fontId="22" fillId="0" borderId="22" xfId="3" applyNumberFormat="1" applyFont="1" applyBorder="1" applyAlignment="1" applyProtection="1">
      <alignment horizontal="right" vertical="center"/>
      <protection locked="0"/>
    </xf>
    <xf numFmtId="0" fontId="49" fillId="0" borderId="0" xfId="0" applyFont="1" applyAlignment="1" applyProtection="1">
      <alignment horizontal="right" vertical="center"/>
      <protection locked="0"/>
    </xf>
    <xf numFmtId="0" fontId="50" fillId="0" borderId="0" xfId="0" applyFont="1" applyAlignment="1" applyProtection="1">
      <alignment vertical="center"/>
      <protection locked="0"/>
    </xf>
    <xf numFmtId="164" fontId="50" fillId="0" borderId="0" xfId="0" applyNumberFormat="1" applyFont="1" applyAlignment="1" applyProtection="1">
      <alignment vertical="center"/>
      <protection locked="0"/>
    </xf>
    <xf numFmtId="0" fontId="51" fillId="0" borderId="0" xfId="0" applyFont="1" applyAlignment="1" applyProtection="1">
      <alignment horizontal="right" vertical="center"/>
      <protection locked="0"/>
    </xf>
    <xf numFmtId="0" fontId="34" fillId="0" borderId="0" xfId="0" applyFont="1" applyAlignment="1" applyProtection="1">
      <alignment horizontal="center" vertical="center"/>
      <protection locked="0"/>
    </xf>
    <xf numFmtId="0" fontId="34" fillId="0" borderId="0" xfId="0" applyFont="1" applyAlignment="1" applyProtection="1">
      <alignment horizontal="right" vertical="center"/>
      <protection locked="0"/>
    </xf>
    <xf numFmtId="0" fontId="52" fillId="0" borderId="24" xfId="0" applyFont="1" applyBorder="1" applyAlignment="1" applyProtection="1">
      <alignment horizontal="right" vertical="center"/>
      <protection locked="0"/>
    </xf>
    <xf numFmtId="4" fontId="36" fillId="0" borderId="25" xfId="0" applyNumberFormat="1" applyFont="1" applyBorder="1" applyAlignment="1" applyProtection="1">
      <alignment horizontal="center" vertical="center"/>
      <protection locked="0"/>
    </xf>
    <xf numFmtId="167" fontId="31" fillId="0" borderId="0" xfId="0" applyNumberFormat="1" applyFont="1" applyAlignment="1" applyProtection="1">
      <alignment vertical="center"/>
      <protection locked="0"/>
    </xf>
    <xf numFmtId="9" fontId="44" fillId="0" borderId="0" xfId="3" applyFont="1" applyBorder="1" applyAlignment="1" applyProtection="1">
      <alignment horizontal="center" vertical="center"/>
      <protection locked="0"/>
    </xf>
    <xf numFmtId="4" fontId="1" fillId="0" borderId="25" xfId="3" applyNumberFormat="1" applyFont="1" applyBorder="1" applyAlignment="1" applyProtection="1">
      <alignment horizontal="right" vertical="center"/>
      <protection locked="0"/>
    </xf>
    <xf numFmtId="164" fontId="31" fillId="0" borderId="28" xfId="2" applyNumberFormat="1" applyFont="1" applyFill="1" applyBorder="1" applyAlignment="1" applyProtection="1">
      <alignment horizontal="right" vertical="center"/>
      <protection locked="0"/>
    </xf>
    <xf numFmtId="0" fontId="39" fillId="0" borderId="0" xfId="0" applyFont="1" applyAlignment="1" applyProtection="1">
      <alignment horizontal="left" vertical="center"/>
      <protection locked="0"/>
    </xf>
    <xf numFmtId="164" fontId="9" fillId="13" borderId="22" xfId="2" applyNumberFormat="1" applyFont="1" applyFill="1" applyBorder="1" applyAlignment="1" applyProtection="1">
      <alignment horizontal="center" vertical="center"/>
      <protection locked="0"/>
    </xf>
    <xf numFmtId="0" fontId="29" fillId="0" borderId="9" xfId="0" applyFont="1" applyBorder="1" applyAlignment="1" applyProtection="1">
      <alignment vertical="center"/>
      <protection locked="0"/>
    </xf>
    <xf numFmtId="0" fontId="37" fillId="0" borderId="29" xfId="0" applyFont="1" applyBorder="1" applyAlignment="1" applyProtection="1">
      <alignment vertical="center" wrapText="1"/>
      <protection locked="0"/>
    </xf>
    <xf numFmtId="168" fontId="31" fillId="0" borderId="30" xfId="1" applyNumberFormat="1" applyFont="1" applyBorder="1" applyAlignment="1" applyProtection="1">
      <alignment horizontal="center" vertical="center"/>
      <protection locked="0"/>
    </xf>
    <xf numFmtId="3" fontId="31" fillId="0" borderId="0" xfId="0" applyNumberFormat="1" applyFont="1" applyAlignment="1" applyProtection="1">
      <alignment vertical="center"/>
      <protection locked="0"/>
    </xf>
    <xf numFmtId="3" fontId="1" fillId="0" borderId="30" xfId="3" applyNumberFormat="1" applyFont="1" applyBorder="1" applyAlignment="1" applyProtection="1">
      <alignment horizontal="right" vertical="center"/>
      <protection locked="0"/>
    </xf>
    <xf numFmtId="0" fontId="26" fillId="0" borderId="0" xfId="0" applyFont="1" applyAlignment="1" applyProtection="1">
      <alignment horizontal="center" vertical="center" textRotation="90"/>
      <protection locked="0"/>
    </xf>
    <xf numFmtId="0" fontId="39"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164" fontId="10" fillId="0" borderId="0" xfId="2" applyNumberFormat="1" applyFont="1" applyBorder="1" applyAlignment="1" applyProtection="1">
      <alignment horizontal="center" vertical="center"/>
    </xf>
    <xf numFmtId="9" fontId="38" fillId="0" borderId="0" xfId="3" applyFont="1" applyFill="1" applyBorder="1" applyAlignment="1" applyProtection="1">
      <alignment horizontal="right" vertical="center"/>
      <protection locked="0"/>
    </xf>
    <xf numFmtId="9" fontId="39" fillId="0" borderId="0" xfId="3" applyFont="1" applyFill="1" applyBorder="1" applyAlignment="1" applyProtection="1">
      <alignment horizontal="right" vertical="center"/>
      <protection locked="0"/>
    </xf>
    <xf numFmtId="9" fontId="1" fillId="0" borderId="22" xfId="3" applyFont="1" applyBorder="1" applyAlignment="1" applyProtection="1">
      <alignment horizontal="right" vertical="center"/>
      <protection locked="0"/>
    </xf>
    <xf numFmtId="9" fontId="1" fillId="0" borderId="25" xfId="3" applyFont="1" applyBorder="1" applyAlignment="1" applyProtection="1">
      <alignment horizontal="right" vertical="center"/>
      <protection locked="0"/>
    </xf>
    <xf numFmtId="9" fontId="1" fillId="0" borderId="28" xfId="3" applyFont="1" applyBorder="1" applyAlignment="1" applyProtection="1">
      <alignment horizontal="right" vertical="center"/>
      <protection locked="0"/>
    </xf>
    <xf numFmtId="9" fontId="41" fillId="0" borderId="30" xfId="3" applyFont="1" applyBorder="1" applyAlignment="1" applyProtection="1">
      <alignment horizontal="right" vertical="center"/>
      <protection locked="0"/>
    </xf>
    <xf numFmtId="9" fontId="22" fillId="0" borderId="22" xfId="3" applyFont="1" applyBorder="1" applyAlignment="1" applyProtection="1">
      <alignment horizontal="right" vertical="center"/>
      <protection locked="0"/>
    </xf>
    <xf numFmtId="9" fontId="1" fillId="0" borderId="30" xfId="3" applyFont="1" applyBorder="1" applyAlignment="1" applyProtection="1">
      <alignment horizontal="right" vertical="center"/>
      <protection locked="0"/>
    </xf>
    <xf numFmtId="0" fontId="6" fillId="0" borderId="4" xfId="0" quotePrefix="1" applyFont="1" applyBorder="1" applyAlignment="1">
      <alignment vertical="center"/>
    </xf>
    <xf numFmtId="0" fontId="6" fillId="0" borderId="5" xfId="0" applyFont="1" applyBorder="1" applyAlignment="1">
      <alignment vertical="center"/>
    </xf>
    <xf numFmtId="0" fontId="12" fillId="0" borderId="0" xfId="4" applyAlignment="1">
      <alignment horizontal="center" vertical="center"/>
    </xf>
    <xf numFmtId="0" fontId="57" fillId="0" borderId="0" xfId="4" applyFont="1" applyAlignment="1">
      <alignment horizontal="center" vertical="center"/>
    </xf>
    <xf numFmtId="0" fontId="5" fillId="0" borderId="0" xfId="0" applyFont="1"/>
    <xf numFmtId="0" fontId="14" fillId="0" borderId="6" xfId="0" applyFont="1"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16" fillId="0" borderId="4" xfId="4" applyFont="1" applyBorder="1"/>
    <xf numFmtId="3" fontId="9" fillId="13" borderId="22" xfId="2" applyNumberFormat="1" applyFont="1" applyFill="1" applyBorder="1" applyAlignment="1" applyProtection="1">
      <alignment horizontal="center" vertical="center"/>
      <protection locked="0"/>
    </xf>
    <xf numFmtId="165" fontId="43" fillId="0" borderId="30" xfId="2" applyNumberFormat="1" applyFont="1" applyBorder="1" applyAlignment="1" applyProtection="1">
      <alignment horizontal="right" vertical="center"/>
      <protection locked="0"/>
    </xf>
    <xf numFmtId="0" fontId="21" fillId="0" borderId="4" xfId="4" applyFont="1" applyBorder="1"/>
    <xf numFmtId="0" fontId="6" fillId="0" borderId="0" xfId="0" quotePrefix="1" applyFont="1" applyAlignment="1">
      <alignment vertical="center"/>
    </xf>
    <xf numFmtId="0" fontId="60" fillId="0" borderId="0" xfId="0" applyFont="1" applyAlignment="1" applyProtection="1">
      <alignment horizontal="right" vertical="center"/>
      <protection locked="0"/>
    </xf>
    <xf numFmtId="0" fontId="61" fillId="14" borderId="0" xfId="0" applyFont="1" applyFill="1" applyAlignment="1" applyProtection="1">
      <alignment horizontal="center" vertical="center"/>
      <protection locked="0"/>
    </xf>
    <xf numFmtId="0" fontId="6" fillId="0" borderId="4" xfId="0" applyFont="1" applyBorder="1" applyAlignment="1">
      <alignment vertical="top"/>
    </xf>
    <xf numFmtId="0" fontId="16" fillId="0" borderId="4" xfId="4" applyFont="1" applyBorder="1" applyAlignment="1">
      <alignment vertical="top"/>
    </xf>
    <xf numFmtId="0" fontId="14" fillId="0" borderId="4" xfId="0" applyFont="1" applyBorder="1" applyAlignment="1">
      <alignment vertical="top"/>
    </xf>
    <xf numFmtId="0" fontId="21" fillId="0" borderId="4" xfId="0" quotePrefix="1" applyFont="1" applyBorder="1" applyAlignment="1">
      <alignment vertical="top"/>
    </xf>
    <xf numFmtId="0" fontId="6" fillId="0" borderId="0" xfId="0" applyFont="1" applyAlignment="1">
      <alignment vertical="top"/>
    </xf>
    <xf numFmtId="0" fontId="6" fillId="0" borderId="5" xfId="0" applyFont="1" applyBorder="1" applyAlignment="1">
      <alignment vertical="top"/>
    </xf>
    <xf numFmtId="0" fontId="11" fillId="0" borderId="4" xfId="0" applyFont="1" applyBorder="1" applyAlignment="1">
      <alignment vertical="top"/>
    </xf>
    <xf numFmtId="0" fontId="16" fillId="0" borderId="4" xfId="0" applyFont="1" applyBorder="1" applyAlignment="1">
      <alignment vertical="top"/>
    </xf>
    <xf numFmtId="0" fontId="6" fillId="0" borderId="4" xfId="0" applyFont="1"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11" fillId="0" borderId="4" xfId="0" quotePrefix="1" applyFont="1" applyBorder="1"/>
    <xf numFmtId="0" fontId="11" fillId="0" borderId="4" xfId="0" quotePrefix="1" applyFont="1" applyBorder="1" applyAlignment="1">
      <alignment vertical="center"/>
    </xf>
    <xf numFmtId="0" fontId="12" fillId="0" borderId="4" xfId="4" quotePrefix="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59" fillId="0" borderId="31" xfId="0" applyFont="1" applyBorder="1" applyAlignment="1">
      <alignment horizontal="center" vertical="center" wrapText="1"/>
    </xf>
    <xf numFmtId="0" fontId="62" fillId="16" borderId="32" xfId="0" applyFont="1" applyFill="1" applyBorder="1" applyAlignment="1">
      <alignment horizontal="center" vertical="center" wrapText="1"/>
    </xf>
    <xf numFmtId="0" fontId="63" fillId="0" borderId="0" xfId="0" applyFont="1" applyAlignment="1">
      <alignment horizontal="center" wrapText="1"/>
    </xf>
    <xf numFmtId="0" fontId="0" fillId="16" borderId="0" xfId="0" applyFill="1" applyAlignment="1">
      <alignment horizontal="left"/>
    </xf>
    <xf numFmtId="3" fontId="64" fillId="6" borderId="32" xfId="0" applyNumberFormat="1" applyFont="1" applyFill="1" applyBorder="1" applyAlignment="1">
      <alignment horizontal="center" vertical="center" wrapText="1"/>
    </xf>
    <xf numFmtId="3" fontId="65" fillId="16" borderId="32" xfId="0" applyNumberFormat="1" applyFont="1" applyFill="1" applyBorder="1" applyAlignment="1">
      <alignment horizontal="center" vertical="center" wrapText="1"/>
    </xf>
    <xf numFmtId="3" fontId="62" fillId="16" borderId="32" xfId="0" applyNumberFormat="1" applyFont="1" applyFill="1" applyBorder="1" applyAlignment="1">
      <alignment horizontal="center" vertical="center" wrapText="1"/>
    </xf>
    <xf numFmtId="3" fontId="64" fillId="8" borderId="32" xfId="0" applyNumberFormat="1" applyFont="1" applyFill="1" applyBorder="1" applyAlignment="1">
      <alignment horizontal="center" vertical="center" wrapText="1"/>
    </xf>
    <xf numFmtId="3" fontId="62" fillId="17" borderId="32" xfId="0" applyNumberFormat="1" applyFont="1" applyFill="1" applyBorder="1" applyAlignment="1">
      <alignment horizontal="center" vertical="center" wrapText="1"/>
    </xf>
    <xf numFmtId="3" fontId="64" fillId="18" borderId="32" xfId="0" applyNumberFormat="1" applyFont="1" applyFill="1" applyBorder="1" applyAlignment="1">
      <alignment horizontal="center" vertical="center" wrapText="1"/>
    </xf>
    <xf numFmtId="3" fontId="62" fillId="19" borderId="32" xfId="0" applyNumberFormat="1" applyFont="1" applyFill="1" applyBorder="1" applyAlignment="1">
      <alignment horizontal="center" vertical="center" wrapText="1"/>
    </xf>
    <xf numFmtId="3" fontId="65" fillId="19" borderId="32" xfId="0" applyNumberFormat="1" applyFont="1" applyFill="1" applyBorder="1" applyAlignment="1">
      <alignment horizontal="center" vertical="center" wrapText="1"/>
    </xf>
    <xf numFmtId="4" fontId="62" fillId="16" borderId="32" xfId="0" applyNumberFormat="1" applyFont="1" applyFill="1" applyBorder="1" applyAlignment="1">
      <alignment horizontal="center" vertical="center" wrapText="1"/>
    </xf>
    <xf numFmtId="4" fontId="62" fillId="20" borderId="32" xfId="0" applyNumberFormat="1" applyFont="1" applyFill="1" applyBorder="1" applyAlignment="1">
      <alignment horizontal="center" vertical="center" wrapText="1"/>
    </xf>
    <xf numFmtId="4" fontId="62" fillId="21" borderId="32" xfId="0" applyNumberFormat="1" applyFont="1" applyFill="1" applyBorder="1" applyAlignment="1">
      <alignment horizontal="center" vertical="center" wrapText="1"/>
    </xf>
    <xf numFmtId="0" fontId="62" fillId="20" borderId="32" xfId="0" applyFont="1" applyFill="1" applyBorder="1" applyAlignment="1">
      <alignment horizontal="center" vertical="center" wrapText="1"/>
    </xf>
    <xf numFmtId="4" fontId="65" fillId="9" borderId="32" xfId="0" applyNumberFormat="1" applyFont="1" applyFill="1" applyBorder="1" applyAlignment="1">
      <alignment horizontal="center" vertical="center" wrapText="1"/>
    </xf>
    <xf numFmtId="4" fontId="65" fillId="12" borderId="32" xfId="0" applyNumberFormat="1" applyFont="1" applyFill="1" applyBorder="1" applyAlignment="1">
      <alignment horizontal="center" vertical="center" wrapText="1"/>
    </xf>
    <xf numFmtId="4" fontId="65" fillId="22" borderId="32" xfId="0" applyNumberFormat="1" applyFont="1" applyFill="1" applyBorder="1" applyAlignment="1">
      <alignment horizontal="center" vertical="center" wrapText="1"/>
    </xf>
    <xf numFmtId="4" fontId="65" fillId="10" borderId="32" xfId="0" applyNumberFormat="1" applyFont="1" applyFill="1" applyBorder="1" applyAlignment="1">
      <alignment horizontal="center" vertical="center" wrapText="1"/>
    </xf>
    <xf numFmtId="4" fontId="65" fillId="23" borderId="32" xfId="0" applyNumberFormat="1" applyFont="1" applyFill="1" applyBorder="1" applyAlignment="1">
      <alignment horizontal="center" vertical="center" wrapText="1"/>
    </xf>
    <xf numFmtId="0" fontId="64" fillId="6" borderId="32" xfId="0" applyFont="1" applyFill="1" applyBorder="1" applyAlignment="1">
      <alignment horizontal="left" vertical="center" wrapText="1"/>
    </xf>
    <xf numFmtId="0" fontId="65" fillId="16" borderId="32" xfId="0" applyFont="1" applyFill="1" applyBorder="1" applyAlignment="1">
      <alignment horizontal="left" vertical="center" wrapText="1"/>
    </xf>
    <xf numFmtId="0" fontId="62" fillId="16" borderId="32" xfId="0" applyFont="1" applyFill="1" applyBorder="1" applyAlignment="1">
      <alignment horizontal="left" vertical="center" wrapText="1"/>
    </xf>
    <xf numFmtId="0" fontId="64" fillId="8" borderId="32" xfId="0" applyFont="1" applyFill="1" applyBorder="1" applyAlignment="1">
      <alignment horizontal="left" vertical="center" wrapText="1"/>
    </xf>
    <xf numFmtId="0" fontId="62" fillId="17" borderId="32" xfId="0" applyFont="1" applyFill="1" applyBorder="1" applyAlignment="1">
      <alignment horizontal="left" vertical="center" wrapText="1"/>
    </xf>
    <xf numFmtId="0" fontId="64" fillId="18" borderId="32" xfId="0" applyFont="1" applyFill="1" applyBorder="1" applyAlignment="1">
      <alignment horizontal="left" vertical="center" wrapText="1"/>
    </xf>
    <xf numFmtId="0" fontId="62" fillId="19" borderId="32" xfId="0" applyFont="1" applyFill="1" applyBorder="1" applyAlignment="1">
      <alignment horizontal="left" vertical="center" wrapText="1"/>
    </xf>
    <xf numFmtId="0" fontId="65" fillId="19" borderId="32" xfId="0" applyFont="1" applyFill="1" applyBorder="1" applyAlignment="1">
      <alignment horizontal="left" vertical="center" wrapText="1"/>
    </xf>
    <xf numFmtId="0" fontId="65" fillId="9" borderId="32" xfId="0" applyFont="1" applyFill="1" applyBorder="1" applyAlignment="1">
      <alignment horizontal="left" vertical="center" wrapText="1"/>
    </xf>
    <xf numFmtId="0" fontId="65" fillId="12" borderId="32" xfId="0" applyFont="1" applyFill="1" applyBorder="1" applyAlignment="1">
      <alignment horizontal="left" vertical="center" wrapText="1"/>
    </xf>
    <xf numFmtId="0" fontId="65" fillId="22" borderId="32" xfId="0" applyFont="1" applyFill="1" applyBorder="1" applyAlignment="1">
      <alignment horizontal="left" vertical="center" wrapText="1"/>
    </xf>
    <xf numFmtId="0" fontId="65" fillId="10" borderId="32" xfId="0" applyFont="1" applyFill="1" applyBorder="1" applyAlignment="1">
      <alignment horizontal="left" vertical="center" wrapText="1"/>
    </xf>
    <xf numFmtId="0" fontId="65" fillId="23" borderId="32" xfId="0" applyFont="1" applyFill="1" applyBorder="1" applyAlignment="1">
      <alignment horizontal="left" vertical="center" wrapText="1"/>
    </xf>
    <xf numFmtId="0" fontId="62" fillId="24" borderId="32" xfId="0" applyFont="1" applyFill="1" applyBorder="1" applyAlignment="1">
      <alignment horizontal="center" vertical="center" wrapText="1"/>
    </xf>
    <xf numFmtId="0" fontId="62" fillId="24" borderId="32" xfId="0" applyFont="1" applyFill="1" applyBorder="1" applyAlignment="1">
      <alignment horizontal="left" vertical="center" wrapText="1"/>
    </xf>
    <xf numFmtId="0" fontId="64" fillId="6" borderId="32" xfId="0" applyFont="1" applyFill="1" applyBorder="1" applyAlignment="1">
      <alignment horizontal="center" vertical="center" wrapText="1"/>
    </xf>
    <xf numFmtId="0" fontId="65" fillId="16" borderId="32" xfId="0" applyFont="1" applyFill="1" applyBorder="1" applyAlignment="1">
      <alignment horizontal="center" vertical="center" wrapText="1"/>
    </xf>
    <xf numFmtId="0" fontId="64" fillId="8" borderId="32" xfId="0" applyFont="1" applyFill="1" applyBorder="1" applyAlignment="1">
      <alignment horizontal="center" vertical="center" wrapText="1"/>
    </xf>
    <xf numFmtId="0" fontId="62" fillId="17" borderId="32" xfId="0" applyFont="1" applyFill="1" applyBorder="1" applyAlignment="1">
      <alignment horizontal="center" vertical="center" wrapText="1"/>
    </xf>
    <xf numFmtId="0" fontId="64" fillId="18" borderId="32" xfId="0" applyFont="1" applyFill="1" applyBorder="1" applyAlignment="1">
      <alignment horizontal="center" vertical="center" wrapText="1"/>
    </xf>
    <xf numFmtId="0" fontId="62" fillId="19" borderId="32" xfId="0" applyFont="1" applyFill="1" applyBorder="1" applyAlignment="1">
      <alignment horizontal="center" vertical="center" wrapText="1"/>
    </xf>
    <xf numFmtId="0" fontId="65" fillId="19" borderId="32" xfId="0" applyFont="1" applyFill="1" applyBorder="1" applyAlignment="1">
      <alignment horizontal="center" vertical="center" wrapText="1"/>
    </xf>
    <xf numFmtId="0" fontId="65" fillId="9" borderId="32" xfId="0" applyFont="1" applyFill="1" applyBorder="1" applyAlignment="1">
      <alignment horizontal="center" vertical="center" wrapText="1"/>
    </xf>
    <xf numFmtId="0" fontId="65" fillId="12" borderId="32" xfId="0" applyFont="1" applyFill="1" applyBorder="1" applyAlignment="1">
      <alignment horizontal="center" vertical="center" wrapText="1"/>
    </xf>
    <xf numFmtId="0" fontId="65" fillId="22" borderId="32" xfId="0" applyFont="1" applyFill="1" applyBorder="1" applyAlignment="1">
      <alignment horizontal="center" vertical="center" wrapText="1"/>
    </xf>
    <xf numFmtId="0" fontId="65" fillId="10" borderId="32" xfId="0" applyFont="1" applyFill="1" applyBorder="1" applyAlignment="1">
      <alignment horizontal="center" vertical="center" wrapText="1"/>
    </xf>
    <xf numFmtId="0" fontId="65" fillId="23" borderId="32" xfId="0" applyFont="1" applyFill="1" applyBorder="1" applyAlignment="1">
      <alignment horizontal="center" vertical="center" wrapText="1"/>
    </xf>
    <xf numFmtId="0" fontId="59" fillId="0" borderId="0" xfId="0" applyFont="1" applyAlignment="1">
      <alignment horizontal="center" vertical="center" wrapText="1"/>
    </xf>
    <xf numFmtId="168" fontId="31" fillId="0" borderId="0" xfId="1" applyNumberFormat="1" applyFont="1" applyBorder="1" applyAlignment="1" applyProtection="1">
      <alignment horizontal="center" vertical="center"/>
      <protection locked="0"/>
    </xf>
    <xf numFmtId="9" fontId="1" fillId="0" borderId="0" xfId="3" applyFont="1" applyBorder="1" applyAlignment="1" applyProtection="1">
      <alignment horizontal="right" vertical="center"/>
      <protection locked="0"/>
    </xf>
    <xf numFmtId="3" fontId="1" fillId="0" borderId="0" xfId="3" applyNumberFormat="1" applyFont="1" applyBorder="1" applyAlignment="1" applyProtection="1">
      <alignment horizontal="right" vertical="center"/>
      <protection locked="0"/>
    </xf>
    <xf numFmtId="0" fontId="63" fillId="0" borderId="0" xfId="0" applyFont="1" applyAlignment="1">
      <alignment wrapText="1"/>
    </xf>
    <xf numFmtId="0" fontId="64" fillId="8" borderId="0" xfId="0" applyFont="1" applyFill="1" applyAlignment="1">
      <alignment horizontal="center" vertical="center" wrapText="1"/>
    </xf>
    <xf numFmtId="0" fontId="64" fillId="8" borderId="0" xfId="0" applyFont="1" applyFill="1" applyAlignment="1">
      <alignment horizontal="left" vertical="center" wrapText="1"/>
    </xf>
    <xf numFmtId="43" fontId="64" fillId="6" borderId="32" xfId="1" applyFont="1" applyFill="1" applyBorder="1" applyAlignment="1">
      <alignment horizontal="left" vertical="center" wrapText="1"/>
    </xf>
    <xf numFmtId="43" fontId="65" fillId="16" borderId="32" xfId="1" applyFont="1" applyFill="1" applyBorder="1" applyAlignment="1">
      <alignment horizontal="left" vertical="center" wrapText="1"/>
    </xf>
    <xf numFmtId="43" fontId="62" fillId="16" borderId="32" xfId="1" applyFont="1" applyFill="1" applyBorder="1" applyAlignment="1">
      <alignment horizontal="left" vertical="center" wrapText="1"/>
    </xf>
    <xf numFmtId="43" fontId="64" fillId="8" borderId="32" xfId="1" applyFont="1" applyFill="1" applyBorder="1" applyAlignment="1">
      <alignment horizontal="left" vertical="center" wrapText="1"/>
    </xf>
    <xf numFmtId="43" fontId="62" fillId="17" borderId="32" xfId="1" applyFont="1" applyFill="1" applyBorder="1" applyAlignment="1">
      <alignment horizontal="left" vertical="center" wrapText="1"/>
    </xf>
    <xf numFmtId="43" fontId="64" fillId="18" borderId="32" xfId="1" applyFont="1" applyFill="1" applyBorder="1" applyAlignment="1">
      <alignment horizontal="left" vertical="center" wrapText="1"/>
    </xf>
    <xf numFmtId="43" fontId="64" fillId="8" borderId="0" xfId="1" applyFont="1" applyFill="1" applyBorder="1" applyAlignment="1">
      <alignment horizontal="left" vertical="center" wrapText="1"/>
    </xf>
    <xf numFmtId="43" fontId="63" fillId="0" borderId="0" xfId="1" applyFont="1" applyAlignment="1">
      <alignment wrapText="1"/>
    </xf>
    <xf numFmtId="43" fontId="6" fillId="0" borderId="0" xfId="1" applyFont="1" applyAlignment="1">
      <alignment vertical="center"/>
    </xf>
    <xf numFmtId="0" fontId="67" fillId="0" borderId="0" xfId="0" applyFont="1" applyAlignment="1" applyProtection="1">
      <alignment vertical="center"/>
      <protection locked="0"/>
    </xf>
    <xf numFmtId="0" fontId="68" fillId="0" borderId="0" xfId="0" applyFont="1" applyAlignment="1" applyProtection="1">
      <alignment vertical="center"/>
      <protection locked="0"/>
    </xf>
    <xf numFmtId="4" fontId="46" fillId="0" borderId="25" xfId="0" applyNumberFormat="1" applyFont="1" applyBorder="1" applyAlignment="1" applyProtection="1">
      <alignment horizontal="center" vertical="center"/>
      <protection locked="0"/>
    </xf>
    <xf numFmtId="168" fontId="69" fillId="0" borderId="30" xfId="1" applyNumberFormat="1" applyFont="1" applyFill="1" applyBorder="1" applyAlignment="1" applyProtection="1">
      <alignment horizontal="center" vertical="center"/>
      <protection locked="0"/>
    </xf>
    <xf numFmtId="168" fontId="69" fillId="0" borderId="0" xfId="1" applyNumberFormat="1" applyFont="1" applyFill="1" applyBorder="1" applyAlignment="1" applyProtection="1">
      <alignment horizontal="center" vertical="center"/>
      <protection locked="0"/>
    </xf>
    <xf numFmtId="3" fontId="69" fillId="0" borderId="0" xfId="0" applyNumberFormat="1" applyFont="1" applyAlignment="1" applyProtection="1">
      <alignment horizontal="center" vertical="center"/>
      <protection locked="0"/>
    </xf>
    <xf numFmtId="168" fontId="31" fillId="0" borderId="30" xfId="1" applyNumberFormat="1" applyFont="1" applyFill="1" applyBorder="1" applyAlignment="1" applyProtection="1">
      <alignment horizontal="center" vertical="center"/>
      <protection locked="0"/>
    </xf>
    <xf numFmtId="4" fontId="46" fillId="0" borderId="28" xfId="0" applyNumberFormat="1" applyFont="1" applyBorder="1" applyAlignment="1" applyProtection="1">
      <alignment horizontal="center" vertical="center"/>
      <protection locked="0"/>
    </xf>
    <xf numFmtId="4" fontId="36" fillId="0" borderId="28" xfId="0" applyNumberFormat="1" applyFont="1" applyBorder="1" applyAlignment="1" applyProtection="1">
      <alignment horizontal="center" vertical="center"/>
      <protection locked="0"/>
    </xf>
    <xf numFmtId="0" fontId="70" fillId="0" borderId="0" xfId="0" applyFont="1" applyAlignment="1" applyProtection="1">
      <alignment vertical="center"/>
      <protection locked="0"/>
    </xf>
    <xf numFmtId="0" fontId="9" fillId="0" borderId="0" xfId="0" applyFont="1" applyAlignment="1" applyProtection="1">
      <alignment horizontal="center" vertical="center" wrapText="1"/>
      <protection locked="0"/>
    </xf>
    <xf numFmtId="0" fontId="71" fillId="0" borderId="0" xfId="0" applyFont="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69" fillId="0" borderId="0" xfId="0" applyFont="1" applyAlignment="1" applyProtection="1">
      <alignment vertical="center"/>
      <protection locked="0"/>
    </xf>
    <xf numFmtId="0" fontId="72" fillId="0" borderId="0" xfId="0" applyFont="1" applyAlignment="1" applyProtection="1">
      <alignment vertical="center"/>
      <protection locked="0"/>
    </xf>
    <xf numFmtId="9" fontId="38" fillId="0" borderId="0" xfId="3" applyFont="1" applyFill="1" applyBorder="1" applyAlignment="1" applyProtection="1">
      <alignment horizontal="left" vertical="center"/>
      <protection locked="0"/>
    </xf>
    <xf numFmtId="0" fontId="72" fillId="0" borderId="0" xfId="0" applyFont="1" applyAlignment="1" applyProtection="1">
      <alignment horizontal="center" vertical="center"/>
      <protection locked="0"/>
    </xf>
    <xf numFmtId="0" fontId="38" fillId="0" borderId="0" xfId="0" applyFont="1" applyAlignment="1" applyProtection="1">
      <alignment horizontal="left" vertical="center"/>
      <protection locked="0"/>
    </xf>
    <xf numFmtId="0" fontId="25" fillId="0" borderId="0" xfId="0" applyFont="1" applyAlignment="1" applyProtection="1">
      <alignment horizontal="center" vertical="center"/>
      <protection locked="0"/>
    </xf>
    <xf numFmtId="0" fontId="21" fillId="0" borderId="0" xfId="0" applyFont="1" applyAlignment="1">
      <alignment horizontal="center" vertical="center"/>
    </xf>
    <xf numFmtId="0" fontId="16" fillId="0" borderId="33" xfId="0" applyFont="1" applyBorder="1" applyAlignment="1">
      <alignment horizontal="left" vertical="center" wrapText="1"/>
    </xf>
    <xf numFmtId="0" fontId="73" fillId="8" borderId="33" xfId="0" applyFont="1" applyFill="1" applyBorder="1" applyAlignment="1">
      <alignment horizontal="left" vertical="center" wrapText="1"/>
    </xf>
    <xf numFmtId="0" fontId="53" fillId="25" borderId="0" xfId="0" applyFont="1" applyFill="1" applyAlignment="1">
      <alignment vertical="center"/>
    </xf>
    <xf numFmtId="2" fontId="6" fillId="25" borderId="0" xfId="0" applyNumberFormat="1" applyFont="1" applyFill="1" applyAlignment="1">
      <alignment vertical="center"/>
    </xf>
    <xf numFmtId="2" fontId="74" fillId="5" borderId="0" xfId="0" applyNumberFormat="1" applyFont="1" applyFill="1" applyAlignment="1">
      <alignment horizontal="right" vertical="center"/>
    </xf>
    <xf numFmtId="2" fontId="6" fillId="0" borderId="0" xfId="0" applyNumberFormat="1" applyFont="1" applyAlignment="1">
      <alignment vertical="center"/>
    </xf>
    <xf numFmtId="0" fontId="75" fillId="0" borderId="0" xfId="0" applyFont="1" applyAlignment="1">
      <alignment horizontal="center" vertic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justify" vertical="top" wrapText="1"/>
    </xf>
    <xf numFmtId="0" fontId="6" fillId="0" borderId="0" xfId="0" applyFont="1" applyAlignment="1">
      <alignment horizontal="justify" vertical="top" wrapText="1"/>
    </xf>
    <xf numFmtId="0" fontId="6" fillId="0" borderId="5" xfId="0" applyFont="1" applyBorder="1" applyAlignment="1">
      <alignment horizontal="justify" vertical="top" wrapText="1"/>
    </xf>
    <xf numFmtId="0" fontId="16" fillId="0" borderId="4" xfId="0" applyFont="1" applyBorder="1" applyAlignment="1">
      <alignment horizontal="justify" vertical="center" wrapText="1"/>
    </xf>
    <xf numFmtId="0" fontId="16" fillId="0" borderId="0" xfId="0" applyFont="1" applyAlignment="1">
      <alignment horizontal="justify" vertical="center" wrapText="1"/>
    </xf>
    <xf numFmtId="0" fontId="16" fillId="0" borderId="5" xfId="0" applyFont="1" applyBorder="1" applyAlignment="1">
      <alignment horizontal="justify" vertical="center" wrapText="1"/>
    </xf>
    <xf numFmtId="0" fontId="6" fillId="0" borderId="4" xfId="0" quotePrefix="1" applyFont="1" applyBorder="1" applyAlignment="1">
      <alignment horizontal="justify" vertical="top" wrapText="1"/>
    </xf>
    <xf numFmtId="0" fontId="12" fillId="0" borderId="4" xfId="4" quotePrefix="1" applyBorder="1" applyAlignment="1">
      <alignment horizontal="justify" vertical="center" wrapText="1"/>
    </xf>
    <xf numFmtId="0" fontId="12" fillId="0" borderId="0" xfId="4" quotePrefix="1" applyBorder="1" applyAlignment="1">
      <alignment horizontal="justify" vertical="center" wrapText="1"/>
    </xf>
    <xf numFmtId="0" fontId="12" fillId="0" borderId="5" xfId="4" quotePrefix="1" applyBorder="1" applyAlignment="1">
      <alignment horizontal="justify" vertical="center" wrapText="1"/>
    </xf>
    <xf numFmtId="0" fontId="6" fillId="0" borderId="4" xfId="0" quotePrefix="1" applyFont="1" applyBorder="1" applyAlignment="1">
      <alignment horizontal="justify" vertical="center" wrapText="1"/>
    </xf>
    <xf numFmtId="0" fontId="6" fillId="0" borderId="0" xfId="0" quotePrefix="1" applyFont="1" applyAlignment="1">
      <alignment horizontal="justify" vertical="center" wrapText="1"/>
    </xf>
    <xf numFmtId="0" fontId="6" fillId="0" borderId="5" xfId="0" quotePrefix="1" applyFont="1" applyBorder="1" applyAlignment="1">
      <alignment horizontal="justify" vertical="center" wrapText="1"/>
    </xf>
    <xf numFmtId="0" fontId="12" fillId="0" borderId="4" xfId="4" quotePrefix="1" applyBorder="1" applyAlignment="1">
      <alignment horizontal="left" vertical="center" wrapText="1"/>
    </xf>
    <xf numFmtId="0" fontId="12" fillId="0" borderId="0" xfId="4" quotePrefix="1" applyBorder="1" applyAlignment="1">
      <alignment horizontal="left" vertical="center" wrapText="1"/>
    </xf>
    <xf numFmtId="0" fontId="12" fillId="0" borderId="5" xfId="4" quotePrefix="1" applyBorder="1" applyAlignment="1">
      <alignment horizontal="left" vertical="center" wrapText="1"/>
    </xf>
    <xf numFmtId="0" fontId="4" fillId="2" borderId="0" xfId="0" applyFont="1" applyFill="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16" fillId="0" borderId="4" xfId="0" quotePrefix="1" applyFont="1" applyBorder="1" applyAlignment="1">
      <alignment horizontal="left" vertical="top" wrapText="1"/>
    </xf>
    <xf numFmtId="0" fontId="16" fillId="0" borderId="0" xfId="0" quotePrefix="1" applyFont="1" applyAlignment="1">
      <alignment horizontal="left" vertical="top" wrapText="1"/>
    </xf>
    <xf numFmtId="0" fontId="16" fillId="0" borderId="5" xfId="0" quotePrefix="1" applyFont="1" applyBorder="1" applyAlignment="1">
      <alignment horizontal="left" vertical="top" wrapText="1"/>
    </xf>
    <xf numFmtId="0" fontId="16" fillId="0" borderId="6" xfId="0" quotePrefix="1" applyFont="1" applyBorder="1" applyAlignment="1">
      <alignment horizontal="left" vertical="top" wrapText="1"/>
    </xf>
    <xf numFmtId="0" fontId="16" fillId="0" borderId="7" xfId="0" quotePrefix="1" applyFont="1" applyBorder="1" applyAlignment="1">
      <alignment horizontal="left" vertical="top" wrapText="1"/>
    </xf>
    <xf numFmtId="0" fontId="16" fillId="0" borderId="8" xfId="0" quotePrefix="1" applyFont="1" applyBorder="1" applyAlignment="1">
      <alignment horizontal="left" vertical="top" wrapText="1"/>
    </xf>
    <xf numFmtId="0" fontId="2" fillId="4" borderId="0" xfId="0" applyFont="1" applyFill="1" applyAlignment="1">
      <alignment horizontal="justify" vertical="center" wrapText="1"/>
    </xf>
    <xf numFmtId="0" fontId="2" fillId="4" borderId="5" xfId="0" applyFont="1" applyFill="1" applyBorder="1" applyAlignment="1">
      <alignment horizontal="justify" vertical="center" wrapText="1"/>
    </xf>
    <xf numFmtId="0" fontId="16" fillId="0" borderId="4" xfId="0" quotePrefix="1" applyFont="1" applyBorder="1" applyAlignment="1">
      <alignment horizontal="justify" vertical="top" wrapText="1"/>
    </xf>
    <xf numFmtId="0" fontId="16" fillId="0" borderId="0" xfId="0" applyFont="1" applyAlignment="1">
      <alignment horizontal="justify" vertical="top" wrapText="1"/>
    </xf>
    <xf numFmtId="0" fontId="16" fillId="0" borderId="5" xfId="0" applyFont="1" applyBorder="1" applyAlignment="1">
      <alignment horizontal="justify" vertical="top" wrapText="1"/>
    </xf>
    <xf numFmtId="0" fontId="6" fillId="0" borderId="4" xfId="0" quotePrefix="1" applyFont="1" applyBorder="1" applyAlignment="1">
      <alignment horizontal="left" wrapText="1"/>
    </xf>
    <xf numFmtId="0" fontId="6" fillId="0" borderId="0" xfId="0" quotePrefix="1" applyFont="1" applyAlignment="1">
      <alignment horizontal="left" wrapText="1"/>
    </xf>
    <xf numFmtId="0" fontId="6" fillId="0" borderId="5" xfId="0" quotePrefix="1" applyFont="1" applyBorder="1" applyAlignment="1">
      <alignment horizontal="left" wrapText="1"/>
    </xf>
    <xf numFmtId="0" fontId="11" fillId="0" borderId="4" xfId="0" applyFont="1" applyBorder="1" applyAlignment="1">
      <alignment horizontal="justify" vertical="top" wrapText="1"/>
    </xf>
    <xf numFmtId="0" fontId="11" fillId="0" borderId="0" xfId="0" applyFont="1" applyAlignment="1">
      <alignment horizontal="justify" vertical="top" wrapText="1"/>
    </xf>
    <xf numFmtId="0" fontId="11" fillId="0" borderId="5" xfId="0" applyFont="1" applyBorder="1" applyAlignment="1">
      <alignment horizontal="justify" vertical="top" wrapText="1"/>
    </xf>
    <xf numFmtId="0" fontId="59" fillId="0" borderId="0" xfId="0" applyFont="1" applyAlignment="1">
      <alignment horizontal="center" vertical="center" wrapText="1"/>
    </xf>
    <xf numFmtId="0" fontId="34" fillId="7" borderId="19" xfId="0" applyFont="1" applyFill="1" applyBorder="1" applyAlignment="1" applyProtection="1">
      <alignment horizontal="center" vertical="center"/>
      <protection locked="0"/>
    </xf>
    <xf numFmtId="0" fontId="34" fillId="7" borderId="20" xfId="0" applyFont="1" applyFill="1" applyBorder="1" applyAlignment="1" applyProtection="1">
      <alignment horizontal="center" vertical="center"/>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26" fillId="0" borderId="25" xfId="0" applyFont="1" applyBorder="1" applyAlignment="1" applyProtection="1">
      <alignment horizontal="center" vertical="center" textRotation="90"/>
      <protection locked="0"/>
    </xf>
    <xf numFmtId="0" fontId="26" fillId="0" borderId="28" xfId="0" applyFont="1" applyBorder="1" applyAlignment="1" applyProtection="1">
      <alignment horizontal="center" vertical="center" textRotation="90"/>
      <protection locked="0"/>
    </xf>
    <xf numFmtId="0" fontId="26" fillId="0" borderId="30" xfId="0" applyFont="1" applyBorder="1" applyAlignment="1" applyProtection="1">
      <alignment horizontal="center" vertical="center" textRotation="90"/>
      <protection locked="0"/>
    </xf>
    <xf numFmtId="0" fontId="66" fillId="0" borderId="11" xfId="0" applyFont="1" applyBorder="1" applyAlignment="1" applyProtection="1">
      <alignment horizontal="left" vertical="top" wrapText="1"/>
      <protection locked="0"/>
    </xf>
    <xf numFmtId="3" fontId="31" fillId="0" borderId="19" xfId="0" applyNumberFormat="1" applyFont="1" applyBorder="1" applyAlignment="1" applyProtection="1">
      <alignment horizontal="center" vertical="center" wrapText="1"/>
      <protection locked="0"/>
    </xf>
    <xf numFmtId="3" fontId="31" fillId="0" borderId="20" xfId="0" applyNumberFormat="1" applyFont="1" applyBorder="1" applyAlignment="1" applyProtection="1">
      <alignment horizontal="center" vertical="center" wrapText="1"/>
      <protection locked="0"/>
    </xf>
    <xf numFmtId="3" fontId="31" fillId="0" borderId="21" xfId="0" applyNumberFormat="1" applyFont="1" applyBorder="1" applyAlignment="1" applyProtection="1">
      <alignment horizontal="center" vertical="center" wrapText="1"/>
      <protection locked="0"/>
    </xf>
    <xf numFmtId="0" fontId="32" fillId="0" borderId="0" xfId="0" applyFont="1" applyAlignment="1">
      <alignment horizontal="left" vertical="center"/>
    </xf>
    <xf numFmtId="0" fontId="33" fillId="0" borderId="10" xfId="0" applyFont="1" applyBorder="1" applyAlignment="1">
      <alignment horizontal="center" vertical="center"/>
    </xf>
    <xf numFmtId="0" fontId="35"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165" fontId="26" fillId="0" borderId="19" xfId="2" applyNumberFormat="1" applyFont="1" applyBorder="1" applyAlignment="1" applyProtection="1">
      <alignment horizontal="center" vertical="center"/>
      <protection locked="0"/>
    </xf>
    <xf numFmtId="165" fontId="26" fillId="0" borderId="20" xfId="2" applyNumberFormat="1" applyFont="1" applyBorder="1" applyAlignment="1" applyProtection="1">
      <alignment horizontal="center" vertical="center"/>
      <protection locked="0"/>
    </xf>
    <xf numFmtId="165" fontId="26" fillId="0" borderId="21" xfId="2" applyNumberFormat="1" applyFont="1" applyBorder="1" applyAlignment="1" applyProtection="1">
      <alignment horizontal="center" vertical="center"/>
      <protection locked="0"/>
    </xf>
    <xf numFmtId="0" fontId="30" fillId="0" borderId="0" xfId="0" applyFont="1" applyAlignment="1" applyProtection="1">
      <alignment horizontal="right" vertical="center"/>
      <protection locked="0"/>
    </xf>
    <xf numFmtId="3" fontId="31" fillId="0" borderId="19" xfId="0" applyNumberFormat="1" applyFont="1" applyBorder="1" applyAlignment="1" applyProtection="1">
      <alignment horizontal="center" vertical="center"/>
      <protection locked="0"/>
    </xf>
    <xf numFmtId="3" fontId="31" fillId="0" borderId="20" xfId="0" applyNumberFormat="1" applyFont="1" applyBorder="1" applyAlignment="1" applyProtection="1">
      <alignment horizontal="center" vertical="center"/>
      <protection locked="0"/>
    </xf>
    <xf numFmtId="3" fontId="31" fillId="0" borderId="21" xfId="0" applyNumberFormat="1" applyFont="1" applyBorder="1" applyAlignment="1" applyProtection="1">
      <alignment horizontal="center" vertical="center"/>
      <protection locked="0"/>
    </xf>
    <xf numFmtId="0" fontId="24" fillId="11" borderId="9" xfId="0" applyFont="1" applyFill="1" applyBorder="1" applyAlignment="1" applyProtection="1">
      <alignment horizontal="center" vertical="center" wrapText="1"/>
      <protection locked="0"/>
    </xf>
    <xf numFmtId="0" fontId="24" fillId="11" borderId="10"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4" fillId="15" borderId="10" xfId="0" applyFont="1" applyFill="1" applyBorder="1" applyAlignment="1" applyProtection="1">
      <alignment horizontal="center" vertical="center" wrapText="1"/>
      <protection locked="0"/>
    </xf>
    <xf numFmtId="0" fontId="25" fillId="5" borderId="11" xfId="0" applyFont="1" applyFill="1" applyBorder="1" applyAlignment="1" applyProtection="1">
      <alignment horizontal="center" vertical="center" wrapText="1"/>
      <protection locked="0"/>
    </xf>
    <xf numFmtId="0" fontId="25" fillId="5" borderId="12" xfId="0" applyFont="1" applyFill="1" applyBorder="1" applyAlignment="1" applyProtection="1">
      <alignment horizontal="center" vertical="center" wrapText="1"/>
      <protection locked="0"/>
    </xf>
    <xf numFmtId="0" fontId="25" fillId="5" borderId="13" xfId="0" applyFont="1" applyFill="1" applyBorder="1" applyAlignment="1" applyProtection="1">
      <alignment horizontal="center" vertical="center" wrapText="1"/>
      <protection locked="0"/>
    </xf>
    <xf numFmtId="0" fontId="25" fillId="5" borderId="14" xfId="0" applyFont="1" applyFill="1" applyBorder="1" applyAlignment="1" applyProtection="1">
      <alignment horizontal="center" vertical="center" wrapText="1"/>
      <protection locked="0"/>
    </xf>
    <xf numFmtId="0" fontId="25" fillId="5" borderId="0" xfId="0" applyFont="1" applyFill="1" applyAlignment="1" applyProtection="1">
      <alignment horizontal="center" vertical="center" wrapText="1"/>
      <protection locked="0"/>
    </xf>
    <xf numFmtId="0" fontId="25" fillId="5" borderId="15" xfId="0"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wrapText="1"/>
      <protection locked="0"/>
    </xf>
    <xf numFmtId="0" fontId="25" fillId="5" borderId="17" xfId="0" applyFont="1" applyFill="1" applyBorder="1" applyAlignment="1" applyProtection="1">
      <alignment horizontal="center" vertical="center" wrapText="1"/>
      <protection locked="0"/>
    </xf>
    <xf numFmtId="0" fontId="25" fillId="5" borderId="18" xfId="0" applyFont="1" applyFill="1" applyBorder="1" applyAlignment="1" applyProtection="1">
      <alignment horizontal="center" vertical="center" wrapText="1"/>
      <protection locked="0"/>
    </xf>
    <xf numFmtId="0" fontId="25" fillId="12" borderId="19" xfId="0" applyFont="1" applyFill="1" applyBorder="1" applyAlignment="1" applyProtection="1">
      <alignment horizontal="center" vertical="center" wrapText="1"/>
      <protection locked="0"/>
    </xf>
    <xf numFmtId="0" fontId="25" fillId="12" borderId="20" xfId="0" applyFont="1" applyFill="1" applyBorder="1" applyAlignment="1" applyProtection="1">
      <alignment horizontal="center" vertical="center" wrapText="1"/>
      <protection locked="0"/>
    </xf>
    <xf numFmtId="0" fontId="25" fillId="12" borderId="21" xfId="0" applyFont="1" applyFill="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cellXfs>
  <cellStyles count="6">
    <cellStyle name="Lien hypertexte" xfId="4" builtinId="8"/>
    <cellStyle name="Milliers" xfId="1" builtinId="3"/>
    <cellStyle name="Monétaire" xfId="2" builtinId="4"/>
    <cellStyle name="Normal" xfId="0" builtinId="0"/>
    <cellStyle name="Normal 2" xfId="5" xr:uid="{1251DBDF-7024-429B-8C4B-C598E25608E7}"/>
    <cellStyle name="Pourcentage" xfId="3" builtinId="5"/>
  </cellStyles>
  <dxfs count="45">
    <dxf>
      <fill>
        <patternFill>
          <bgColor theme="9" tint="0.59996337778862885"/>
        </patternFill>
      </fill>
    </dxf>
    <dxf>
      <font>
        <color rgb="FFFF8205"/>
      </font>
    </dxf>
    <dxf>
      <font>
        <color theme="9" tint="-0.24994659260841701"/>
      </font>
    </dxf>
    <dxf>
      <font>
        <color rgb="FFFF0000"/>
      </font>
      <border>
        <left style="thin">
          <color rgb="FFFF0000"/>
        </left>
        <right style="thin">
          <color rgb="FFFF0000"/>
        </right>
        <top style="thin">
          <color rgb="FFFF0000"/>
        </top>
        <bottom style="thin">
          <color rgb="FFFF0000"/>
        </bottom>
        <vertical/>
        <horizontal/>
      </border>
    </dxf>
    <dxf>
      <fill>
        <patternFill>
          <bgColor theme="9" tint="0.59996337778862885"/>
        </patternFill>
      </fill>
    </dxf>
    <dxf>
      <font>
        <color theme="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theme="0"/>
      </font>
      <fill>
        <patternFill patternType="none">
          <bgColor auto="1"/>
        </patternFill>
      </fill>
      <border>
        <left/>
        <right/>
        <top/>
        <bottom/>
      </border>
    </dxf>
    <dxf>
      <font>
        <color rgb="FFFF8205"/>
      </font>
    </dxf>
    <dxf>
      <font>
        <color theme="9" tint="-0.24994659260841701"/>
      </font>
    </dxf>
    <dxf>
      <font>
        <color rgb="FFFF8205"/>
      </font>
    </dxf>
    <dxf>
      <font>
        <color theme="9" tint="-0.24994659260841701"/>
      </font>
    </dxf>
    <dxf>
      <font>
        <color rgb="FFFF0000"/>
      </font>
      <border>
        <left style="thin">
          <color rgb="FFFF0000"/>
        </left>
        <right style="thin">
          <color rgb="FFFF0000"/>
        </right>
        <top style="thin">
          <color rgb="FFFF0000"/>
        </top>
        <bottom style="thin">
          <color rgb="FFFF0000"/>
        </bottom>
        <vertical/>
        <horizontal/>
      </border>
    </dxf>
    <dxf>
      <font>
        <color rgb="FFFF8205"/>
      </font>
    </dxf>
    <dxf>
      <font>
        <color theme="9" tint="-0.24994659260841701"/>
      </font>
    </dxf>
    <dxf>
      <font>
        <color rgb="FFFF8205"/>
      </font>
    </dxf>
    <dxf>
      <font>
        <color theme="9" tint="-0.24994659260841701"/>
      </font>
    </dxf>
    <dxf>
      <font>
        <color theme="0"/>
      </font>
    </dxf>
    <dxf>
      <font>
        <color theme="0"/>
      </font>
    </dxf>
    <dxf>
      <font>
        <color theme="0"/>
      </font>
    </dxf>
    <dxf>
      <font>
        <color rgb="FFFF8205"/>
      </font>
    </dxf>
    <dxf>
      <font>
        <color theme="9" tint="-0.24994659260841701"/>
      </font>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dxf>
  </dxfs>
  <tableStyles count="1" defaultTableStyle="TableStyleMedium2" defaultPivotStyle="PivotStyleLight16">
    <tableStyle name="Invisible" pivot="0" table="0" count="0" xr9:uid="{9C66136B-0992-43CC-896F-AFD301D248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7.2842100473653734E-2"/>
          <c:y val="0.26143818397863233"/>
          <c:w val="0.50190253451636946"/>
          <c:h val="0.67510719057346524"/>
        </c:manualLayout>
      </c:layout>
      <c:pieChart>
        <c:varyColors val="1"/>
        <c:ser>
          <c:idx val="0"/>
          <c:order val="0"/>
          <c:explosion val="10"/>
          <c:dLbls>
            <c:dLbl>
              <c:idx val="1"/>
              <c:layout>
                <c:manualLayout>
                  <c:x val="4.645180935620858E-2"/>
                  <c:y val="9.316687753820019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971-4B9C-A7E6-611C9B60C39C}"/>
                </c:ext>
              </c:extLst>
            </c:dLbl>
            <c:dLbl>
              <c:idx val="3"/>
              <c:layout>
                <c:manualLayout>
                  <c:x val="-6.4181388095574013E-2"/>
                  <c:y val="1.41341387029249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71-4B9C-A7E6-611C9B60C39C}"/>
                </c:ext>
              </c:extLst>
            </c:dLbl>
            <c:spPr>
              <a:noFill/>
              <a:ln>
                <a:noFill/>
              </a:ln>
              <a:effectLst/>
            </c:spPr>
            <c:txPr>
              <a:bodyPr rot="0" wrap="square" lIns="38100" tIns="19050" rIns="38100" bIns="19050" anchor="ctr">
                <a:spAutoFit/>
              </a:bodyPr>
              <a:lstStyle/>
              <a:p>
                <a:pPr>
                  <a:defRPr b="1" i="0" baseline="0">
                    <a:ln w="3175">
                      <a:noFill/>
                    </a:ln>
                    <a:solidFill>
                      <a:schemeClr val="tx1">
                        <a:alpha val="98000"/>
                      </a:schemeClr>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(Maquette!$B$19,Maquette!$B$24:$B$26)</c:f>
              <c:strCache>
                <c:ptCount val="4"/>
                <c:pt idx="0">
                  <c:v>Titres 1 : Charges de personnel</c:v>
                </c:pt>
                <c:pt idx="1">
                  <c:v>Titre 2 : Charges à caractére médical</c:v>
                </c:pt>
                <c:pt idx="2">
                  <c:v>Titre 3 : Charges à caractére hôtelier et général</c:v>
                </c:pt>
                <c:pt idx="3">
                  <c:v>Titre 4 : Charges à caractére financier</c:v>
                </c:pt>
              </c:strCache>
            </c:strRef>
          </c:cat>
          <c:val>
            <c:numRef>
              <c:f>(Maquette!$G$19,Maquette!$G$24,Maquette!$G$25:$G$26)</c:f>
              <c:numCache>
                <c:formatCode>#\ ##0.00\ "€"</c:formatCode>
                <c:ptCount val="4"/>
                <c:pt idx="0">
                  <c:v>0.34861534140481176</c:v>
                </c:pt>
                <c:pt idx="1">
                  <c:v>3.2035902770995947E-3</c:v>
                </c:pt>
                <c:pt idx="2">
                  <c:v>10.796455477061176</c:v>
                </c:pt>
                <c:pt idx="3">
                  <c:v>2.4498774427709799E-2</c:v>
                </c:pt>
              </c:numCache>
            </c:numRef>
          </c:val>
          <c:extLst>
            <c:ext xmlns:c16="http://schemas.microsoft.com/office/drawing/2014/chart" uri="{C3380CC4-5D6E-409C-BE32-E72D297353CC}">
              <c16:uniqueId val="{00000000-7507-411E-96B4-7A76E92E3BB3}"/>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852908704384493"/>
          <c:y val="0.23760081373407424"/>
          <c:w val="0.39872723733906945"/>
          <c:h val="0.63122531129084924"/>
        </c:manualLayout>
      </c:layout>
      <c:overlay val="0"/>
      <c:txPr>
        <a:bodyPr/>
        <a:lstStyle/>
        <a:p>
          <a:pPr>
            <a:defRPr sz="1000" b="1" i="0" baseline="0"/>
          </a:pPr>
          <a:endParaRPr lang="fr-FR"/>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hyperlink" Target="#'SAISIE DES DONNEES LGG'!A1"/><Relationship Id="rId1" Type="http://schemas.openxmlformats.org/officeDocument/2006/relationships/hyperlink" Target="#Maquette!A1"/></Relationships>
</file>

<file path=xl/drawings/_rels/drawing2.xml.rels><?xml version="1.0" encoding="UTF-8" standalone="yes"?>
<Relationships xmlns="http://schemas.openxmlformats.org/package/2006/relationships"><Relationship Id="rId2" Type="http://schemas.openxmlformats.org/officeDocument/2006/relationships/hyperlink" Target="#Maquette!A1"/><Relationship Id="rId1" Type="http://schemas.openxmlformats.org/officeDocument/2006/relationships/hyperlink" Target="#'Fiche de contenu d&#233;taill&#233;e'!C12"/></Relationships>
</file>

<file path=xl/drawings/_rels/drawing3.xml.rels><?xml version="1.0" encoding="UTF-8" standalone="yes"?>
<Relationships xmlns="http://schemas.openxmlformats.org/package/2006/relationships"><Relationship Id="rId3" Type="http://schemas.openxmlformats.org/officeDocument/2006/relationships/hyperlink" Target="#'SAISIE DES DONNEES LGG'!A1"/><Relationship Id="rId2" Type="http://schemas.openxmlformats.org/officeDocument/2006/relationships/hyperlink" Target="#'Fiche de contenu d&#233;taill&#233;e'!C12"/><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428625</xdr:colOff>
      <xdr:row>66</xdr:row>
      <xdr:rowOff>79375</xdr:rowOff>
    </xdr:from>
    <xdr:to>
      <xdr:col>9</xdr:col>
      <xdr:colOff>66675</xdr:colOff>
      <xdr:row>68</xdr:row>
      <xdr:rowOff>40640</xdr:rowOff>
    </xdr:to>
    <xdr:sp macro="" textlink="">
      <xdr:nvSpPr>
        <xdr:cNvPr id="22" name="Rectangle : coins arrondis 21">
          <a:hlinkClick xmlns:r="http://schemas.openxmlformats.org/officeDocument/2006/relationships" r:id="rId1"/>
          <a:extLst>
            <a:ext uri="{FF2B5EF4-FFF2-40B4-BE49-F238E27FC236}">
              <a16:creationId xmlns:a16="http://schemas.microsoft.com/office/drawing/2014/main" id="{204C0E7E-A95F-4820-9896-5229DA8AF91C}"/>
            </a:ext>
          </a:extLst>
        </xdr:cNvPr>
        <xdr:cNvSpPr/>
      </xdr:nvSpPr>
      <xdr:spPr>
        <a:xfrm>
          <a:off x="5829300" y="12833350"/>
          <a:ext cx="2381250" cy="294640"/>
        </a:xfrm>
        <a:prstGeom prst="roundRect">
          <a:avLst/>
        </a:prstGeom>
        <a:solidFill>
          <a:srgbClr val="00B0F0"/>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900" b="1">
              <a:solidFill>
                <a:schemeClr val="bg1"/>
              </a:solidFill>
              <a:latin typeface="Verdana" panose="020B0604030504040204" pitchFamily="34" charset="0"/>
              <a:ea typeface="Verdana" panose="020B0604030504040204" pitchFamily="34" charset="0"/>
            </a:rPr>
            <a:t>Maquette pour vos résultats</a:t>
          </a:r>
        </a:p>
      </xdr:txBody>
    </xdr:sp>
    <xdr:clientData/>
  </xdr:twoCellAnchor>
  <xdr:twoCellAnchor>
    <xdr:from>
      <xdr:col>7</xdr:col>
      <xdr:colOff>269240</xdr:colOff>
      <xdr:row>62</xdr:row>
      <xdr:rowOff>72390</xdr:rowOff>
    </xdr:from>
    <xdr:to>
      <xdr:col>10</xdr:col>
      <xdr:colOff>556260</xdr:colOff>
      <xdr:row>63</xdr:row>
      <xdr:rowOff>140970</xdr:rowOff>
    </xdr:to>
    <xdr:sp macro="" textlink="">
      <xdr:nvSpPr>
        <xdr:cNvPr id="23" name="ZoneTexte 22">
          <a:hlinkClick xmlns:r="http://schemas.openxmlformats.org/officeDocument/2006/relationships" r:id="rId2"/>
          <a:extLst>
            <a:ext uri="{FF2B5EF4-FFF2-40B4-BE49-F238E27FC236}">
              <a16:creationId xmlns:a16="http://schemas.microsoft.com/office/drawing/2014/main" id="{7A6F170B-AF0D-45B1-BEB4-D3C027102C5C}"/>
            </a:ext>
          </a:extLst>
        </xdr:cNvPr>
        <xdr:cNvSpPr txBox="1"/>
      </xdr:nvSpPr>
      <xdr:spPr>
        <a:xfrm>
          <a:off x="7965440" y="18528030"/>
          <a:ext cx="2847340" cy="236220"/>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fr-FR" sz="1000">
              <a:latin typeface="Verdana" panose="020B0604030504040204" pitchFamily="34" charset="0"/>
              <a:ea typeface="Verdana" panose="020B0604030504040204" pitchFamily="34" charset="0"/>
            </a:rPr>
            <a:t>Grille pour la saisie de vos données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33868</xdr:colOff>
      <xdr:row>0</xdr:row>
      <xdr:rowOff>59267</xdr:rowOff>
    </xdr:from>
    <xdr:to>
      <xdr:col>0</xdr:col>
      <xdr:colOff>1202267</xdr:colOff>
      <xdr:row>8</xdr:row>
      <xdr:rowOff>42333</xdr:rowOff>
    </xdr:to>
    <xdr:sp macro="" textlink="">
      <xdr:nvSpPr>
        <xdr:cNvPr id="2" name="ZoneTexte 1">
          <a:hlinkClick xmlns:r="http://schemas.openxmlformats.org/officeDocument/2006/relationships" r:id="rId1"/>
          <a:extLst>
            <a:ext uri="{FF2B5EF4-FFF2-40B4-BE49-F238E27FC236}">
              <a16:creationId xmlns:a16="http://schemas.microsoft.com/office/drawing/2014/main" id="{D3AB2AB2-A71A-4F08-8A44-BB818B836BCB}"/>
            </a:ext>
          </a:extLst>
        </xdr:cNvPr>
        <xdr:cNvSpPr txBox="1"/>
      </xdr:nvSpPr>
      <xdr:spPr>
        <a:xfrm>
          <a:off x="33868" y="59267"/>
          <a:ext cx="1168399" cy="287866"/>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t>
          </a:r>
          <a:r>
            <a:rPr lang="fr-FR" sz="1200" b="1" baseline="0"/>
            <a:t>accueil</a:t>
          </a:r>
          <a:endParaRPr lang="fr-FR" sz="1400" b="1"/>
        </a:p>
      </xdr:txBody>
    </xdr:sp>
    <xdr:clientData/>
  </xdr:twoCellAnchor>
  <xdr:twoCellAnchor>
    <xdr:from>
      <xdr:col>1</xdr:col>
      <xdr:colOff>382809</xdr:colOff>
      <xdr:row>1</xdr:row>
      <xdr:rowOff>91693</xdr:rowOff>
    </xdr:from>
    <xdr:to>
      <xdr:col>8</xdr:col>
      <xdr:colOff>788222</xdr:colOff>
      <xdr:row>3</xdr:row>
      <xdr:rowOff>149487</xdr:rowOff>
    </xdr:to>
    <xdr:sp macro="" textlink="">
      <xdr:nvSpPr>
        <xdr:cNvPr id="3" name="ZoneTexte 2">
          <a:extLst>
            <a:ext uri="{FF2B5EF4-FFF2-40B4-BE49-F238E27FC236}">
              <a16:creationId xmlns:a16="http://schemas.microsoft.com/office/drawing/2014/main" id="{D73D6788-0468-4038-AC13-FFF8ABE54D32}"/>
            </a:ext>
          </a:extLst>
        </xdr:cNvPr>
        <xdr:cNvSpPr txBox="1"/>
      </xdr:nvSpPr>
      <xdr:spPr>
        <a:xfrm>
          <a:off x="3184280" y="237369"/>
          <a:ext cx="9246854" cy="37155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Ceci</a:t>
          </a:r>
          <a:r>
            <a:rPr lang="fr-FR" sz="1100" i="1" baseline="0"/>
            <a:t> est un exemple fictif renseigné et représente votre onglet de saisie. </a:t>
          </a:r>
          <a:r>
            <a:rPr lang="fr-FR" sz="1100" b="1" i="1" baseline="0"/>
            <a:t>Les cellules grisées sont à renseigner pour les sections que vous souhaitez analyser.</a:t>
          </a:r>
        </a:p>
      </xdr:txBody>
    </xdr:sp>
    <xdr:clientData/>
  </xdr:twoCellAnchor>
  <xdr:twoCellAnchor>
    <xdr:from>
      <xdr:col>0</xdr:col>
      <xdr:colOff>1354667</xdr:colOff>
      <xdr:row>0</xdr:row>
      <xdr:rowOff>84666</xdr:rowOff>
    </xdr:from>
    <xdr:to>
      <xdr:col>1</xdr:col>
      <xdr:colOff>84666</xdr:colOff>
      <xdr:row>9</xdr:row>
      <xdr:rowOff>245535</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0CCE7E4E-EF22-4B2C-A182-F480C4151422}"/>
            </a:ext>
          </a:extLst>
        </xdr:cNvPr>
        <xdr:cNvSpPr txBox="1"/>
      </xdr:nvSpPr>
      <xdr:spPr>
        <a:xfrm>
          <a:off x="1354667" y="84666"/>
          <a:ext cx="1532466" cy="609602"/>
        </a:xfrm>
        <a:prstGeom prst="rect">
          <a:avLst/>
        </a:prstGeom>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pPr algn="ctr"/>
          <a:r>
            <a:rPr lang="fr-FR" sz="1600"/>
            <a:t>Vos résultats (</a:t>
          </a:r>
          <a:r>
            <a:rPr lang="fr-FR" sz="1600" b="1" i="1"/>
            <a:t>maquette</a:t>
          </a:r>
          <a:r>
            <a:rPr lang="fr-FR" sz="16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213940</xdr:colOff>
      <xdr:row>16</xdr:row>
      <xdr:rowOff>21041</xdr:rowOff>
    </xdr:from>
    <xdr:to>
      <xdr:col>26</xdr:col>
      <xdr:colOff>461271</xdr:colOff>
      <xdr:row>35</xdr:row>
      <xdr:rowOff>60208</xdr:rowOff>
    </xdr:to>
    <xdr:graphicFrame macro="">
      <xdr:nvGraphicFramePr>
        <xdr:cNvPr id="2" name="Graphique 1">
          <a:extLst>
            <a:ext uri="{FF2B5EF4-FFF2-40B4-BE49-F238E27FC236}">
              <a16:creationId xmlns:a16="http://schemas.microsoft.com/office/drawing/2014/main" id="{01AF89BB-4D2F-49DF-8D27-67B8DA735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0</xdr:row>
      <xdr:rowOff>123825</xdr:rowOff>
    </xdr:from>
    <xdr:to>
      <xdr:col>1</xdr:col>
      <xdr:colOff>1210236</xdr:colOff>
      <xdr:row>1</xdr:row>
      <xdr:rowOff>209550</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79B80020-E608-42B0-A286-A4A1EB232E56}"/>
            </a:ext>
          </a:extLst>
        </xdr:cNvPr>
        <xdr:cNvSpPr txBox="1"/>
      </xdr:nvSpPr>
      <xdr:spPr>
        <a:xfrm>
          <a:off x="57150" y="123825"/>
          <a:ext cx="1362636" cy="466725"/>
        </a:xfrm>
        <a:prstGeom prst="rect">
          <a:avLst/>
        </a:prstGeom>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ctr"/>
        <a:lstStyle/>
        <a:p>
          <a:pPr algn="ctr"/>
          <a:r>
            <a:rPr lang="fr-FR" sz="1400" b="1"/>
            <a:t>Retour</a:t>
          </a:r>
          <a:r>
            <a:rPr lang="fr-FR" sz="1400" b="1" baseline="0"/>
            <a:t> accueil</a:t>
          </a:r>
          <a:endParaRPr lang="fr-FR" sz="1400" b="1"/>
        </a:p>
      </xdr:txBody>
    </xdr:sp>
    <xdr:clientData/>
  </xdr:twoCellAnchor>
  <xdr:twoCellAnchor>
    <xdr:from>
      <xdr:col>1</xdr:col>
      <xdr:colOff>1409700</xdr:colOff>
      <xdr:row>0</xdr:row>
      <xdr:rowOff>133351</xdr:rowOff>
    </xdr:from>
    <xdr:to>
      <xdr:col>2</xdr:col>
      <xdr:colOff>1419225</xdr:colOff>
      <xdr:row>1</xdr:row>
      <xdr:rowOff>228601</xdr:rowOff>
    </xdr:to>
    <xdr:sp macro="" textlink="">
      <xdr:nvSpPr>
        <xdr:cNvPr id="4" name="ZoneTexte 3">
          <a:hlinkClick xmlns:r="http://schemas.openxmlformats.org/officeDocument/2006/relationships" r:id="rId3"/>
          <a:extLst>
            <a:ext uri="{FF2B5EF4-FFF2-40B4-BE49-F238E27FC236}">
              <a16:creationId xmlns:a16="http://schemas.microsoft.com/office/drawing/2014/main" id="{B5C23627-DA5A-43D4-B96F-244AEBD6C793}"/>
            </a:ext>
          </a:extLst>
        </xdr:cNvPr>
        <xdr:cNvSpPr txBox="1"/>
      </xdr:nvSpPr>
      <xdr:spPr>
        <a:xfrm>
          <a:off x="1619250" y="133351"/>
          <a:ext cx="2581275" cy="4762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t>Vos données</a:t>
          </a:r>
          <a:r>
            <a:rPr lang="fr-FR" sz="1100" i="1" baseline="0"/>
            <a:t> sont à renseigner dans l'onglet "SAISIE DES DONNEES LGG " </a:t>
          </a:r>
          <a:r>
            <a:rPr lang="fr-FR" sz="1100" i="1" baseline="0">
              <a:sym typeface="Webdings" panose="05030102010509060703" pitchFamily="18" charset="2"/>
            </a:rPr>
            <a:t></a:t>
          </a:r>
          <a:endParaRPr lang="fr-FR" sz="1100" i="1" baseline="0"/>
        </a:p>
        <a:p>
          <a:endParaRPr lang="fr-FR" sz="1100" i="1" baseline="0"/>
        </a:p>
      </xdr:txBody>
    </xdr:sp>
    <xdr:clientData/>
  </xdr:twoCellAnchor>
  <xdr:twoCellAnchor>
    <xdr:from>
      <xdr:col>16</xdr:col>
      <xdr:colOff>8097</xdr:colOff>
      <xdr:row>8</xdr:row>
      <xdr:rowOff>7619</xdr:rowOff>
    </xdr:from>
    <xdr:to>
      <xdr:col>16</xdr:col>
      <xdr:colOff>1017746</xdr:colOff>
      <xdr:row>8</xdr:row>
      <xdr:rowOff>155258</xdr:rowOff>
    </xdr:to>
    <xdr:sp macro="" textlink="">
      <xdr:nvSpPr>
        <xdr:cNvPr id="7" name="ZoneTexte 6">
          <a:extLst>
            <a:ext uri="{FF2B5EF4-FFF2-40B4-BE49-F238E27FC236}">
              <a16:creationId xmlns:a16="http://schemas.microsoft.com/office/drawing/2014/main" id="{FC82E5BF-D3A5-410E-A92F-9403632EBDD4}"/>
            </a:ext>
          </a:extLst>
        </xdr:cNvPr>
        <xdr:cNvSpPr txBox="1"/>
      </xdr:nvSpPr>
      <xdr:spPr>
        <a:xfrm>
          <a:off x="11866722" y="2067400"/>
          <a:ext cx="1009649" cy="14763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800" i="1"/>
            <a:t>Menu déroulant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0.12095</cdr:x>
      <cdr:y>0.06049</cdr:y>
    </cdr:from>
    <cdr:to>
      <cdr:x>0.84974</cdr:x>
      <cdr:y>0.16499</cdr:y>
    </cdr:to>
    <cdr:sp macro="" textlink="">
      <cdr:nvSpPr>
        <cdr:cNvPr id="2" name="ZoneTexte 1">
          <a:extLst xmlns:a="http://schemas.openxmlformats.org/drawingml/2006/main">
            <a:ext uri="{FF2B5EF4-FFF2-40B4-BE49-F238E27FC236}">
              <a16:creationId xmlns:a16="http://schemas.microsoft.com/office/drawing/2014/main" id="{B0988432-7CD9-426C-8C6C-D3B4F0D33488}"/>
            </a:ext>
          </a:extLst>
        </cdr:cNvPr>
        <cdr:cNvSpPr txBox="1"/>
      </cdr:nvSpPr>
      <cdr:spPr>
        <a:xfrm xmlns:a="http://schemas.openxmlformats.org/drawingml/2006/main">
          <a:off x="563561" y="209550"/>
          <a:ext cx="3395662"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0.13015</cdr:x>
      <cdr:y>0.03049</cdr:y>
    </cdr:from>
    <cdr:to>
      <cdr:x>0.84566</cdr:x>
      <cdr:y>0.19239</cdr:y>
    </cdr:to>
    <cdr:sp macro="" textlink="Maquette!$U$7">
      <cdr:nvSpPr>
        <cdr:cNvPr id="3" name="ZoneTexte 2">
          <a:extLst xmlns:a="http://schemas.openxmlformats.org/drawingml/2006/main">
            <a:ext uri="{FF2B5EF4-FFF2-40B4-BE49-F238E27FC236}">
              <a16:creationId xmlns:a16="http://schemas.microsoft.com/office/drawing/2014/main" id="{FB714A6C-1B0D-4463-B3D6-9F7132E32CC7}"/>
            </a:ext>
          </a:extLst>
        </cdr:cNvPr>
        <cdr:cNvSpPr txBox="1"/>
      </cdr:nvSpPr>
      <cdr:spPr>
        <a:xfrm xmlns:a="http://schemas.openxmlformats.org/drawingml/2006/main">
          <a:off x="623604" y="99934"/>
          <a:ext cx="3428315" cy="530658"/>
        </a:xfrm>
        <a:prstGeom xmlns:a="http://schemas.openxmlformats.org/drawingml/2006/main" prst="rect">
          <a:avLst/>
        </a:prstGeom>
      </cdr:spPr>
      <cdr:txBody>
        <a:bodyPr xmlns:a="http://schemas.openxmlformats.org/drawingml/2006/main" vertOverflow="clip" wrap="square" rtlCol="0" anchor="ctr" anchorCtr="1">
          <a:spAutoFit/>
        </a:bodyPr>
        <a:lstStyle xmlns:a="http://schemas.openxmlformats.org/drawingml/2006/main"/>
        <a:p xmlns:a="http://schemas.openxmlformats.org/drawingml/2006/main">
          <a:pPr algn="ctr"/>
          <a:fld id="{1F576074-113D-495E-A2BF-2527323FCF3A}" type="TxLink">
            <a:rPr lang="en-US" sz="1400" b="1" i="0" u="none" strike="noStrike">
              <a:solidFill>
                <a:srgbClr val="333F4F"/>
              </a:solidFill>
              <a:latin typeface="Calibri"/>
              <a:cs typeface="Calibri"/>
            </a:rPr>
            <a:pPr algn="ctr"/>
            <a:t>Structure du coût de l'uo établissement pour la LGG Restauration</a:t>
          </a:fld>
          <a:endParaRPr lang="fr-FR" sz="14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ansante.fr/applications/cout-dunites-doeuvre" TargetMode="External"/><Relationship Id="rId2" Type="http://schemas.openxmlformats.org/officeDocument/2006/relationships/hyperlink" Target="https://hospidiag.atih.sante.fr/" TargetMode="External"/><Relationship Id="rId1" Type="http://schemas.openxmlformats.org/officeDocument/2006/relationships/hyperlink" Target="https://www.atih.sante.fr/information-sur-les-couts/retraitement-comptabl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rtc.atih.sante.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1FB9-8832-473D-8544-5D2559F647C6}">
  <sheetPr>
    <tabColor theme="7"/>
    <pageSetUpPr fitToPage="1"/>
  </sheetPr>
  <dimension ref="B2:M112"/>
  <sheetViews>
    <sheetView showGridLines="0" tabSelected="1" zoomScaleNormal="100" workbookViewId="0">
      <selection activeCell="B2" sqref="B2:K2"/>
    </sheetView>
  </sheetViews>
  <sheetFormatPr baseColWidth="10" defaultRowHeight="12.6"/>
  <cols>
    <col min="1" max="1" width="3.26953125" customWidth="1"/>
    <col min="2" max="2" width="17.453125" customWidth="1"/>
    <col min="11" max="11" width="11.26953125" customWidth="1"/>
    <col min="12" max="12" width="11.453125" customWidth="1"/>
    <col min="13" max="13" width="39.90625" customWidth="1"/>
  </cols>
  <sheetData>
    <row r="2" spans="2:11" ht="44.25" customHeight="1">
      <c r="B2" s="274" t="s">
        <v>150</v>
      </c>
      <c r="C2" s="274"/>
      <c r="D2" s="274"/>
      <c r="E2" s="274"/>
      <c r="F2" s="274"/>
      <c r="G2" s="274"/>
      <c r="H2" s="274"/>
      <c r="I2" s="274"/>
      <c r="J2" s="274"/>
      <c r="K2" s="274"/>
    </row>
    <row r="4" spans="2:11" ht="19.8">
      <c r="B4" s="252" t="s">
        <v>7</v>
      </c>
      <c r="C4" s="253"/>
      <c r="D4" s="253"/>
      <c r="E4" s="253"/>
      <c r="F4" s="253"/>
      <c r="G4" s="253"/>
      <c r="H4" s="253"/>
      <c r="I4" s="253"/>
      <c r="J4" s="253"/>
      <c r="K4" s="254"/>
    </row>
    <row r="5" spans="2:11" ht="4.8" customHeight="1">
      <c r="B5" s="1"/>
      <c r="D5" s="9"/>
      <c r="E5" s="3"/>
      <c r="F5" s="9"/>
      <c r="G5" s="3"/>
      <c r="H5" s="9"/>
      <c r="I5" s="3"/>
      <c r="K5" s="5"/>
    </row>
    <row r="6" spans="2:11" ht="15">
      <c r="B6" s="1" t="s">
        <v>20</v>
      </c>
      <c r="D6" s="9" t="s">
        <v>8</v>
      </c>
      <c r="E6" s="3" t="s">
        <v>149</v>
      </c>
      <c r="F6" s="9" t="s">
        <v>9</v>
      </c>
      <c r="G6" s="3" t="s">
        <v>149</v>
      </c>
      <c r="H6" s="9" t="s">
        <v>10</v>
      </c>
      <c r="I6" s="3" t="s">
        <v>149</v>
      </c>
      <c r="J6" s="9" t="s">
        <v>11</v>
      </c>
      <c r="K6" s="4" t="s">
        <v>149</v>
      </c>
    </row>
    <row r="7" spans="2:11" ht="8.1" customHeight="1">
      <c r="B7" s="1"/>
      <c r="K7" s="5"/>
    </row>
    <row r="8" spans="2:11" ht="15">
      <c r="B8" s="1" t="s">
        <v>21</v>
      </c>
      <c r="D8" s="11" t="s">
        <v>16</v>
      </c>
      <c r="E8" s="3" t="s">
        <v>12</v>
      </c>
      <c r="F8" s="2" t="s">
        <v>13</v>
      </c>
      <c r="G8" s="3" t="s">
        <v>149</v>
      </c>
      <c r="H8" s="2" t="s">
        <v>14</v>
      </c>
      <c r="I8" s="3" t="s">
        <v>12</v>
      </c>
      <c r="J8" s="2" t="s">
        <v>15</v>
      </c>
      <c r="K8" s="4" t="s">
        <v>12</v>
      </c>
    </row>
    <row r="9" spans="2:11" ht="8.1" customHeight="1">
      <c r="B9" s="1"/>
      <c r="K9" s="5"/>
    </row>
    <row r="10" spans="2:11" ht="15">
      <c r="B10" s="1" t="s">
        <v>22</v>
      </c>
      <c r="D10" s="9" t="s">
        <v>17</v>
      </c>
      <c r="E10" s="3" t="s">
        <v>149</v>
      </c>
      <c r="F10" s="9" t="s">
        <v>18</v>
      </c>
      <c r="G10" s="3" t="s">
        <v>12</v>
      </c>
      <c r="K10" s="5"/>
    </row>
    <row r="11" spans="2:11" ht="8.1" customHeight="1">
      <c r="B11" s="1"/>
      <c r="D11" s="2"/>
      <c r="E11" s="3"/>
      <c r="F11" s="2"/>
      <c r="G11" s="3"/>
      <c r="K11" s="5"/>
    </row>
    <row r="12" spans="2:11" s="12" customFormat="1" ht="25.2">
      <c r="B12" s="13" t="s">
        <v>24</v>
      </c>
      <c r="D12" s="14" t="s">
        <v>23</v>
      </c>
      <c r="E12" s="158" t="s">
        <v>149</v>
      </c>
      <c r="F12" s="14" t="s">
        <v>25</v>
      </c>
      <c r="G12" s="158" t="s">
        <v>149</v>
      </c>
      <c r="H12" s="14" t="s">
        <v>26</v>
      </c>
      <c r="I12" s="158" t="s">
        <v>149</v>
      </c>
      <c r="J12" s="14" t="s">
        <v>27</v>
      </c>
      <c r="K12" s="159" t="s">
        <v>149</v>
      </c>
    </row>
    <row r="13" spans="2:11" ht="8.1" customHeight="1">
      <c r="B13" s="1"/>
      <c r="D13" s="2"/>
      <c r="E13" s="3"/>
      <c r="F13" s="2"/>
      <c r="G13" s="3"/>
      <c r="K13" s="5"/>
    </row>
    <row r="14" spans="2:11" ht="15" customHeight="1">
      <c r="B14" s="10" t="s">
        <v>19</v>
      </c>
      <c r="C14" s="284" t="s">
        <v>114</v>
      </c>
      <c r="D14" s="284"/>
      <c r="E14" s="284"/>
      <c r="F14" s="284"/>
      <c r="G14" s="284"/>
      <c r="H14" s="284"/>
      <c r="I14" s="284"/>
      <c r="J14" s="284"/>
      <c r="K14" s="285"/>
    </row>
    <row r="15" spans="2:11" ht="15" customHeight="1">
      <c r="B15" s="1"/>
      <c r="C15" s="284"/>
      <c r="D15" s="284"/>
      <c r="E15" s="284"/>
      <c r="F15" s="284"/>
      <c r="G15" s="284"/>
      <c r="H15" s="284"/>
      <c r="I15" s="284"/>
      <c r="J15" s="284"/>
      <c r="K15" s="285"/>
    </row>
    <row r="16" spans="2:11">
      <c r="B16" s="1"/>
      <c r="C16" s="284"/>
      <c r="D16" s="284"/>
      <c r="E16" s="284"/>
      <c r="F16" s="284"/>
      <c r="G16" s="284"/>
      <c r="H16" s="284"/>
      <c r="I16" s="284"/>
      <c r="J16" s="284"/>
      <c r="K16" s="285"/>
    </row>
    <row r="17" spans="2:13" ht="8.1" customHeight="1" thickBot="1">
      <c r="B17" s="6"/>
      <c r="C17" s="7"/>
      <c r="D17" s="7"/>
      <c r="E17" s="7"/>
      <c r="F17" s="7"/>
      <c r="G17" s="7"/>
      <c r="H17" s="7"/>
      <c r="I17" s="7"/>
      <c r="J17" s="7"/>
      <c r="K17" s="8"/>
    </row>
    <row r="18" spans="2:13" ht="13.2" thickTop="1"/>
    <row r="19" spans="2:13" ht="19.8">
      <c r="B19" s="252" t="s">
        <v>0</v>
      </c>
      <c r="C19" s="253"/>
      <c r="D19" s="253"/>
      <c r="E19" s="253"/>
      <c r="F19" s="253"/>
      <c r="G19" s="253"/>
      <c r="H19" s="253"/>
      <c r="I19" s="253"/>
      <c r="J19" s="253"/>
      <c r="K19" s="254"/>
    </row>
    <row r="20" spans="2:13">
      <c r="B20" s="255" t="s">
        <v>137</v>
      </c>
      <c r="C20" s="256"/>
      <c r="D20" s="256"/>
      <c r="E20" s="256"/>
      <c r="F20" s="256"/>
      <c r="G20" s="256"/>
      <c r="H20" s="256"/>
      <c r="I20" s="256"/>
      <c r="J20" s="256"/>
      <c r="K20" s="257"/>
    </row>
    <row r="21" spans="2:13">
      <c r="B21" s="255"/>
      <c r="C21" s="256"/>
      <c r="D21" s="256"/>
      <c r="E21" s="256"/>
      <c r="F21" s="256"/>
      <c r="G21" s="256"/>
      <c r="H21" s="256"/>
      <c r="I21" s="256"/>
      <c r="J21" s="256"/>
      <c r="K21" s="257"/>
      <c r="M21" s="132"/>
    </row>
    <row r="22" spans="2:13">
      <c r="B22" s="255"/>
      <c r="C22" s="256"/>
      <c r="D22" s="256"/>
      <c r="E22" s="256"/>
      <c r="F22" s="256"/>
      <c r="G22" s="256"/>
      <c r="H22" s="256"/>
      <c r="I22" s="256"/>
      <c r="J22" s="256"/>
      <c r="K22" s="257"/>
    </row>
    <row r="23" spans="2:13">
      <c r="B23" s="255"/>
      <c r="C23" s="256"/>
      <c r="D23" s="256"/>
      <c r="E23" s="256"/>
      <c r="F23" s="256"/>
      <c r="G23" s="256"/>
      <c r="H23" s="256"/>
      <c r="I23" s="256"/>
      <c r="J23" s="256"/>
      <c r="K23" s="257"/>
    </row>
    <row r="24" spans="2:13">
      <c r="B24" s="255"/>
      <c r="C24" s="256"/>
      <c r="D24" s="256"/>
      <c r="E24" s="256"/>
      <c r="F24" s="256"/>
      <c r="G24" s="256"/>
      <c r="H24" s="256"/>
      <c r="I24" s="256"/>
      <c r="J24" s="256"/>
      <c r="K24" s="257"/>
    </row>
    <row r="25" spans="2:13" ht="13.2" thickBot="1">
      <c r="B25" s="275"/>
      <c r="C25" s="276"/>
      <c r="D25" s="276"/>
      <c r="E25" s="276"/>
      <c r="F25" s="276"/>
      <c r="G25" s="276"/>
      <c r="H25" s="276"/>
      <c r="I25" s="276"/>
      <c r="J25" s="276"/>
      <c r="K25" s="277"/>
      <c r="M25" s="132"/>
    </row>
    <row r="26" spans="2:13" ht="13.2" thickTop="1"/>
    <row r="27" spans="2:13" ht="19.8">
      <c r="B27" s="252" t="s">
        <v>1</v>
      </c>
      <c r="C27" s="253"/>
      <c r="D27" s="253"/>
      <c r="E27" s="253"/>
      <c r="F27" s="253"/>
      <c r="G27" s="253"/>
      <c r="H27" s="253"/>
      <c r="I27" s="253"/>
      <c r="J27" s="253"/>
      <c r="K27" s="254"/>
    </row>
    <row r="28" spans="2:13">
      <c r="B28" s="278" t="s">
        <v>140</v>
      </c>
      <c r="C28" s="279"/>
      <c r="D28" s="279"/>
      <c r="E28" s="279"/>
      <c r="F28" s="279"/>
      <c r="G28" s="279"/>
      <c r="H28" s="279"/>
      <c r="I28" s="279"/>
      <c r="J28" s="279"/>
      <c r="K28" s="280"/>
    </row>
    <row r="29" spans="2:13">
      <c r="B29" s="278"/>
      <c r="C29" s="279"/>
      <c r="D29" s="279"/>
      <c r="E29" s="279"/>
      <c r="F29" s="279"/>
      <c r="G29" s="279"/>
      <c r="H29" s="279"/>
      <c r="I29" s="279"/>
      <c r="J29" s="279"/>
      <c r="K29" s="280"/>
    </row>
    <row r="30" spans="2:13">
      <c r="B30" s="278"/>
      <c r="C30" s="279"/>
      <c r="D30" s="279"/>
      <c r="E30" s="279"/>
      <c r="F30" s="279"/>
      <c r="G30" s="279"/>
      <c r="H30" s="279"/>
      <c r="I30" s="279"/>
      <c r="J30" s="279"/>
      <c r="K30" s="280"/>
    </row>
    <row r="31" spans="2:13">
      <c r="B31" s="278"/>
      <c r="C31" s="279"/>
      <c r="D31" s="279"/>
      <c r="E31" s="279"/>
      <c r="F31" s="279"/>
      <c r="G31" s="279"/>
      <c r="H31" s="279"/>
      <c r="I31" s="279"/>
      <c r="J31" s="279"/>
      <c r="K31" s="280"/>
    </row>
    <row r="32" spans="2:13">
      <c r="B32" s="278"/>
      <c r="C32" s="279"/>
      <c r="D32" s="279"/>
      <c r="E32" s="279"/>
      <c r="F32" s="279"/>
      <c r="G32" s="279"/>
      <c r="H32" s="279"/>
      <c r="I32" s="279"/>
      <c r="J32" s="279"/>
      <c r="K32" s="280"/>
    </row>
    <row r="33" spans="2:11">
      <c r="B33" s="278"/>
      <c r="C33" s="279"/>
      <c r="D33" s="279"/>
      <c r="E33" s="279"/>
      <c r="F33" s="279"/>
      <c r="G33" s="279"/>
      <c r="H33" s="279"/>
      <c r="I33" s="279"/>
      <c r="J33" s="279"/>
      <c r="K33" s="280"/>
    </row>
    <row r="34" spans="2:11">
      <c r="B34" s="278"/>
      <c r="C34" s="279"/>
      <c r="D34" s="279"/>
      <c r="E34" s="279"/>
      <c r="F34" s="279"/>
      <c r="G34" s="279"/>
      <c r="H34" s="279"/>
      <c r="I34" s="279"/>
      <c r="J34" s="279"/>
      <c r="K34" s="280"/>
    </row>
    <row r="35" spans="2:11">
      <c r="B35" s="278"/>
      <c r="C35" s="279"/>
      <c r="D35" s="279"/>
      <c r="E35" s="279"/>
      <c r="F35" s="279"/>
      <c r="G35" s="279"/>
      <c r="H35" s="279"/>
      <c r="I35" s="279"/>
      <c r="J35" s="279"/>
      <c r="K35" s="280"/>
    </row>
    <row r="36" spans="2:11" ht="13.2" thickBot="1">
      <c r="B36" s="281"/>
      <c r="C36" s="282"/>
      <c r="D36" s="282"/>
      <c r="E36" s="282"/>
      <c r="F36" s="282"/>
      <c r="G36" s="282"/>
      <c r="H36" s="282"/>
      <c r="I36" s="282"/>
      <c r="J36" s="282"/>
      <c r="K36" s="283"/>
    </row>
    <row r="37" spans="2:11" ht="13.2" thickTop="1"/>
    <row r="38" spans="2:11" ht="19.8">
      <c r="B38" s="252" t="s">
        <v>2</v>
      </c>
      <c r="C38" s="253"/>
      <c r="D38" s="253"/>
      <c r="E38" s="253"/>
      <c r="F38" s="253"/>
      <c r="G38" s="253"/>
      <c r="H38" s="253"/>
      <c r="I38" s="253"/>
      <c r="J38" s="253"/>
      <c r="K38" s="254"/>
    </row>
    <row r="39" spans="2:11" ht="13.5" customHeight="1">
      <c r="B39" s="255" t="s">
        <v>143</v>
      </c>
      <c r="C39" s="256"/>
      <c r="D39" s="256"/>
      <c r="E39" s="256"/>
      <c r="F39" s="256"/>
      <c r="G39" s="256"/>
      <c r="H39" s="256"/>
      <c r="I39" s="256"/>
      <c r="J39" s="256"/>
      <c r="K39" s="257"/>
    </row>
    <row r="40" spans="2:11">
      <c r="B40" s="255"/>
      <c r="C40" s="256"/>
      <c r="D40" s="256"/>
      <c r="E40" s="256"/>
      <c r="F40" s="256"/>
      <c r="G40" s="256"/>
      <c r="H40" s="256"/>
      <c r="I40" s="256"/>
      <c r="J40" s="256"/>
      <c r="K40" s="257"/>
    </row>
    <row r="41" spans="2:11">
      <c r="B41" s="255"/>
      <c r="C41" s="256"/>
      <c r="D41" s="256"/>
      <c r="E41" s="256"/>
      <c r="F41" s="256"/>
      <c r="G41" s="256"/>
      <c r="H41" s="256"/>
      <c r="I41" s="256"/>
      <c r="J41" s="256"/>
      <c r="K41" s="257"/>
    </row>
    <row r="42" spans="2:11">
      <c r="B42" s="255" t="s">
        <v>117</v>
      </c>
      <c r="C42" s="256"/>
      <c r="D42" s="256"/>
      <c r="E42" s="256"/>
      <c r="F42" s="256"/>
      <c r="G42" s="256"/>
      <c r="H42" s="256"/>
      <c r="I42" s="256"/>
      <c r="J42" s="256"/>
      <c r="K42" s="257"/>
    </row>
    <row r="43" spans="2:11">
      <c r="B43" s="255"/>
      <c r="C43" s="256"/>
      <c r="D43" s="256"/>
      <c r="E43" s="256"/>
      <c r="F43" s="256"/>
      <c r="G43" s="256"/>
      <c r="H43" s="256"/>
      <c r="I43" s="256"/>
      <c r="J43" s="256"/>
      <c r="K43" s="257"/>
    </row>
    <row r="44" spans="2:11">
      <c r="B44" s="255"/>
      <c r="C44" s="256"/>
      <c r="D44" s="256"/>
      <c r="E44" s="256"/>
      <c r="F44" s="256"/>
      <c r="G44" s="256"/>
      <c r="H44" s="256"/>
      <c r="I44" s="256"/>
      <c r="J44" s="256"/>
      <c r="K44" s="257"/>
    </row>
    <row r="45" spans="2:11">
      <c r="B45" s="134"/>
      <c r="C45" s="136"/>
      <c r="D45" s="136"/>
      <c r="E45" s="136"/>
      <c r="F45" s="136"/>
      <c r="G45" s="136"/>
      <c r="H45" s="136"/>
      <c r="I45" s="136"/>
      <c r="J45" s="136"/>
      <c r="K45" s="135"/>
    </row>
    <row r="46" spans="2:11">
      <c r="B46" s="16" t="s">
        <v>116</v>
      </c>
      <c r="C46" s="17"/>
      <c r="D46" s="17"/>
      <c r="E46" s="17"/>
      <c r="F46" s="17"/>
      <c r="G46" s="17"/>
      <c r="H46" s="17"/>
      <c r="I46" s="17"/>
      <c r="J46" s="17"/>
      <c r="K46" s="18"/>
    </row>
    <row r="47" spans="2:11">
      <c r="B47" s="15" t="s">
        <v>115</v>
      </c>
      <c r="C47" s="17"/>
      <c r="D47" s="17"/>
      <c r="E47" s="17"/>
      <c r="F47" s="17"/>
      <c r="G47" s="17"/>
      <c r="H47" s="17"/>
      <c r="I47" s="17"/>
      <c r="J47" s="17"/>
      <c r="K47" s="18"/>
    </row>
    <row r="48" spans="2:11">
      <c r="B48" s="15" t="s">
        <v>136</v>
      </c>
      <c r="C48" s="17"/>
      <c r="D48" s="17"/>
      <c r="E48" s="17"/>
      <c r="F48" s="17"/>
      <c r="G48" s="17"/>
      <c r="H48" s="17"/>
      <c r="I48" s="17"/>
      <c r="J48" s="17"/>
      <c r="K48" s="18"/>
    </row>
    <row r="49" spans="2:11">
      <c r="B49" s="15" t="s">
        <v>28</v>
      </c>
      <c r="C49" s="17"/>
      <c r="D49" s="17"/>
      <c r="E49" s="17"/>
      <c r="F49" s="17"/>
      <c r="G49" s="17"/>
      <c r="H49" s="17"/>
      <c r="I49" s="17"/>
      <c r="J49" s="17"/>
      <c r="K49" s="18"/>
    </row>
    <row r="50" spans="2:11">
      <c r="B50" s="15" t="s">
        <v>29</v>
      </c>
      <c r="C50" s="17"/>
      <c r="D50" s="17"/>
      <c r="E50" s="17"/>
      <c r="F50" s="17"/>
      <c r="G50" s="17"/>
      <c r="H50" s="17"/>
      <c r="I50" s="17"/>
      <c r="J50" s="17"/>
      <c r="K50" s="18"/>
    </row>
    <row r="51" spans="2:11">
      <c r="B51" s="15" t="s">
        <v>30</v>
      </c>
      <c r="C51" s="17"/>
      <c r="D51" s="17"/>
      <c r="E51" s="17"/>
      <c r="F51" s="17"/>
      <c r="G51" s="17"/>
      <c r="H51" s="17"/>
      <c r="I51" s="17"/>
      <c r="J51" s="17"/>
      <c r="K51" s="18"/>
    </row>
    <row r="52" spans="2:11">
      <c r="B52" s="15" t="s">
        <v>31</v>
      </c>
      <c r="C52" s="17"/>
      <c r="D52" s="17"/>
      <c r="E52" s="17"/>
      <c r="F52" s="17"/>
      <c r="G52" s="17"/>
      <c r="H52" s="17"/>
      <c r="I52" s="17"/>
      <c r="J52" s="17"/>
      <c r="K52" s="18"/>
    </row>
    <row r="53" spans="2:11" ht="13.2" thickBot="1">
      <c r="B53" s="133"/>
      <c r="C53" s="20"/>
      <c r="D53" s="20"/>
      <c r="E53" s="20"/>
      <c r="F53" s="20"/>
      <c r="G53" s="20"/>
      <c r="H53" s="20"/>
      <c r="I53" s="20"/>
      <c r="J53" s="20"/>
      <c r="K53" s="21"/>
    </row>
    <row r="54" spans="2:11" ht="13.2" thickTop="1"/>
    <row r="55" spans="2:11" ht="19.8">
      <c r="B55" s="252" t="s">
        <v>3</v>
      </c>
      <c r="C55" s="253"/>
      <c r="D55" s="253"/>
      <c r="E55" s="253"/>
      <c r="F55" s="253"/>
      <c r="G55" s="253"/>
      <c r="H55" s="253"/>
      <c r="I55" s="253"/>
      <c r="J55" s="253"/>
      <c r="K55" s="254"/>
    </row>
    <row r="56" spans="2:11">
      <c r="B56" s="22" t="s">
        <v>118</v>
      </c>
      <c r="C56" s="17"/>
      <c r="D56" s="17"/>
      <c r="E56" s="17"/>
      <c r="F56" s="17"/>
      <c r="G56" s="17"/>
      <c r="H56" s="17"/>
      <c r="I56" s="17"/>
      <c r="J56" s="17"/>
      <c r="K56" s="18"/>
    </row>
    <row r="57" spans="2:11" ht="24.6" customHeight="1">
      <c r="B57" s="255" t="s">
        <v>119</v>
      </c>
      <c r="C57" s="256"/>
      <c r="D57" s="256"/>
      <c r="E57" s="256"/>
      <c r="F57" s="256"/>
      <c r="G57" s="256"/>
      <c r="H57" s="256"/>
      <c r="I57" s="256"/>
      <c r="J57" s="256"/>
      <c r="K57" s="257"/>
    </row>
    <row r="58" spans="2:11">
      <c r="B58" s="144" t="s">
        <v>109</v>
      </c>
      <c r="C58" s="17"/>
      <c r="D58" s="17"/>
      <c r="E58" s="17"/>
      <c r="F58" s="17"/>
      <c r="G58" s="17"/>
      <c r="H58" s="17"/>
      <c r="I58" s="17"/>
      <c r="J58" s="17"/>
      <c r="K58" s="18"/>
    </row>
    <row r="59" spans="2:11">
      <c r="B59" s="258" t="s">
        <v>110</v>
      </c>
      <c r="C59" s="259"/>
      <c r="D59" s="259"/>
      <c r="E59" s="259"/>
      <c r="F59" s="259"/>
      <c r="G59" s="259"/>
      <c r="H59" s="259"/>
      <c r="I59" s="259"/>
      <c r="J59" s="259"/>
      <c r="K59" s="260"/>
    </row>
    <row r="60" spans="2:11">
      <c r="B60" s="144" t="s">
        <v>104</v>
      </c>
      <c r="C60" s="17"/>
      <c r="D60" s="17"/>
      <c r="E60" s="17"/>
      <c r="F60" s="17"/>
      <c r="G60" s="17"/>
      <c r="H60" s="17"/>
      <c r="I60" s="17"/>
      <c r="J60" s="17"/>
      <c r="K60" s="18"/>
    </row>
    <row r="61" spans="2:11">
      <c r="B61" s="16"/>
      <c r="C61" s="17"/>
      <c r="D61" s="17"/>
      <c r="E61" s="17"/>
      <c r="F61" s="17"/>
      <c r="G61" s="17"/>
      <c r="H61" s="17"/>
      <c r="I61" s="17"/>
      <c r="J61" s="17"/>
      <c r="K61" s="18"/>
    </row>
    <row r="62" spans="2:11">
      <c r="B62" s="32"/>
      <c r="C62" s="17"/>
      <c r="D62" s="17"/>
      <c r="E62" s="17"/>
      <c r="F62" s="17"/>
      <c r="G62" s="17"/>
      <c r="H62" s="17"/>
      <c r="I62" s="17"/>
      <c r="J62" s="17"/>
      <c r="K62" s="18"/>
    </row>
    <row r="63" spans="2:11">
      <c r="B63" s="22" t="s">
        <v>139</v>
      </c>
      <c r="C63" s="17"/>
      <c r="D63" s="17"/>
      <c r="E63" s="17"/>
      <c r="F63" s="17"/>
      <c r="G63" s="17"/>
      <c r="H63" s="17"/>
      <c r="I63" s="17"/>
      <c r="J63" s="17"/>
      <c r="K63" s="18"/>
    </row>
    <row r="64" spans="2:11">
      <c r="B64" s="32" t="s">
        <v>105</v>
      </c>
      <c r="C64" s="17"/>
      <c r="D64" s="17"/>
      <c r="E64" s="17"/>
      <c r="F64" s="17"/>
      <c r="G64" s="17"/>
      <c r="H64" s="17"/>
      <c r="I64" s="17"/>
      <c r="J64" s="17"/>
      <c r="K64" s="18"/>
    </row>
    <row r="65" spans="2:11" ht="24.6" customHeight="1">
      <c r="B65" s="261" t="s">
        <v>106</v>
      </c>
      <c r="C65" s="262"/>
      <c r="D65" s="262"/>
      <c r="E65" s="262"/>
      <c r="F65" s="262"/>
      <c r="G65" s="262"/>
      <c r="H65" s="262"/>
      <c r="I65" s="262"/>
      <c r="J65" s="262"/>
      <c r="K65" s="263"/>
    </row>
    <row r="66" spans="2:11" ht="13.5" customHeight="1">
      <c r="B66" s="145" t="s">
        <v>127</v>
      </c>
      <c r="C66" s="17"/>
      <c r="D66" s="17"/>
      <c r="E66" s="17"/>
      <c r="F66" s="17"/>
      <c r="G66" s="17"/>
      <c r="H66" s="17"/>
      <c r="I66" s="17"/>
      <c r="J66" s="17"/>
      <c r="K66" s="18"/>
    </row>
    <row r="67" spans="2:11" ht="13.5" customHeight="1">
      <c r="B67" s="137"/>
      <c r="C67" s="17"/>
      <c r="D67" s="17"/>
      <c r="E67" s="17"/>
      <c r="F67" s="17"/>
      <c r="G67" s="17"/>
      <c r="H67" s="17"/>
      <c r="I67" s="17"/>
      <c r="J67" s="17"/>
      <c r="K67" s="18"/>
    </row>
    <row r="68" spans="2:11">
      <c r="B68" s="22" t="s">
        <v>120</v>
      </c>
      <c r="C68" s="17"/>
      <c r="D68" s="17"/>
      <c r="E68" s="17"/>
      <c r="F68" s="17"/>
      <c r="G68" s="17"/>
      <c r="H68" s="17"/>
      <c r="I68" s="17"/>
      <c r="J68" s="17"/>
      <c r="K68" s="18"/>
    </row>
    <row r="69" spans="2:11">
      <c r="B69" s="22"/>
      <c r="C69" s="17"/>
      <c r="D69" s="17"/>
      <c r="E69" s="17"/>
      <c r="F69" s="17"/>
      <c r="G69" s="17"/>
      <c r="H69" s="17"/>
      <c r="I69" s="17"/>
      <c r="J69" s="17"/>
      <c r="K69" s="18"/>
    </row>
    <row r="70" spans="2:11">
      <c r="B70" s="140" t="s">
        <v>134</v>
      </c>
      <c r="C70" s="17"/>
      <c r="D70" s="17"/>
      <c r="E70" s="17"/>
      <c r="F70" s="17"/>
      <c r="G70" s="17"/>
      <c r="H70" s="17"/>
      <c r="I70" s="17"/>
      <c r="J70" s="17"/>
      <c r="K70" s="18"/>
    </row>
    <row r="71" spans="2:11" ht="15.9" customHeight="1" thickBot="1">
      <c r="B71" s="133"/>
      <c r="C71" s="20"/>
      <c r="D71" s="20"/>
      <c r="E71" s="20"/>
      <c r="F71" s="20"/>
      <c r="G71" s="20"/>
      <c r="H71" s="20"/>
      <c r="I71" s="20"/>
      <c r="J71" s="20"/>
      <c r="K71" s="21"/>
    </row>
    <row r="72" spans="2:11" ht="13.2" thickTop="1"/>
    <row r="73" spans="2:11" ht="19.8">
      <c r="B73" s="252" t="s">
        <v>4</v>
      </c>
      <c r="C73" s="253"/>
      <c r="D73" s="253"/>
      <c r="E73" s="253"/>
      <c r="F73" s="253"/>
      <c r="G73" s="253"/>
      <c r="H73" s="253"/>
      <c r="I73" s="253"/>
      <c r="J73" s="253"/>
      <c r="K73" s="254"/>
    </row>
    <row r="74" spans="2:11">
      <c r="B74" s="289" t="s">
        <v>122</v>
      </c>
      <c r="C74" s="290"/>
      <c r="D74" s="290"/>
      <c r="E74" s="290"/>
      <c r="F74" s="290"/>
      <c r="G74" s="290"/>
      <c r="H74" s="290"/>
      <c r="I74" s="290"/>
      <c r="J74" s="290"/>
      <c r="K74" s="291"/>
    </row>
    <row r="75" spans="2:11">
      <c r="B75" s="15" t="s">
        <v>121</v>
      </c>
      <c r="C75" s="17"/>
      <c r="D75" s="17"/>
      <c r="E75" s="17"/>
      <c r="F75" s="17"/>
      <c r="G75" s="17"/>
      <c r="H75" s="17"/>
      <c r="I75" s="17"/>
      <c r="J75" s="17"/>
      <c r="K75" s="18"/>
    </row>
    <row r="76" spans="2:11" ht="24.6" customHeight="1">
      <c r="B76" s="264" t="s">
        <v>123</v>
      </c>
      <c r="C76" s="259"/>
      <c r="D76" s="259"/>
      <c r="E76" s="259"/>
      <c r="F76" s="259"/>
      <c r="G76" s="259"/>
      <c r="H76" s="259"/>
      <c r="I76" s="259"/>
      <c r="J76" s="259"/>
      <c r="K76" s="260"/>
    </row>
    <row r="77" spans="2:11">
      <c r="B77" s="146" t="s">
        <v>124</v>
      </c>
      <c r="C77" s="17"/>
      <c r="D77" s="17"/>
      <c r="E77" s="17"/>
      <c r="F77" s="17"/>
      <c r="G77" s="17"/>
      <c r="H77" s="17"/>
      <c r="I77" s="17"/>
      <c r="J77" s="17"/>
      <c r="K77" s="18"/>
    </row>
    <row r="78" spans="2:11" ht="25.2" customHeight="1">
      <c r="B78" s="286" t="s">
        <v>125</v>
      </c>
      <c r="C78" s="287"/>
      <c r="D78" s="287"/>
      <c r="E78" s="287"/>
      <c r="F78" s="287"/>
      <c r="G78" s="287"/>
      <c r="H78" s="287"/>
      <c r="I78" s="287"/>
      <c r="J78" s="287"/>
      <c r="K78" s="288"/>
    </row>
    <row r="79" spans="2:11">
      <c r="B79" s="147" t="s">
        <v>126</v>
      </c>
      <c r="C79" s="17"/>
      <c r="D79" s="17"/>
      <c r="E79" s="17"/>
      <c r="F79" s="17"/>
      <c r="G79" s="17"/>
      <c r="H79" s="17"/>
      <c r="I79" s="17"/>
      <c r="J79" s="17"/>
      <c r="K79" s="18"/>
    </row>
    <row r="80" spans="2:11">
      <c r="B80" s="32"/>
      <c r="C80" s="17"/>
      <c r="D80" s="17"/>
      <c r="E80" s="17"/>
      <c r="F80" s="17"/>
      <c r="G80" s="17"/>
      <c r="H80" s="17"/>
      <c r="I80" s="17"/>
      <c r="J80" s="17"/>
      <c r="K80" s="18"/>
    </row>
    <row r="81" spans="2:11">
      <c r="B81" s="144" t="s">
        <v>129</v>
      </c>
      <c r="C81" s="148"/>
      <c r="D81" s="148"/>
      <c r="E81" s="148"/>
      <c r="F81" s="148"/>
      <c r="G81" s="148"/>
      <c r="H81" s="148"/>
      <c r="I81" s="148"/>
      <c r="J81" s="148"/>
      <c r="K81" s="149"/>
    </row>
    <row r="82" spans="2:11">
      <c r="B82" s="292" t="s">
        <v>130</v>
      </c>
      <c r="C82" s="293"/>
      <c r="D82" s="293"/>
      <c r="E82" s="293"/>
      <c r="F82" s="293"/>
      <c r="G82" s="293"/>
      <c r="H82" s="293"/>
      <c r="I82" s="293"/>
      <c r="J82" s="293"/>
      <c r="K82" s="294"/>
    </row>
    <row r="83" spans="2:11">
      <c r="B83" s="144"/>
      <c r="C83" s="148"/>
      <c r="D83" s="148"/>
      <c r="E83" s="148"/>
      <c r="F83" s="148"/>
      <c r="G83" s="148"/>
      <c r="H83" s="148"/>
      <c r="I83" s="148"/>
      <c r="J83" s="148"/>
      <c r="K83" s="149"/>
    </row>
    <row r="84" spans="2:11">
      <c r="B84" s="150" t="s">
        <v>141</v>
      </c>
      <c r="C84" s="148"/>
      <c r="D84" s="148"/>
      <c r="E84" s="148"/>
      <c r="F84" s="148"/>
      <c r="G84" s="148"/>
      <c r="H84" s="148"/>
      <c r="I84" s="148"/>
      <c r="J84" s="148"/>
      <c r="K84" s="149"/>
    </row>
    <row r="85" spans="2:11">
      <c r="B85" s="255" t="s">
        <v>135</v>
      </c>
      <c r="C85" s="256"/>
      <c r="D85" s="256"/>
      <c r="E85" s="256"/>
      <c r="F85" s="256"/>
      <c r="G85" s="256"/>
      <c r="H85" s="256"/>
      <c r="I85" s="256"/>
      <c r="J85" s="256"/>
      <c r="K85" s="257"/>
    </row>
    <row r="86" spans="2:11" ht="24.15" customHeight="1">
      <c r="B86" s="258" t="s">
        <v>131</v>
      </c>
      <c r="C86" s="259"/>
      <c r="D86" s="259"/>
      <c r="E86" s="259"/>
      <c r="F86" s="259"/>
      <c r="G86" s="259"/>
      <c r="H86" s="259"/>
      <c r="I86" s="259"/>
      <c r="J86" s="259"/>
      <c r="K86" s="260"/>
    </row>
    <row r="87" spans="2:11">
      <c r="B87" s="151" t="s">
        <v>156</v>
      </c>
      <c r="C87" s="148"/>
      <c r="D87" s="148"/>
      <c r="E87" s="148"/>
      <c r="F87" s="148"/>
      <c r="G87" s="148"/>
      <c r="H87" s="148"/>
      <c r="I87" s="148"/>
      <c r="J87" s="148"/>
      <c r="K87" s="149"/>
    </row>
    <row r="88" spans="2:11" ht="21.15" customHeight="1">
      <c r="B88" s="258" t="s">
        <v>142</v>
      </c>
      <c r="C88" s="259"/>
      <c r="D88" s="259"/>
      <c r="E88" s="259"/>
      <c r="F88" s="259"/>
      <c r="G88" s="259"/>
      <c r="H88" s="259"/>
      <c r="I88" s="259"/>
      <c r="J88" s="259"/>
      <c r="K88" s="260"/>
    </row>
    <row r="89" spans="2:11">
      <c r="B89" s="152"/>
      <c r="C89" s="153"/>
      <c r="D89" s="153"/>
      <c r="E89" s="153"/>
      <c r="F89" s="153"/>
      <c r="G89" s="153"/>
      <c r="H89" s="153"/>
      <c r="I89" s="153"/>
      <c r="J89" s="153"/>
      <c r="K89" s="154"/>
    </row>
    <row r="90" spans="2:11">
      <c r="B90" s="151" t="s">
        <v>132</v>
      </c>
      <c r="C90" s="148"/>
      <c r="D90" s="148"/>
      <c r="E90" s="148"/>
      <c r="F90" s="148"/>
      <c r="G90" s="148"/>
      <c r="H90" s="148"/>
      <c r="I90" s="148"/>
      <c r="J90" s="148"/>
      <c r="K90" s="149"/>
    </row>
    <row r="91" spans="2:11" ht="13.2" thickBot="1">
      <c r="B91" s="133"/>
      <c r="C91" s="20"/>
      <c r="D91" s="20"/>
      <c r="E91" s="20"/>
      <c r="F91" s="20"/>
      <c r="G91" s="20"/>
      <c r="H91" s="20"/>
      <c r="I91" s="20"/>
      <c r="J91" s="20"/>
      <c r="K91" s="21"/>
    </row>
    <row r="92" spans="2:11" ht="13.2" thickTop="1"/>
    <row r="93" spans="2:11" ht="19.8">
      <c r="B93" s="252" t="s">
        <v>5</v>
      </c>
      <c r="C93" s="253"/>
      <c r="D93" s="253"/>
      <c r="E93" s="253"/>
      <c r="F93" s="253"/>
      <c r="G93" s="253"/>
      <c r="H93" s="253"/>
      <c r="I93" s="253"/>
      <c r="J93" s="253"/>
      <c r="K93" s="254"/>
    </row>
    <row r="94" spans="2:11">
      <c r="B94" s="128" t="s">
        <v>111</v>
      </c>
      <c r="C94" s="27"/>
      <c r="D94" s="27"/>
      <c r="E94" s="27"/>
      <c r="F94" s="27"/>
      <c r="G94" s="27"/>
      <c r="H94" s="27"/>
      <c r="I94" s="27"/>
      <c r="J94" s="27"/>
      <c r="K94" s="129"/>
    </row>
    <row r="95" spans="2:11">
      <c r="B95" s="128" t="s">
        <v>112</v>
      </c>
      <c r="C95" s="27"/>
      <c r="D95" s="27"/>
      <c r="E95" s="27"/>
      <c r="F95" s="27"/>
      <c r="G95" s="27"/>
      <c r="H95" s="27"/>
      <c r="I95" s="27"/>
      <c r="J95" s="27"/>
      <c r="K95" s="129"/>
    </row>
    <row r="96" spans="2:11" ht="46.5" customHeight="1">
      <c r="B96" s="268" t="s">
        <v>113</v>
      </c>
      <c r="C96" s="269"/>
      <c r="D96" s="269"/>
      <c r="E96" s="269"/>
      <c r="F96" s="269"/>
      <c r="G96" s="269"/>
      <c r="H96" s="269"/>
      <c r="I96" s="269"/>
      <c r="J96" s="269"/>
      <c r="K96" s="270"/>
    </row>
    <row r="97" spans="2:11" ht="12.75" customHeight="1">
      <c r="B97" s="265" t="s">
        <v>128</v>
      </c>
      <c r="C97" s="266"/>
      <c r="D97" s="266"/>
      <c r="E97" s="266"/>
      <c r="F97" s="266"/>
      <c r="G97" s="266"/>
      <c r="H97" s="266"/>
      <c r="I97" s="266"/>
      <c r="J97" s="266"/>
      <c r="K97" s="267"/>
    </row>
    <row r="98" spans="2:11">
      <c r="B98" s="271" t="s">
        <v>148</v>
      </c>
      <c r="C98" s="272"/>
      <c r="D98" s="272"/>
      <c r="E98" s="272"/>
      <c r="F98" s="272"/>
      <c r="G98" s="272"/>
      <c r="H98" s="272"/>
      <c r="I98" s="272"/>
      <c r="J98" s="272"/>
      <c r="K98" s="273"/>
    </row>
    <row r="99" spans="2:11">
      <c r="B99" s="157" t="s">
        <v>147</v>
      </c>
      <c r="C99" s="27"/>
      <c r="D99" s="27"/>
      <c r="E99" s="27"/>
      <c r="F99" s="27"/>
      <c r="G99" s="27"/>
      <c r="H99" s="27"/>
      <c r="I99" s="27"/>
      <c r="J99" s="27"/>
      <c r="K99" s="129"/>
    </row>
    <row r="100" spans="2:11">
      <c r="B100" s="157" t="s">
        <v>146</v>
      </c>
      <c r="C100" s="27"/>
      <c r="D100" s="27"/>
      <c r="E100" s="27"/>
      <c r="F100" s="27"/>
      <c r="G100" s="27"/>
      <c r="H100" s="27"/>
      <c r="I100" s="27"/>
      <c r="J100" s="27"/>
      <c r="K100" s="129"/>
    </row>
    <row r="101" spans="2:11" ht="28.2" customHeight="1">
      <c r="B101" s="268" t="s">
        <v>107</v>
      </c>
      <c r="C101" s="269"/>
      <c r="D101" s="269"/>
      <c r="E101" s="269"/>
      <c r="F101" s="269"/>
      <c r="G101" s="269"/>
      <c r="H101" s="269"/>
      <c r="I101" s="269"/>
      <c r="J101" s="269"/>
      <c r="K101" s="270"/>
    </row>
    <row r="102" spans="2:11" ht="13.2" thickBot="1">
      <c r="B102" s="19"/>
      <c r="C102" s="20"/>
      <c r="D102" s="20"/>
      <c r="E102" s="20"/>
      <c r="F102" s="20"/>
      <c r="G102" s="20"/>
      <c r="H102" s="20"/>
      <c r="I102" s="20"/>
      <c r="J102" s="20"/>
      <c r="K102" s="21"/>
    </row>
    <row r="103" spans="2:11" ht="13.2" thickTop="1">
      <c r="B103" s="141"/>
      <c r="C103" s="30"/>
      <c r="D103" s="30"/>
      <c r="E103" s="30"/>
      <c r="F103" s="30"/>
      <c r="G103" s="30"/>
      <c r="H103" s="30"/>
      <c r="I103" s="30"/>
      <c r="J103" s="30"/>
      <c r="K103" s="30"/>
    </row>
    <row r="104" spans="2:11" ht="19.8">
      <c r="B104" s="252" t="s">
        <v>6</v>
      </c>
      <c r="C104" s="253"/>
      <c r="D104" s="253"/>
      <c r="E104" s="253"/>
      <c r="F104" s="253"/>
      <c r="G104" s="253"/>
      <c r="H104" s="253"/>
      <c r="I104" s="253"/>
      <c r="J104" s="253"/>
      <c r="K104" s="254"/>
    </row>
    <row r="105" spans="2:11">
      <c r="B105" s="155" t="s">
        <v>144</v>
      </c>
      <c r="C105" s="17"/>
      <c r="D105" s="17"/>
      <c r="E105" s="17"/>
      <c r="F105" s="17"/>
      <c r="G105" s="17"/>
      <c r="H105" s="17"/>
      <c r="I105" s="17"/>
      <c r="J105" s="17"/>
      <c r="K105" s="18"/>
    </row>
    <row r="106" spans="2:11">
      <c r="B106" s="155" t="s">
        <v>151</v>
      </c>
      <c r="C106" s="17"/>
      <c r="D106" s="17"/>
      <c r="E106" s="17"/>
      <c r="F106" s="17"/>
      <c r="G106" s="17"/>
      <c r="H106" s="17"/>
      <c r="I106" s="17"/>
      <c r="J106" s="17"/>
      <c r="K106" s="18"/>
    </row>
    <row r="107" spans="2:11">
      <c r="B107" s="155" t="s">
        <v>152</v>
      </c>
      <c r="C107" s="17"/>
      <c r="D107" s="17"/>
      <c r="E107" s="17"/>
      <c r="F107" s="17"/>
      <c r="G107" s="17"/>
      <c r="H107" s="17"/>
      <c r="I107" s="17"/>
      <c r="J107" s="17"/>
      <c r="K107" s="18"/>
    </row>
    <row r="108" spans="2:11">
      <c r="B108" s="156" t="s">
        <v>153</v>
      </c>
      <c r="C108" s="17"/>
      <c r="D108" s="17"/>
      <c r="E108" s="17"/>
      <c r="F108" s="17"/>
      <c r="G108" s="17"/>
      <c r="H108" s="17"/>
      <c r="I108" s="17"/>
      <c r="J108" s="17"/>
      <c r="K108" s="18"/>
    </row>
    <row r="109" spans="2:11">
      <c r="B109" s="156" t="s">
        <v>154</v>
      </c>
      <c r="C109" s="17"/>
      <c r="D109" s="17"/>
      <c r="E109" s="17"/>
      <c r="F109" s="17"/>
      <c r="G109" s="17"/>
      <c r="H109" s="17"/>
      <c r="I109" s="17"/>
      <c r="J109" s="17"/>
      <c r="K109" s="18"/>
    </row>
    <row r="110" spans="2:11">
      <c r="B110" s="156" t="s">
        <v>155</v>
      </c>
      <c r="C110" s="17"/>
      <c r="D110" s="17"/>
      <c r="E110" s="17"/>
      <c r="F110" s="17"/>
      <c r="G110" s="17"/>
      <c r="H110" s="17"/>
      <c r="I110" s="17"/>
      <c r="J110" s="17"/>
      <c r="K110" s="18"/>
    </row>
    <row r="111" spans="2:11" ht="13.2" thickBot="1">
      <c r="B111" s="19"/>
      <c r="C111" s="20"/>
      <c r="D111" s="20"/>
      <c r="E111" s="20"/>
      <c r="F111" s="20"/>
      <c r="G111" s="20"/>
      <c r="H111" s="20"/>
      <c r="I111" s="20"/>
      <c r="J111" s="20"/>
      <c r="K111" s="21"/>
    </row>
    <row r="112" spans="2:11" ht="13.2" thickTop="1"/>
  </sheetData>
  <mergeCells count="28">
    <mergeCell ref="B78:K78"/>
    <mergeCell ref="B74:K74"/>
    <mergeCell ref="B85:K85"/>
    <mergeCell ref="B88:K88"/>
    <mergeCell ref="B82:K82"/>
    <mergeCell ref="B2:K2"/>
    <mergeCell ref="B19:K19"/>
    <mergeCell ref="B20:K25"/>
    <mergeCell ref="B27:K27"/>
    <mergeCell ref="B28:K36"/>
    <mergeCell ref="C14:K16"/>
    <mergeCell ref="B4:K4"/>
    <mergeCell ref="B104:K104"/>
    <mergeCell ref="B38:K38"/>
    <mergeCell ref="B55:K55"/>
    <mergeCell ref="B73:K73"/>
    <mergeCell ref="B93:K93"/>
    <mergeCell ref="B57:K57"/>
    <mergeCell ref="B59:K59"/>
    <mergeCell ref="B65:K65"/>
    <mergeCell ref="B76:K76"/>
    <mergeCell ref="B97:K97"/>
    <mergeCell ref="B101:K101"/>
    <mergeCell ref="B96:K96"/>
    <mergeCell ref="B39:K41"/>
    <mergeCell ref="B42:K44"/>
    <mergeCell ref="B98:K98"/>
    <mergeCell ref="B86:K86"/>
  </mergeCells>
  <phoneticPr fontId="3" type="noConversion"/>
  <hyperlinks>
    <hyperlink ref="B97:K97" r:id="rId1" display="- ATIH - Arbre analytique ENC/RTC en vigueur" xr:uid="{E3260437-50F2-4FE6-A04E-32D205954E9D}"/>
    <hyperlink ref="B100" r:id="rId2" display="- Hospidiag : https://hospidiag.atih.sante.fr" xr:uid="{3869634A-4277-45E1-8B03-1F56CEA947B9}"/>
    <hyperlink ref="B99" r:id="rId3" xr:uid="{017BD9A8-D835-456F-B054-AECB1671C74D}"/>
    <hyperlink ref="B98" r:id="rId4" xr:uid="{8F57CC8B-E5D5-4A4D-9544-22A1797C9ACF}"/>
  </hyperlinks>
  <pageMargins left="0.24" right="0.32" top="0.74803149606299213" bottom="0.74803149606299213" header="0.31496062992125984" footer="0.31496062992125984"/>
  <pageSetup paperSize="9" scale="75" fitToHeight="2"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08BA-D93E-40DB-AF80-B42F5418FDCA}">
  <sheetPr>
    <tabColor rgb="FF92D050"/>
    <pageSetUpPr fitToPage="1"/>
  </sheetPr>
  <dimension ref="A1:AP259"/>
  <sheetViews>
    <sheetView showGridLines="0" zoomScale="85" zoomScaleNormal="85" workbookViewId="0">
      <pane ySplit="10" topLeftCell="A11" activePane="bottomLeft" state="frozen"/>
      <selection pane="bottomLeft" activeCell="G95" sqref="G95"/>
    </sheetView>
  </sheetViews>
  <sheetFormatPr baseColWidth="10" defaultColWidth="10.36328125" defaultRowHeight="11.4" outlineLevelCol="1"/>
  <cols>
    <col min="1" max="1" width="33.453125" style="27" bestFit="1" customWidth="1"/>
    <col min="2" max="2" width="5.36328125" style="24" customWidth="1"/>
    <col min="3" max="3" width="9.36328125" style="27" customWidth="1"/>
    <col min="4" max="4" width="45.90625" style="27" customWidth="1"/>
    <col min="5" max="5" width="11.08984375" style="33" customWidth="1" outlineLevel="1"/>
    <col min="6" max="6" width="12.54296875" style="33" customWidth="1" outlineLevel="1"/>
    <col min="7" max="7" width="11.90625" style="33" customWidth="1" outlineLevel="1"/>
    <col min="8" max="9" width="12.1796875" style="27" bestFit="1" customWidth="1"/>
    <col min="10" max="10" width="9.08984375" style="27" customWidth="1"/>
    <col min="11" max="11" width="12.1796875" style="27" bestFit="1" customWidth="1"/>
    <col min="12" max="12" width="11.36328125" style="27" bestFit="1" customWidth="1"/>
    <col min="13" max="14" width="12.1796875" style="27" bestFit="1" customWidth="1"/>
    <col min="15" max="15" width="11.36328125" style="27" bestFit="1" customWidth="1"/>
    <col min="16" max="16" width="11.7265625" style="27" bestFit="1" customWidth="1"/>
    <col min="17" max="17" width="9.90625" style="33" customWidth="1" outlineLevel="1"/>
    <col min="18" max="18" width="8" style="33" customWidth="1" outlineLevel="1"/>
    <col min="19" max="19" width="11.453125" style="27" customWidth="1"/>
    <col min="20" max="20" width="12.90625" style="27" customWidth="1"/>
    <col min="21" max="21" width="11.08984375" style="27" customWidth="1"/>
    <col min="22" max="22" width="12.1796875" style="27" bestFit="1" customWidth="1"/>
    <col min="23" max="24" width="12" style="33" hidden="1" customWidth="1" outlineLevel="1"/>
    <col min="25" max="25" width="15.36328125" style="27" customWidth="1" collapsed="1"/>
    <col min="26" max="26" width="12.26953125" style="27" bestFit="1" customWidth="1"/>
    <col min="27" max="27" width="12.90625" style="27" customWidth="1"/>
    <col min="28" max="28" width="12.1796875" style="27" bestFit="1" customWidth="1"/>
    <col min="29" max="31" width="10.453125" style="27" bestFit="1" customWidth="1"/>
    <col min="32" max="32" width="12.1796875" style="27" bestFit="1" customWidth="1"/>
    <col min="33" max="33" width="13.7265625" style="27" bestFit="1" customWidth="1"/>
    <col min="34" max="35" width="12.1796875" style="27" bestFit="1" customWidth="1"/>
    <col min="36" max="36" width="13.7265625" style="27" bestFit="1" customWidth="1"/>
    <col min="37" max="38" width="12.1796875" style="27" bestFit="1" customWidth="1"/>
    <col min="39" max="39" width="13.7265625" style="27" bestFit="1" customWidth="1"/>
    <col min="40" max="42" width="12.1796875" style="27" bestFit="1" customWidth="1"/>
    <col min="43" max="16384" width="10.36328125" style="27"/>
  </cols>
  <sheetData>
    <row r="1" spans="1:42">
      <c r="H1" s="295"/>
      <c r="I1" s="295"/>
      <c r="J1" s="295"/>
      <c r="K1" s="295"/>
      <c r="L1" s="295"/>
    </row>
    <row r="2" spans="1:42" ht="12.6">
      <c r="A2" s="131" t="s">
        <v>108</v>
      </c>
      <c r="H2" s="295"/>
      <c r="I2" s="295"/>
      <c r="J2" s="295"/>
      <c r="K2" s="295"/>
      <c r="L2" s="295"/>
    </row>
    <row r="3" spans="1:42" ht="12.6">
      <c r="A3" s="131"/>
      <c r="H3" s="208"/>
      <c r="I3" s="208"/>
      <c r="J3" s="208"/>
      <c r="K3" s="208"/>
      <c r="L3" s="208"/>
    </row>
    <row r="4" spans="1:42" ht="12.6">
      <c r="A4" s="131"/>
      <c r="H4" s="208"/>
      <c r="I4" s="208"/>
      <c r="J4" s="208"/>
      <c r="K4" s="208"/>
      <c r="L4" s="208"/>
    </row>
    <row r="5" spans="1:42" ht="12.6">
      <c r="A5" s="131"/>
      <c r="H5" s="208"/>
      <c r="I5" s="208"/>
      <c r="J5" s="208"/>
      <c r="K5" s="208"/>
      <c r="L5" s="208"/>
    </row>
    <row r="6" spans="1:42" ht="12.6">
      <c r="A6" s="131"/>
      <c r="H6" s="208"/>
      <c r="I6" s="208"/>
      <c r="J6" s="208"/>
      <c r="K6" s="208"/>
      <c r="L6" s="208"/>
    </row>
    <row r="7" spans="1:42" ht="12.6">
      <c r="A7" s="131"/>
      <c r="H7" s="208"/>
      <c r="I7" s="208"/>
      <c r="J7" s="208"/>
      <c r="K7" s="208"/>
      <c r="L7" s="208"/>
    </row>
    <row r="8" spans="1:42" ht="12.6">
      <c r="A8" s="131"/>
      <c r="H8" s="160"/>
      <c r="I8" s="160"/>
      <c r="J8" s="160"/>
      <c r="K8" s="160"/>
      <c r="L8" s="160"/>
    </row>
    <row r="9" spans="1:42" s="23" customFormat="1">
      <c r="B9" s="24"/>
      <c r="C9" s="194"/>
      <c r="D9" s="195" t="s">
        <v>278</v>
      </c>
      <c r="E9" s="161">
        <v>9314</v>
      </c>
      <c r="F9" s="161">
        <v>9313</v>
      </c>
      <c r="G9" s="161">
        <v>93116</v>
      </c>
      <c r="H9" s="161">
        <v>931171</v>
      </c>
      <c r="I9" s="161">
        <v>9311721</v>
      </c>
      <c r="J9" s="161">
        <v>9311722</v>
      </c>
      <c r="K9" s="161">
        <v>93118</v>
      </c>
      <c r="L9" s="161">
        <v>93114</v>
      </c>
      <c r="M9" s="161">
        <v>93115</v>
      </c>
      <c r="N9" s="161">
        <v>93113</v>
      </c>
      <c r="O9" s="161">
        <v>931120</v>
      </c>
      <c r="P9" s="161">
        <v>931124</v>
      </c>
      <c r="Q9" s="161">
        <v>93112122</v>
      </c>
      <c r="R9" s="161">
        <v>93112124</v>
      </c>
      <c r="S9" s="161">
        <v>931110</v>
      </c>
      <c r="T9" s="161">
        <v>9311215</v>
      </c>
      <c r="U9" s="161">
        <v>93611</v>
      </c>
      <c r="V9" s="161">
        <v>9362</v>
      </c>
      <c r="W9" s="161">
        <v>9364</v>
      </c>
      <c r="X9" s="161">
        <v>9365</v>
      </c>
      <c r="Y9" s="161">
        <v>9381</v>
      </c>
      <c r="Z9" s="161">
        <v>9382</v>
      </c>
      <c r="AA9" s="161">
        <v>9323101</v>
      </c>
      <c r="AB9" s="161">
        <v>93232</v>
      </c>
      <c r="AC9" s="161">
        <v>9323202</v>
      </c>
      <c r="AD9" s="161">
        <v>932334</v>
      </c>
      <c r="AE9" s="161">
        <v>93233402</v>
      </c>
      <c r="AF9" s="161">
        <v>932411</v>
      </c>
      <c r="AG9" s="161">
        <v>9325101</v>
      </c>
      <c r="AH9" s="161">
        <v>93261</v>
      </c>
      <c r="AI9" s="161">
        <v>9328</v>
      </c>
      <c r="AJ9" s="161">
        <v>9323102</v>
      </c>
      <c r="AK9" s="161">
        <v>9325102</v>
      </c>
      <c r="AL9" s="161">
        <v>93272001</v>
      </c>
      <c r="AM9" s="161">
        <v>93272101</v>
      </c>
      <c r="AN9" s="161">
        <v>93272201</v>
      </c>
      <c r="AO9" s="161">
        <v>93272206</v>
      </c>
      <c r="AP9" s="161">
        <v>93272209</v>
      </c>
    </row>
    <row r="10" spans="1:42" s="23" customFormat="1" ht="68.400000000000006">
      <c r="A10" s="25" t="s">
        <v>40</v>
      </c>
      <c r="B10" s="26">
        <v>1</v>
      </c>
      <c r="C10" s="194"/>
      <c r="D10" s="195" t="s">
        <v>279</v>
      </c>
      <c r="E10" s="161" t="s">
        <v>39</v>
      </c>
      <c r="F10" s="161" t="s">
        <v>38</v>
      </c>
      <c r="G10" s="161" t="s">
        <v>36</v>
      </c>
      <c r="H10" s="161" t="s">
        <v>280</v>
      </c>
      <c r="I10" s="161" t="s">
        <v>281</v>
      </c>
      <c r="J10" s="161" t="s">
        <v>282</v>
      </c>
      <c r="K10" s="161" t="s">
        <v>37</v>
      </c>
      <c r="L10" s="161" t="s">
        <v>34</v>
      </c>
      <c r="M10" s="161" t="s">
        <v>35</v>
      </c>
      <c r="N10" s="161" t="s">
        <v>33</v>
      </c>
      <c r="O10" s="161" t="s">
        <v>32</v>
      </c>
      <c r="P10" s="161" t="s">
        <v>283</v>
      </c>
      <c r="Q10" s="161" t="s">
        <v>284</v>
      </c>
      <c r="R10" s="161" t="s">
        <v>285</v>
      </c>
      <c r="S10" s="161" t="s">
        <v>158</v>
      </c>
      <c r="T10" s="161" t="s">
        <v>159</v>
      </c>
      <c r="U10" s="161" t="s">
        <v>160</v>
      </c>
      <c r="V10" s="161" t="s">
        <v>161</v>
      </c>
      <c r="W10" s="161" t="s">
        <v>162</v>
      </c>
      <c r="X10" s="161" t="s">
        <v>163</v>
      </c>
      <c r="Y10" s="161" t="s">
        <v>164</v>
      </c>
      <c r="Z10" s="161" t="s">
        <v>165</v>
      </c>
      <c r="AA10" s="161" t="s">
        <v>166</v>
      </c>
      <c r="AB10" s="161" t="s">
        <v>167</v>
      </c>
      <c r="AC10" s="161" t="s">
        <v>167</v>
      </c>
      <c r="AD10" s="161" t="s">
        <v>168</v>
      </c>
      <c r="AE10" s="161" t="s">
        <v>168</v>
      </c>
      <c r="AF10" s="161" t="s">
        <v>169</v>
      </c>
      <c r="AG10" s="161" t="s">
        <v>170</v>
      </c>
      <c r="AH10" s="161" t="s">
        <v>171</v>
      </c>
      <c r="AI10" s="161" t="s">
        <v>172</v>
      </c>
      <c r="AJ10" s="161" t="s">
        <v>173</v>
      </c>
      <c r="AK10" s="161" t="s">
        <v>174</v>
      </c>
      <c r="AL10" s="161" t="s">
        <v>175</v>
      </c>
      <c r="AM10" s="161" t="s">
        <v>176</v>
      </c>
      <c r="AN10" s="161" t="s">
        <v>177</v>
      </c>
      <c r="AO10" s="161" t="s">
        <v>178</v>
      </c>
      <c r="AP10" s="161" t="s">
        <v>179</v>
      </c>
    </row>
    <row r="11" spans="1:42">
      <c r="A11" s="31"/>
      <c r="B11" s="26">
        <v>2</v>
      </c>
      <c r="C11" s="194"/>
      <c r="D11" s="195" t="s">
        <v>286</v>
      </c>
      <c r="E11" s="161">
        <v>9314</v>
      </c>
      <c r="F11" s="161">
        <v>9313</v>
      </c>
      <c r="G11" s="161">
        <v>93116</v>
      </c>
      <c r="H11" s="161">
        <v>931171</v>
      </c>
      <c r="I11" s="161">
        <v>9311721</v>
      </c>
      <c r="J11" s="161">
        <v>9311722</v>
      </c>
      <c r="K11" s="161">
        <v>93118</v>
      </c>
      <c r="L11" s="161">
        <v>93114</v>
      </c>
      <c r="M11" s="161">
        <v>93115</v>
      </c>
      <c r="N11" s="161">
        <v>93113</v>
      </c>
      <c r="O11" s="161">
        <v>931120</v>
      </c>
      <c r="P11" s="161">
        <v>931124</v>
      </c>
      <c r="Q11" s="161">
        <v>93112122</v>
      </c>
      <c r="R11" s="161">
        <v>93112124</v>
      </c>
      <c r="S11" s="161">
        <v>931110</v>
      </c>
      <c r="T11" s="161">
        <v>9311215</v>
      </c>
      <c r="U11" s="161">
        <v>93611</v>
      </c>
      <c r="V11" s="161">
        <v>9362</v>
      </c>
      <c r="W11" s="161">
        <v>9364</v>
      </c>
      <c r="X11" s="161">
        <v>9365</v>
      </c>
      <c r="Y11" s="161">
        <v>9381</v>
      </c>
      <c r="Z11" s="161">
        <v>9382</v>
      </c>
      <c r="AA11" s="161">
        <v>93231</v>
      </c>
      <c r="AB11" s="161">
        <v>93232</v>
      </c>
      <c r="AC11" s="161">
        <v>93232</v>
      </c>
      <c r="AD11" s="161">
        <v>932334</v>
      </c>
      <c r="AE11" s="161">
        <v>932334</v>
      </c>
      <c r="AF11" s="161">
        <v>932411</v>
      </c>
      <c r="AG11" s="161">
        <v>93251</v>
      </c>
      <c r="AH11" s="161">
        <v>93261</v>
      </c>
      <c r="AI11" s="161">
        <v>9328</v>
      </c>
      <c r="AJ11" s="161">
        <v>93231</v>
      </c>
      <c r="AK11" s="161">
        <v>93251</v>
      </c>
      <c r="AL11" s="161">
        <v>93272001</v>
      </c>
      <c r="AM11" s="161">
        <v>93272101</v>
      </c>
      <c r="AN11" s="161">
        <v>93272201</v>
      </c>
      <c r="AO11" s="161">
        <v>93272206</v>
      </c>
      <c r="AP11" s="161">
        <v>93272209</v>
      </c>
    </row>
    <row r="12" spans="1:42">
      <c r="A12" s="31"/>
      <c r="B12" s="26">
        <v>3</v>
      </c>
      <c r="C12" s="194"/>
      <c r="D12" s="195" t="s">
        <v>287</v>
      </c>
      <c r="E12" s="161"/>
      <c r="F12" s="161"/>
      <c r="G12" s="161"/>
      <c r="H12" s="161"/>
      <c r="I12" s="161"/>
      <c r="J12" s="161"/>
      <c r="K12" s="161"/>
      <c r="L12" s="161"/>
      <c r="M12" s="161"/>
      <c r="N12" s="161"/>
      <c r="O12" s="161"/>
      <c r="P12" s="161"/>
      <c r="Q12" s="161"/>
      <c r="R12" s="161"/>
      <c r="S12" s="161"/>
      <c r="T12" s="161"/>
      <c r="U12" s="161"/>
      <c r="V12" s="161"/>
      <c r="W12" s="161"/>
      <c r="X12" s="161"/>
      <c r="Y12" s="161"/>
      <c r="Z12" s="161"/>
      <c r="AA12" s="161" t="s">
        <v>180</v>
      </c>
      <c r="AB12" s="161"/>
      <c r="AC12" s="161" t="s">
        <v>181</v>
      </c>
      <c r="AD12" s="161"/>
      <c r="AE12" s="161" t="s">
        <v>181</v>
      </c>
      <c r="AF12" s="161"/>
      <c r="AG12" s="161" t="s">
        <v>180</v>
      </c>
      <c r="AH12" s="161"/>
      <c r="AI12" s="161"/>
      <c r="AJ12" s="161" t="s">
        <v>181</v>
      </c>
      <c r="AK12" s="161" t="s">
        <v>181</v>
      </c>
      <c r="AL12" s="161"/>
      <c r="AM12" s="161"/>
      <c r="AN12" s="161"/>
      <c r="AO12" s="161"/>
      <c r="AP12" s="161"/>
    </row>
    <row r="13" spans="1:42">
      <c r="A13" s="31"/>
      <c r="B13" s="26">
        <v>4</v>
      </c>
      <c r="C13" s="194"/>
      <c r="D13" s="195" t="s">
        <v>288</v>
      </c>
      <c r="E13" s="161" t="s">
        <v>289</v>
      </c>
      <c r="F13" s="161" t="s">
        <v>290</v>
      </c>
      <c r="G13" s="161" t="s">
        <v>291</v>
      </c>
      <c r="H13" s="161" t="s">
        <v>292</v>
      </c>
      <c r="I13" s="161" t="s">
        <v>293</v>
      </c>
      <c r="J13" s="161" t="s">
        <v>294</v>
      </c>
      <c r="K13" s="161" t="s">
        <v>295</v>
      </c>
      <c r="L13" s="161" t="s">
        <v>296</v>
      </c>
      <c r="M13" s="161" t="s">
        <v>297</v>
      </c>
      <c r="N13" s="161" t="s">
        <v>298</v>
      </c>
      <c r="O13" s="161" t="s">
        <v>299</v>
      </c>
      <c r="P13" s="161" t="s">
        <v>300</v>
      </c>
      <c r="Q13" s="161" t="s">
        <v>301</v>
      </c>
      <c r="R13" s="161" t="s">
        <v>302</v>
      </c>
      <c r="S13" s="161" t="s">
        <v>182</v>
      </c>
      <c r="T13" s="161" t="s">
        <v>183</v>
      </c>
      <c r="U13" s="161" t="s">
        <v>184</v>
      </c>
      <c r="V13" s="161" t="s">
        <v>185</v>
      </c>
      <c r="W13" s="161" t="s">
        <v>186</v>
      </c>
      <c r="X13" s="161" t="s">
        <v>187</v>
      </c>
      <c r="Y13" s="161" t="s">
        <v>188</v>
      </c>
      <c r="Z13" s="161" t="s">
        <v>189</v>
      </c>
      <c r="AA13" s="161" t="s">
        <v>190</v>
      </c>
      <c r="AB13" s="161" t="s">
        <v>191</v>
      </c>
      <c r="AC13" s="161" t="s">
        <v>192</v>
      </c>
      <c r="AD13" s="161" t="s">
        <v>193</v>
      </c>
      <c r="AE13" s="161" t="s">
        <v>194</v>
      </c>
      <c r="AF13" s="161" t="s">
        <v>195</v>
      </c>
      <c r="AG13" s="161" t="s">
        <v>196</v>
      </c>
      <c r="AH13" s="161" t="s">
        <v>197</v>
      </c>
      <c r="AI13" s="161" t="s">
        <v>198</v>
      </c>
      <c r="AJ13" s="161" t="s">
        <v>199</v>
      </c>
      <c r="AK13" s="161" t="s">
        <v>200</v>
      </c>
      <c r="AL13" s="161" t="s">
        <v>201</v>
      </c>
      <c r="AM13" s="161" t="s">
        <v>202</v>
      </c>
      <c r="AN13" s="161" t="s">
        <v>203</v>
      </c>
      <c r="AO13" s="161" t="s">
        <v>204</v>
      </c>
      <c r="AP13" s="161" t="s">
        <v>205</v>
      </c>
    </row>
    <row r="14" spans="1:42">
      <c r="A14" s="31"/>
      <c r="B14" s="26">
        <v>5</v>
      </c>
      <c r="C14" s="194"/>
      <c r="D14" s="195" t="s">
        <v>303</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t="s">
        <v>206</v>
      </c>
      <c r="AB14" s="161" t="s">
        <v>206</v>
      </c>
      <c r="AC14" s="161" t="s">
        <v>207</v>
      </c>
      <c r="AD14" s="161" t="s">
        <v>207</v>
      </c>
      <c r="AE14" s="161" t="s">
        <v>207</v>
      </c>
      <c r="AF14" s="161" t="s">
        <v>206</v>
      </c>
      <c r="AG14" s="161" t="s">
        <v>206</v>
      </c>
      <c r="AH14" s="161" t="s">
        <v>206</v>
      </c>
      <c r="AI14" s="161" t="s">
        <v>206</v>
      </c>
      <c r="AJ14" s="161" t="s">
        <v>207</v>
      </c>
      <c r="AK14" s="161" t="s">
        <v>207</v>
      </c>
      <c r="AL14" s="161" t="s">
        <v>208</v>
      </c>
      <c r="AM14" s="161" t="s">
        <v>208</v>
      </c>
      <c r="AN14" s="161" t="s">
        <v>208</v>
      </c>
      <c r="AO14" s="161" t="s">
        <v>208</v>
      </c>
      <c r="AP14" s="161" t="s">
        <v>208</v>
      </c>
    </row>
    <row r="15" spans="1:42" ht="22.8">
      <c r="A15" s="31" t="s">
        <v>42</v>
      </c>
      <c r="B15" s="26">
        <v>6</v>
      </c>
      <c r="C15" s="194"/>
      <c r="D15" s="195" t="s">
        <v>304</v>
      </c>
      <c r="E15" s="161" t="s">
        <v>209</v>
      </c>
      <c r="F15" s="161" t="s">
        <v>209</v>
      </c>
      <c r="G15" s="161" t="s">
        <v>209</v>
      </c>
      <c r="H15" s="161" t="s">
        <v>305</v>
      </c>
      <c r="I15" s="161" t="s">
        <v>78</v>
      </c>
      <c r="J15" s="161" t="s">
        <v>209</v>
      </c>
      <c r="K15" s="161" t="s">
        <v>209</v>
      </c>
      <c r="L15" s="161" t="s">
        <v>209</v>
      </c>
      <c r="M15" s="161" t="s">
        <v>209</v>
      </c>
      <c r="N15" s="161" t="s">
        <v>209</v>
      </c>
      <c r="O15" s="161" t="s">
        <v>209</v>
      </c>
      <c r="P15" s="161" t="s">
        <v>209</v>
      </c>
      <c r="Q15" s="161" t="s">
        <v>209</v>
      </c>
      <c r="R15" s="161" t="s">
        <v>209</v>
      </c>
      <c r="S15" s="161" t="s">
        <v>209</v>
      </c>
      <c r="T15" s="161" t="s">
        <v>209</v>
      </c>
      <c r="U15" s="161" t="s">
        <v>209</v>
      </c>
      <c r="V15" s="161" t="s">
        <v>209</v>
      </c>
      <c r="W15" s="161" t="s">
        <v>209</v>
      </c>
      <c r="X15" s="161" t="s">
        <v>209</v>
      </c>
      <c r="Y15" s="161"/>
      <c r="Z15" s="161" t="s">
        <v>210</v>
      </c>
      <c r="AA15" s="161" t="s">
        <v>211</v>
      </c>
      <c r="AB15" s="161" t="s">
        <v>211</v>
      </c>
      <c r="AC15" s="161" t="s">
        <v>211</v>
      </c>
      <c r="AD15" s="161" t="s">
        <v>211</v>
      </c>
      <c r="AE15" s="161" t="s">
        <v>211</v>
      </c>
      <c r="AF15" s="161" t="s">
        <v>211</v>
      </c>
      <c r="AG15" s="161" t="s">
        <v>211</v>
      </c>
      <c r="AH15" s="161" t="s">
        <v>211</v>
      </c>
      <c r="AI15" s="161" t="s">
        <v>211</v>
      </c>
      <c r="AJ15" s="161" t="s">
        <v>212</v>
      </c>
      <c r="AK15" s="161" t="s">
        <v>212</v>
      </c>
      <c r="AL15" s="161"/>
      <c r="AM15" s="161"/>
      <c r="AN15" s="161"/>
      <c r="AO15" s="161"/>
      <c r="AP15" s="161"/>
    </row>
    <row r="16" spans="1:42" ht="15">
      <c r="A16" s="31"/>
      <c r="B16" s="26">
        <v>7</v>
      </c>
      <c r="C16" s="212" t="s">
        <v>306</v>
      </c>
      <c r="D16" s="212"/>
      <c r="E16" s="212"/>
      <c r="F16" s="212"/>
      <c r="G16" s="212"/>
      <c r="H16" s="212"/>
      <c r="I16" s="212"/>
      <c r="J16" s="212"/>
      <c r="K16" s="212"/>
      <c r="L16" s="212"/>
      <c r="M16" s="21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row>
    <row r="17" spans="1:42" ht="12.6">
      <c r="A17" s="31"/>
      <c r="B17" s="26">
        <v>8</v>
      </c>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row>
    <row r="18" spans="1:42" ht="12">
      <c r="A18" s="31" t="s">
        <v>42</v>
      </c>
      <c r="B18" s="26">
        <v>9</v>
      </c>
      <c r="C18" s="196"/>
      <c r="D18" s="181" t="s">
        <v>224</v>
      </c>
      <c r="E18" s="164">
        <v>0</v>
      </c>
      <c r="F18" s="164">
        <v>431938.94</v>
      </c>
      <c r="G18" s="164">
        <v>4294287.9400000004</v>
      </c>
      <c r="H18" s="164">
        <v>1261813.73</v>
      </c>
      <c r="I18" s="164">
        <v>0</v>
      </c>
      <c r="J18" s="164">
        <v>45325.58</v>
      </c>
      <c r="K18" s="164">
        <v>1656721.17</v>
      </c>
      <c r="L18" s="164">
        <v>1490955.51</v>
      </c>
      <c r="M18" s="164">
        <v>869272.41</v>
      </c>
      <c r="N18" s="164">
        <v>2887534.63</v>
      </c>
      <c r="O18" s="164">
        <v>9043221</v>
      </c>
      <c r="P18" s="164">
        <v>1615594.23</v>
      </c>
      <c r="Q18" s="164">
        <v>899800.63</v>
      </c>
      <c r="R18" s="164">
        <v>907652.91</v>
      </c>
      <c r="S18" s="164">
        <v>6520893.8600000003</v>
      </c>
      <c r="T18" s="164">
        <v>670612.98</v>
      </c>
      <c r="U18" s="164">
        <v>3095743.25</v>
      </c>
      <c r="V18" s="164">
        <v>603713.19999999995</v>
      </c>
      <c r="W18" s="164">
        <v>337654.61</v>
      </c>
      <c r="X18" s="164">
        <v>510041.7</v>
      </c>
      <c r="Y18" s="164">
        <v>0</v>
      </c>
      <c r="Z18" s="164">
        <v>0</v>
      </c>
      <c r="AA18" s="164">
        <v>3936237.61</v>
      </c>
      <c r="AB18" s="164">
        <v>2548691.3199999998</v>
      </c>
      <c r="AC18" s="164">
        <v>0</v>
      </c>
      <c r="AD18" s="164">
        <v>0</v>
      </c>
      <c r="AE18" s="164">
        <v>0</v>
      </c>
      <c r="AF18" s="164">
        <v>4242696.38</v>
      </c>
      <c r="AG18" s="164">
        <v>5907925.79</v>
      </c>
      <c r="AH18" s="164">
        <v>3837035.38</v>
      </c>
      <c r="AI18" s="164">
        <v>3854496.22</v>
      </c>
      <c r="AJ18" s="164">
        <v>287379.71999999997</v>
      </c>
      <c r="AK18" s="164">
        <v>119854.56</v>
      </c>
      <c r="AL18" s="164">
        <v>149300</v>
      </c>
      <c r="AM18" s="164">
        <v>3712720</v>
      </c>
      <c r="AN18" s="164">
        <v>0</v>
      </c>
      <c r="AO18" s="164">
        <v>306826</v>
      </c>
      <c r="AP18" s="164">
        <v>961796</v>
      </c>
    </row>
    <row r="19" spans="1:42" ht="12">
      <c r="A19" s="31" t="s">
        <v>42</v>
      </c>
      <c r="B19" s="26">
        <v>10</v>
      </c>
      <c r="C19" s="197"/>
      <c r="D19" s="182" t="s">
        <v>41</v>
      </c>
      <c r="E19" s="165">
        <v>0</v>
      </c>
      <c r="F19" s="165">
        <v>0</v>
      </c>
      <c r="G19" s="165">
        <v>0</v>
      </c>
      <c r="H19" s="165">
        <v>0</v>
      </c>
      <c r="I19" s="165">
        <v>0</v>
      </c>
      <c r="J19" s="165">
        <v>0</v>
      </c>
      <c r="K19" s="165">
        <v>0</v>
      </c>
      <c r="L19" s="165">
        <v>0</v>
      </c>
      <c r="M19" s="165">
        <v>298802.39</v>
      </c>
      <c r="N19" s="165">
        <v>51672.58</v>
      </c>
      <c r="O19" s="165">
        <v>80337.58</v>
      </c>
      <c r="P19" s="165">
        <v>116207.25</v>
      </c>
      <c r="Q19" s="165">
        <v>0</v>
      </c>
      <c r="R19" s="165">
        <v>17417.09</v>
      </c>
      <c r="S19" s="165">
        <v>401623.57</v>
      </c>
      <c r="T19" s="165">
        <v>0</v>
      </c>
      <c r="U19" s="165">
        <v>1439829.9</v>
      </c>
      <c r="V19" s="165">
        <v>27660.37</v>
      </c>
      <c r="W19" s="165">
        <v>0</v>
      </c>
      <c r="X19" s="165">
        <v>201050.51</v>
      </c>
      <c r="Y19" s="165">
        <v>0</v>
      </c>
      <c r="Z19" s="165">
        <v>0</v>
      </c>
      <c r="AA19" s="165">
        <v>1239787.25</v>
      </c>
      <c r="AB19" s="165">
        <v>750872.99</v>
      </c>
      <c r="AC19" s="165">
        <v>0</v>
      </c>
      <c r="AD19" s="165">
        <v>0</v>
      </c>
      <c r="AE19" s="165">
        <v>0</v>
      </c>
      <c r="AF19" s="165">
        <v>1136965.74</v>
      </c>
      <c r="AG19" s="165">
        <v>1737776.93</v>
      </c>
      <c r="AH19" s="165">
        <v>1071648.0900000001</v>
      </c>
      <c r="AI19" s="165">
        <v>1156529.1000000001</v>
      </c>
      <c r="AJ19" s="165">
        <v>148568.29</v>
      </c>
      <c r="AK19" s="165">
        <v>56523.23</v>
      </c>
      <c r="AL19" s="165">
        <v>149300</v>
      </c>
      <c r="AM19" s="165">
        <v>0</v>
      </c>
      <c r="AN19" s="165">
        <v>0</v>
      </c>
      <c r="AO19" s="165">
        <v>0</v>
      </c>
      <c r="AP19" s="165">
        <v>0</v>
      </c>
    </row>
    <row r="20" spans="1:42">
      <c r="A20" s="31" t="s">
        <v>42</v>
      </c>
      <c r="B20" s="26">
        <v>11</v>
      </c>
      <c r="C20" s="161"/>
      <c r="D20" s="183" t="s">
        <v>43</v>
      </c>
      <c r="E20" s="166">
        <v>0</v>
      </c>
      <c r="F20" s="166">
        <v>0</v>
      </c>
      <c r="G20" s="166">
        <v>0</v>
      </c>
      <c r="H20" s="166">
        <v>0</v>
      </c>
      <c r="I20" s="166">
        <v>0</v>
      </c>
      <c r="J20" s="166">
        <v>0</v>
      </c>
      <c r="K20" s="166">
        <v>0</v>
      </c>
      <c r="L20" s="166">
        <v>0</v>
      </c>
      <c r="M20" s="166">
        <v>69092.5</v>
      </c>
      <c r="N20" s="166">
        <v>51672.58</v>
      </c>
      <c r="O20" s="166">
        <v>28218.65</v>
      </c>
      <c r="P20" s="166">
        <v>0</v>
      </c>
      <c r="Q20" s="166">
        <v>0</v>
      </c>
      <c r="R20" s="166">
        <v>0</v>
      </c>
      <c r="S20" s="166">
        <v>28241.24</v>
      </c>
      <c r="T20" s="166">
        <v>0</v>
      </c>
      <c r="U20" s="166">
        <v>0</v>
      </c>
      <c r="V20" s="166">
        <v>0</v>
      </c>
      <c r="W20" s="166">
        <v>0</v>
      </c>
      <c r="X20" s="166">
        <v>0</v>
      </c>
      <c r="Y20" s="166">
        <v>0</v>
      </c>
      <c r="Z20" s="166">
        <v>0</v>
      </c>
      <c r="AA20" s="166">
        <v>1574.88</v>
      </c>
      <c r="AB20" s="166">
        <v>787.1</v>
      </c>
      <c r="AC20" s="166">
        <v>0</v>
      </c>
      <c r="AD20" s="166">
        <v>0</v>
      </c>
      <c r="AE20" s="166">
        <v>0</v>
      </c>
      <c r="AF20" s="166">
        <v>1587.96</v>
      </c>
      <c r="AG20" s="166">
        <v>1505.87</v>
      </c>
      <c r="AH20" s="166">
        <v>1139.53</v>
      </c>
      <c r="AI20" s="166">
        <v>1506.55</v>
      </c>
      <c r="AJ20" s="166">
        <v>0</v>
      </c>
      <c r="AK20" s="166">
        <v>0</v>
      </c>
      <c r="AL20" s="166">
        <v>0</v>
      </c>
      <c r="AM20" s="166">
        <v>0</v>
      </c>
      <c r="AN20" s="166">
        <v>0</v>
      </c>
      <c r="AO20" s="166">
        <v>0</v>
      </c>
      <c r="AP20" s="166">
        <v>0</v>
      </c>
    </row>
    <row r="21" spans="1:42">
      <c r="A21" s="31"/>
      <c r="B21" s="26">
        <v>12</v>
      </c>
      <c r="C21" s="161"/>
      <c r="D21" s="183" t="s">
        <v>225</v>
      </c>
      <c r="E21" s="166">
        <v>0</v>
      </c>
      <c r="F21" s="166">
        <v>0</v>
      </c>
      <c r="G21" s="166">
        <v>0</v>
      </c>
      <c r="H21" s="166">
        <v>0</v>
      </c>
      <c r="I21" s="166">
        <v>0</v>
      </c>
      <c r="J21" s="166">
        <v>0</v>
      </c>
      <c r="K21" s="166">
        <v>0</v>
      </c>
      <c r="L21" s="166">
        <v>0</v>
      </c>
      <c r="M21" s="166">
        <v>229709.89</v>
      </c>
      <c r="N21" s="166">
        <v>0</v>
      </c>
      <c r="O21" s="166">
        <v>52118.93</v>
      </c>
      <c r="P21" s="166">
        <v>116207.25</v>
      </c>
      <c r="Q21" s="166">
        <v>0</v>
      </c>
      <c r="R21" s="166">
        <v>17417.09</v>
      </c>
      <c r="S21" s="166">
        <v>357914.81</v>
      </c>
      <c r="T21" s="166">
        <v>0</v>
      </c>
      <c r="U21" s="166">
        <v>1246124.6100000001</v>
      </c>
      <c r="V21" s="166">
        <v>27660.37</v>
      </c>
      <c r="W21" s="166">
        <v>0</v>
      </c>
      <c r="X21" s="166">
        <v>193567.84</v>
      </c>
      <c r="Y21" s="166">
        <v>0</v>
      </c>
      <c r="Z21" s="166">
        <v>0</v>
      </c>
      <c r="AA21" s="166">
        <v>870059.51</v>
      </c>
      <c r="AB21" s="166">
        <v>486617.52</v>
      </c>
      <c r="AC21" s="166">
        <v>0</v>
      </c>
      <c r="AD21" s="166">
        <v>0</v>
      </c>
      <c r="AE21" s="166">
        <v>0</v>
      </c>
      <c r="AF21" s="166">
        <v>688022.67</v>
      </c>
      <c r="AG21" s="166">
        <v>1181004.6499999999</v>
      </c>
      <c r="AH21" s="166">
        <v>748633.81</v>
      </c>
      <c r="AI21" s="166">
        <v>762382.02</v>
      </c>
      <c r="AJ21" s="166">
        <v>131752.29</v>
      </c>
      <c r="AK21" s="166">
        <v>45477.04</v>
      </c>
      <c r="AL21" s="166">
        <v>149300</v>
      </c>
      <c r="AM21" s="166">
        <v>0</v>
      </c>
      <c r="AN21" s="166">
        <v>0</v>
      </c>
      <c r="AO21" s="166">
        <v>0</v>
      </c>
      <c r="AP21" s="166">
        <v>0</v>
      </c>
    </row>
    <row r="22" spans="1:42">
      <c r="A22" s="31"/>
      <c r="B22" s="26">
        <v>13</v>
      </c>
      <c r="C22" s="161"/>
      <c r="D22" s="183" t="s">
        <v>44</v>
      </c>
      <c r="E22" s="166">
        <v>0</v>
      </c>
      <c r="F22" s="166">
        <v>0</v>
      </c>
      <c r="G22" s="166">
        <v>0</v>
      </c>
      <c r="H22" s="166">
        <v>0</v>
      </c>
      <c r="I22" s="166">
        <v>0</v>
      </c>
      <c r="J22" s="166">
        <v>0</v>
      </c>
      <c r="K22" s="166">
        <v>0</v>
      </c>
      <c r="L22" s="166">
        <v>0</v>
      </c>
      <c r="M22" s="166">
        <v>0</v>
      </c>
      <c r="N22" s="166">
        <v>0</v>
      </c>
      <c r="O22" s="166">
        <v>0</v>
      </c>
      <c r="P22" s="166">
        <v>0</v>
      </c>
      <c r="Q22" s="166">
        <v>0</v>
      </c>
      <c r="R22" s="166">
        <v>0</v>
      </c>
      <c r="S22" s="166">
        <v>0</v>
      </c>
      <c r="T22" s="166">
        <v>0</v>
      </c>
      <c r="U22" s="166">
        <v>134224.16</v>
      </c>
      <c r="V22" s="166">
        <v>0</v>
      </c>
      <c r="W22" s="166">
        <v>0</v>
      </c>
      <c r="X22" s="166">
        <v>0</v>
      </c>
      <c r="Y22" s="166">
        <v>0</v>
      </c>
      <c r="Z22" s="166">
        <v>0</v>
      </c>
      <c r="AA22" s="166">
        <v>168525.5</v>
      </c>
      <c r="AB22" s="166">
        <v>95313.19</v>
      </c>
      <c r="AC22" s="166">
        <v>0</v>
      </c>
      <c r="AD22" s="166">
        <v>0</v>
      </c>
      <c r="AE22" s="166">
        <v>0</v>
      </c>
      <c r="AF22" s="166">
        <v>188492.52</v>
      </c>
      <c r="AG22" s="166">
        <v>244142.68</v>
      </c>
      <c r="AH22" s="166">
        <v>126711.67999999999</v>
      </c>
      <c r="AI22" s="166">
        <v>192946.54</v>
      </c>
      <c r="AJ22" s="166">
        <v>1831.99</v>
      </c>
      <c r="AK22" s="166">
        <v>1510.46</v>
      </c>
      <c r="AL22" s="166">
        <v>0</v>
      </c>
      <c r="AM22" s="166">
        <v>0</v>
      </c>
      <c r="AN22" s="166">
        <v>0</v>
      </c>
      <c r="AO22" s="166">
        <v>0</v>
      </c>
      <c r="AP22" s="166">
        <v>0</v>
      </c>
    </row>
    <row r="23" spans="1:42">
      <c r="A23" s="31" t="s">
        <v>42</v>
      </c>
      <c r="B23" s="26">
        <v>14</v>
      </c>
      <c r="C23" s="161"/>
      <c r="D23" s="183" t="s">
        <v>226</v>
      </c>
      <c r="E23" s="166">
        <v>0</v>
      </c>
      <c r="F23" s="166">
        <v>0</v>
      </c>
      <c r="G23" s="166">
        <v>0</v>
      </c>
      <c r="H23" s="166">
        <v>0</v>
      </c>
      <c r="I23" s="166">
        <v>0</v>
      </c>
      <c r="J23" s="166">
        <v>0</v>
      </c>
      <c r="K23" s="166">
        <v>0</v>
      </c>
      <c r="L23" s="166">
        <v>0</v>
      </c>
      <c r="M23" s="166">
        <v>0</v>
      </c>
      <c r="N23" s="166">
        <v>0</v>
      </c>
      <c r="O23" s="166">
        <v>0</v>
      </c>
      <c r="P23" s="166">
        <v>0</v>
      </c>
      <c r="Q23" s="166">
        <v>0</v>
      </c>
      <c r="R23" s="166">
        <v>0</v>
      </c>
      <c r="S23" s="166">
        <v>15467.52</v>
      </c>
      <c r="T23" s="166">
        <v>0</v>
      </c>
      <c r="U23" s="166">
        <v>59481.13</v>
      </c>
      <c r="V23" s="166">
        <v>0</v>
      </c>
      <c r="W23" s="166">
        <v>0</v>
      </c>
      <c r="X23" s="166">
        <v>7482.67</v>
      </c>
      <c r="Y23" s="166">
        <v>0</v>
      </c>
      <c r="Z23" s="166">
        <v>0</v>
      </c>
      <c r="AA23" s="166">
        <v>199627.36</v>
      </c>
      <c r="AB23" s="166">
        <v>168155.18</v>
      </c>
      <c r="AC23" s="166">
        <v>0</v>
      </c>
      <c r="AD23" s="166">
        <v>0</v>
      </c>
      <c r="AE23" s="166">
        <v>0</v>
      </c>
      <c r="AF23" s="166">
        <v>258862.59</v>
      </c>
      <c r="AG23" s="166">
        <v>311123.73</v>
      </c>
      <c r="AH23" s="166">
        <v>195163.07</v>
      </c>
      <c r="AI23" s="166">
        <v>199693.99</v>
      </c>
      <c r="AJ23" s="166">
        <v>14984.01</v>
      </c>
      <c r="AK23" s="166">
        <v>9535.73</v>
      </c>
      <c r="AL23" s="166">
        <v>0</v>
      </c>
      <c r="AM23" s="166">
        <v>0</v>
      </c>
      <c r="AN23" s="166">
        <v>0</v>
      </c>
      <c r="AO23" s="166">
        <v>0</v>
      </c>
      <c r="AP23" s="166">
        <v>0</v>
      </c>
    </row>
    <row r="24" spans="1:42" ht="12">
      <c r="A24" s="31" t="s">
        <v>42</v>
      </c>
      <c r="B24" s="26">
        <v>15</v>
      </c>
      <c r="C24" s="197"/>
      <c r="D24" s="182" t="s">
        <v>227</v>
      </c>
      <c r="E24" s="165">
        <v>0</v>
      </c>
      <c r="F24" s="165">
        <v>0</v>
      </c>
      <c r="G24" s="165">
        <v>0</v>
      </c>
      <c r="H24" s="165">
        <v>0</v>
      </c>
      <c r="I24" s="165">
        <v>0</v>
      </c>
      <c r="J24" s="165">
        <v>0</v>
      </c>
      <c r="K24" s="165">
        <v>0</v>
      </c>
      <c r="L24" s="165">
        <v>0</v>
      </c>
      <c r="M24" s="165">
        <v>0</v>
      </c>
      <c r="N24" s="165">
        <v>0</v>
      </c>
      <c r="O24" s="165">
        <v>0</v>
      </c>
      <c r="P24" s="165">
        <v>0</v>
      </c>
      <c r="Q24" s="165">
        <v>0</v>
      </c>
      <c r="R24" s="165">
        <v>0</v>
      </c>
      <c r="S24" s="165">
        <v>0</v>
      </c>
      <c r="T24" s="165">
        <v>0</v>
      </c>
      <c r="U24" s="165">
        <v>0</v>
      </c>
      <c r="V24" s="165">
        <v>0</v>
      </c>
      <c r="W24" s="165">
        <v>0</v>
      </c>
      <c r="X24" s="165">
        <v>0</v>
      </c>
      <c r="Y24" s="165">
        <v>0</v>
      </c>
      <c r="Z24" s="165">
        <v>0</v>
      </c>
      <c r="AA24" s="165">
        <v>0</v>
      </c>
      <c r="AB24" s="165">
        <v>0</v>
      </c>
      <c r="AC24" s="165">
        <v>0</v>
      </c>
      <c r="AD24" s="165">
        <v>0</v>
      </c>
      <c r="AE24" s="165">
        <v>0</v>
      </c>
      <c r="AF24" s="165">
        <v>0</v>
      </c>
      <c r="AG24" s="165">
        <v>0</v>
      </c>
      <c r="AH24" s="165">
        <v>0</v>
      </c>
      <c r="AI24" s="165">
        <v>0</v>
      </c>
      <c r="AJ24" s="165">
        <v>0</v>
      </c>
      <c r="AK24" s="165">
        <v>0</v>
      </c>
      <c r="AL24" s="165">
        <v>0</v>
      </c>
      <c r="AM24" s="165">
        <v>0</v>
      </c>
      <c r="AN24" s="165">
        <v>0</v>
      </c>
      <c r="AO24" s="165">
        <v>0</v>
      </c>
      <c r="AP24" s="165">
        <v>0</v>
      </c>
    </row>
    <row r="25" spans="1:42">
      <c r="A25" s="31" t="s">
        <v>42</v>
      </c>
      <c r="B25" s="26">
        <v>16</v>
      </c>
      <c r="C25" s="161"/>
      <c r="D25" s="183" t="s">
        <v>228</v>
      </c>
      <c r="E25" s="166">
        <v>0</v>
      </c>
      <c r="F25" s="166">
        <v>0</v>
      </c>
      <c r="G25" s="166">
        <v>0</v>
      </c>
      <c r="H25" s="166">
        <v>0</v>
      </c>
      <c r="I25" s="166">
        <v>0</v>
      </c>
      <c r="J25" s="166">
        <v>0</v>
      </c>
      <c r="K25" s="166">
        <v>0</v>
      </c>
      <c r="L25" s="166">
        <v>0</v>
      </c>
      <c r="M25" s="166">
        <v>0</v>
      </c>
      <c r="N25" s="166">
        <v>0</v>
      </c>
      <c r="O25" s="166">
        <v>0</v>
      </c>
      <c r="P25" s="166">
        <v>0</v>
      </c>
      <c r="Q25" s="166">
        <v>0</v>
      </c>
      <c r="R25" s="166">
        <v>0</v>
      </c>
      <c r="S25" s="166">
        <v>0</v>
      </c>
      <c r="T25" s="166">
        <v>0</v>
      </c>
      <c r="U25" s="166">
        <v>0</v>
      </c>
      <c r="V25" s="166">
        <v>0</v>
      </c>
      <c r="W25" s="166">
        <v>0</v>
      </c>
      <c r="X25" s="166">
        <v>0</v>
      </c>
      <c r="Y25" s="166">
        <v>0</v>
      </c>
      <c r="Z25" s="166">
        <v>0</v>
      </c>
      <c r="AA25" s="166">
        <v>0</v>
      </c>
      <c r="AB25" s="166">
        <v>0</v>
      </c>
      <c r="AC25" s="166">
        <v>0</v>
      </c>
      <c r="AD25" s="166">
        <v>0</v>
      </c>
      <c r="AE25" s="166">
        <v>0</v>
      </c>
      <c r="AF25" s="166">
        <v>0</v>
      </c>
      <c r="AG25" s="166">
        <v>0</v>
      </c>
      <c r="AH25" s="166">
        <v>0</v>
      </c>
      <c r="AI25" s="166">
        <v>0</v>
      </c>
      <c r="AJ25" s="166">
        <v>0</v>
      </c>
      <c r="AK25" s="166">
        <v>0</v>
      </c>
      <c r="AL25" s="166">
        <v>0</v>
      </c>
      <c r="AM25" s="166">
        <v>0</v>
      </c>
      <c r="AN25" s="166">
        <v>0</v>
      </c>
      <c r="AO25" s="166">
        <v>0</v>
      </c>
      <c r="AP25" s="166">
        <v>0</v>
      </c>
    </row>
    <row r="26" spans="1:42">
      <c r="A26" s="31" t="s">
        <v>42</v>
      </c>
      <c r="B26" s="26">
        <v>17</v>
      </c>
      <c r="C26" s="161"/>
      <c r="D26" s="183" t="s">
        <v>229</v>
      </c>
      <c r="E26" s="166">
        <v>0</v>
      </c>
      <c r="F26" s="166">
        <v>0</v>
      </c>
      <c r="G26" s="166">
        <v>0</v>
      </c>
      <c r="H26" s="166">
        <v>0</v>
      </c>
      <c r="I26" s="166">
        <v>0</v>
      </c>
      <c r="J26" s="166">
        <v>0</v>
      </c>
      <c r="K26" s="166">
        <v>0</v>
      </c>
      <c r="L26" s="166">
        <v>0</v>
      </c>
      <c r="M26" s="166">
        <v>0</v>
      </c>
      <c r="N26" s="166">
        <v>0</v>
      </c>
      <c r="O26" s="166">
        <v>0</v>
      </c>
      <c r="P26" s="166">
        <v>0</v>
      </c>
      <c r="Q26" s="166">
        <v>0</v>
      </c>
      <c r="R26" s="166">
        <v>0</v>
      </c>
      <c r="S26" s="166">
        <v>0</v>
      </c>
      <c r="T26" s="166">
        <v>0</v>
      </c>
      <c r="U26" s="166">
        <v>0</v>
      </c>
      <c r="V26" s="166">
        <v>0</v>
      </c>
      <c r="W26" s="166">
        <v>0</v>
      </c>
      <c r="X26" s="166">
        <v>0</v>
      </c>
      <c r="Y26" s="166">
        <v>0</v>
      </c>
      <c r="Z26" s="166">
        <v>0</v>
      </c>
      <c r="AA26" s="166">
        <v>0</v>
      </c>
      <c r="AB26" s="166">
        <v>0</v>
      </c>
      <c r="AC26" s="166">
        <v>0</v>
      </c>
      <c r="AD26" s="166">
        <v>0</v>
      </c>
      <c r="AE26" s="166">
        <v>0</v>
      </c>
      <c r="AF26" s="166">
        <v>0</v>
      </c>
      <c r="AG26" s="166">
        <v>0</v>
      </c>
      <c r="AH26" s="166">
        <v>0</v>
      </c>
      <c r="AI26" s="166">
        <v>0</v>
      </c>
      <c r="AJ26" s="166">
        <v>0</v>
      </c>
      <c r="AK26" s="166">
        <v>0</v>
      </c>
      <c r="AL26" s="166">
        <v>0</v>
      </c>
      <c r="AM26" s="166">
        <v>0</v>
      </c>
      <c r="AN26" s="166">
        <v>0</v>
      </c>
      <c r="AO26" s="166">
        <v>0</v>
      </c>
      <c r="AP26" s="166">
        <v>0</v>
      </c>
    </row>
    <row r="27" spans="1:42" ht="12">
      <c r="A27" s="31" t="s">
        <v>42</v>
      </c>
      <c r="B27" s="26">
        <v>18</v>
      </c>
      <c r="C27" s="197"/>
      <c r="D27" s="182" t="s">
        <v>45</v>
      </c>
      <c r="E27" s="165">
        <v>0</v>
      </c>
      <c r="F27" s="165">
        <v>431938.94</v>
      </c>
      <c r="G27" s="165">
        <v>4294287.9400000004</v>
      </c>
      <c r="H27" s="165">
        <v>1261813.73</v>
      </c>
      <c r="I27" s="165">
        <v>0</v>
      </c>
      <c r="J27" s="165">
        <v>45325.58</v>
      </c>
      <c r="K27" s="165">
        <v>1656721.17</v>
      </c>
      <c r="L27" s="165">
        <v>1490955.51</v>
      </c>
      <c r="M27" s="165">
        <v>570470.02</v>
      </c>
      <c r="N27" s="165">
        <v>2835862.05</v>
      </c>
      <c r="O27" s="165">
        <v>8961717.6699999999</v>
      </c>
      <c r="P27" s="165">
        <v>1499386.98</v>
      </c>
      <c r="Q27" s="165">
        <v>899800.63</v>
      </c>
      <c r="R27" s="165">
        <v>890235.82</v>
      </c>
      <c r="S27" s="165">
        <v>6119270.29</v>
      </c>
      <c r="T27" s="165">
        <v>670612.98</v>
      </c>
      <c r="U27" s="165">
        <v>1655913.35</v>
      </c>
      <c r="V27" s="165">
        <v>576052.82999999996</v>
      </c>
      <c r="W27" s="165">
        <v>337654.61</v>
      </c>
      <c r="X27" s="165">
        <v>308991.19</v>
      </c>
      <c r="Y27" s="165">
        <v>0</v>
      </c>
      <c r="Z27" s="165">
        <v>0</v>
      </c>
      <c r="AA27" s="165">
        <v>2696450.36</v>
      </c>
      <c r="AB27" s="165">
        <v>1797818.33</v>
      </c>
      <c r="AC27" s="165">
        <v>0</v>
      </c>
      <c r="AD27" s="165">
        <v>0</v>
      </c>
      <c r="AE27" s="165">
        <v>0</v>
      </c>
      <c r="AF27" s="165">
        <v>3105730.64</v>
      </c>
      <c r="AG27" s="165">
        <v>4170148.86</v>
      </c>
      <c r="AH27" s="165">
        <v>2765387.29</v>
      </c>
      <c r="AI27" s="165">
        <v>2697967.12</v>
      </c>
      <c r="AJ27" s="165">
        <v>138811.43</v>
      </c>
      <c r="AK27" s="165">
        <v>63331.33</v>
      </c>
      <c r="AL27" s="165">
        <v>0</v>
      </c>
      <c r="AM27" s="165">
        <v>3712720</v>
      </c>
      <c r="AN27" s="165">
        <v>0</v>
      </c>
      <c r="AO27" s="165">
        <v>306826</v>
      </c>
      <c r="AP27" s="165">
        <v>961796</v>
      </c>
    </row>
    <row r="28" spans="1:42">
      <c r="A28" s="31" t="s">
        <v>42</v>
      </c>
      <c r="B28" s="26">
        <v>19</v>
      </c>
      <c r="C28" s="161"/>
      <c r="D28" s="183" t="s">
        <v>46</v>
      </c>
      <c r="E28" s="166">
        <v>0</v>
      </c>
      <c r="F28" s="166">
        <v>0</v>
      </c>
      <c r="G28" s="166">
        <v>0</v>
      </c>
      <c r="H28" s="166">
        <v>0</v>
      </c>
      <c r="I28" s="166">
        <v>0</v>
      </c>
      <c r="J28" s="166">
        <v>0</v>
      </c>
      <c r="K28" s="166">
        <v>0</v>
      </c>
      <c r="L28" s="166">
        <v>3674.78</v>
      </c>
      <c r="M28" s="166">
        <v>1017.35</v>
      </c>
      <c r="N28" s="166">
        <v>0</v>
      </c>
      <c r="O28" s="166">
        <v>81173.36</v>
      </c>
      <c r="P28" s="166">
        <v>0</v>
      </c>
      <c r="Q28" s="166">
        <v>0</v>
      </c>
      <c r="R28" s="166">
        <v>0</v>
      </c>
      <c r="S28" s="166">
        <v>12853.12</v>
      </c>
      <c r="T28" s="166">
        <v>0</v>
      </c>
      <c r="U28" s="166">
        <v>0</v>
      </c>
      <c r="V28" s="166">
        <v>0</v>
      </c>
      <c r="W28" s="166">
        <v>0</v>
      </c>
      <c r="X28" s="166">
        <v>0</v>
      </c>
      <c r="Y28" s="166">
        <v>0</v>
      </c>
      <c r="Z28" s="166">
        <v>0</v>
      </c>
      <c r="AA28" s="166">
        <v>4609.7299999999996</v>
      </c>
      <c r="AB28" s="166">
        <v>2525.66</v>
      </c>
      <c r="AC28" s="166">
        <v>0</v>
      </c>
      <c r="AD28" s="166">
        <v>0</v>
      </c>
      <c r="AE28" s="166">
        <v>0</v>
      </c>
      <c r="AF28" s="166">
        <v>4146.62</v>
      </c>
      <c r="AG28" s="166">
        <v>6957.68</v>
      </c>
      <c r="AH28" s="166">
        <v>3435.76</v>
      </c>
      <c r="AI28" s="166">
        <v>5250.57</v>
      </c>
      <c r="AJ28" s="166">
        <v>0</v>
      </c>
      <c r="AK28" s="166">
        <v>0</v>
      </c>
      <c r="AL28" s="166">
        <v>0</v>
      </c>
      <c r="AM28" s="166">
        <v>0</v>
      </c>
      <c r="AN28" s="166">
        <v>0</v>
      </c>
      <c r="AO28" s="166">
        <v>0</v>
      </c>
      <c r="AP28" s="166">
        <v>0</v>
      </c>
    </row>
    <row r="29" spans="1:42">
      <c r="A29" s="31"/>
      <c r="B29" s="26">
        <v>20</v>
      </c>
      <c r="C29" s="161"/>
      <c r="D29" s="183" t="s">
        <v>47</v>
      </c>
      <c r="E29" s="166">
        <v>0</v>
      </c>
      <c r="F29" s="166">
        <v>431938.94</v>
      </c>
      <c r="G29" s="166">
        <v>3106267.45</v>
      </c>
      <c r="H29" s="166">
        <v>420968.49</v>
      </c>
      <c r="I29" s="166">
        <v>0</v>
      </c>
      <c r="J29" s="166">
        <v>45325.58</v>
      </c>
      <c r="K29" s="166">
        <v>1642875.95</v>
      </c>
      <c r="L29" s="166">
        <v>1350124.13</v>
      </c>
      <c r="M29" s="166">
        <v>551212.29</v>
      </c>
      <c r="N29" s="166">
        <v>2750000.35</v>
      </c>
      <c r="O29" s="166">
        <v>3435973.19</v>
      </c>
      <c r="P29" s="166">
        <v>743478.69</v>
      </c>
      <c r="Q29" s="166">
        <v>404098.99</v>
      </c>
      <c r="R29" s="166">
        <v>401359.16</v>
      </c>
      <c r="S29" s="166">
        <v>5492224.3300000001</v>
      </c>
      <c r="T29" s="166">
        <v>470744.02</v>
      </c>
      <c r="U29" s="166">
        <v>1478700.3</v>
      </c>
      <c r="V29" s="166">
        <v>33780.03</v>
      </c>
      <c r="W29" s="166">
        <v>337654.61</v>
      </c>
      <c r="X29" s="166">
        <v>69897.990000000005</v>
      </c>
      <c r="Y29" s="166">
        <v>0</v>
      </c>
      <c r="Z29" s="166">
        <v>0</v>
      </c>
      <c r="AA29" s="166">
        <v>736102.55</v>
      </c>
      <c r="AB29" s="166">
        <v>691386.03</v>
      </c>
      <c r="AC29" s="166">
        <v>0</v>
      </c>
      <c r="AD29" s="166">
        <v>0</v>
      </c>
      <c r="AE29" s="166">
        <v>0</v>
      </c>
      <c r="AF29" s="166">
        <v>993222.5</v>
      </c>
      <c r="AG29" s="166">
        <v>970692.26</v>
      </c>
      <c r="AH29" s="166">
        <v>770585.86</v>
      </c>
      <c r="AI29" s="166">
        <v>997608.14</v>
      </c>
      <c r="AJ29" s="166">
        <v>138811.43</v>
      </c>
      <c r="AK29" s="166">
        <v>63331.33</v>
      </c>
      <c r="AL29" s="166">
        <v>0</v>
      </c>
      <c r="AM29" s="166">
        <v>0</v>
      </c>
      <c r="AN29" s="166">
        <v>0</v>
      </c>
      <c r="AO29" s="166">
        <v>306826</v>
      </c>
      <c r="AP29" s="166">
        <v>961796</v>
      </c>
    </row>
    <row r="30" spans="1:42">
      <c r="A30" s="31" t="s">
        <v>42</v>
      </c>
      <c r="B30" s="26">
        <v>21</v>
      </c>
      <c r="C30" s="161"/>
      <c r="D30" s="183" t="s">
        <v>48</v>
      </c>
      <c r="E30" s="166">
        <v>0</v>
      </c>
      <c r="F30" s="166">
        <v>0</v>
      </c>
      <c r="G30" s="166">
        <v>0</v>
      </c>
      <c r="H30" s="166">
        <v>0</v>
      </c>
      <c r="I30" s="166">
        <v>0</v>
      </c>
      <c r="J30" s="166">
        <v>0</v>
      </c>
      <c r="K30" s="166">
        <v>0</v>
      </c>
      <c r="L30" s="166">
        <v>0</v>
      </c>
      <c r="M30" s="166">
        <v>0</v>
      </c>
      <c r="N30" s="166">
        <v>0</v>
      </c>
      <c r="O30" s="166">
        <v>5333</v>
      </c>
      <c r="P30" s="166">
        <v>0</v>
      </c>
      <c r="Q30" s="166">
        <v>0</v>
      </c>
      <c r="R30" s="166">
        <v>0</v>
      </c>
      <c r="S30" s="166">
        <v>0</v>
      </c>
      <c r="T30" s="166">
        <v>0</v>
      </c>
      <c r="U30" s="166">
        <v>0</v>
      </c>
      <c r="V30" s="166">
        <v>0</v>
      </c>
      <c r="W30" s="166">
        <v>0</v>
      </c>
      <c r="X30" s="166">
        <v>0</v>
      </c>
      <c r="Y30" s="166">
        <v>0</v>
      </c>
      <c r="Z30" s="166">
        <v>0</v>
      </c>
      <c r="AA30" s="166">
        <v>13711.24</v>
      </c>
      <c r="AB30" s="166">
        <v>8138.38</v>
      </c>
      <c r="AC30" s="166">
        <v>0</v>
      </c>
      <c r="AD30" s="166">
        <v>0</v>
      </c>
      <c r="AE30" s="166">
        <v>0</v>
      </c>
      <c r="AF30" s="166">
        <v>14155.73</v>
      </c>
      <c r="AG30" s="166">
        <v>18879.650000000001</v>
      </c>
      <c r="AH30" s="166">
        <v>13238.71</v>
      </c>
      <c r="AI30" s="166">
        <v>11965.3</v>
      </c>
      <c r="AJ30" s="166">
        <v>0</v>
      </c>
      <c r="AK30" s="166">
        <v>0</v>
      </c>
      <c r="AL30" s="166">
        <v>0</v>
      </c>
      <c r="AM30" s="166">
        <v>0</v>
      </c>
      <c r="AN30" s="166">
        <v>0</v>
      </c>
      <c r="AO30" s="166">
        <v>0</v>
      </c>
      <c r="AP30" s="166">
        <v>0</v>
      </c>
    </row>
    <row r="31" spans="1:42">
      <c r="A31" s="31" t="s">
        <v>42</v>
      </c>
      <c r="B31" s="26">
        <v>22</v>
      </c>
      <c r="C31" s="161"/>
      <c r="D31" s="183" t="s">
        <v>49</v>
      </c>
      <c r="E31" s="166">
        <v>0</v>
      </c>
      <c r="F31" s="166">
        <v>0</v>
      </c>
      <c r="G31" s="166">
        <v>1188020.49</v>
      </c>
      <c r="H31" s="166">
        <v>840845.24</v>
      </c>
      <c r="I31" s="166">
        <v>0</v>
      </c>
      <c r="J31" s="166">
        <v>0</v>
      </c>
      <c r="K31" s="166">
        <v>13845.22</v>
      </c>
      <c r="L31" s="166">
        <v>137156.6</v>
      </c>
      <c r="M31" s="166">
        <v>18240.38</v>
      </c>
      <c r="N31" s="166">
        <v>85861.7</v>
      </c>
      <c r="O31" s="166">
        <v>5439238.1200000001</v>
      </c>
      <c r="P31" s="166">
        <v>755908.29</v>
      </c>
      <c r="Q31" s="166">
        <v>495701.64</v>
      </c>
      <c r="R31" s="166">
        <v>488876.66</v>
      </c>
      <c r="S31" s="166">
        <v>614192.84</v>
      </c>
      <c r="T31" s="166">
        <v>199868.96</v>
      </c>
      <c r="U31" s="166">
        <v>177213.05</v>
      </c>
      <c r="V31" s="166">
        <v>542272.80000000005</v>
      </c>
      <c r="W31" s="166">
        <v>0</v>
      </c>
      <c r="X31" s="166">
        <v>239093.2</v>
      </c>
      <c r="Y31" s="166">
        <v>0</v>
      </c>
      <c r="Z31" s="166">
        <v>0</v>
      </c>
      <c r="AA31" s="166">
        <v>1942026.84</v>
      </c>
      <c r="AB31" s="166">
        <v>1095768.26</v>
      </c>
      <c r="AC31" s="166">
        <v>0</v>
      </c>
      <c r="AD31" s="166">
        <v>0</v>
      </c>
      <c r="AE31" s="166">
        <v>0</v>
      </c>
      <c r="AF31" s="166">
        <v>2094205.79</v>
      </c>
      <c r="AG31" s="166">
        <v>3173619.27</v>
      </c>
      <c r="AH31" s="166">
        <v>1978126.96</v>
      </c>
      <c r="AI31" s="166">
        <v>1683143.11</v>
      </c>
      <c r="AJ31" s="166">
        <v>0</v>
      </c>
      <c r="AK31" s="166">
        <v>0</v>
      </c>
      <c r="AL31" s="166">
        <v>0</v>
      </c>
      <c r="AM31" s="166">
        <v>3712720</v>
      </c>
      <c r="AN31" s="166">
        <v>0</v>
      </c>
      <c r="AO31" s="166">
        <v>0</v>
      </c>
      <c r="AP31" s="166">
        <v>0</v>
      </c>
    </row>
    <row r="32" spans="1:42" ht="12">
      <c r="A32" s="31" t="s">
        <v>42</v>
      </c>
      <c r="B32" s="26">
        <v>23</v>
      </c>
      <c r="C32" s="197"/>
      <c r="D32" s="182" t="s">
        <v>230</v>
      </c>
      <c r="E32" s="165">
        <v>0</v>
      </c>
      <c r="F32" s="165">
        <v>0</v>
      </c>
      <c r="G32" s="165">
        <v>0</v>
      </c>
      <c r="H32" s="165">
        <v>0</v>
      </c>
      <c r="I32" s="165">
        <v>0</v>
      </c>
      <c r="J32" s="165">
        <v>0</v>
      </c>
      <c r="K32" s="165">
        <v>0</v>
      </c>
      <c r="L32" s="165">
        <v>0</v>
      </c>
      <c r="M32" s="165">
        <v>0</v>
      </c>
      <c r="N32" s="165">
        <v>0</v>
      </c>
      <c r="O32" s="165">
        <v>1165.75</v>
      </c>
      <c r="P32" s="165">
        <v>0</v>
      </c>
      <c r="Q32" s="165">
        <v>0</v>
      </c>
      <c r="R32" s="165">
        <v>0</v>
      </c>
      <c r="S32" s="165">
        <v>0</v>
      </c>
      <c r="T32" s="165">
        <v>0</v>
      </c>
      <c r="U32" s="165">
        <v>0</v>
      </c>
      <c r="V32" s="165">
        <v>0</v>
      </c>
      <c r="W32" s="165">
        <v>0</v>
      </c>
      <c r="X32" s="165">
        <v>0</v>
      </c>
      <c r="Y32" s="165">
        <v>0</v>
      </c>
      <c r="Z32" s="165">
        <v>0</v>
      </c>
      <c r="AA32" s="165">
        <v>0</v>
      </c>
      <c r="AB32" s="165">
        <v>0</v>
      </c>
      <c r="AC32" s="165">
        <v>0</v>
      </c>
      <c r="AD32" s="165">
        <v>0</v>
      </c>
      <c r="AE32" s="165">
        <v>0</v>
      </c>
      <c r="AF32" s="165">
        <v>0</v>
      </c>
      <c r="AG32" s="165">
        <v>0</v>
      </c>
      <c r="AH32" s="165">
        <v>0</v>
      </c>
      <c r="AI32" s="165">
        <v>0</v>
      </c>
      <c r="AJ32" s="165">
        <v>0</v>
      </c>
      <c r="AK32" s="165">
        <v>0</v>
      </c>
      <c r="AL32" s="165">
        <v>0</v>
      </c>
      <c r="AM32" s="165">
        <v>0</v>
      </c>
      <c r="AN32" s="165">
        <v>0</v>
      </c>
      <c r="AO32" s="165">
        <v>0</v>
      </c>
      <c r="AP32" s="165">
        <v>0</v>
      </c>
    </row>
    <row r="33" spans="1:42">
      <c r="A33" s="31" t="s">
        <v>42</v>
      </c>
      <c r="B33" s="26">
        <v>24</v>
      </c>
      <c r="C33" s="161"/>
      <c r="D33" s="183" t="s">
        <v>231</v>
      </c>
      <c r="E33" s="166">
        <v>0</v>
      </c>
      <c r="F33" s="166">
        <v>0</v>
      </c>
      <c r="G33" s="166">
        <v>0</v>
      </c>
      <c r="H33" s="166">
        <v>0</v>
      </c>
      <c r="I33" s="166">
        <v>0</v>
      </c>
      <c r="J33" s="166">
        <v>0</v>
      </c>
      <c r="K33" s="166">
        <v>0</v>
      </c>
      <c r="L33" s="166">
        <v>0</v>
      </c>
      <c r="M33" s="166">
        <v>0</v>
      </c>
      <c r="N33" s="166">
        <v>0</v>
      </c>
      <c r="O33" s="166">
        <v>0</v>
      </c>
      <c r="P33" s="166">
        <v>0</v>
      </c>
      <c r="Q33" s="166">
        <v>0</v>
      </c>
      <c r="R33" s="166">
        <v>0</v>
      </c>
      <c r="S33" s="166">
        <v>0</v>
      </c>
      <c r="T33" s="166">
        <v>0</v>
      </c>
      <c r="U33" s="166">
        <v>0</v>
      </c>
      <c r="V33" s="166">
        <v>0</v>
      </c>
      <c r="W33" s="166">
        <v>0</v>
      </c>
      <c r="X33" s="166">
        <v>0</v>
      </c>
      <c r="Y33" s="166">
        <v>0</v>
      </c>
      <c r="Z33" s="166">
        <v>0</v>
      </c>
      <c r="AA33" s="166">
        <v>0</v>
      </c>
      <c r="AB33" s="166">
        <v>0</v>
      </c>
      <c r="AC33" s="166">
        <v>0</v>
      </c>
      <c r="AD33" s="166">
        <v>0</v>
      </c>
      <c r="AE33" s="166">
        <v>0</v>
      </c>
      <c r="AF33" s="166">
        <v>0</v>
      </c>
      <c r="AG33" s="166">
        <v>0</v>
      </c>
      <c r="AH33" s="166">
        <v>0</v>
      </c>
      <c r="AI33" s="166">
        <v>0</v>
      </c>
      <c r="AJ33" s="166">
        <v>0</v>
      </c>
      <c r="AK33" s="166">
        <v>0</v>
      </c>
      <c r="AL33" s="166">
        <v>0</v>
      </c>
      <c r="AM33" s="166">
        <v>0</v>
      </c>
      <c r="AN33" s="166">
        <v>0</v>
      </c>
      <c r="AO33" s="166">
        <v>0</v>
      </c>
      <c r="AP33" s="166">
        <v>0</v>
      </c>
    </row>
    <row r="34" spans="1:42">
      <c r="A34" s="31" t="s">
        <v>42</v>
      </c>
      <c r="B34" s="26">
        <v>25</v>
      </c>
      <c r="C34" s="161"/>
      <c r="D34" s="183" t="s">
        <v>232</v>
      </c>
      <c r="E34" s="166">
        <v>0</v>
      </c>
      <c r="F34" s="166">
        <v>0</v>
      </c>
      <c r="G34" s="166">
        <v>0</v>
      </c>
      <c r="H34" s="166">
        <v>0</v>
      </c>
      <c r="I34" s="166">
        <v>0</v>
      </c>
      <c r="J34" s="166">
        <v>0</v>
      </c>
      <c r="K34" s="166">
        <v>0</v>
      </c>
      <c r="L34" s="166">
        <v>0</v>
      </c>
      <c r="M34" s="166">
        <v>0</v>
      </c>
      <c r="N34" s="166">
        <v>0</v>
      </c>
      <c r="O34" s="166">
        <v>1165.75</v>
      </c>
      <c r="P34" s="166">
        <v>0</v>
      </c>
      <c r="Q34" s="166">
        <v>0</v>
      </c>
      <c r="R34" s="166">
        <v>0</v>
      </c>
      <c r="S34" s="166">
        <v>0</v>
      </c>
      <c r="T34" s="166">
        <v>0</v>
      </c>
      <c r="U34" s="166">
        <v>0</v>
      </c>
      <c r="V34" s="166">
        <v>0</v>
      </c>
      <c r="W34" s="166">
        <v>0</v>
      </c>
      <c r="X34" s="166">
        <v>0</v>
      </c>
      <c r="Y34" s="166">
        <v>0</v>
      </c>
      <c r="Z34" s="166">
        <v>0</v>
      </c>
      <c r="AA34" s="166">
        <v>0</v>
      </c>
      <c r="AB34" s="166">
        <v>0</v>
      </c>
      <c r="AC34" s="166">
        <v>0</v>
      </c>
      <c r="AD34" s="166">
        <v>0</v>
      </c>
      <c r="AE34" s="166">
        <v>0</v>
      </c>
      <c r="AF34" s="166">
        <v>0</v>
      </c>
      <c r="AG34" s="166">
        <v>0</v>
      </c>
      <c r="AH34" s="166">
        <v>0</v>
      </c>
      <c r="AI34" s="166">
        <v>0</v>
      </c>
      <c r="AJ34" s="166">
        <v>0</v>
      </c>
      <c r="AK34" s="166">
        <v>0</v>
      </c>
      <c r="AL34" s="166">
        <v>0</v>
      </c>
      <c r="AM34" s="166">
        <v>0</v>
      </c>
      <c r="AN34" s="166">
        <v>0</v>
      </c>
      <c r="AO34" s="166">
        <v>0</v>
      </c>
      <c r="AP34" s="166">
        <v>0</v>
      </c>
    </row>
    <row r="35" spans="1:42" ht="12">
      <c r="A35" s="31"/>
      <c r="B35" s="26">
        <v>26</v>
      </c>
      <c r="C35" s="196"/>
      <c r="D35" s="181" t="s">
        <v>50</v>
      </c>
      <c r="E35" s="164">
        <v>109.89</v>
      </c>
      <c r="F35" s="164">
        <v>3969.29</v>
      </c>
      <c r="G35" s="164">
        <v>17859.29</v>
      </c>
      <c r="H35" s="164">
        <v>995.4</v>
      </c>
      <c r="I35" s="164">
        <v>0</v>
      </c>
      <c r="J35" s="164">
        <v>0</v>
      </c>
      <c r="K35" s="164">
        <v>7725.98</v>
      </c>
      <c r="L35" s="164">
        <v>2018.16</v>
      </c>
      <c r="M35" s="164">
        <v>964.28</v>
      </c>
      <c r="N35" s="164">
        <v>8533.73</v>
      </c>
      <c r="O35" s="164">
        <v>43705.19</v>
      </c>
      <c r="P35" s="164">
        <v>0</v>
      </c>
      <c r="Q35" s="164">
        <v>1396.3</v>
      </c>
      <c r="R35" s="164">
        <v>3424.18</v>
      </c>
      <c r="S35" s="164">
        <v>526048.1</v>
      </c>
      <c r="T35" s="164">
        <v>0</v>
      </c>
      <c r="U35" s="164">
        <v>787715.79</v>
      </c>
      <c r="V35" s="164">
        <v>113096.77</v>
      </c>
      <c r="W35" s="164">
        <v>14734.08</v>
      </c>
      <c r="X35" s="164">
        <v>266.95999999999998</v>
      </c>
      <c r="Y35" s="164">
        <v>0</v>
      </c>
      <c r="Z35" s="164">
        <v>0</v>
      </c>
      <c r="AA35" s="164">
        <v>1248292.3500000001</v>
      </c>
      <c r="AB35" s="164">
        <v>782168.03</v>
      </c>
      <c r="AC35" s="164">
        <v>0</v>
      </c>
      <c r="AD35" s="164">
        <v>0</v>
      </c>
      <c r="AE35" s="164">
        <v>0</v>
      </c>
      <c r="AF35" s="164">
        <v>1411573.06</v>
      </c>
      <c r="AG35" s="164">
        <v>1716320.46</v>
      </c>
      <c r="AH35" s="164">
        <v>1061212.52</v>
      </c>
      <c r="AI35" s="164">
        <v>1150864.8400000001</v>
      </c>
      <c r="AJ35" s="164">
        <v>1375126.54</v>
      </c>
      <c r="AK35" s="164">
        <v>848391.33</v>
      </c>
      <c r="AL35" s="164">
        <v>0</v>
      </c>
      <c r="AM35" s="164">
        <v>0</v>
      </c>
      <c r="AN35" s="164">
        <v>0</v>
      </c>
      <c r="AO35" s="164">
        <v>0</v>
      </c>
      <c r="AP35" s="164">
        <v>0</v>
      </c>
    </row>
    <row r="36" spans="1:42" ht="24">
      <c r="A36" s="31"/>
      <c r="B36" s="26">
        <v>27</v>
      </c>
      <c r="C36" s="196"/>
      <c r="D36" s="181" t="s">
        <v>233</v>
      </c>
      <c r="E36" s="164">
        <v>1168149.49</v>
      </c>
      <c r="F36" s="164">
        <v>13376948.689999999</v>
      </c>
      <c r="G36" s="164">
        <v>7283081.1699999999</v>
      </c>
      <c r="H36" s="164">
        <v>1425.67</v>
      </c>
      <c r="I36" s="164">
        <v>2425020.06</v>
      </c>
      <c r="J36" s="164">
        <v>2416.23</v>
      </c>
      <c r="K36" s="164">
        <v>1551319.11</v>
      </c>
      <c r="L36" s="164">
        <v>3569193.44</v>
      </c>
      <c r="M36" s="164">
        <v>214.22</v>
      </c>
      <c r="N36" s="164">
        <v>974931.23</v>
      </c>
      <c r="O36" s="164">
        <v>646059.99</v>
      </c>
      <c r="P36" s="164">
        <v>0</v>
      </c>
      <c r="Q36" s="164">
        <v>1916.57</v>
      </c>
      <c r="R36" s="164">
        <v>622902.86</v>
      </c>
      <c r="S36" s="164">
        <v>6038490.8399999999</v>
      </c>
      <c r="T36" s="164">
        <v>0</v>
      </c>
      <c r="U36" s="164">
        <v>485.75</v>
      </c>
      <c r="V36" s="164">
        <v>1457.55</v>
      </c>
      <c r="W36" s="164">
        <v>45002.65</v>
      </c>
      <c r="X36" s="164">
        <v>0</v>
      </c>
      <c r="Y36" s="164">
        <v>0</v>
      </c>
      <c r="Z36" s="164">
        <v>3015617.3</v>
      </c>
      <c r="AA36" s="164">
        <v>118803.03</v>
      </c>
      <c r="AB36" s="164">
        <v>65033.22</v>
      </c>
      <c r="AC36" s="164">
        <v>0</v>
      </c>
      <c r="AD36" s="164">
        <v>0</v>
      </c>
      <c r="AE36" s="164">
        <v>0</v>
      </c>
      <c r="AF36" s="164">
        <v>87342.18</v>
      </c>
      <c r="AG36" s="164">
        <v>152540.70000000001</v>
      </c>
      <c r="AH36" s="164">
        <v>80471.78</v>
      </c>
      <c r="AI36" s="164">
        <v>89821.81</v>
      </c>
      <c r="AJ36" s="164">
        <v>5505357.7300000004</v>
      </c>
      <c r="AK36" s="164">
        <v>1901555.16</v>
      </c>
      <c r="AL36" s="164">
        <v>0</v>
      </c>
      <c r="AM36" s="164">
        <v>0</v>
      </c>
      <c r="AN36" s="164">
        <v>0</v>
      </c>
      <c r="AO36" s="164">
        <v>0</v>
      </c>
      <c r="AP36" s="164">
        <v>0</v>
      </c>
    </row>
    <row r="37" spans="1:42" ht="24">
      <c r="A37" s="31" t="s">
        <v>42</v>
      </c>
      <c r="B37" s="26">
        <v>28</v>
      </c>
      <c r="C37" s="196"/>
      <c r="D37" s="181" t="s">
        <v>51</v>
      </c>
      <c r="E37" s="164">
        <v>7993.62</v>
      </c>
      <c r="F37" s="164">
        <v>30354.3</v>
      </c>
      <c r="G37" s="164">
        <v>135043.44</v>
      </c>
      <c r="H37" s="164">
        <v>2336.09</v>
      </c>
      <c r="I37" s="164">
        <v>0</v>
      </c>
      <c r="J37" s="164">
        <v>440.54</v>
      </c>
      <c r="K37" s="164">
        <v>961757.96</v>
      </c>
      <c r="L37" s="164">
        <v>628024.9</v>
      </c>
      <c r="M37" s="164">
        <v>724.45</v>
      </c>
      <c r="N37" s="164">
        <v>21279.67</v>
      </c>
      <c r="O37" s="164">
        <v>86666.28</v>
      </c>
      <c r="P37" s="164">
        <v>0</v>
      </c>
      <c r="Q37" s="164">
        <v>1409.5</v>
      </c>
      <c r="R37" s="164">
        <v>94962.37</v>
      </c>
      <c r="S37" s="164">
        <v>956243.41</v>
      </c>
      <c r="T37" s="164">
        <v>62304.99</v>
      </c>
      <c r="U37" s="164">
        <v>204046.77</v>
      </c>
      <c r="V37" s="164">
        <v>169677.2</v>
      </c>
      <c r="W37" s="164">
        <v>52973.32</v>
      </c>
      <c r="X37" s="164">
        <v>16657.32</v>
      </c>
      <c r="Y37" s="164">
        <v>508650.15</v>
      </c>
      <c r="Z37" s="164">
        <v>9963655.4100000001</v>
      </c>
      <c r="AA37" s="164">
        <v>446998.84</v>
      </c>
      <c r="AB37" s="164">
        <v>218922.01</v>
      </c>
      <c r="AC37" s="164">
        <v>0</v>
      </c>
      <c r="AD37" s="164">
        <v>0</v>
      </c>
      <c r="AE37" s="164">
        <v>0</v>
      </c>
      <c r="AF37" s="164">
        <v>423371.42</v>
      </c>
      <c r="AG37" s="164">
        <v>560201.15</v>
      </c>
      <c r="AH37" s="164">
        <v>306321.64</v>
      </c>
      <c r="AI37" s="164">
        <v>274646.18</v>
      </c>
      <c r="AJ37" s="164">
        <v>2290.58</v>
      </c>
      <c r="AK37" s="164">
        <v>739.29</v>
      </c>
      <c r="AL37" s="164">
        <v>0</v>
      </c>
      <c r="AM37" s="164">
        <v>0</v>
      </c>
      <c r="AN37" s="164">
        <v>0</v>
      </c>
      <c r="AO37" s="164">
        <v>0</v>
      </c>
      <c r="AP37" s="164">
        <v>0</v>
      </c>
    </row>
    <row r="38" spans="1:42" ht="12">
      <c r="A38" s="31"/>
      <c r="B38" s="26">
        <v>29</v>
      </c>
      <c r="C38" s="198" t="s">
        <v>307</v>
      </c>
      <c r="D38" s="184" t="s">
        <v>234</v>
      </c>
      <c r="E38" s="167">
        <v>1176253</v>
      </c>
      <c r="F38" s="167">
        <v>13843211</v>
      </c>
      <c r="G38" s="167">
        <v>11730271.84</v>
      </c>
      <c r="H38" s="167">
        <v>1266570.8899999999</v>
      </c>
      <c r="I38" s="167">
        <v>2425020.06</v>
      </c>
      <c r="J38" s="167">
        <v>48182.35</v>
      </c>
      <c r="K38" s="167">
        <v>4177524.22</v>
      </c>
      <c r="L38" s="167">
        <v>5690192.0099999998</v>
      </c>
      <c r="M38" s="167">
        <v>871175.36</v>
      </c>
      <c r="N38" s="167">
        <v>3892279.26</v>
      </c>
      <c r="O38" s="167">
        <v>9819652.4600000009</v>
      </c>
      <c r="P38" s="167">
        <v>1615594.23</v>
      </c>
      <c r="Q38" s="167">
        <v>904523</v>
      </c>
      <c r="R38" s="167">
        <v>1628942.32</v>
      </c>
      <c r="S38" s="167">
        <v>14041676.210000001</v>
      </c>
      <c r="T38" s="167">
        <v>732917.97</v>
      </c>
      <c r="U38" s="167">
        <v>4087991.56</v>
      </c>
      <c r="V38" s="167">
        <v>887944.72</v>
      </c>
      <c r="W38" s="167">
        <v>450364.66</v>
      </c>
      <c r="X38" s="167">
        <v>526965.98</v>
      </c>
      <c r="Y38" s="167">
        <v>508650.15</v>
      </c>
      <c r="Z38" s="167">
        <v>12979272.710000001</v>
      </c>
      <c r="AA38" s="167">
        <v>5750331.8300000001</v>
      </c>
      <c r="AB38" s="167">
        <v>3614814.58</v>
      </c>
      <c r="AC38" s="167">
        <v>0</v>
      </c>
      <c r="AD38" s="167">
        <v>0</v>
      </c>
      <c r="AE38" s="167">
        <v>0</v>
      </c>
      <c r="AF38" s="167">
        <v>6164983.04</v>
      </c>
      <c r="AG38" s="167">
        <v>8336988.0999999996</v>
      </c>
      <c r="AH38" s="167">
        <v>5285041.32</v>
      </c>
      <c r="AI38" s="167">
        <v>5369829.0499999998</v>
      </c>
      <c r="AJ38" s="167">
        <v>7170154.5700000003</v>
      </c>
      <c r="AK38" s="167">
        <v>2870540.34</v>
      </c>
      <c r="AL38" s="167">
        <v>149300</v>
      </c>
      <c r="AM38" s="167">
        <v>3712720</v>
      </c>
      <c r="AN38" s="167">
        <v>0</v>
      </c>
      <c r="AO38" s="167">
        <v>306826</v>
      </c>
      <c r="AP38" s="167">
        <v>961796</v>
      </c>
    </row>
    <row r="39" spans="1:42">
      <c r="A39" s="31" t="s">
        <v>42</v>
      </c>
      <c r="B39" s="26">
        <v>30</v>
      </c>
      <c r="C39" s="161"/>
      <c r="D39" s="183" t="s">
        <v>235</v>
      </c>
      <c r="E39" s="166">
        <v>0</v>
      </c>
      <c r="F39" s="166">
        <v>1996</v>
      </c>
      <c r="G39" s="166">
        <v>0</v>
      </c>
      <c r="H39" s="166">
        <v>0</v>
      </c>
      <c r="I39" s="166">
        <v>0</v>
      </c>
      <c r="J39" s="166">
        <v>0</v>
      </c>
      <c r="K39" s="166">
        <v>0</v>
      </c>
      <c r="L39" s="166">
        <v>0</v>
      </c>
      <c r="M39" s="166">
        <v>0</v>
      </c>
      <c r="N39" s="166">
        <v>0</v>
      </c>
      <c r="O39" s="166">
        <v>0</v>
      </c>
      <c r="P39" s="166">
        <v>0</v>
      </c>
      <c r="Q39" s="166">
        <v>0</v>
      </c>
      <c r="R39" s="166">
        <v>0</v>
      </c>
      <c r="S39" s="166">
        <v>24.46</v>
      </c>
      <c r="T39" s="166">
        <v>0</v>
      </c>
      <c r="U39" s="166">
        <v>0</v>
      </c>
      <c r="V39" s="166">
        <v>0</v>
      </c>
      <c r="W39" s="166">
        <v>0</v>
      </c>
      <c r="X39" s="166">
        <v>0</v>
      </c>
      <c r="Y39" s="166">
        <v>0</v>
      </c>
      <c r="Z39" s="166">
        <v>0</v>
      </c>
      <c r="AA39" s="166">
        <v>1.1100000000000001</v>
      </c>
      <c r="AB39" s="166">
        <v>0.71</v>
      </c>
      <c r="AC39" s="166">
        <v>0</v>
      </c>
      <c r="AD39" s="166">
        <v>0</v>
      </c>
      <c r="AE39" s="166">
        <v>0</v>
      </c>
      <c r="AF39" s="166">
        <v>0.92</v>
      </c>
      <c r="AG39" s="166">
        <v>1.62</v>
      </c>
      <c r="AH39" s="166">
        <v>0.76</v>
      </c>
      <c r="AI39" s="166">
        <v>1.1399999999999999</v>
      </c>
      <c r="AJ39" s="166">
        <v>0</v>
      </c>
      <c r="AK39" s="166">
        <v>0</v>
      </c>
      <c r="AL39" s="166">
        <v>0</v>
      </c>
      <c r="AM39" s="166">
        <v>0</v>
      </c>
      <c r="AN39" s="166">
        <v>0</v>
      </c>
      <c r="AO39" s="166">
        <v>0</v>
      </c>
      <c r="AP39" s="166">
        <v>0</v>
      </c>
    </row>
    <row r="40" spans="1:42">
      <c r="A40" s="31" t="s">
        <v>42</v>
      </c>
      <c r="B40" s="26">
        <v>31</v>
      </c>
      <c r="C40" s="161"/>
      <c r="D40" s="183" t="s">
        <v>236</v>
      </c>
      <c r="E40" s="166">
        <v>0</v>
      </c>
      <c r="F40" s="166">
        <v>0</v>
      </c>
      <c r="G40" s="166">
        <v>0</v>
      </c>
      <c r="H40" s="166">
        <v>0</v>
      </c>
      <c r="I40" s="166">
        <v>0</v>
      </c>
      <c r="J40" s="166">
        <v>0</v>
      </c>
      <c r="K40" s="166">
        <v>0</v>
      </c>
      <c r="L40" s="166">
        <v>0</v>
      </c>
      <c r="M40" s="166">
        <v>0</v>
      </c>
      <c r="N40" s="166">
        <v>0</v>
      </c>
      <c r="O40" s="166">
        <v>0</v>
      </c>
      <c r="P40" s="166">
        <v>0</v>
      </c>
      <c r="Q40" s="166">
        <v>0</v>
      </c>
      <c r="R40" s="166">
        <v>0</v>
      </c>
      <c r="S40" s="166">
        <v>0</v>
      </c>
      <c r="T40" s="166">
        <v>0</v>
      </c>
      <c r="U40" s="166">
        <v>0</v>
      </c>
      <c r="V40" s="166">
        <v>0</v>
      </c>
      <c r="W40" s="166">
        <v>0</v>
      </c>
      <c r="X40" s="166">
        <v>0</v>
      </c>
      <c r="Y40" s="166">
        <v>0</v>
      </c>
      <c r="Z40" s="166">
        <v>0</v>
      </c>
      <c r="AA40" s="166">
        <v>207.52</v>
      </c>
      <c r="AB40" s="166">
        <v>178.48</v>
      </c>
      <c r="AC40" s="166">
        <v>0</v>
      </c>
      <c r="AD40" s="166">
        <v>0</v>
      </c>
      <c r="AE40" s="166">
        <v>0</v>
      </c>
      <c r="AF40" s="166">
        <v>292.42</v>
      </c>
      <c r="AG40" s="166">
        <v>339.23</v>
      </c>
      <c r="AH40" s="166">
        <v>174.87</v>
      </c>
      <c r="AI40" s="166">
        <v>260.72000000000003</v>
      </c>
      <c r="AJ40" s="166">
        <v>0</v>
      </c>
      <c r="AK40" s="166">
        <v>0</v>
      </c>
      <c r="AL40" s="166">
        <v>0</v>
      </c>
      <c r="AM40" s="166">
        <v>0</v>
      </c>
      <c r="AN40" s="166">
        <v>0</v>
      </c>
      <c r="AO40" s="166">
        <v>0</v>
      </c>
      <c r="AP40" s="166">
        <v>0</v>
      </c>
    </row>
    <row r="41" spans="1:42">
      <c r="A41" s="31" t="s">
        <v>42</v>
      </c>
      <c r="B41" s="26">
        <v>32</v>
      </c>
      <c r="C41" s="161"/>
      <c r="D41" s="183" t="s">
        <v>237</v>
      </c>
      <c r="E41" s="166">
        <v>0</v>
      </c>
      <c r="F41" s="166">
        <v>0</v>
      </c>
      <c r="G41" s="166">
        <v>0</v>
      </c>
      <c r="H41" s="166">
        <v>0</v>
      </c>
      <c r="I41" s="166">
        <v>0</v>
      </c>
      <c r="J41" s="166">
        <v>0</v>
      </c>
      <c r="K41" s="166">
        <v>0</v>
      </c>
      <c r="L41" s="166">
        <v>0</v>
      </c>
      <c r="M41" s="166">
        <v>0</v>
      </c>
      <c r="N41" s="166">
        <v>0</v>
      </c>
      <c r="O41" s="166">
        <v>41.46</v>
      </c>
      <c r="P41" s="166">
        <v>0</v>
      </c>
      <c r="Q41" s="166">
        <v>0</v>
      </c>
      <c r="R41" s="166">
        <v>0</v>
      </c>
      <c r="S41" s="166">
        <v>0</v>
      </c>
      <c r="T41" s="166">
        <v>0</v>
      </c>
      <c r="U41" s="166">
        <v>0</v>
      </c>
      <c r="V41" s="166">
        <v>0</v>
      </c>
      <c r="W41" s="166">
        <v>0</v>
      </c>
      <c r="X41" s="166">
        <v>0</v>
      </c>
      <c r="Y41" s="166">
        <v>0</v>
      </c>
      <c r="Z41" s="166">
        <v>0</v>
      </c>
      <c r="AA41" s="166">
        <v>11.48</v>
      </c>
      <c r="AB41" s="166">
        <v>9.7899999999999991</v>
      </c>
      <c r="AC41" s="166">
        <v>0</v>
      </c>
      <c r="AD41" s="166">
        <v>0</v>
      </c>
      <c r="AE41" s="166">
        <v>0</v>
      </c>
      <c r="AF41" s="166">
        <v>10.86</v>
      </c>
      <c r="AG41" s="166">
        <v>15.82</v>
      </c>
      <c r="AH41" s="166">
        <v>10.35</v>
      </c>
      <c r="AI41" s="166">
        <v>19.27</v>
      </c>
      <c r="AJ41" s="166">
        <v>0</v>
      </c>
      <c r="AK41" s="166">
        <v>0</v>
      </c>
      <c r="AL41" s="166">
        <v>0</v>
      </c>
      <c r="AM41" s="166">
        <v>0</v>
      </c>
      <c r="AN41" s="166">
        <v>0</v>
      </c>
      <c r="AO41" s="166">
        <v>0</v>
      </c>
      <c r="AP41" s="166">
        <v>0</v>
      </c>
    </row>
    <row r="42" spans="1:42">
      <c r="A42" s="31"/>
      <c r="B42" s="26">
        <v>33</v>
      </c>
      <c r="C42" s="161"/>
      <c r="D42" s="183" t="s">
        <v>238</v>
      </c>
      <c r="E42" s="166">
        <v>0</v>
      </c>
      <c r="F42" s="166">
        <v>0</v>
      </c>
      <c r="G42" s="166">
        <v>0</v>
      </c>
      <c r="H42" s="166">
        <v>0</v>
      </c>
      <c r="I42" s="166">
        <v>0</v>
      </c>
      <c r="J42" s="166">
        <v>0</v>
      </c>
      <c r="K42" s="166">
        <v>0.28000000000000003</v>
      </c>
      <c r="L42" s="166">
        <v>4.21</v>
      </c>
      <c r="M42" s="166">
        <v>0</v>
      </c>
      <c r="N42" s="166">
        <v>0</v>
      </c>
      <c r="O42" s="166">
        <v>217.45</v>
      </c>
      <c r="P42" s="166">
        <v>0</v>
      </c>
      <c r="Q42" s="166">
        <v>0</v>
      </c>
      <c r="R42" s="166">
        <v>0</v>
      </c>
      <c r="S42" s="166">
        <v>0</v>
      </c>
      <c r="T42" s="166">
        <v>0</v>
      </c>
      <c r="U42" s="166">
        <v>0</v>
      </c>
      <c r="V42" s="166">
        <v>0</v>
      </c>
      <c r="W42" s="166">
        <v>0</v>
      </c>
      <c r="X42" s="166">
        <v>0</v>
      </c>
      <c r="Y42" s="166">
        <v>0</v>
      </c>
      <c r="Z42" s="166">
        <v>0</v>
      </c>
      <c r="AA42" s="166">
        <v>0</v>
      </c>
      <c r="AB42" s="166">
        <v>0</v>
      </c>
      <c r="AC42" s="166">
        <v>0</v>
      </c>
      <c r="AD42" s="166">
        <v>0</v>
      </c>
      <c r="AE42" s="166">
        <v>0</v>
      </c>
      <c r="AF42" s="166">
        <v>0</v>
      </c>
      <c r="AG42" s="166">
        <v>0</v>
      </c>
      <c r="AH42" s="166">
        <v>0</v>
      </c>
      <c r="AI42" s="166">
        <v>0</v>
      </c>
      <c r="AJ42" s="166">
        <v>0</v>
      </c>
      <c r="AK42" s="166">
        <v>0</v>
      </c>
      <c r="AL42" s="166">
        <v>0</v>
      </c>
      <c r="AM42" s="166">
        <v>0</v>
      </c>
      <c r="AN42" s="166">
        <v>0</v>
      </c>
      <c r="AO42" s="166">
        <v>0</v>
      </c>
      <c r="AP42" s="166">
        <v>0</v>
      </c>
    </row>
    <row r="43" spans="1:42" ht="12">
      <c r="A43" s="31"/>
      <c r="B43" s="26">
        <v>34</v>
      </c>
      <c r="C43" s="198"/>
      <c r="D43" s="184" t="s">
        <v>239</v>
      </c>
      <c r="E43" s="167">
        <v>0</v>
      </c>
      <c r="F43" s="167">
        <v>287223</v>
      </c>
      <c r="G43" s="167">
        <v>89746.59</v>
      </c>
      <c r="H43" s="167">
        <v>25681.61</v>
      </c>
      <c r="I43" s="167">
        <v>0</v>
      </c>
      <c r="J43" s="167">
        <v>212.2</v>
      </c>
      <c r="K43" s="167">
        <v>16682.52</v>
      </c>
      <c r="L43" s="167">
        <v>18915.52</v>
      </c>
      <c r="M43" s="167">
        <v>18061.919999999998</v>
      </c>
      <c r="N43" s="167">
        <v>59239.39</v>
      </c>
      <c r="O43" s="167">
        <v>1174264.26</v>
      </c>
      <c r="P43" s="167">
        <v>0</v>
      </c>
      <c r="Q43" s="167">
        <v>13975.16</v>
      </c>
      <c r="R43" s="167">
        <v>15240.83</v>
      </c>
      <c r="S43" s="167">
        <v>706123.22</v>
      </c>
      <c r="T43" s="167">
        <v>0</v>
      </c>
      <c r="U43" s="167">
        <v>106839.88</v>
      </c>
      <c r="V43" s="167">
        <v>5326.34</v>
      </c>
      <c r="W43" s="167">
        <v>10853.54</v>
      </c>
      <c r="X43" s="167">
        <v>5645.72</v>
      </c>
      <c r="Y43" s="167">
        <v>77939.929999999993</v>
      </c>
      <c r="Z43" s="167">
        <v>5862.79</v>
      </c>
      <c r="AA43" s="167">
        <v>39445.15</v>
      </c>
      <c r="AB43" s="167">
        <v>19016.11</v>
      </c>
      <c r="AC43" s="167">
        <v>0</v>
      </c>
      <c r="AD43" s="167">
        <v>0</v>
      </c>
      <c r="AE43" s="167">
        <v>0</v>
      </c>
      <c r="AF43" s="167">
        <v>35917.1</v>
      </c>
      <c r="AG43" s="167">
        <v>42830.45</v>
      </c>
      <c r="AH43" s="167">
        <v>32174.19</v>
      </c>
      <c r="AI43" s="167">
        <v>22839.05</v>
      </c>
      <c r="AJ43" s="167">
        <v>20498.23</v>
      </c>
      <c r="AK43" s="167">
        <v>16315.9</v>
      </c>
      <c r="AL43" s="167">
        <v>0</v>
      </c>
      <c r="AM43" s="167">
        <v>0</v>
      </c>
      <c r="AN43" s="167">
        <v>0</v>
      </c>
      <c r="AO43" s="167">
        <v>0</v>
      </c>
      <c r="AP43" s="167">
        <v>0</v>
      </c>
    </row>
    <row r="44" spans="1:42">
      <c r="A44" s="31" t="s">
        <v>60</v>
      </c>
      <c r="B44" s="26">
        <v>35</v>
      </c>
      <c r="C44" s="161"/>
      <c r="D44" s="183" t="s">
        <v>240</v>
      </c>
      <c r="E44" s="166">
        <v>0</v>
      </c>
      <c r="F44" s="166">
        <v>0</v>
      </c>
      <c r="G44" s="166">
        <v>0</v>
      </c>
      <c r="H44" s="166">
        <v>0</v>
      </c>
      <c r="I44" s="166">
        <v>0</v>
      </c>
      <c r="J44" s="166">
        <v>0</v>
      </c>
      <c r="K44" s="166">
        <v>0</v>
      </c>
      <c r="L44" s="166">
        <v>0</v>
      </c>
      <c r="M44" s="166">
        <v>0</v>
      </c>
      <c r="N44" s="166">
        <v>0</v>
      </c>
      <c r="O44" s="166">
        <v>0</v>
      </c>
      <c r="P44" s="166">
        <v>0</v>
      </c>
      <c r="Q44" s="166">
        <v>0</v>
      </c>
      <c r="R44" s="166">
        <v>0</v>
      </c>
      <c r="S44" s="166">
        <v>0</v>
      </c>
      <c r="T44" s="166">
        <v>0</v>
      </c>
      <c r="U44" s="166">
        <v>147876.62</v>
      </c>
      <c r="V44" s="166">
        <v>0</v>
      </c>
      <c r="W44" s="166">
        <v>0</v>
      </c>
      <c r="X44" s="166">
        <v>0</v>
      </c>
      <c r="Y44" s="166">
        <v>0</v>
      </c>
      <c r="Z44" s="166">
        <v>0</v>
      </c>
      <c r="AA44" s="166">
        <v>0</v>
      </c>
      <c r="AB44" s="166">
        <v>0</v>
      </c>
      <c r="AC44" s="166">
        <v>0</v>
      </c>
      <c r="AD44" s="166">
        <v>0</v>
      </c>
      <c r="AE44" s="166">
        <v>0</v>
      </c>
      <c r="AF44" s="166">
        <v>0</v>
      </c>
      <c r="AG44" s="166">
        <v>0</v>
      </c>
      <c r="AH44" s="166">
        <v>0</v>
      </c>
      <c r="AI44" s="166">
        <v>0</v>
      </c>
      <c r="AJ44" s="166">
        <v>0</v>
      </c>
      <c r="AK44" s="166">
        <v>0</v>
      </c>
      <c r="AL44" s="166">
        <v>0</v>
      </c>
      <c r="AM44" s="166">
        <v>0</v>
      </c>
      <c r="AN44" s="166">
        <v>0</v>
      </c>
      <c r="AO44" s="166">
        <v>0</v>
      </c>
      <c r="AP44" s="166">
        <v>0</v>
      </c>
    </row>
    <row r="45" spans="1:42">
      <c r="A45" s="31" t="s">
        <v>61</v>
      </c>
      <c r="B45" s="26">
        <v>36</v>
      </c>
      <c r="C45" s="161"/>
      <c r="D45" s="183" t="s">
        <v>241</v>
      </c>
      <c r="E45" s="166">
        <v>0</v>
      </c>
      <c r="F45" s="166">
        <v>0</v>
      </c>
      <c r="G45" s="166">
        <v>0</v>
      </c>
      <c r="H45" s="166">
        <v>0</v>
      </c>
      <c r="I45" s="166">
        <v>0</v>
      </c>
      <c r="J45" s="166">
        <v>0</v>
      </c>
      <c r="K45" s="166">
        <v>0</v>
      </c>
      <c r="L45" s="166">
        <v>0</v>
      </c>
      <c r="M45" s="166">
        <v>0</v>
      </c>
      <c r="N45" s="166">
        <v>0</v>
      </c>
      <c r="O45" s="166">
        <v>108.2</v>
      </c>
      <c r="P45" s="166">
        <v>28168.93</v>
      </c>
      <c r="Q45" s="166">
        <v>0</v>
      </c>
      <c r="R45" s="166">
        <v>0</v>
      </c>
      <c r="S45" s="166">
        <v>67.47</v>
      </c>
      <c r="T45" s="166">
        <v>0</v>
      </c>
      <c r="U45" s="166">
        <v>2635.7</v>
      </c>
      <c r="V45" s="166">
        <v>0</v>
      </c>
      <c r="W45" s="166">
        <v>0</v>
      </c>
      <c r="X45" s="166">
        <v>0</v>
      </c>
      <c r="Y45" s="166">
        <v>0</v>
      </c>
      <c r="Z45" s="166">
        <v>0</v>
      </c>
      <c r="AA45" s="166">
        <v>9939.64</v>
      </c>
      <c r="AB45" s="166">
        <v>6117.42</v>
      </c>
      <c r="AC45" s="166">
        <v>0</v>
      </c>
      <c r="AD45" s="166">
        <v>0</v>
      </c>
      <c r="AE45" s="166">
        <v>0</v>
      </c>
      <c r="AF45" s="166">
        <v>9339.14</v>
      </c>
      <c r="AG45" s="166">
        <v>12040.9</v>
      </c>
      <c r="AH45" s="166">
        <v>7231.85</v>
      </c>
      <c r="AI45" s="166">
        <v>6914.47</v>
      </c>
      <c r="AJ45" s="166">
        <v>68.08</v>
      </c>
      <c r="AK45" s="166">
        <v>50.67</v>
      </c>
      <c r="AL45" s="166">
        <v>0</v>
      </c>
      <c r="AM45" s="166">
        <v>0</v>
      </c>
      <c r="AN45" s="166">
        <v>0</v>
      </c>
      <c r="AO45" s="166">
        <v>0</v>
      </c>
      <c r="AP45" s="166">
        <v>0</v>
      </c>
    </row>
    <row r="46" spans="1:42">
      <c r="A46" s="31" t="s">
        <v>61</v>
      </c>
      <c r="B46" s="26">
        <v>37</v>
      </c>
      <c r="C46" s="161"/>
      <c r="D46" s="183" t="s">
        <v>242</v>
      </c>
      <c r="E46" s="166">
        <v>0</v>
      </c>
      <c r="F46" s="166">
        <v>0</v>
      </c>
      <c r="G46" s="166">
        <v>0</v>
      </c>
      <c r="H46" s="166">
        <v>0</v>
      </c>
      <c r="I46" s="166">
        <v>0</v>
      </c>
      <c r="J46" s="166">
        <v>0</v>
      </c>
      <c r="K46" s="166">
        <v>0</v>
      </c>
      <c r="L46" s="166">
        <v>0</v>
      </c>
      <c r="M46" s="166">
        <v>0</v>
      </c>
      <c r="N46" s="166">
        <v>0</v>
      </c>
      <c r="O46" s="166">
        <v>0</v>
      </c>
      <c r="P46" s="166">
        <v>0</v>
      </c>
      <c r="Q46" s="166">
        <v>0</v>
      </c>
      <c r="R46" s="166">
        <v>0</v>
      </c>
      <c r="S46" s="166">
        <v>0</v>
      </c>
      <c r="T46" s="166">
        <v>0</v>
      </c>
      <c r="U46" s="166">
        <v>0</v>
      </c>
      <c r="V46" s="166">
        <v>0</v>
      </c>
      <c r="W46" s="166">
        <v>0</v>
      </c>
      <c r="X46" s="166">
        <v>0</v>
      </c>
      <c r="Y46" s="166">
        <v>0</v>
      </c>
      <c r="Z46" s="166">
        <v>0</v>
      </c>
      <c r="AA46" s="166">
        <v>0</v>
      </c>
      <c r="AB46" s="166">
        <v>0</v>
      </c>
      <c r="AC46" s="166">
        <v>0</v>
      </c>
      <c r="AD46" s="166">
        <v>0</v>
      </c>
      <c r="AE46" s="166">
        <v>0</v>
      </c>
      <c r="AF46" s="166">
        <v>0</v>
      </c>
      <c r="AG46" s="166">
        <v>0</v>
      </c>
      <c r="AH46" s="166">
        <v>0</v>
      </c>
      <c r="AI46" s="166">
        <v>0</v>
      </c>
      <c r="AJ46" s="166">
        <v>0</v>
      </c>
      <c r="AK46" s="166">
        <v>0</v>
      </c>
      <c r="AL46" s="166">
        <v>0</v>
      </c>
      <c r="AM46" s="166">
        <v>0</v>
      </c>
      <c r="AN46" s="166">
        <v>0</v>
      </c>
      <c r="AO46" s="166">
        <v>0</v>
      </c>
      <c r="AP46" s="166">
        <v>0</v>
      </c>
    </row>
    <row r="47" spans="1:42">
      <c r="A47" s="31"/>
      <c r="B47" s="26">
        <v>38</v>
      </c>
      <c r="C47" s="161"/>
      <c r="D47" s="183" t="s">
        <v>243</v>
      </c>
      <c r="E47" s="166">
        <v>0</v>
      </c>
      <c r="F47" s="166">
        <v>0</v>
      </c>
      <c r="G47" s="166">
        <v>0</v>
      </c>
      <c r="H47" s="166">
        <v>0</v>
      </c>
      <c r="I47" s="166">
        <v>0</v>
      </c>
      <c r="J47" s="166">
        <v>0</v>
      </c>
      <c r="K47" s="166">
        <v>0</v>
      </c>
      <c r="L47" s="166">
        <v>0</v>
      </c>
      <c r="M47" s="166">
        <v>0</v>
      </c>
      <c r="N47" s="166">
        <v>0</v>
      </c>
      <c r="O47" s="166">
        <v>0</v>
      </c>
      <c r="P47" s="166">
        <v>0</v>
      </c>
      <c r="Q47" s="166">
        <v>0</v>
      </c>
      <c r="R47" s="166">
        <v>0</v>
      </c>
      <c r="S47" s="166">
        <v>0</v>
      </c>
      <c r="T47" s="166">
        <v>0</v>
      </c>
      <c r="U47" s="166">
        <v>0</v>
      </c>
      <c r="V47" s="166">
        <v>0</v>
      </c>
      <c r="W47" s="166">
        <v>0</v>
      </c>
      <c r="X47" s="166">
        <v>0</v>
      </c>
      <c r="Y47" s="166">
        <v>0</v>
      </c>
      <c r="Z47" s="166">
        <v>0</v>
      </c>
      <c r="AA47" s="166">
        <v>0</v>
      </c>
      <c r="AB47" s="166">
        <v>0</v>
      </c>
      <c r="AC47" s="166">
        <v>0</v>
      </c>
      <c r="AD47" s="166">
        <v>0</v>
      </c>
      <c r="AE47" s="166">
        <v>0</v>
      </c>
      <c r="AF47" s="166">
        <v>0</v>
      </c>
      <c r="AG47" s="166">
        <v>0</v>
      </c>
      <c r="AH47" s="166">
        <v>0</v>
      </c>
      <c r="AI47" s="166">
        <v>0</v>
      </c>
      <c r="AJ47" s="166">
        <v>0</v>
      </c>
      <c r="AK47" s="166">
        <v>0</v>
      </c>
      <c r="AL47" s="166">
        <v>0</v>
      </c>
      <c r="AM47" s="166">
        <v>0</v>
      </c>
      <c r="AN47" s="166">
        <v>0</v>
      </c>
      <c r="AO47" s="166">
        <v>0</v>
      </c>
      <c r="AP47" s="166">
        <v>0</v>
      </c>
    </row>
    <row r="48" spans="1:42">
      <c r="A48" s="31"/>
      <c r="B48" s="26">
        <v>39</v>
      </c>
      <c r="C48" s="161"/>
      <c r="D48" s="183" t="s">
        <v>244</v>
      </c>
      <c r="E48" s="166">
        <v>0</v>
      </c>
      <c r="F48" s="166">
        <v>0</v>
      </c>
      <c r="G48" s="166">
        <v>0</v>
      </c>
      <c r="H48" s="166">
        <v>0</v>
      </c>
      <c r="I48" s="166">
        <v>0</v>
      </c>
      <c r="J48" s="166">
        <v>0</v>
      </c>
      <c r="K48" s="166">
        <v>0</v>
      </c>
      <c r="L48" s="166">
        <v>0</v>
      </c>
      <c r="M48" s="166">
        <v>0</v>
      </c>
      <c r="N48" s="166">
        <v>0</v>
      </c>
      <c r="O48" s="166">
        <v>0</v>
      </c>
      <c r="P48" s="166">
        <v>0</v>
      </c>
      <c r="Q48" s="166">
        <v>0</v>
      </c>
      <c r="R48" s="166">
        <v>0</v>
      </c>
      <c r="S48" s="166">
        <v>0</v>
      </c>
      <c r="T48" s="166">
        <v>0</v>
      </c>
      <c r="U48" s="166">
        <v>0</v>
      </c>
      <c r="V48" s="166">
        <v>0</v>
      </c>
      <c r="W48" s="166">
        <v>0</v>
      </c>
      <c r="X48" s="166">
        <v>0</v>
      </c>
      <c r="Y48" s="166">
        <v>0</v>
      </c>
      <c r="Z48" s="166">
        <v>0</v>
      </c>
      <c r="AA48" s="166">
        <v>0</v>
      </c>
      <c r="AB48" s="166">
        <v>0</v>
      </c>
      <c r="AC48" s="166">
        <v>0</v>
      </c>
      <c r="AD48" s="166">
        <v>0</v>
      </c>
      <c r="AE48" s="166">
        <v>0</v>
      </c>
      <c r="AF48" s="166">
        <v>0</v>
      </c>
      <c r="AG48" s="166">
        <v>0</v>
      </c>
      <c r="AH48" s="166">
        <v>0</v>
      </c>
      <c r="AI48" s="166">
        <v>0</v>
      </c>
      <c r="AJ48" s="166">
        <v>0</v>
      </c>
      <c r="AK48" s="166">
        <v>0</v>
      </c>
      <c r="AL48" s="166">
        <v>0</v>
      </c>
      <c r="AM48" s="166">
        <v>0</v>
      </c>
      <c r="AN48" s="166">
        <v>0</v>
      </c>
      <c r="AO48" s="166">
        <v>0</v>
      </c>
      <c r="AP48" s="166">
        <v>0</v>
      </c>
    </row>
    <row r="49" spans="1:42">
      <c r="A49" s="31" t="s">
        <v>42</v>
      </c>
      <c r="B49" s="26">
        <v>40</v>
      </c>
      <c r="C49" s="161"/>
      <c r="D49" s="183" t="s">
        <v>245</v>
      </c>
      <c r="E49" s="166">
        <v>0</v>
      </c>
      <c r="F49" s="166">
        <v>14509</v>
      </c>
      <c r="G49" s="166">
        <v>1329.23</v>
      </c>
      <c r="H49" s="166">
        <v>1148.4100000000001</v>
      </c>
      <c r="I49" s="166">
        <v>0</v>
      </c>
      <c r="J49" s="166">
        <v>0</v>
      </c>
      <c r="K49" s="166">
        <v>227.96</v>
      </c>
      <c r="L49" s="166">
        <v>885.02</v>
      </c>
      <c r="M49" s="166">
        <v>123.93</v>
      </c>
      <c r="N49" s="166">
        <v>25018.65</v>
      </c>
      <c r="O49" s="166">
        <v>138932.78</v>
      </c>
      <c r="P49" s="166">
        <v>0</v>
      </c>
      <c r="Q49" s="166">
        <v>374.98</v>
      </c>
      <c r="R49" s="166">
        <v>354.77</v>
      </c>
      <c r="S49" s="166">
        <v>15971.2</v>
      </c>
      <c r="T49" s="166">
        <v>0</v>
      </c>
      <c r="U49" s="166">
        <v>7799.22</v>
      </c>
      <c r="V49" s="166">
        <v>4.9800000000000004</v>
      </c>
      <c r="W49" s="166">
        <v>0</v>
      </c>
      <c r="X49" s="166">
        <v>0</v>
      </c>
      <c r="Y49" s="166">
        <v>0</v>
      </c>
      <c r="Z49" s="166">
        <v>0</v>
      </c>
      <c r="AA49" s="166">
        <v>5062.78</v>
      </c>
      <c r="AB49" s="166">
        <v>2629.59</v>
      </c>
      <c r="AC49" s="166">
        <v>0</v>
      </c>
      <c r="AD49" s="166">
        <v>0</v>
      </c>
      <c r="AE49" s="166">
        <v>0</v>
      </c>
      <c r="AF49" s="166">
        <v>4548.83</v>
      </c>
      <c r="AG49" s="166">
        <v>6073.33</v>
      </c>
      <c r="AH49" s="166">
        <v>4144.32</v>
      </c>
      <c r="AI49" s="166">
        <v>4779.43</v>
      </c>
      <c r="AJ49" s="166">
        <v>0</v>
      </c>
      <c r="AK49" s="166">
        <v>0</v>
      </c>
      <c r="AL49" s="166">
        <v>0</v>
      </c>
      <c r="AM49" s="166">
        <v>0</v>
      </c>
      <c r="AN49" s="166">
        <v>0</v>
      </c>
      <c r="AO49" s="166">
        <v>0</v>
      </c>
      <c r="AP49" s="166">
        <v>0</v>
      </c>
    </row>
    <row r="50" spans="1:42" ht="12">
      <c r="A50" s="31" t="s">
        <v>42</v>
      </c>
      <c r="B50" s="26">
        <v>41</v>
      </c>
      <c r="C50" s="198"/>
      <c r="D50" s="184" t="s">
        <v>52</v>
      </c>
      <c r="E50" s="167">
        <v>0</v>
      </c>
      <c r="F50" s="167">
        <v>301732</v>
      </c>
      <c r="G50" s="167">
        <v>91075.82</v>
      </c>
      <c r="H50" s="167">
        <v>26830.02</v>
      </c>
      <c r="I50" s="167">
        <v>0</v>
      </c>
      <c r="J50" s="167">
        <v>212.2</v>
      </c>
      <c r="K50" s="167">
        <v>16910.48</v>
      </c>
      <c r="L50" s="167">
        <v>19800.54</v>
      </c>
      <c r="M50" s="167">
        <v>18185.849999999999</v>
      </c>
      <c r="N50" s="167">
        <v>84258.04</v>
      </c>
      <c r="O50" s="167">
        <v>1313305.24</v>
      </c>
      <c r="P50" s="167">
        <v>28168.93</v>
      </c>
      <c r="Q50" s="167">
        <v>14350.14</v>
      </c>
      <c r="R50" s="167">
        <v>15595.6</v>
      </c>
      <c r="S50" s="167">
        <v>722161.89</v>
      </c>
      <c r="T50" s="167">
        <v>0</v>
      </c>
      <c r="U50" s="167">
        <v>265151.42</v>
      </c>
      <c r="V50" s="167">
        <v>5331.32</v>
      </c>
      <c r="W50" s="167">
        <v>10853.54</v>
      </c>
      <c r="X50" s="167">
        <v>5645.72</v>
      </c>
      <c r="Y50" s="167">
        <v>77939.929999999993</v>
      </c>
      <c r="Z50" s="167">
        <v>5862.79</v>
      </c>
      <c r="AA50" s="167">
        <v>54447.57</v>
      </c>
      <c r="AB50" s="167">
        <v>27763.119999999999</v>
      </c>
      <c r="AC50" s="167">
        <v>0</v>
      </c>
      <c r="AD50" s="167">
        <v>0</v>
      </c>
      <c r="AE50" s="167">
        <v>0</v>
      </c>
      <c r="AF50" s="167">
        <v>49805.07</v>
      </c>
      <c r="AG50" s="167">
        <v>60944.68</v>
      </c>
      <c r="AH50" s="167">
        <v>43550.36</v>
      </c>
      <c r="AI50" s="167">
        <v>34532.949999999997</v>
      </c>
      <c r="AJ50" s="167">
        <v>20566.310000000001</v>
      </c>
      <c r="AK50" s="167">
        <v>16366.57</v>
      </c>
      <c r="AL50" s="167">
        <v>0</v>
      </c>
      <c r="AM50" s="167">
        <v>0</v>
      </c>
      <c r="AN50" s="167">
        <v>0</v>
      </c>
      <c r="AO50" s="167">
        <v>0</v>
      </c>
      <c r="AP50" s="167">
        <v>0</v>
      </c>
    </row>
    <row r="51" spans="1:42" ht="12">
      <c r="A51" s="31" t="s">
        <v>42</v>
      </c>
      <c r="B51" s="26">
        <v>42</v>
      </c>
      <c r="C51" s="198" t="s">
        <v>218</v>
      </c>
      <c r="D51" s="184" t="s">
        <v>53</v>
      </c>
      <c r="E51" s="167">
        <v>1176253</v>
      </c>
      <c r="F51" s="167">
        <v>13541479</v>
      </c>
      <c r="G51" s="167">
        <v>11639196.02</v>
      </c>
      <c r="H51" s="167">
        <v>1239740.8700000001</v>
      </c>
      <c r="I51" s="167">
        <v>2425020.06</v>
      </c>
      <c r="J51" s="167">
        <v>47970.15</v>
      </c>
      <c r="K51" s="167">
        <v>4160613.74</v>
      </c>
      <c r="L51" s="167">
        <v>5670391.4699999997</v>
      </c>
      <c r="M51" s="167">
        <v>852989.51</v>
      </c>
      <c r="N51" s="167">
        <v>3808021.22</v>
      </c>
      <c r="O51" s="167">
        <v>8506347.2200000007</v>
      </c>
      <c r="P51" s="167">
        <v>1587425.3</v>
      </c>
      <c r="Q51" s="167">
        <v>890172.86</v>
      </c>
      <c r="R51" s="167">
        <v>1613346.72</v>
      </c>
      <c r="S51" s="167">
        <v>13319514.32</v>
      </c>
      <c r="T51" s="167">
        <v>732917.97</v>
      </c>
      <c r="U51" s="167">
        <v>3822840.14</v>
      </c>
      <c r="V51" s="167">
        <v>882613.4</v>
      </c>
      <c r="W51" s="167">
        <v>439511.12</v>
      </c>
      <c r="X51" s="167">
        <v>521320.26</v>
      </c>
      <c r="Y51" s="167">
        <v>430710.22</v>
      </c>
      <c r="Z51" s="167">
        <v>12973409.92</v>
      </c>
      <c r="AA51" s="167">
        <v>5695884.2599999998</v>
      </c>
      <c r="AB51" s="167">
        <v>3587051.46</v>
      </c>
      <c r="AC51" s="167">
        <v>0</v>
      </c>
      <c r="AD51" s="167">
        <v>0</v>
      </c>
      <c r="AE51" s="167">
        <v>0</v>
      </c>
      <c r="AF51" s="167">
        <v>6115177.9699999997</v>
      </c>
      <c r="AG51" s="167">
        <v>8276043.4199999999</v>
      </c>
      <c r="AH51" s="167">
        <v>5241490.96</v>
      </c>
      <c r="AI51" s="167">
        <v>5335296.0999999996</v>
      </c>
      <c r="AJ51" s="167">
        <v>7149588.2599999998</v>
      </c>
      <c r="AK51" s="167">
        <v>2854173.77</v>
      </c>
      <c r="AL51" s="167">
        <v>149300</v>
      </c>
      <c r="AM51" s="167">
        <v>3712720</v>
      </c>
      <c r="AN51" s="167">
        <v>0</v>
      </c>
      <c r="AO51" s="167">
        <v>306826</v>
      </c>
      <c r="AP51" s="167">
        <v>961796</v>
      </c>
    </row>
    <row r="52" spans="1:42">
      <c r="A52" s="31"/>
      <c r="B52" s="26">
        <v>43</v>
      </c>
      <c r="C52" s="161"/>
      <c r="D52" s="183" t="s">
        <v>54</v>
      </c>
      <c r="E52" s="166">
        <v>525391</v>
      </c>
      <c r="F52" s="166">
        <v>1496058</v>
      </c>
      <c r="G52" s="166">
        <v>831791</v>
      </c>
      <c r="H52" s="166">
        <v>0</v>
      </c>
      <c r="I52" s="166">
        <v>0</v>
      </c>
      <c r="J52" s="166">
        <v>0</v>
      </c>
      <c r="K52" s="166">
        <v>110727</v>
      </c>
      <c r="L52" s="166">
        <v>248194</v>
      </c>
      <c r="M52" s="166">
        <v>0</v>
      </c>
      <c r="N52" s="166">
        <v>79</v>
      </c>
      <c r="O52" s="166">
        <v>487673</v>
      </c>
      <c r="P52" s="166">
        <v>0</v>
      </c>
      <c r="Q52" s="166">
        <v>0</v>
      </c>
      <c r="R52" s="166">
        <v>0</v>
      </c>
      <c r="S52" s="166">
        <v>269369</v>
      </c>
      <c r="T52" s="166">
        <v>0</v>
      </c>
      <c r="U52" s="166">
        <v>301012</v>
      </c>
      <c r="V52" s="166">
        <v>0</v>
      </c>
      <c r="W52" s="166">
        <v>0</v>
      </c>
      <c r="X52" s="166">
        <v>0</v>
      </c>
      <c r="Y52" s="166">
        <v>2493</v>
      </c>
      <c r="Z52" s="166">
        <v>1823</v>
      </c>
      <c r="AA52" s="166">
        <v>0</v>
      </c>
      <c r="AB52" s="166">
        <v>61507</v>
      </c>
      <c r="AC52" s="166">
        <v>0</v>
      </c>
      <c r="AD52" s="166">
        <v>0</v>
      </c>
      <c r="AE52" s="166">
        <v>0</v>
      </c>
      <c r="AF52" s="166">
        <v>0</v>
      </c>
      <c r="AG52" s="166">
        <v>3905</v>
      </c>
      <c r="AH52" s="166">
        <v>0</v>
      </c>
      <c r="AI52" s="166">
        <v>0</v>
      </c>
      <c r="AJ52" s="166">
        <v>79997</v>
      </c>
      <c r="AK52" s="166">
        <v>1045</v>
      </c>
      <c r="AL52" s="166" t="s">
        <v>77</v>
      </c>
      <c r="AM52" s="166" t="s">
        <v>77</v>
      </c>
      <c r="AN52" s="166" t="s">
        <v>77</v>
      </c>
      <c r="AO52" s="166" t="s">
        <v>77</v>
      </c>
      <c r="AP52" s="166" t="s">
        <v>77</v>
      </c>
    </row>
    <row r="53" spans="1:42" ht="24">
      <c r="A53" s="31" t="s">
        <v>42</v>
      </c>
      <c r="B53" s="26">
        <v>44</v>
      </c>
      <c r="C53" s="198" t="s">
        <v>308</v>
      </c>
      <c r="D53" s="184" t="s">
        <v>246</v>
      </c>
      <c r="E53" s="167">
        <v>650862</v>
      </c>
      <c r="F53" s="167">
        <f>F51-F52</f>
        <v>12045421</v>
      </c>
      <c r="G53" s="167">
        <v>10807405.02</v>
      </c>
      <c r="H53" s="167">
        <v>1239740.8700000001</v>
      </c>
      <c r="I53" s="167">
        <v>2425020.06</v>
      </c>
      <c r="J53" s="167">
        <v>47970.15</v>
      </c>
      <c r="K53" s="167">
        <v>4049886.74</v>
      </c>
      <c r="L53" s="167">
        <v>5422197.4699999997</v>
      </c>
      <c r="M53" s="167">
        <v>852989.51</v>
      </c>
      <c r="N53" s="167">
        <v>3807942.22</v>
      </c>
      <c r="O53" s="167">
        <v>8018674.2199999997</v>
      </c>
      <c r="P53" s="167">
        <v>1587425.3</v>
      </c>
      <c r="Q53" s="167">
        <v>890172.86</v>
      </c>
      <c r="R53" s="167">
        <v>1613346.72</v>
      </c>
      <c r="S53" s="167">
        <v>13050145.32</v>
      </c>
      <c r="T53" s="167">
        <v>732917.97</v>
      </c>
      <c r="U53" s="167">
        <v>3521828.14</v>
      </c>
      <c r="V53" s="167">
        <v>882613.4</v>
      </c>
      <c r="W53" s="167">
        <v>439511.12</v>
      </c>
      <c r="X53" s="167">
        <v>521320.26</v>
      </c>
      <c r="Y53" s="167">
        <v>428217.22</v>
      </c>
      <c r="Z53" s="167">
        <v>12971586.92</v>
      </c>
      <c r="AA53" s="167">
        <v>5695884.2599999998</v>
      </c>
      <c r="AB53" s="167">
        <v>3525544.46</v>
      </c>
      <c r="AC53" s="167">
        <v>0</v>
      </c>
      <c r="AD53" s="167">
        <v>0</v>
      </c>
      <c r="AE53" s="167">
        <v>0</v>
      </c>
      <c r="AF53" s="167">
        <v>6115177.9699999997</v>
      </c>
      <c r="AG53" s="167">
        <v>8272138.4199999999</v>
      </c>
      <c r="AH53" s="167">
        <v>5241490.96</v>
      </c>
      <c r="AI53" s="167">
        <v>5335296.0999999996</v>
      </c>
      <c r="AJ53" s="167">
        <v>7069591.2599999998</v>
      </c>
      <c r="AK53" s="167">
        <v>2853128.77</v>
      </c>
      <c r="AL53" s="167">
        <v>149300</v>
      </c>
      <c r="AM53" s="167">
        <v>3712720</v>
      </c>
      <c r="AN53" s="167">
        <v>0</v>
      </c>
      <c r="AO53" s="167">
        <v>306826</v>
      </c>
      <c r="AP53" s="167">
        <v>961796</v>
      </c>
    </row>
    <row r="54" spans="1:42">
      <c r="A54" s="31" t="s">
        <v>42</v>
      </c>
      <c r="B54" s="26">
        <v>45</v>
      </c>
      <c r="C54" s="199" t="s">
        <v>309</v>
      </c>
      <c r="D54" s="185" t="s">
        <v>247</v>
      </c>
      <c r="E54" s="168" t="s">
        <v>77</v>
      </c>
      <c r="F54" s="168" t="s">
        <v>77</v>
      </c>
      <c r="G54" s="168" t="s">
        <v>77</v>
      </c>
      <c r="H54" s="168" t="s">
        <v>77</v>
      </c>
      <c r="I54" s="168" t="s">
        <v>77</v>
      </c>
      <c r="J54" s="168" t="s">
        <v>77</v>
      </c>
      <c r="K54" s="168" t="s">
        <v>77</v>
      </c>
      <c r="L54" s="168" t="s">
        <v>77</v>
      </c>
      <c r="M54" s="168" t="s">
        <v>77</v>
      </c>
      <c r="N54" s="168" t="s">
        <v>77</v>
      </c>
      <c r="O54" s="168" t="s">
        <v>77</v>
      </c>
      <c r="P54" s="168" t="s">
        <v>77</v>
      </c>
      <c r="Q54" s="168" t="s">
        <v>77</v>
      </c>
      <c r="R54" s="168" t="s">
        <v>77</v>
      </c>
      <c r="S54" s="168" t="s">
        <v>77</v>
      </c>
      <c r="T54" s="168" t="s">
        <v>77</v>
      </c>
      <c r="U54" s="168" t="s">
        <v>77</v>
      </c>
      <c r="V54" s="168" t="s">
        <v>77</v>
      </c>
      <c r="W54" s="168" t="s">
        <v>77</v>
      </c>
      <c r="X54" s="168" t="s">
        <v>77</v>
      </c>
      <c r="Y54" s="168" t="s">
        <v>77</v>
      </c>
      <c r="Z54" s="168" t="s">
        <v>77</v>
      </c>
      <c r="AA54" s="168">
        <v>57075.8768191688</v>
      </c>
      <c r="AB54" s="168">
        <v>36257.339935817501</v>
      </c>
      <c r="AC54" s="168">
        <v>0</v>
      </c>
      <c r="AD54" s="168">
        <v>0</v>
      </c>
      <c r="AE54" s="168">
        <v>0</v>
      </c>
      <c r="AF54" s="168">
        <v>66504.319839799893</v>
      </c>
      <c r="AG54" s="168">
        <v>80916.280440684597</v>
      </c>
      <c r="AH54" s="168">
        <v>48655.087867071103</v>
      </c>
      <c r="AI54" s="168">
        <v>54858.5841451245</v>
      </c>
      <c r="AJ54" s="168">
        <v>0</v>
      </c>
      <c r="AK54" s="168">
        <v>0</v>
      </c>
      <c r="AL54" s="168" t="s">
        <v>77</v>
      </c>
      <c r="AM54" s="168" t="s">
        <v>77</v>
      </c>
      <c r="AN54" s="168" t="s">
        <v>77</v>
      </c>
      <c r="AO54" s="168" t="s">
        <v>77</v>
      </c>
      <c r="AP54" s="168" t="s">
        <v>77</v>
      </c>
    </row>
    <row r="55" spans="1:42">
      <c r="A55" s="31" t="s">
        <v>42</v>
      </c>
      <c r="B55" s="26">
        <v>46</v>
      </c>
      <c r="C55" s="199" t="s">
        <v>310</v>
      </c>
      <c r="D55" s="185" t="s">
        <v>248</v>
      </c>
      <c r="E55" s="168" t="s">
        <v>77</v>
      </c>
      <c r="F55" s="168" t="s">
        <v>77</v>
      </c>
      <c r="G55" s="168" t="s">
        <v>77</v>
      </c>
      <c r="H55" s="168" t="s">
        <v>77</v>
      </c>
      <c r="I55" s="168" t="s">
        <v>77</v>
      </c>
      <c r="J55" s="168" t="s">
        <v>77</v>
      </c>
      <c r="K55" s="168" t="s">
        <v>77</v>
      </c>
      <c r="L55" s="168" t="s">
        <v>77</v>
      </c>
      <c r="M55" s="168" t="s">
        <v>77</v>
      </c>
      <c r="N55" s="168" t="s">
        <v>77</v>
      </c>
      <c r="O55" s="168" t="s">
        <v>77</v>
      </c>
      <c r="P55" s="168" t="s">
        <v>77</v>
      </c>
      <c r="Q55" s="168" t="s">
        <v>77</v>
      </c>
      <c r="R55" s="168" t="s">
        <v>77</v>
      </c>
      <c r="S55" s="168" t="s">
        <v>77</v>
      </c>
      <c r="T55" s="168" t="s">
        <v>77</v>
      </c>
      <c r="U55" s="168" t="s">
        <v>77</v>
      </c>
      <c r="V55" s="168" t="s">
        <v>77</v>
      </c>
      <c r="W55" s="168" t="s">
        <v>77</v>
      </c>
      <c r="X55" s="168" t="s">
        <v>77</v>
      </c>
      <c r="Y55" s="168" t="s">
        <v>77</v>
      </c>
      <c r="Z55" s="168" t="s">
        <v>77</v>
      </c>
      <c r="AA55" s="168">
        <v>1716.1846422568599</v>
      </c>
      <c r="AB55" s="168">
        <v>1528.2322172900101</v>
      </c>
      <c r="AC55" s="168" t="s">
        <v>77</v>
      </c>
      <c r="AD55" s="168" t="s">
        <v>77</v>
      </c>
      <c r="AE55" s="168" t="s">
        <v>77</v>
      </c>
      <c r="AF55" s="168">
        <v>1651.29630506593</v>
      </c>
      <c r="AG55" s="168">
        <v>2248.71651299628</v>
      </c>
      <c r="AH55" s="168">
        <v>2127.8899540890202</v>
      </c>
      <c r="AI55" s="168">
        <v>1476.7690533109901</v>
      </c>
      <c r="AJ55" s="168" t="s">
        <v>77</v>
      </c>
      <c r="AK55" s="168" t="s">
        <v>77</v>
      </c>
      <c r="AL55" s="168" t="s">
        <v>77</v>
      </c>
      <c r="AM55" s="168" t="s">
        <v>77</v>
      </c>
      <c r="AN55" s="168" t="s">
        <v>77</v>
      </c>
      <c r="AO55" s="168" t="s">
        <v>77</v>
      </c>
      <c r="AP55" s="168" t="s">
        <v>77</v>
      </c>
    </row>
    <row r="56" spans="1:42">
      <c r="A56" s="31"/>
      <c r="B56" s="26">
        <v>47</v>
      </c>
      <c r="C56" s="199" t="s">
        <v>311</v>
      </c>
      <c r="D56" s="185" t="s">
        <v>249</v>
      </c>
      <c r="E56" s="168" t="s">
        <v>77</v>
      </c>
      <c r="F56" s="168" t="s">
        <v>77</v>
      </c>
      <c r="G56" s="168" t="s">
        <v>77</v>
      </c>
      <c r="H56" s="168" t="s">
        <v>77</v>
      </c>
      <c r="I56" s="168" t="s">
        <v>77</v>
      </c>
      <c r="J56" s="168" t="s">
        <v>77</v>
      </c>
      <c r="K56" s="168" t="s">
        <v>77</v>
      </c>
      <c r="L56" s="168" t="s">
        <v>77</v>
      </c>
      <c r="M56" s="168" t="s">
        <v>77</v>
      </c>
      <c r="N56" s="168" t="s">
        <v>77</v>
      </c>
      <c r="O56" s="168" t="s">
        <v>77</v>
      </c>
      <c r="P56" s="168" t="s">
        <v>77</v>
      </c>
      <c r="Q56" s="168" t="s">
        <v>77</v>
      </c>
      <c r="R56" s="168" t="s">
        <v>77</v>
      </c>
      <c r="S56" s="168" t="s">
        <v>77</v>
      </c>
      <c r="T56" s="168" t="s">
        <v>77</v>
      </c>
      <c r="U56" s="168" t="s">
        <v>77</v>
      </c>
      <c r="V56" s="168" t="s">
        <v>77</v>
      </c>
      <c r="W56" s="168" t="s">
        <v>77</v>
      </c>
      <c r="X56" s="168" t="s">
        <v>77</v>
      </c>
      <c r="Y56" s="168" t="s">
        <v>77</v>
      </c>
      <c r="Z56" s="168" t="s">
        <v>77</v>
      </c>
      <c r="AA56" s="168">
        <v>13.778612392710199</v>
      </c>
      <c r="AB56" s="168">
        <v>4.8709547716416797</v>
      </c>
      <c r="AC56" s="168" t="s">
        <v>77</v>
      </c>
      <c r="AD56" s="168" t="s">
        <v>77</v>
      </c>
      <c r="AE56" s="168" t="s">
        <v>77</v>
      </c>
      <c r="AF56" s="168">
        <v>16.362102216343299</v>
      </c>
      <c r="AG56" s="168">
        <v>24.946823609457599</v>
      </c>
      <c r="AH56" s="168">
        <v>6.4049018544238603</v>
      </c>
      <c r="AI56" s="168">
        <v>9.2036824966931103</v>
      </c>
      <c r="AJ56" s="168" t="s">
        <v>77</v>
      </c>
      <c r="AK56" s="168" t="s">
        <v>77</v>
      </c>
      <c r="AL56" s="168" t="s">
        <v>77</v>
      </c>
      <c r="AM56" s="168" t="s">
        <v>77</v>
      </c>
      <c r="AN56" s="168" t="s">
        <v>77</v>
      </c>
      <c r="AO56" s="168" t="s">
        <v>77</v>
      </c>
      <c r="AP56" s="168" t="s">
        <v>77</v>
      </c>
    </row>
    <row r="57" spans="1:42">
      <c r="A57" s="31" t="s">
        <v>42</v>
      </c>
      <c r="B57" s="26">
        <v>48</v>
      </c>
      <c r="C57" s="199" t="s">
        <v>312</v>
      </c>
      <c r="D57" s="185" t="s">
        <v>250</v>
      </c>
      <c r="E57" s="168" t="s">
        <v>77</v>
      </c>
      <c r="F57" s="168" t="s">
        <v>77</v>
      </c>
      <c r="G57" s="168" t="s">
        <v>77</v>
      </c>
      <c r="H57" s="168" t="s">
        <v>77</v>
      </c>
      <c r="I57" s="168" t="s">
        <v>77</v>
      </c>
      <c r="J57" s="168" t="s">
        <v>77</v>
      </c>
      <c r="K57" s="168" t="s">
        <v>77</v>
      </c>
      <c r="L57" s="168" t="s">
        <v>77</v>
      </c>
      <c r="M57" s="168" t="s">
        <v>77</v>
      </c>
      <c r="N57" s="168" t="s">
        <v>77</v>
      </c>
      <c r="O57" s="168" t="s">
        <v>77</v>
      </c>
      <c r="P57" s="168" t="s">
        <v>77</v>
      </c>
      <c r="Q57" s="168" t="s">
        <v>77</v>
      </c>
      <c r="R57" s="168" t="s">
        <v>77</v>
      </c>
      <c r="S57" s="168" t="s">
        <v>77</v>
      </c>
      <c r="T57" s="168" t="s">
        <v>77</v>
      </c>
      <c r="U57" s="168" t="s">
        <v>77</v>
      </c>
      <c r="V57" s="168" t="s">
        <v>77</v>
      </c>
      <c r="W57" s="168" t="s">
        <v>77</v>
      </c>
      <c r="X57" s="168" t="s">
        <v>77</v>
      </c>
      <c r="Y57" s="168" t="s">
        <v>77</v>
      </c>
      <c r="Z57" s="168" t="s">
        <v>77</v>
      </c>
      <c r="AA57" s="168">
        <v>8448.6833997234899</v>
      </c>
      <c r="AB57" s="168">
        <v>5367.0097264452997</v>
      </c>
      <c r="AC57" s="168">
        <v>0</v>
      </c>
      <c r="AD57" s="168">
        <v>0</v>
      </c>
      <c r="AE57" s="168">
        <v>0</v>
      </c>
      <c r="AF57" s="168">
        <v>9844.3330940071501</v>
      </c>
      <c r="AG57" s="168">
        <v>11977.6703123198</v>
      </c>
      <c r="AH57" s="168">
        <v>7202.1921709059698</v>
      </c>
      <c r="AI57" s="168">
        <v>8120.4676130982798</v>
      </c>
      <c r="AJ57" s="168">
        <v>0</v>
      </c>
      <c r="AK57" s="168">
        <v>0</v>
      </c>
      <c r="AL57" s="168" t="s">
        <v>77</v>
      </c>
      <c r="AM57" s="168" t="s">
        <v>77</v>
      </c>
      <c r="AN57" s="168" t="s">
        <v>77</v>
      </c>
      <c r="AO57" s="168" t="s">
        <v>77</v>
      </c>
      <c r="AP57" s="168" t="s">
        <v>77</v>
      </c>
    </row>
    <row r="58" spans="1:42" ht="24">
      <c r="A58" s="31" t="s">
        <v>42</v>
      </c>
      <c r="B58" s="26">
        <v>49</v>
      </c>
      <c r="C58" s="200" t="s">
        <v>313</v>
      </c>
      <c r="D58" s="186" t="s">
        <v>251</v>
      </c>
      <c r="E58" s="169" t="s">
        <v>77</v>
      </c>
      <c r="F58" s="169" t="s">
        <v>77</v>
      </c>
      <c r="G58" s="169" t="s">
        <v>77</v>
      </c>
      <c r="H58" s="169" t="s">
        <v>77</v>
      </c>
      <c r="I58" s="169" t="s">
        <v>77</v>
      </c>
      <c r="J58" s="169" t="s">
        <v>77</v>
      </c>
      <c r="K58" s="169" t="s">
        <v>77</v>
      </c>
      <c r="L58" s="169" t="s">
        <v>77</v>
      </c>
      <c r="M58" s="169" t="s">
        <v>77</v>
      </c>
      <c r="N58" s="169" t="s">
        <v>77</v>
      </c>
      <c r="O58" s="169" t="s">
        <v>77</v>
      </c>
      <c r="P58" s="169" t="s">
        <v>77</v>
      </c>
      <c r="Q58" s="169" t="s">
        <v>77</v>
      </c>
      <c r="R58" s="169" t="s">
        <v>77</v>
      </c>
      <c r="S58" s="169" t="s">
        <v>77</v>
      </c>
      <c r="T58" s="169" t="s">
        <v>77</v>
      </c>
      <c r="U58" s="169" t="s">
        <v>77</v>
      </c>
      <c r="V58" s="169" t="s">
        <v>77</v>
      </c>
      <c r="W58" s="169" t="s">
        <v>77</v>
      </c>
      <c r="X58" s="169" t="s">
        <v>77</v>
      </c>
      <c r="Y58" s="169" t="s">
        <v>77</v>
      </c>
      <c r="Z58" s="169" t="s">
        <v>77</v>
      </c>
      <c r="AA58" s="169">
        <v>67254.523473541805</v>
      </c>
      <c r="AB58" s="169">
        <v>43157.452834324497</v>
      </c>
      <c r="AC58" s="169">
        <v>0</v>
      </c>
      <c r="AD58" s="169">
        <v>0</v>
      </c>
      <c r="AE58" s="169">
        <v>0</v>
      </c>
      <c r="AF58" s="169">
        <v>78016.311341089298</v>
      </c>
      <c r="AG58" s="169">
        <v>95167.614089610201</v>
      </c>
      <c r="AH58" s="169">
        <v>57991.5748939205</v>
      </c>
      <c r="AI58" s="169">
        <v>64465.024494030396</v>
      </c>
      <c r="AJ58" s="169">
        <v>0</v>
      </c>
      <c r="AK58" s="169">
        <v>0</v>
      </c>
      <c r="AL58" s="169" t="s">
        <v>77</v>
      </c>
      <c r="AM58" s="169" t="s">
        <v>77</v>
      </c>
      <c r="AN58" s="169" t="s">
        <v>77</v>
      </c>
      <c r="AO58" s="169" t="s">
        <v>77</v>
      </c>
      <c r="AP58" s="169" t="s">
        <v>77</v>
      </c>
    </row>
    <row r="59" spans="1:42">
      <c r="A59" s="31" t="s">
        <v>42</v>
      </c>
      <c r="B59" s="26">
        <v>50</v>
      </c>
      <c r="C59" s="201" t="s">
        <v>314</v>
      </c>
      <c r="D59" s="187" t="s">
        <v>252</v>
      </c>
      <c r="E59" s="170" t="s">
        <v>77</v>
      </c>
      <c r="F59" s="170" t="s">
        <v>77</v>
      </c>
      <c r="G59" s="170" t="s">
        <v>77</v>
      </c>
      <c r="H59" s="170" t="s">
        <v>77</v>
      </c>
      <c r="I59" s="170" t="s">
        <v>77</v>
      </c>
      <c r="J59" s="170" t="s">
        <v>77</v>
      </c>
      <c r="K59" s="170" t="s">
        <v>77</v>
      </c>
      <c r="L59" s="170" t="s">
        <v>77</v>
      </c>
      <c r="M59" s="170" t="s">
        <v>77</v>
      </c>
      <c r="N59" s="170" t="s">
        <v>77</v>
      </c>
      <c r="O59" s="170" t="s">
        <v>77</v>
      </c>
      <c r="P59" s="170" t="s">
        <v>77</v>
      </c>
      <c r="Q59" s="170" t="s">
        <v>77</v>
      </c>
      <c r="R59" s="170" t="s">
        <v>77</v>
      </c>
      <c r="S59" s="170" t="s">
        <v>77</v>
      </c>
      <c r="T59" s="170" t="s">
        <v>77</v>
      </c>
      <c r="U59" s="170" t="s">
        <v>77</v>
      </c>
      <c r="V59" s="170" t="s">
        <v>77</v>
      </c>
      <c r="W59" s="170" t="s">
        <v>77</v>
      </c>
      <c r="X59" s="170" t="s">
        <v>77</v>
      </c>
      <c r="Y59" s="170" t="s">
        <v>77</v>
      </c>
      <c r="Z59" s="170" t="s">
        <v>77</v>
      </c>
      <c r="AA59" s="170" t="s">
        <v>77</v>
      </c>
      <c r="AB59" s="170" t="s">
        <v>77</v>
      </c>
      <c r="AC59" s="170" t="s">
        <v>77</v>
      </c>
      <c r="AD59" s="170" t="s">
        <v>77</v>
      </c>
      <c r="AE59" s="170" t="s">
        <v>77</v>
      </c>
      <c r="AF59" s="170" t="s">
        <v>77</v>
      </c>
      <c r="AG59" s="170" t="s">
        <v>77</v>
      </c>
      <c r="AH59" s="170" t="s">
        <v>77</v>
      </c>
      <c r="AI59" s="170" t="s">
        <v>77</v>
      </c>
      <c r="AJ59" s="170" t="s">
        <v>77</v>
      </c>
      <c r="AK59" s="170" t="s">
        <v>77</v>
      </c>
      <c r="AL59" s="170" t="s">
        <v>77</v>
      </c>
      <c r="AM59" s="170" t="s">
        <v>77</v>
      </c>
      <c r="AN59" s="170" t="s">
        <v>77</v>
      </c>
      <c r="AO59" s="170" t="s">
        <v>77</v>
      </c>
      <c r="AP59" s="170" t="s">
        <v>77</v>
      </c>
    </row>
    <row r="60" spans="1:42">
      <c r="A60" s="31"/>
      <c r="B60" s="26">
        <v>51</v>
      </c>
      <c r="C60" s="201" t="s">
        <v>315</v>
      </c>
      <c r="D60" s="187" t="s">
        <v>253</v>
      </c>
      <c r="E60" s="170" t="s">
        <v>77</v>
      </c>
      <c r="F60" s="170" t="s">
        <v>77</v>
      </c>
      <c r="G60" s="170" t="s">
        <v>77</v>
      </c>
      <c r="H60" s="170" t="s">
        <v>77</v>
      </c>
      <c r="I60" s="170" t="s">
        <v>77</v>
      </c>
      <c r="J60" s="170" t="s">
        <v>77</v>
      </c>
      <c r="K60" s="170" t="s">
        <v>77</v>
      </c>
      <c r="L60" s="170" t="s">
        <v>77</v>
      </c>
      <c r="M60" s="170" t="s">
        <v>77</v>
      </c>
      <c r="N60" s="170" t="s">
        <v>77</v>
      </c>
      <c r="O60" s="170" t="s">
        <v>77</v>
      </c>
      <c r="P60" s="170" t="s">
        <v>77</v>
      </c>
      <c r="Q60" s="170" t="s">
        <v>77</v>
      </c>
      <c r="R60" s="170" t="s">
        <v>77</v>
      </c>
      <c r="S60" s="170" t="s">
        <v>77</v>
      </c>
      <c r="T60" s="170" t="s">
        <v>77</v>
      </c>
      <c r="U60" s="170" t="s">
        <v>77</v>
      </c>
      <c r="V60" s="170" t="s">
        <v>77</v>
      </c>
      <c r="W60" s="170" t="s">
        <v>77</v>
      </c>
      <c r="X60" s="170" t="s">
        <v>77</v>
      </c>
      <c r="Y60" s="170" t="s">
        <v>77</v>
      </c>
      <c r="Z60" s="170" t="s">
        <v>77</v>
      </c>
      <c r="AA60" s="170" t="s">
        <v>77</v>
      </c>
      <c r="AB60" s="170" t="s">
        <v>77</v>
      </c>
      <c r="AC60" s="170" t="s">
        <v>77</v>
      </c>
      <c r="AD60" s="170" t="s">
        <v>77</v>
      </c>
      <c r="AE60" s="170" t="s">
        <v>77</v>
      </c>
      <c r="AF60" s="170" t="s">
        <v>77</v>
      </c>
      <c r="AG60" s="170" t="s">
        <v>77</v>
      </c>
      <c r="AH60" s="170" t="s">
        <v>77</v>
      </c>
      <c r="AI60" s="170" t="s">
        <v>77</v>
      </c>
      <c r="AJ60" s="170" t="s">
        <v>77</v>
      </c>
      <c r="AK60" s="170" t="s">
        <v>77</v>
      </c>
      <c r="AL60" s="170" t="s">
        <v>77</v>
      </c>
      <c r="AM60" s="170" t="s">
        <v>77</v>
      </c>
      <c r="AN60" s="170" t="s">
        <v>77</v>
      </c>
      <c r="AO60" s="170" t="s">
        <v>77</v>
      </c>
      <c r="AP60" s="170" t="s">
        <v>77</v>
      </c>
    </row>
    <row r="61" spans="1:42">
      <c r="A61" s="31" t="s">
        <v>42</v>
      </c>
      <c r="B61" s="26">
        <v>52</v>
      </c>
      <c r="C61" s="201" t="s">
        <v>316</v>
      </c>
      <c r="D61" s="187" t="s">
        <v>254</v>
      </c>
      <c r="E61" s="170" t="s">
        <v>77</v>
      </c>
      <c r="F61" s="170" t="s">
        <v>77</v>
      </c>
      <c r="G61" s="170" t="s">
        <v>77</v>
      </c>
      <c r="H61" s="170" t="s">
        <v>77</v>
      </c>
      <c r="I61" s="170" t="s">
        <v>77</v>
      </c>
      <c r="J61" s="170" t="s">
        <v>77</v>
      </c>
      <c r="K61" s="170" t="s">
        <v>77</v>
      </c>
      <c r="L61" s="170" t="s">
        <v>77</v>
      </c>
      <c r="M61" s="170" t="s">
        <v>77</v>
      </c>
      <c r="N61" s="170" t="s">
        <v>77</v>
      </c>
      <c r="O61" s="170" t="s">
        <v>77</v>
      </c>
      <c r="P61" s="170" t="s">
        <v>77</v>
      </c>
      <c r="Q61" s="170" t="s">
        <v>77</v>
      </c>
      <c r="R61" s="170" t="s">
        <v>77</v>
      </c>
      <c r="S61" s="170" t="s">
        <v>77</v>
      </c>
      <c r="T61" s="170" t="s">
        <v>77</v>
      </c>
      <c r="U61" s="170" t="s">
        <v>77</v>
      </c>
      <c r="V61" s="170" t="s">
        <v>77</v>
      </c>
      <c r="W61" s="170" t="s">
        <v>77</v>
      </c>
      <c r="X61" s="170" t="s">
        <v>77</v>
      </c>
      <c r="Y61" s="170" t="s">
        <v>77</v>
      </c>
      <c r="Z61" s="170" t="s">
        <v>77</v>
      </c>
      <c r="AA61" s="170" t="s">
        <v>77</v>
      </c>
      <c r="AB61" s="170" t="s">
        <v>77</v>
      </c>
      <c r="AC61" s="170" t="s">
        <v>77</v>
      </c>
      <c r="AD61" s="170" t="s">
        <v>77</v>
      </c>
      <c r="AE61" s="170" t="s">
        <v>77</v>
      </c>
      <c r="AF61" s="170" t="s">
        <v>77</v>
      </c>
      <c r="AG61" s="170" t="s">
        <v>77</v>
      </c>
      <c r="AH61" s="170" t="s">
        <v>77</v>
      </c>
      <c r="AI61" s="170" t="s">
        <v>77</v>
      </c>
      <c r="AJ61" s="170" t="s">
        <v>77</v>
      </c>
      <c r="AK61" s="170" t="s">
        <v>77</v>
      </c>
      <c r="AL61" s="170" t="s">
        <v>77</v>
      </c>
      <c r="AM61" s="170" t="s">
        <v>77</v>
      </c>
      <c r="AN61" s="170" t="s">
        <v>77</v>
      </c>
      <c r="AO61" s="170" t="s">
        <v>77</v>
      </c>
      <c r="AP61" s="170" t="s">
        <v>77</v>
      </c>
    </row>
    <row r="62" spans="1:42">
      <c r="A62" s="31" t="s">
        <v>42</v>
      </c>
      <c r="B62" s="26">
        <v>53</v>
      </c>
      <c r="C62" s="201" t="s">
        <v>317</v>
      </c>
      <c r="D62" s="187" t="s">
        <v>255</v>
      </c>
      <c r="E62" s="170" t="s">
        <v>77</v>
      </c>
      <c r="F62" s="170" t="s">
        <v>77</v>
      </c>
      <c r="G62" s="170" t="s">
        <v>77</v>
      </c>
      <c r="H62" s="170" t="s">
        <v>77</v>
      </c>
      <c r="I62" s="170" t="s">
        <v>77</v>
      </c>
      <c r="J62" s="170" t="s">
        <v>77</v>
      </c>
      <c r="K62" s="170" t="s">
        <v>77</v>
      </c>
      <c r="L62" s="170" t="s">
        <v>77</v>
      </c>
      <c r="M62" s="170" t="s">
        <v>77</v>
      </c>
      <c r="N62" s="170" t="s">
        <v>77</v>
      </c>
      <c r="O62" s="170" t="s">
        <v>77</v>
      </c>
      <c r="P62" s="170" t="s">
        <v>77</v>
      </c>
      <c r="Q62" s="170" t="s">
        <v>77</v>
      </c>
      <c r="R62" s="170" t="s">
        <v>77</v>
      </c>
      <c r="S62" s="170" t="s">
        <v>77</v>
      </c>
      <c r="T62" s="170" t="s">
        <v>77</v>
      </c>
      <c r="U62" s="170" t="s">
        <v>77</v>
      </c>
      <c r="V62" s="170" t="s">
        <v>77</v>
      </c>
      <c r="W62" s="170" t="s">
        <v>77</v>
      </c>
      <c r="X62" s="170" t="s">
        <v>77</v>
      </c>
      <c r="Y62" s="170" t="s">
        <v>77</v>
      </c>
      <c r="Z62" s="170" t="s">
        <v>77</v>
      </c>
      <c r="AA62" s="170" t="s">
        <v>77</v>
      </c>
      <c r="AB62" s="170" t="s">
        <v>77</v>
      </c>
      <c r="AC62" s="170" t="s">
        <v>77</v>
      </c>
      <c r="AD62" s="170" t="s">
        <v>77</v>
      </c>
      <c r="AE62" s="170" t="s">
        <v>77</v>
      </c>
      <c r="AF62" s="170" t="s">
        <v>77</v>
      </c>
      <c r="AG62" s="170" t="s">
        <v>77</v>
      </c>
      <c r="AH62" s="170" t="s">
        <v>77</v>
      </c>
      <c r="AI62" s="170" t="s">
        <v>77</v>
      </c>
      <c r="AJ62" s="170" t="s">
        <v>77</v>
      </c>
      <c r="AK62" s="170" t="s">
        <v>77</v>
      </c>
      <c r="AL62" s="170" t="s">
        <v>77</v>
      </c>
      <c r="AM62" s="170" t="s">
        <v>77</v>
      </c>
      <c r="AN62" s="170" t="s">
        <v>77</v>
      </c>
      <c r="AO62" s="170" t="s">
        <v>77</v>
      </c>
      <c r="AP62" s="170" t="s">
        <v>77</v>
      </c>
    </row>
    <row r="63" spans="1:42">
      <c r="A63" s="31" t="s">
        <v>42</v>
      </c>
      <c r="B63" s="26">
        <v>54</v>
      </c>
      <c r="C63" s="201" t="s">
        <v>318</v>
      </c>
      <c r="D63" s="187" t="s">
        <v>256</v>
      </c>
      <c r="E63" s="170" t="s">
        <v>77</v>
      </c>
      <c r="F63" s="170" t="s">
        <v>77</v>
      </c>
      <c r="G63" s="170" t="s">
        <v>77</v>
      </c>
      <c r="H63" s="170" t="s">
        <v>77</v>
      </c>
      <c r="I63" s="170" t="s">
        <v>77</v>
      </c>
      <c r="J63" s="170" t="s">
        <v>77</v>
      </c>
      <c r="K63" s="170" t="s">
        <v>77</v>
      </c>
      <c r="L63" s="170" t="s">
        <v>77</v>
      </c>
      <c r="M63" s="170" t="s">
        <v>77</v>
      </c>
      <c r="N63" s="170" t="s">
        <v>77</v>
      </c>
      <c r="O63" s="170" t="s">
        <v>77</v>
      </c>
      <c r="P63" s="170" t="s">
        <v>77</v>
      </c>
      <c r="Q63" s="170" t="s">
        <v>77</v>
      </c>
      <c r="R63" s="170" t="s">
        <v>77</v>
      </c>
      <c r="S63" s="170" t="s">
        <v>77</v>
      </c>
      <c r="T63" s="170" t="s">
        <v>77</v>
      </c>
      <c r="U63" s="170" t="s">
        <v>77</v>
      </c>
      <c r="V63" s="170" t="s">
        <v>77</v>
      </c>
      <c r="W63" s="170" t="s">
        <v>77</v>
      </c>
      <c r="X63" s="170" t="s">
        <v>77</v>
      </c>
      <c r="Y63" s="170" t="s">
        <v>77</v>
      </c>
      <c r="Z63" s="170" t="s">
        <v>77</v>
      </c>
      <c r="AA63" s="170" t="s">
        <v>77</v>
      </c>
      <c r="AB63" s="170" t="s">
        <v>77</v>
      </c>
      <c r="AC63" s="170" t="s">
        <v>77</v>
      </c>
      <c r="AD63" s="170" t="s">
        <v>77</v>
      </c>
      <c r="AE63" s="170" t="s">
        <v>77</v>
      </c>
      <c r="AF63" s="170" t="s">
        <v>77</v>
      </c>
      <c r="AG63" s="170" t="s">
        <v>77</v>
      </c>
      <c r="AH63" s="170" t="s">
        <v>77</v>
      </c>
      <c r="AI63" s="170" t="s">
        <v>77</v>
      </c>
      <c r="AJ63" s="170" t="s">
        <v>77</v>
      </c>
      <c r="AK63" s="170" t="s">
        <v>77</v>
      </c>
      <c r="AL63" s="170" t="s">
        <v>77</v>
      </c>
      <c r="AM63" s="170" t="s">
        <v>77</v>
      </c>
      <c r="AN63" s="170" t="s">
        <v>77</v>
      </c>
      <c r="AO63" s="170" t="s">
        <v>77</v>
      </c>
      <c r="AP63" s="170" t="s">
        <v>77</v>
      </c>
    </row>
    <row r="64" spans="1:42">
      <c r="A64" s="31"/>
      <c r="B64" s="26">
        <v>55</v>
      </c>
      <c r="C64" s="201" t="s">
        <v>319</v>
      </c>
      <c r="D64" s="187" t="s">
        <v>257</v>
      </c>
      <c r="E64" s="170" t="s">
        <v>77</v>
      </c>
      <c r="F64" s="170" t="s">
        <v>77</v>
      </c>
      <c r="G64" s="170" t="s">
        <v>77</v>
      </c>
      <c r="H64" s="170" t="s">
        <v>77</v>
      </c>
      <c r="I64" s="170" t="s">
        <v>77</v>
      </c>
      <c r="J64" s="170" t="s">
        <v>77</v>
      </c>
      <c r="K64" s="170" t="s">
        <v>77</v>
      </c>
      <c r="L64" s="170" t="s">
        <v>77</v>
      </c>
      <c r="M64" s="170" t="s">
        <v>77</v>
      </c>
      <c r="N64" s="170" t="s">
        <v>77</v>
      </c>
      <c r="O64" s="170" t="s">
        <v>77</v>
      </c>
      <c r="P64" s="170" t="s">
        <v>77</v>
      </c>
      <c r="Q64" s="170" t="s">
        <v>77</v>
      </c>
      <c r="R64" s="170" t="s">
        <v>77</v>
      </c>
      <c r="S64" s="170" t="s">
        <v>77</v>
      </c>
      <c r="T64" s="170" t="s">
        <v>77</v>
      </c>
      <c r="U64" s="170" t="s">
        <v>77</v>
      </c>
      <c r="V64" s="170" t="s">
        <v>77</v>
      </c>
      <c r="W64" s="170" t="s">
        <v>77</v>
      </c>
      <c r="X64" s="170" t="s">
        <v>77</v>
      </c>
      <c r="Y64" s="170" t="s">
        <v>77</v>
      </c>
      <c r="Z64" s="170" t="s">
        <v>77</v>
      </c>
      <c r="AA64" s="170" t="s">
        <v>77</v>
      </c>
      <c r="AB64" s="170" t="s">
        <v>77</v>
      </c>
      <c r="AC64" s="170" t="s">
        <v>77</v>
      </c>
      <c r="AD64" s="170" t="s">
        <v>77</v>
      </c>
      <c r="AE64" s="170" t="s">
        <v>77</v>
      </c>
      <c r="AF64" s="170" t="s">
        <v>77</v>
      </c>
      <c r="AG64" s="170" t="s">
        <v>77</v>
      </c>
      <c r="AH64" s="170" t="s">
        <v>77</v>
      </c>
      <c r="AI64" s="170" t="s">
        <v>77</v>
      </c>
      <c r="AJ64" s="170" t="s">
        <v>77</v>
      </c>
      <c r="AK64" s="170" t="s">
        <v>77</v>
      </c>
      <c r="AL64" s="170" t="s">
        <v>77</v>
      </c>
      <c r="AM64" s="170" t="s">
        <v>77</v>
      </c>
      <c r="AN64" s="170" t="s">
        <v>77</v>
      </c>
      <c r="AO64" s="170" t="s">
        <v>77</v>
      </c>
      <c r="AP64" s="170" t="s">
        <v>77</v>
      </c>
    </row>
    <row r="65" spans="1:42">
      <c r="A65" s="31" t="s">
        <v>42</v>
      </c>
      <c r="B65" s="26">
        <v>56</v>
      </c>
      <c r="C65" s="201" t="s">
        <v>320</v>
      </c>
      <c r="D65" s="187" t="s">
        <v>258</v>
      </c>
      <c r="E65" s="170" t="s">
        <v>77</v>
      </c>
      <c r="F65" s="170" t="s">
        <v>77</v>
      </c>
      <c r="G65" s="170" t="s">
        <v>77</v>
      </c>
      <c r="H65" s="170" t="s">
        <v>77</v>
      </c>
      <c r="I65" s="170" t="s">
        <v>77</v>
      </c>
      <c r="J65" s="170" t="s">
        <v>77</v>
      </c>
      <c r="K65" s="170" t="s">
        <v>77</v>
      </c>
      <c r="L65" s="170" t="s">
        <v>77</v>
      </c>
      <c r="M65" s="170" t="s">
        <v>77</v>
      </c>
      <c r="N65" s="170" t="s">
        <v>77</v>
      </c>
      <c r="O65" s="170" t="s">
        <v>77</v>
      </c>
      <c r="P65" s="170" t="s">
        <v>77</v>
      </c>
      <c r="Q65" s="170" t="s">
        <v>77</v>
      </c>
      <c r="R65" s="170" t="s">
        <v>77</v>
      </c>
      <c r="S65" s="170" t="s">
        <v>77</v>
      </c>
      <c r="T65" s="170" t="s">
        <v>77</v>
      </c>
      <c r="U65" s="170" t="s">
        <v>77</v>
      </c>
      <c r="V65" s="170" t="s">
        <v>77</v>
      </c>
      <c r="W65" s="170" t="s">
        <v>77</v>
      </c>
      <c r="X65" s="170" t="s">
        <v>77</v>
      </c>
      <c r="Y65" s="170" t="s">
        <v>77</v>
      </c>
      <c r="Z65" s="170" t="s">
        <v>77</v>
      </c>
      <c r="AA65" s="170" t="s">
        <v>77</v>
      </c>
      <c r="AB65" s="170" t="s">
        <v>77</v>
      </c>
      <c r="AC65" s="170" t="s">
        <v>77</v>
      </c>
      <c r="AD65" s="170" t="s">
        <v>77</v>
      </c>
      <c r="AE65" s="170" t="s">
        <v>77</v>
      </c>
      <c r="AF65" s="170" t="s">
        <v>77</v>
      </c>
      <c r="AG65" s="170" t="s">
        <v>77</v>
      </c>
      <c r="AH65" s="170" t="s">
        <v>77</v>
      </c>
      <c r="AI65" s="170" t="s">
        <v>77</v>
      </c>
      <c r="AJ65" s="170" t="s">
        <v>77</v>
      </c>
      <c r="AK65" s="170" t="s">
        <v>77</v>
      </c>
      <c r="AL65" s="170" t="s">
        <v>77</v>
      </c>
      <c r="AM65" s="170" t="s">
        <v>77</v>
      </c>
      <c r="AN65" s="170" t="s">
        <v>77</v>
      </c>
      <c r="AO65" s="170" t="s">
        <v>77</v>
      </c>
      <c r="AP65" s="170" t="s">
        <v>77</v>
      </c>
    </row>
    <row r="66" spans="1:42">
      <c r="A66" s="31" t="s">
        <v>42</v>
      </c>
      <c r="B66" s="26">
        <v>57</v>
      </c>
      <c r="C66" s="201" t="s">
        <v>321</v>
      </c>
      <c r="D66" s="187" t="s">
        <v>259</v>
      </c>
      <c r="E66" s="170" t="s">
        <v>77</v>
      </c>
      <c r="F66" s="170" t="s">
        <v>77</v>
      </c>
      <c r="G66" s="170" t="s">
        <v>77</v>
      </c>
      <c r="H66" s="170" t="s">
        <v>77</v>
      </c>
      <c r="I66" s="170" t="s">
        <v>77</v>
      </c>
      <c r="J66" s="170" t="s">
        <v>77</v>
      </c>
      <c r="K66" s="170" t="s">
        <v>77</v>
      </c>
      <c r="L66" s="170" t="s">
        <v>77</v>
      </c>
      <c r="M66" s="170" t="s">
        <v>77</v>
      </c>
      <c r="N66" s="170" t="s">
        <v>77</v>
      </c>
      <c r="O66" s="170" t="s">
        <v>77</v>
      </c>
      <c r="P66" s="170" t="s">
        <v>77</v>
      </c>
      <c r="Q66" s="170" t="s">
        <v>77</v>
      </c>
      <c r="R66" s="170" t="s">
        <v>77</v>
      </c>
      <c r="S66" s="170" t="s">
        <v>77</v>
      </c>
      <c r="T66" s="170" t="s">
        <v>77</v>
      </c>
      <c r="U66" s="170" t="s">
        <v>77</v>
      </c>
      <c r="V66" s="170" t="s">
        <v>77</v>
      </c>
      <c r="W66" s="170" t="s">
        <v>77</v>
      </c>
      <c r="X66" s="170" t="s">
        <v>77</v>
      </c>
      <c r="Y66" s="170" t="s">
        <v>77</v>
      </c>
      <c r="Z66" s="170" t="s">
        <v>77</v>
      </c>
      <c r="AA66" s="170" t="s">
        <v>77</v>
      </c>
      <c r="AB66" s="170" t="s">
        <v>77</v>
      </c>
      <c r="AC66" s="170" t="s">
        <v>77</v>
      </c>
      <c r="AD66" s="170" t="s">
        <v>77</v>
      </c>
      <c r="AE66" s="170" t="s">
        <v>77</v>
      </c>
      <c r="AF66" s="170" t="s">
        <v>77</v>
      </c>
      <c r="AG66" s="170" t="s">
        <v>77</v>
      </c>
      <c r="AH66" s="170" t="s">
        <v>77</v>
      </c>
      <c r="AI66" s="170" t="s">
        <v>77</v>
      </c>
      <c r="AJ66" s="170" t="s">
        <v>77</v>
      </c>
      <c r="AK66" s="170" t="s">
        <v>77</v>
      </c>
      <c r="AL66" s="170" t="s">
        <v>77</v>
      </c>
      <c r="AM66" s="170" t="s">
        <v>77</v>
      </c>
      <c r="AN66" s="170" t="s">
        <v>77</v>
      </c>
      <c r="AO66" s="170" t="s">
        <v>77</v>
      </c>
      <c r="AP66" s="170" t="s">
        <v>77</v>
      </c>
    </row>
    <row r="67" spans="1:42">
      <c r="A67" s="31" t="s">
        <v>42</v>
      </c>
      <c r="B67" s="26">
        <v>58</v>
      </c>
      <c r="C67" s="201" t="s">
        <v>322</v>
      </c>
      <c r="D67" s="187" t="s">
        <v>260</v>
      </c>
      <c r="E67" s="170" t="s">
        <v>77</v>
      </c>
      <c r="F67" s="170" t="s">
        <v>77</v>
      </c>
      <c r="G67" s="170" t="s">
        <v>77</v>
      </c>
      <c r="H67" s="170" t="s">
        <v>77</v>
      </c>
      <c r="I67" s="170" t="s">
        <v>77</v>
      </c>
      <c r="J67" s="170" t="s">
        <v>77</v>
      </c>
      <c r="K67" s="170" t="s">
        <v>77</v>
      </c>
      <c r="L67" s="170" t="s">
        <v>77</v>
      </c>
      <c r="M67" s="170" t="s">
        <v>77</v>
      </c>
      <c r="N67" s="170" t="s">
        <v>77</v>
      </c>
      <c r="O67" s="170" t="s">
        <v>77</v>
      </c>
      <c r="P67" s="170" t="s">
        <v>77</v>
      </c>
      <c r="Q67" s="170" t="s">
        <v>77</v>
      </c>
      <c r="R67" s="170" t="s">
        <v>77</v>
      </c>
      <c r="S67" s="170" t="s">
        <v>77</v>
      </c>
      <c r="T67" s="170" t="s">
        <v>77</v>
      </c>
      <c r="U67" s="170" t="s">
        <v>77</v>
      </c>
      <c r="V67" s="170" t="s">
        <v>77</v>
      </c>
      <c r="W67" s="170" t="s">
        <v>77</v>
      </c>
      <c r="X67" s="170" t="s">
        <v>77</v>
      </c>
      <c r="Y67" s="170" t="s">
        <v>77</v>
      </c>
      <c r="Z67" s="170" t="s">
        <v>77</v>
      </c>
      <c r="AA67" s="170" t="s">
        <v>77</v>
      </c>
      <c r="AB67" s="170" t="s">
        <v>77</v>
      </c>
      <c r="AC67" s="170" t="s">
        <v>77</v>
      </c>
      <c r="AD67" s="170" t="s">
        <v>77</v>
      </c>
      <c r="AE67" s="170" t="s">
        <v>77</v>
      </c>
      <c r="AF67" s="170" t="s">
        <v>77</v>
      </c>
      <c r="AG67" s="170" t="s">
        <v>77</v>
      </c>
      <c r="AH67" s="170" t="s">
        <v>77</v>
      </c>
      <c r="AI67" s="170" t="s">
        <v>77</v>
      </c>
      <c r="AJ67" s="170" t="s">
        <v>77</v>
      </c>
      <c r="AK67" s="170" t="s">
        <v>77</v>
      </c>
      <c r="AL67" s="170" t="s">
        <v>77</v>
      </c>
      <c r="AM67" s="170" t="s">
        <v>77</v>
      </c>
      <c r="AN67" s="170" t="s">
        <v>77</v>
      </c>
      <c r="AO67" s="170" t="s">
        <v>77</v>
      </c>
      <c r="AP67" s="170" t="s">
        <v>77</v>
      </c>
    </row>
    <row r="68" spans="1:42">
      <c r="A68" s="31" t="s">
        <v>42</v>
      </c>
      <c r="B68" s="26">
        <v>59</v>
      </c>
      <c r="C68" s="201" t="s">
        <v>323</v>
      </c>
      <c r="D68" s="187" t="s">
        <v>261</v>
      </c>
      <c r="E68" s="170" t="s">
        <v>77</v>
      </c>
      <c r="F68" s="170" t="s">
        <v>77</v>
      </c>
      <c r="G68" s="170" t="s">
        <v>77</v>
      </c>
      <c r="H68" s="170" t="s">
        <v>77</v>
      </c>
      <c r="I68" s="170" t="s">
        <v>77</v>
      </c>
      <c r="J68" s="170" t="s">
        <v>77</v>
      </c>
      <c r="K68" s="170" t="s">
        <v>77</v>
      </c>
      <c r="L68" s="170" t="s">
        <v>77</v>
      </c>
      <c r="M68" s="170" t="s">
        <v>77</v>
      </c>
      <c r="N68" s="170" t="s">
        <v>77</v>
      </c>
      <c r="O68" s="170" t="s">
        <v>77</v>
      </c>
      <c r="P68" s="170" t="s">
        <v>77</v>
      </c>
      <c r="Q68" s="170" t="s">
        <v>77</v>
      </c>
      <c r="R68" s="170" t="s">
        <v>77</v>
      </c>
      <c r="S68" s="170" t="s">
        <v>77</v>
      </c>
      <c r="T68" s="170" t="s">
        <v>77</v>
      </c>
      <c r="U68" s="170" t="s">
        <v>77</v>
      </c>
      <c r="V68" s="170" t="s">
        <v>77</v>
      </c>
      <c r="W68" s="170" t="s">
        <v>77</v>
      </c>
      <c r="X68" s="170" t="s">
        <v>77</v>
      </c>
      <c r="Y68" s="170" t="s">
        <v>77</v>
      </c>
      <c r="Z68" s="170" t="s">
        <v>77</v>
      </c>
      <c r="AA68" s="170" t="s">
        <v>77</v>
      </c>
      <c r="AB68" s="170" t="s">
        <v>77</v>
      </c>
      <c r="AC68" s="170" t="s">
        <v>77</v>
      </c>
      <c r="AD68" s="170" t="s">
        <v>77</v>
      </c>
      <c r="AE68" s="170" t="s">
        <v>77</v>
      </c>
      <c r="AF68" s="170" t="s">
        <v>77</v>
      </c>
      <c r="AG68" s="170" t="s">
        <v>77</v>
      </c>
      <c r="AH68" s="170" t="s">
        <v>77</v>
      </c>
      <c r="AI68" s="170" t="s">
        <v>77</v>
      </c>
      <c r="AJ68" s="170" t="s">
        <v>77</v>
      </c>
      <c r="AK68" s="170" t="s">
        <v>77</v>
      </c>
      <c r="AL68" s="170" t="s">
        <v>77</v>
      </c>
      <c r="AM68" s="170" t="s">
        <v>77</v>
      </c>
      <c r="AN68" s="170" t="s">
        <v>77</v>
      </c>
      <c r="AO68" s="170" t="s">
        <v>77</v>
      </c>
      <c r="AP68" s="170" t="s">
        <v>77</v>
      </c>
    </row>
    <row r="69" spans="1:42" ht="12">
      <c r="A69" s="31" t="s">
        <v>42</v>
      </c>
      <c r="B69" s="26">
        <v>60</v>
      </c>
      <c r="C69" s="202" t="s">
        <v>324</v>
      </c>
      <c r="D69" s="188" t="s">
        <v>262</v>
      </c>
      <c r="E69" s="171" t="s">
        <v>77</v>
      </c>
      <c r="F69" s="171" t="s">
        <v>77</v>
      </c>
      <c r="G69" s="171" t="s">
        <v>77</v>
      </c>
      <c r="H69" s="171" t="s">
        <v>77</v>
      </c>
      <c r="I69" s="171" t="s">
        <v>77</v>
      </c>
      <c r="J69" s="171" t="s">
        <v>77</v>
      </c>
      <c r="K69" s="171" t="s">
        <v>77</v>
      </c>
      <c r="L69" s="171" t="s">
        <v>77</v>
      </c>
      <c r="M69" s="171" t="s">
        <v>77</v>
      </c>
      <c r="N69" s="171" t="s">
        <v>77</v>
      </c>
      <c r="O69" s="171" t="s">
        <v>77</v>
      </c>
      <c r="P69" s="171" t="s">
        <v>77</v>
      </c>
      <c r="Q69" s="171" t="s">
        <v>77</v>
      </c>
      <c r="R69" s="171" t="s">
        <v>77</v>
      </c>
      <c r="S69" s="171" t="s">
        <v>77</v>
      </c>
      <c r="T69" s="171" t="s">
        <v>77</v>
      </c>
      <c r="U69" s="171" t="s">
        <v>77</v>
      </c>
      <c r="V69" s="171" t="s">
        <v>77</v>
      </c>
      <c r="W69" s="171" t="s">
        <v>77</v>
      </c>
      <c r="X69" s="171" t="s">
        <v>77</v>
      </c>
      <c r="Y69" s="171" t="s">
        <v>77</v>
      </c>
      <c r="Z69" s="171" t="s">
        <v>77</v>
      </c>
      <c r="AA69" s="171" t="s">
        <v>77</v>
      </c>
      <c r="AB69" s="171" t="s">
        <v>77</v>
      </c>
      <c r="AC69" s="171" t="s">
        <v>77</v>
      </c>
      <c r="AD69" s="171" t="s">
        <v>77</v>
      </c>
      <c r="AE69" s="171" t="s">
        <v>77</v>
      </c>
      <c r="AF69" s="171" t="s">
        <v>77</v>
      </c>
      <c r="AG69" s="171" t="s">
        <v>77</v>
      </c>
      <c r="AH69" s="171" t="s">
        <v>77</v>
      </c>
      <c r="AI69" s="171" t="s">
        <v>77</v>
      </c>
      <c r="AJ69" s="171" t="s">
        <v>77</v>
      </c>
      <c r="AK69" s="171" t="s">
        <v>77</v>
      </c>
      <c r="AL69" s="171">
        <v>5603.67645647464</v>
      </c>
      <c r="AM69" s="171">
        <v>233112.940589345</v>
      </c>
      <c r="AN69" s="171">
        <v>0</v>
      </c>
      <c r="AO69" s="171">
        <v>27084.4362062941</v>
      </c>
      <c r="AP69" s="171">
        <v>68065.990024645405</v>
      </c>
    </row>
    <row r="70" spans="1:42" ht="12">
      <c r="A70" s="31" t="s">
        <v>42</v>
      </c>
      <c r="B70" s="26">
        <v>61</v>
      </c>
      <c r="C70" s="202" t="s">
        <v>325</v>
      </c>
      <c r="D70" s="188" t="s">
        <v>263</v>
      </c>
      <c r="E70" s="171" t="s">
        <v>77</v>
      </c>
      <c r="F70" s="171" t="s">
        <v>77</v>
      </c>
      <c r="G70" s="171" t="s">
        <v>77</v>
      </c>
      <c r="H70" s="171" t="s">
        <v>77</v>
      </c>
      <c r="I70" s="171" t="s">
        <v>77</v>
      </c>
      <c r="J70" s="171" t="s">
        <v>77</v>
      </c>
      <c r="K70" s="171" t="s">
        <v>77</v>
      </c>
      <c r="L70" s="171" t="s">
        <v>77</v>
      </c>
      <c r="M70" s="171" t="s">
        <v>77</v>
      </c>
      <c r="N70" s="171" t="s">
        <v>77</v>
      </c>
      <c r="O70" s="171" t="s">
        <v>77</v>
      </c>
      <c r="P70" s="171" t="s">
        <v>77</v>
      </c>
      <c r="Q70" s="171" t="s">
        <v>77</v>
      </c>
      <c r="R70" s="171" t="s">
        <v>77</v>
      </c>
      <c r="S70" s="171" t="s">
        <v>77</v>
      </c>
      <c r="T70" s="171" t="s">
        <v>77</v>
      </c>
      <c r="U70" s="171" t="s">
        <v>77</v>
      </c>
      <c r="V70" s="171" t="s">
        <v>77</v>
      </c>
      <c r="W70" s="171" t="s">
        <v>77</v>
      </c>
      <c r="X70" s="171" t="s">
        <v>77</v>
      </c>
      <c r="Y70" s="171" t="s">
        <v>77</v>
      </c>
      <c r="Z70" s="171" t="s">
        <v>77</v>
      </c>
      <c r="AA70" s="171" t="s">
        <v>77</v>
      </c>
      <c r="AB70" s="171" t="s">
        <v>77</v>
      </c>
      <c r="AC70" s="171" t="s">
        <v>77</v>
      </c>
      <c r="AD70" s="171" t="s">
        <v>77</v>
      </c>
      <c r="AE70" s="171" t="s">
        <v>77</v>
      </c>
      <c r="AF70" s="171" t="s">
        <v>77</v>
      </c>
      <c r="AG70" s="171" t="s">
        <v>77</v>
      </c>
      <c r="AH70" s="171" t="s">
        <v>77</v>
      </c>
      <c r="AI70" s="171" t="s">
        <v>77</v>
      </c>
      <c r="AJ70" s="171" t="s">
        <v>77</v>
      </c>
      <c r="AK70" s="171" t="s">
        <v>77</v>
      </c>
      <c r="AL70" s="171">
        <v>1109.3377204220899</v>
      </c>
      <c r="AM70" s="171">
        <v>46148.449169558997</v>
      </c>
      <c r="AN70" s="171">
        <v>0</v>
      </c>
      <c r="AO70" s="171">
        <v>5361.7989820401099</v>
      </c>
      <c r="AP70" s="171">
        <v>13474.755510727</v>
      </c>
    </row>
    <row r="71" spans="1:42" ht="12">
      <c r="A71" s="31" t="s">
        <v>42</v>
      </c>
      <c r="B71" s="26">
        <v>62</v>
      </c>
      <c r="C71" s="202" t="s">
        <v>326</v>
      </c>
      <c r="D71" s="188" t="s">
        <v>264</v>
      </c>
      <c r="E71" s="171" t="s">
        <v>77</v>
      </c>
      <c r="F71" s="171" t="s">
        <v>77</v>
      </c>
      <c r="G71" s="171" t="s">
        <v>77</v>
      </c>
      <c r="H71" s="171" t="s">
        <v>77</v>
      </c>
      <c r="I71" s="171" t="s">
        <v>77</v>
      </c>
      <c r="J71" s="171" t="s">
        <v>77</v>
      </c>
      <c r="K71" s="171" t="s">
        <v>77</v>
      </c>
      <c r="L71" s="171" t="s">
        <v>77</v>
      </c>
      <c r="M71" s="171" t="s">
        <v>77</v>
      </c>
      <c r="N71" s="171" t="s">
        <v>77</v>
      </c>
      <c r="O71" s="171" t="s">
        <v>77</v>
      </c>
      <c r="P71" s="171" t="s">
        <v>77</v>
      </c>
      <c r="Q71" s="171" t="s">
        <v>77</v>
      </c>
      <c r="R71" s="171" t="s">
        <v>77</v>
      </c>
      <c r="S71" s="171" t="s">
        <v>77</v>
      </c>
      <c r="T71" s="171" t="s">
        <v>77</v>
      </c>
      <c r="U71" s="171" t="s">
        <v>77</v>
      </c>
      <c r="V71" s="171" t="s">
        <v>77</v>
      </c>
      <c r="W71" s="171" t="s">
        <v>77</v>
      </c>
      <c r="X71" s="171" t="s">
        <v>77</v>
      </c>
      <c r="Y71" s="171" t="s">
        <v>77</v>
      </c>
      <c r="Z71" s="171" t="s">
        <v>77</v>
      </c>
      <c r="AA71" s="171" t="s">
        <v>77</v>
      </c>
      <c r="AB71" s="171" t="s">
        <v>77</v>
      </c>
      <c r="AC71" s="171" t="s">
        <v>77</v>
      </c>
      <c r="AD71" s="171" t="s">
        <v>77</v>
      </c>
      <c r="AE71" s="171" t="s">
        <v>77</v>
      </c>
      <c r="AF71" s="171" t="s">
        <v>77</v>
      </c>
      <c r="AG71" s="171" t="s">
        <v>77</v>
      </c>
      <c r="AH71" s="171" t="s">
        <v>77</v>
      </c>
      <c r="AI71" s="171" t="s">
        <v>77</v>
      </c>
      <c r="AJ71" s="171" t="s">
        <v>77</v>
      </c>
      <c r="AK71" s="171" t="s">
        <v>77</v>
      </c>
      <c r="AL71" s="171">
        <v>622.07798457918898</v>
      </c>
      <c r="AM71" s="171">
        <v>25878.444158494302</v>
      </c>
      <c r="AN71" s="171">
        <v>0</v>
      </c>
      <c r="AO71" s="171">
        <v>3006.71025879941</v>
      </c>
      <c r="AP71" s="171">
        <v>7556.1739193552203</v>
      </c>
    </row>
    <row r="72" spans="1:42" ht="12">
      <c r="A72" s="31" t="s">
        <v>42</v>
      </c>
      <c r="B72" s="26">
        <v>63</v>
      </c>
      <c r="C72" s="202" t="s">
        <v>327</v>
      </c>
      <c r="D72" s="188" t="s">
        <v>265</v>
      </c>
      <c r="E72" s="171" t="s">
        <v>77</v>
      </c>
      <c r="F72" s="171" t="s">
        <v>77</v>
      </c>
      <c r="G72" s="171" t="s">
        <v>77</v>
      </c>
      <c r="H72" s="171" t="s">
        <v>77</v>
      </c>
      <c r="I72" s="171" t="s">
        <v>77</v>
      </c>
      <c r="J72" s="171" t="s">
        <v>77</v>
      </c>
      <c r="K72" s="171" t="s">
        <v>77</v>
      </c>
      <c r="L72" s="171" t="s">
        <v>77</v>
      </c>
      <c r="M72" s="171" t="s">
        <v>77</v>
      </c>
      <c r="N72" s="171" t="s">
        <v>77</v>
      </c>
      <c r="O72" s="171" t="s">
        <v>77</v>
      </c>
      <c r="P72" s="171" t="s">
        <v>77</v>
      </c>
      <c r="Q72" s="171" t="s">
        <v>77</v>
      </c>
      <c r="R72" s="171" t="s">
        <v>77</v>
      </c>
      <c r="S72" s="171" t="s">
        <v>77</v>
      </c>
      <c r="T72" s="171" t="s">
        <v>77</v>
      </c>
      <c r="U72" s="171" t="s">
        <v>77</v>
      </c>
      <c r="V72" s="171" t="s">
        <v>77</v>
      </c>
      <c r="W72" s="171" t="s">
        <v>77</v>
      </c>
      <c r="X72" s="171" t="s">
        <v>77</v>
      </c>
      <c r="Y72" s="171" t="s">
        <v>77</v>
      </c>
      <c r="Z72" s="171" t="s">
        <v>77</v>
      </c>
      <c r="AA72" s="171" t="s">
        <v>77</v>
      </c>
      <c r="AB72" s="171" t="s">
        <v>77</v>
      </c>
      <c r="AC72" s="171" t="s">
        <v>77</v>
      </c>
      <c r="AD72" s="171" t="s">
        <v>77</v>
      </c>
      <c r="AE72" s="171" t="s">
        <v>77</v>
      </c>
      <c r="AF72" s="171" t="s">
        <v>77</v>
      </c>
      <c r="AG72" s="171" t="s">
        <v>77</v>
      </c>
      <c r="AH72" s="171" t="s">
        <v>77</v>
      </c>
      <c r="AI72" s="171" t="s">
        <v>77</v>
      </c>
      <c r="AJ72" s="171" t="s">
        <v>77</v>
      </c>
      <c r="AK72" s="171" t="s">
        <v>77</v>
      </c>
      <c r="AL72" s="171">
        <v>1127.45234223951</v>
      </c>
      <c r="AM72" s="171">
        <v>46902.017437163697</v>
      </c>
      <c r="AN72" s="171">
        <v>0</v>
      </c>
      <c r="AO72" s="171">
        <v>5449.35298749098</v>
      </c>
      <c r="AP72" s="171">
        <v>13694.787783735899</v>
      </c>
    </row>
    <row r="73" spans="1:42" ht="12">
      <c r="A73" s="31" t="s">
        <v>42</v>
      </c>
      <c r="B73" s="26">
        <v>64</v>
      </c>
      <c r="C73" s="202" t="s">
        <v>328</v>
      </c>
      <c r="D73" s="188" t="s">
        <v>266</v>
      </c>
      <c r="E73" s="171" t="s">
        <v>77</v>
      </c>
      <c r="F73" s="171" t="s">
        <v>77</v>
      </c>
      <c r="G73" s="171" t="s">
        <v>77</v>
      </c>
      <c r="H73" s="171" t="s">
        <v>77</v>
      </c>
      <c r="I73" s="171" t="s">
        <v>77</v>
      </c>
      <c r="J73" s="171" t="s">
        <v>77</v>
      </c>
      <c r="K73" s="171" t="s">
        <v>77</v>
      </c>
      <c r="L73" s="171" t="s">
        <v>77</v>
      </c>
      <c r="M73" s="171" t="s">
        <v>77</v>
      </c>
      <c r="N73" s="171" t="s">
        <v>77</v>
      </c>
      <c r="O73" s="171" t="s">
        <v>77</v>
      </c>
      <c r="P73" s="171" t="s">
        <v>77</v>
      </c>
      <c r="Q73" s="171" t="s">
        <v>77</v>
      </c>
      <c r="R73" s="171" t="s">
        <v>77</v>
      </c>
      <c r="S73" s="171" t="s">
        <v>77</v>
      </c>
      <c r="T73" s="171" t="s">
        <v>77</v>
      </c>
      <c r="U73" s="171" t="s">
        <v>77</v>
      </c>
      <c r="V73" s="171" t="s">
        <v>77</v>
      </c>
      <c r="W73" s="171" t="s">
        <v>77</v>
      </c>
      <c r="X73" s="171" t="s">
        <v>77</v>
      </c>
      <c r="Y73" s="171" t="s">
        <v>77</v>
      </c>
      <c r="Z73" s="171" t="s">
        <v>77</v>
      </c>
      <c r="AA73" s="171" t="s">
        <v>77</v>
      </c>
      <c r="AB73" s="171" t="s">
        <v>77</v>
      </c>
      <c r="AC73" s="171" t="s">
        <v>77</v>
      </c>
      <c r="AD73" s="171" t="s">
        <v>77</v>
      </c>
      <c r="AE73" s="171" t="s">
        <v>77</v>
      </c>
      <c r="AF73" s="171" t="s">
        <v>77</v>
      </c>
      <c r="AG73" s="171" t="s">
        <v>77</v>
      </c>
      <c r="AH73" s="171" t="s">
        <v>77</v>
      </c>
      <c r="AI73" s="171" t="s">
        <v>77</v>
      </c>
      <c r="AJ73" s="171" t="s">
        <v>77</v>
      </c>
      <c r="AK73" s="171" t="s">
        <v>77</v>
      </c>
      <c r="AL73" s="171">
        <v>10267.6718475613</v>
      </c>
      <c r="AM73" s="171">
        <v>255331.48440641601</v>
      </c>
      <c r="AN73" s="171">
        <v>0</v>
      </c>
      <c r="AO73" s="171">
        <v>21101.062841928</v>
      </c>
      <c r="AP73" s="171">
        <v>66144.713411233097</v>
      </c>
    </row>
    <row r="74" spans="1:42" ht="12">
      <c r="A74" s="31" t="s">
        <v>42</v>
      </c>
      <c r="B74" s="26">
        <v>65</v>
      </c>
      <c r="C74" s="202" t="s">
        <v>329</v>
      </c>
      <c r="D74" s="188" t="s">
        <v>267</v>
      </c>
      <c r="E74" s="171" t="s">
        <v>77</v>
      </c>
      <c r="F74" s="171" t="s">
        <v>77</v>
      </c>
      <c r="G74" s="171" t="s">
        <v>77</v>
      </c>
      <c r="H74" s="171" t="s">
        <v>77</v>
      </c>
      <c r="I74" s="171" t="s">
        <v>77</v>
      </c>
      <c r="J74" s="171" t="s">
        <v>77</v>
      </c>
      <c r="K74" s="171" t="s">
        <v>77</v>
      </c>
      <c r="L74" s="171" t="s">
        <v>77</v>
      </c>
      <c r="M74" s="171" t="s">
        <v>77</v>
      </c>
      <c r="N74" s="171" t="s">
        <v>77</v>
      </c>
      <c r="O74" s="171" t="s">
        <v>77</v>
      </c>
      <c r="P74" s="171" t="s">
        <v>77</v>
      </c>
      <c r="Q74" s="171" t="s">
        <v>77</v>
      </c>
      <c r="R74" s="171" t="s">
        <v>77</v>
      </c>
      <c r="S74" s="171" t="s">
        <v>77</v>
      </c>
      <c r="T74" s="171" t="s">
        <v>77</v>
      </c>
      <c r="U74" s="171" t="s">
        <v>77</v>
      </c>
      <c r="V74" s="171" t="s">
        <v>77</v>
      </c>
      <c r="W74" s="171" t="s">
        <v>77</v>
      </c>
      <c r="X74" s="171" t="s">
        <v>77</v>
      </c>
      <c r="Y74" s="171" t="s">
        <v>77</v>
      </c>
      <c r="Z74" s="171" t="s">
        <v>77</v>
      </c>
      <c r="AA74" s="171" t="s">
        <v>77</v>
      </c>
      <c r="AB74" s="171" t="s">
        <v>77</v>
      </c>
      <c r="AC74" s="171" t="s">
        <v>77</v>
      </c>
      <c r="AD74" s="171" t="s">
        <v>77</v>
      </c>
      <c r="AE74" s="171" t="s">
        <v>77</v>
      </c>
      <c r="AF74" s="171" t="s">
        <v>77</v>
      </c>
      <c r="AG74" s="171" t="s">
        <v>77</v>
      </c>
      <c r="AH74" s="171" t="s">
        <v>77</v>
      </c>
      <c r="AI74" s="171" t="s">
        <v>77</v>
      </c>
      <c r="AJ74" s="171" t="s">
        <v>77</v>
      </c>
      <c r="AK74" s="171" t="s">
        <v>77</v>
      </c>
      <c r="AL74" s="171">
        <v>512.18381746604905</v>
      </c>
      <c r="AM74" s="171">
        <v>21306.8468065876</v>
      </c>
      <c r="AN74" s="171">
        <v>0</v>
      </c>
      <c r="AO74" s="171">
        <v>2475.5551177525699</v>
      </c>
      <c r="AP74" s="171">
        <v>6221.3261028209399</v>
      </c>
    </row>
    <row r="75" spans="1:42" ht="24">
      <c r="A75" s="31" t="s">
        <v>42</v>
      </c>
      <c r="B75" s="26">
        <v>66</v>
      </c>
      <c r="C75" s="200" t="s">
        <v>330</v>
      </c>
      <c r="D75" s="186" t="s">
        <v>268</v>
      </c>
      <c r="E75" s="169" t="s">
        <v>77</v>
      </c>
      <c r="F75" s="169" t="s">
        <v>77</v>
      </c>
      <c r="G75" s="169" t="s">
        <v>77</v>
      </c>
      <c r="H75" s="169" t="s">
        <v>77</v>
      </c>
      <c r="I75" s="169" t="s">
        <v>77</v>
      </c>
      <c r="J75" s="169" t="s">
        <v>77</v>
      </c>
      <c r="K75" s="169" t="s">
        <v>77</v>
      </c>
      <c r="L75" s="169" t="s">
        <v>77</v>
      </c>
      <c r="M75" s="169" t="s">
        <v>77</v>
      </c>
      <c r="N75" s="169" t="s">
        <v>77</v>
      </c>
      <c r="O75" s="169" t="s">
        <v>77</v>
      </c>
      <c r="P75" s="169" t="s">
        <v>77</v>
      </c>
      <c r="Q75" s="169" t="s">
        <v>77</v>
      </c>
      <c r="R75" s="169" t="s">
        <v>77</v>
      </c>
      <c r="S75" s="169" t="s">
        <v>77</v>
      </c>
      <c r="T75" s="169" t="s">
        <v>77</v>
      </c>
      <c r="U75" s="169" t="s">
        <v>77</v>
      </c>
      <c r="V75" s="169" t="s">
        <v>77</v>
      </c>
      <c r="W75" s="169" t="s">
        <v>77</v>
      </c>
      <c r="X75" s="169" t="s">
        <v>77</v>
      </c>
      <c r="Y75" s="169" t="s">
        <v>77</v>
      </c>
      <c r="Z75" s="169" t="s">
        <v>77</v>
      </c>
      <c r="AA75" s="169" t="s">
        <v>77</v>
      </c>
      <c r="AB75" s="169" t="s">
        <v>77</v>
      </c>
      <c r="AC75" s="169" t="s">
        <v>77</v>
      </c>
      <c r="AD75" s="169" t="s">
        <v>77</v>
      </c>
      <c r="AE75" s="169" t="s">
        <v>77</v>
      </c>
      <c r="AF75" s="169" t="s">
        <v>77</v>
      </c>
      <c r="AG75" s="169" t="s">
        <v>77</v>
      </c>
      <c r="AH75" s="169" t="s">
        <v>77</v>
      </c>
      <c r="AI75" s="169" t="s">
        <v>77</v>
      </c>
      <c r="AJ75" s="169" t="s">
        <v>77</v>
      </c>
      <c r="AK75" s="169" t="s">
        <v>77</v>
      </c>
      <c r="AL75" s="169">
        <v>19242.400168742799</v>
      </c>
      <c r="AM75" s="169">
        <v>628680.18256756605</v>
      </c>
      <c r="AN75" s="169">
        <v>0</v>
      </c>
      <c r="AO75" s="169">
        <v>64478.916394305197</v>
      </c>
      <c r="AP75" s="169">
        <v>175157.74675251701</v>
      </c>
    </row>
    <row r="76" spans="1:42" ht="36">
      <c r="A76" s="31" t="s">
        <v>42</v>
      </c>
      <c r="B76" s="26">
        <v>67</v>
      </c>
      <c r="C76" s="198" t="s">
        <v>331</v>
      </c>
      <c r="D76" s="184" t="s">
        <v>269</v>
      </c>
      <c r="E76" s="167">
        <v>650862</v>
      </c>
      <c r="F76" s="167">
        <f>F53</f>
        <v>12045421</v>
      </c>
      <c r="G76" s="167">
        <v>10807405.02</v>
      </c>
      <c r="H76" s="167">
        <v>1239740.8700000001</v>
      </c>
      <c r="I76" s="167">
        <v>2425020.06</v>
      </c>
      <c r="J76" s="167">
        <v>47970.15</v>
      </c>
      <c r="K76" s="167">
        <v>4049886.74</v>
      </c>
      <c r="L76" s="167">
        <v>5422197.4699999997</v>
      </c>
      <c r="M76" s="167">
        <v>852989.51</v>
      </c>
      <c r="N76" s="167">
        <v>3807942.22</v>
      </c>
      <c r="O76" s="167">
        <v>8018674.2199999997</v>
      </c>
      <c r="P76" s="167">
        <v>1587425.3</v>
      </c>
      <c r="Q76" s="167">
        <v>890172.86</v>
      </c>
      <c r="R76" s="167">
        <v>1613346.72</v>
      </c>
      <c r="S76" s="167">
        <v>13050145.32</v>
      </c>
      <c r="T76" s="167">
        <v>732917.97</v>
      </c>
      <c r="U76" s="167">
        <v>3521828.14</v>
      </c>
      <c r="V76" s="167">
        <v>882613.4</v>
      </c>
      <c r="W76" s="167">
        <v>439511.12</v>
      </c>
      <c r="X76" s="167">
        <v>521320.26</v>
      </c>
      <c r="Y76" s="167">
        <v>428217.22</v>
      </c>
      <c r="Z76" s="167">
        <v>12971586.92</v>
      </c>
      <c r="AA76" s="167">
        <v>5763138.7834735401</v>
      </c>
      <c r="AB76" s="167">
        <v>3568701.91283433</v>
      </c>
      <c r="AC76" s="167">
        <v>0</v>
      </c>
      <c r="AD76" s="167">
        <v>0</v>
      </c>
      <c r="AE76" s="167">
        <v>0</v>
      </c>
      <c r="AF76" s="167">
        <v>6193194.2813410899</v>
      </c>
      <c r="AG76" s="167">
        <v>8367306.03408961</v>
      </c>
      <c r="AH76" s="167">
        <v>5299482.5348939197</v>
      </c>
      <c r="AI76" s="167">
        <v>5399761.1244940301</v>
      </c>
      <c r="AJ76" s="167">
        <v>7069591.2599999998</v>
      </c>
      <c r="AK76" s="167">
        <v>2853128.77</v>
      </c>
      <c r="AL76" s="167">
        <v>168542.40016874301</v>
      </c>
      <c r="AM76" s="167">
        <v>4341400.1825675704</v>
      </c>
      <c r="AN76" s="167">
        <v>0</v>
      </c>
      <c r="AO76" s="167">
        <v>371304.91639430501</v>
      </c>
      <c r="AP76" s="167">
        <v>1136953.7467525201</v>
      </c>
    </row>
    <row r="77" spans="1:42" ht="24">
      <c r="A77" s="31" t="s">
        <v>42</v>
      </c>
      <c r="B77" s="26">
        <v>68</v>
      </c>
      <c r="C77" s="198" t="s">
        <v>332</v>
      </c>
      <c r="D77" s="184" t="s">
        <v>270</v>
      </c>
      <c r="E77" s="167" t="s">
        <v>77</v>
      </c>
      <c r="F77" s="167" t="s">
        <v>77</v>
      </c>
      <c r="G77" s="167" t="s">
        <v>77</v>
      </c>
      <c r="H77" s="167" t="s">
        <v>77</v>
      </c>
      <c r="I77" s="167" t="s">
        <v>77</v>
      </c>
      <c r="J77" s="167" t="s">
        <v>77</v>
      </c>
      <c r="K77" s="167" t="s">
        <v>77</v>
      </c>
      <c r="L77" s="167" t="s">
        <v>77</v>
      </c>
      <c r="M77" s="167" t="s">
        <v>77</v>
      </c>
      <c r="N77" s="167" t="s">
        <v>77</v>
      </c>
      <c r="O77" s="167" t="s">
        <v>77</v>
      </c>
      <c r="P77" s="167" t="s">
        <v>77</v>
      </c>
      <c r="Q77" s="167" t="s">
        <v>77</v>
      </c>
      <c r="R77" s="167" t="s">
        <v>77</v>
      </c>
      <c r="S77" s="167" t="s">
        <v>77</v>
      </c>
      <c r="T77" s="167" t="s">
        <v>77</v>
      </c>
      <c r="U77" s="167" t="s">
        <v>77</v>
      </c>
      <c r="V77" s="167" t="s">
        <v>77</v>
      </c>
      <c r="W77" s="167" t="s">
        <v>77</v>
      </c>
      <c r="X77" s="167" t="s">
        <v>77</v>
      </c>
      <c r="Y77" s="167" t="s">
        <v>77</v>
      </c>
      <c r="Z77" s="167" t="s">
        <v>77</v>
      </c>
      <c r="AA77" s="167">
        <v>5817586.3534735404</v>
      </c>
      <c r="AB77" s="167">
        <v>3657972.0328343301</v>
      </c>
      <c r="AC77" s="167">
        <v>0</v>
      </c>
      <c r="AD77" s="167">
        <v>0</v>
      </c>
      <c r="AE77" s="167">
        <v>0</v>
      </c>
      <c r="AF77" s="167">
        <v>6242999.3513410902</v>
      </c>
      <c r="AG77" s="167">
        <v>8432155.7140896097</v>
      </c>
      <c r="AH77" s="167">
        <v>5343032.89489392</v>
      </c>
      <c r="AI77" s="167">
        <v>5434294.0744940303</v>
      </c>
      <c r="AJ77" s="167">
        <v>7170154.5700000003</v>
      </c>
      <c r="AK77" s="167">
        <v>2870540.34</v>
      </c>
      <c r="AL77" s="167" t="s">
        <v>77</v>
      </c>
      <c r="AM77" s="167" t="s">
        <v>77</v>
      </c>
      <c r="AN77" s="167" t="s">
        <v>77</v>
      </c>
      <c r="AO77" s="167" t="s">
        <v>77</v>
      </c>
      <c r="AP77" s="167" t="s">
        <v>77</v>
      </c>
    </row>
    <row r="78" spans="1:42" ht="15">
      <c r="A78" s="31" t="s">
        <v>42</v>
      </c>
      <c r="B78" s="26">
        <v>69</v>
      </c>
      <c r="C78" s="212" t="s">
        <v>306</v>
      </c>
      <c r="D78" s="212"/>
      <c r="E78" s="212"/>
      <c r="F78" s="212"/>
      <c r="G78" s="212"/>
      <c r="H78" s="212"/>
      <c r="I78" s="212"/>
      <c r="J78" s="212"/>
      <c r="K78" s="212"/>
      <c r="L78" s="212"/>
      <c r="M78" s="21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row>
    <row r="79" spans="1:42" ht="12.6">
      <c r="A79" s="31" t="s">
        <v>42</v>
      </c>
      <c r="B79" s="26">
        <v>70</v>
      </c>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row>
    <row r="80" spans="1:42" ht="57">
      <c r="A80" s="31" t="s">
        <v>42</v>
      </c>
      <c r="B80" s="26">
        <v>71</v>
      </c>
      <c r="C80" s="161"/>
      <c r="D80" s="183" t="s">
        <v>271</v>
      </c>
      <c r="E80" s="161" t="s">
        <v>333</v>
      </c>
      <c r="F80" s="161" t="s">
        <v>334</v>
      </c>
      <c r="G80" s="161" t="s">
        <v>217</v>
      </c>
      <c r="H80" s="161" t="s">
        <v>335</v>
      </c>
      <c r="I80" s="161" t="s">
        <v>336</v>
      </c>
      <c r="J80" s="161" t="s">
        <v>337</v>
      </c>
      <c r="K80" s="161" t="s">
        <v>217</v>
      </c>
      <c r="L80" s="161" t="s">
        <v>338</v>
      </c>
      <c r="M80" s="161" t="s">
        <v>339</v>
      </c>
      <c r="N80" s="161" t="s">
        <v>340</v>
      </c>
      <c r="O80" s="161" t="s">
        <v>56</v>
      </c>
      <c r="P80" s="161" t="s">
        <v>56</v>
      </c>
      <c r="Q80" s="161" t="s">
        <v>56</v>
      </c>
      <c r="R80" s="161" t="s">
        <v>56</v>
      </c>
      <c r="S80" s="161" t="s">
        <v>55</v>
      </c>
      <c r="T80" s="161" t="s">
        <v>56</v>
      </c>
      <c r="U80" s="161" t="s">
        <v>213</v>
      </c>
      <c r="V80" s="161" t="s">
        <v>214</v>
      </c>
      <c r="W80" s="161" t="s">
        <v>215</v>
      </c>
      <c r="X80" s="161" t="s">
        <v>216</v>
      </c>
      <c r="Y80" s="161" t="s">
        <v>55</v>
      </c>
      <c r="Z80" s="161" t="s">
        <v>217</v>
      </c>
      <c r="AA80" s="161" t="s">
        <v>218</v>
      </c>
      <c r="AB80" s="161" t="s">
        <v>219</v>
      </c>
      <c r="AC80" s="161" t="s">
        <v>219</v>
      </c>
      <c r="AD80" s="161" t="s">
        <v>218</v>
      </c>
      <c r="AE80" s="161" t="s">
        <v>218</v>
      </c>
      <c r="AF80" s="161" t="s">
        <v>220</v>
      </c>
      <c r="AG80" s="161" t="s">
        <v>220</v>
      </c>
      <c r="AH80" s="161" t="s">
        <v>220</v>
      </c>
      <c r="AI80" s="161" t="s">
        <v>220</v>
      </c>
      <c r="AJ80" s="161" t="s">
        <v>218</v>
      </c>
      <c r="AK80" s="161" t="s">
        <v>220</v>
      </c>
      <c r="AL80" s="161" t="s">
        <v>221</v>
      </c>
      <c r="AM80" s="161" t="s">
        <v>221</v>
      </c>
      <c r="AN80" s="161" t="s">
        <v>221</v>
      </c>
      <c r="AO80" s="161" t="s">
        <v>221</v>
      </c>
      <c r="AP80" s="161" t="s">
        <v>221</v>
      </c>
    </row>
    <row r="81" spans="1:42" ht="15">
      <c r="A81" s="31" t="s">
        <v>42</v>
      </c>
      <c r="B81" s="26">
        <v>72</v>
      </c>
      <c r="C81" s="212" t="s">
        <v>306</v>
      </c>
      <c r="D81" s="212"/>
      <c r="E81" s="212"/>
      <c r="F81" s="212"/>
      <c r="G81" s="212"/>
      <c r="H81" s="212"/>
      <c r="I81" s="212"/>
      <c r="J81" s="212"/>
      <c r="K81" s="212"/>
      <c r="L81" s="212"/>
      <c r="M81" s="21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row>
    <row r="82" spans="1:42" ht="12.6">
      <c r="A82" s="31" t="s">
        <v>42</v>
      </c>
      <c r="B82" s="26">
        <v>73</v>
      </c>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row>
    <row r="83" spans="1:42">
      <c r="A83" s="31" t="s">
        <v>42</v>
      </c>
      <c r="B83" s="26">
        <v>74</v>
      </c>
      <c r="C83" s="161" t="s">
        <v>341</v>
      </c>
      <c r="D83" s="183" t="s">
        <v>58</v>
      </c>
      <c r="E83" s="172">
        <v>1944533</v>
      </c>
      <c r="F83" s="172">
        <v>1239013</v>
      </c>
      <c r="G83" s="172">
        <v>201415</v>
      </c>
      <c r="H83" s="172">
        <v>105053</v>
      </c>
      <c r="I83" s="172">
        <v>909681</v>
      </c>
      <c r="J83" s="172">
        <v>571</v>
      </c>
      <c r="K83" s="172">
        <v>201415</v>
      </c>
      <c r="L83" s="172">
        <v>3059</v>
      </c>
      <c r="M83" s="172">
        <v>1005344</v>
      </c>
      <c r="N83" s="172">
        <v>288220</v>
      </c>
      <c r="O83" s="172">
        <v>3555.35</v>
      </c>
      <c r="P83" s="172">
        <v>3555.35</v>
      </c>
      <c r="Q83" s="172">
        <v>3555.35</v>
      </c>
      <c r="R83" s="172">
        <v>3555.35</v>
      </c>
      <c r="S83" s="172">
        <v>338417968.00999999</v>
      </c>
      <c r="T83" s="172">
        <v>3555.35</v>
      </c>
      <c r="U83" s="172">
        <v>0</v>
      </c>
      <c r="V83" s="172">
        <v>428577</v>
      </c>
      <c r="W83" s="172">
        <v>18633109</v>
      </c>
      <c r="X83" s="172">
        <v>72471344.400000006</v>
      </c>
      <c r="Y83" s="172">
        <v>338417968.00999999</v>
      </c>
      <c r="Z83" s="172">
        <v>201415</v>
      </c>
      <c r="AA83" s="166">
        <v>785558</v>
      </c>
      <c r="AB83" s="166">
        <v>573524</v>
      </c>
      <c r="AC83" s="166">
        <v>0</v>
      </c>
      <c r="AD83" s="166">
        <v>0</v>
      </c>
      <c r="AE83" s="166">
        <v>0</v>
      </c>
      <c r="AF83" s="166">
        <v>950726</v>
      </c>
      <c r="AG83" s="166">
        <v>1311025</v>
      </c>
      <c r="AH83" s="166">
        <v>798955</v>
      </c>
      <c r="AI83" s="166">
        <v>790150</v>
      </c>
      <c r="AJ83" s="166">
        <v>1975810</v>
      </c>
      <c r="AK83" s="166">
        <v>711531</v>
      </c>
      <c r="AL83" s="166">
        <v>164300</v>
      </c>
      <c r="AM83" s="166">
        <v>3712720</v>
      </c>
      <c r="AN83" s="166">
        <v>306826</v>
      </c>
      <c r="AO83" s="166">
        <v>786580</v>
      </c>
      <c r="AP83" s="166">
        <v>175215</v>
      </c>
    </row>
    <row r="84" spans="1:42" ht="15">
      <c r="A84" s="31" t="s">
        <v>42</v>
      </c>
      <c r="B84" s="26">
        <v>75</v>
      </c>
      <c r="C84" s="212" t="s">
        <v>306</v>
      </c>
      <c r="D84" s="212"/>
      <c r="E84" s="212"/>
      <c r="F84" s="212"/>
      <c r="G84" s="212"/>
      <c r="H84" s="212"/>
      <c r="I84" s="212"/>
      <c r="J84" s="212"/>
      <c r="K84" s="212"/>
      <c r="L84" s="212"/>
      <c r="M84" s="21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row>
    <row r="85" spans="1:42" ht="12.6">
      <c r="A85" s="31" t="s">
        <v>42</v>
      </c>
      <c r="B85" s="26">
        <v>76</v>
      </c>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row>
    <row r="86" spans="1:42" ht="12">
      <c r="A86" s="31" t="s">
        <v>42</v>
      </c>
      <c r="B86" s="26">
        <v>77</v>
      </c>
      <c r="C86" s="161" t="s">
        <v>342</v>
      </c>
      <c r="D86" s="184" t="s">
        <v>59</v>
      </c>
      <c r="E86" s="172">
        <v>0.60490256529459996</v>
      </c>
      <c r="F86" s="172">
        <v>10.93</v>
      </c>
      <c r="G86" s="172">
        <v>57.787136112007602</v>
      </c>
      <c r="H86" s="172">
        <v>11.801099159471899</v>
      </c>
      <c r="I86" s="172">
        <v>2.6657917006071399</v>
      </c>
      <c r="J86" s="172">
        <v>84.010770577933499</v>
      </c>
      <c r="K86" s="172">
        <v>20.6569209840379</v>
      </c>
      <c r="L86" s="172">
        <v>1853.6748839490001</v>
      </c>
      <c r="M86" s="172">
        <v>0.84845536453194004</v>
      </c>
      <c r="N86" s="172">
        <v>13.2122032475193</v>
      </c>
      <c r="O86" s="172">
        <v>2392.5484748336999</v>
      </c>
      <c r="P86" s="172">
        <v>446.48917828062002</v>
      </c>
      <c r="Q86" s="172">
        <v>250.375591713896</v>
      </c>
      <c r="R86" s="172">
        <v>453.77999915620097</v>
      </c>
      <c r="S86" s="172">
        <v>3.9358177103659998E-2</v>
      </c>
      <c r="T86" s="172">
        <v>206.14509682591</v>
      </c>
      <c r="U86" s="173">
        <v>0</v>
      </c>
      <c r="V86" s="172">
        <v>2.0594044944082399</v>
      </c>
      <c r="W86" s="172">
        <v>2.3587642835129999E-2</v>
      </c>
      <c r="X86" s="172">
        <v>7.1934674914099998E-3</v>
      </c>
      <c r="Y86" s="172">
        <v>1.27271676068E-3</v>
      </c>
      <c r="Z86" s="172">
        <v>64.411339373929493</v>
      </c>
      <c r="AA86" s="172">
        <v>7.2507494799874799</v>
      </c>
      <c r="AB86" s="172">
        <v>6.2544051513101504</v>
      </c>
      <c r="AC86" s="174" t="s">
        <v>77</v>
      </c>
      <c r="AD86" s="174" t="s">
        <v>77</v>
      </c>
      <c r="AE86" s="174" t="s">
        <v>77</v>
      </c>
      <c r="AF86" s="172">
        <v>6.4321139529159801</v>
      </c>
      <c r="AG86" s="172">
        <v>6.3126511088652002</v>
      </c>
      <c r="AH86" s="172">
        <v>6.56043326595365</v>
      </c>
      <c r="AI86" s="172">
        <v>6.7522572929190696</v>
      </c>
      <c r="AJ86" s="172">
        <v>3.6185606207074601</v>
      </c>
      <c r="AK86" s="172">
        <v>4.0113133089071296</v>
      </c>
      <c r="AL86" s="172">
        <v>0.90870359099208997</v>
      </c>
      <c r="AM86" s="172">
        <v>1</v>
      </c>
      <c r="AN86" s="173">
        <v>0</v>
      </c>
      <c r="AO86" s="172">
        <v>0.39007602532482</v>
      </c>
      <c r="AP86" s="172">
        <v>5.4892332277487697</v>
      </c>
    </row>
    <row r="87" spans="1:42" ht="48">
      <c r="A87" s="31" t="s">
        <v>42</v>
      </c>
      <c r="B87" s="26">
        <v>78</v>
      </c>
      <c r="C87" s="161" t="s">
        <v>343</v>
      </c>
      <c r="D87" s="184" t="s">
        <v>272</v>
      </c>
      <c r="E87" s="172">
        <v>0.60490256529459996</v>
      </c>
      <c r="F87" s="172">
        <v>11.17</v>
      </c>
      <c r="G87" s="172">
        <v>58.239316039023898</v>
      </c>
      <c r="H87" s="172">
        <v>12.0564942457617</v>
      </c>
      <c r="I87" s="172">
        <v>2.6657917006071399</v>
      </c>
      <c r="J87" s="172">
        <v>84.382399299474599</v>
      </c>
      <c r="K87" s="172">
        <v>20.7408793783978</v>
      </c>
      <c r="L87" s="172">
        <v>1860.1477639751599</v>
      </c>
      <c r="M87" s="172">
        <v>0.86654454594646002</v>
      </c>
      <c r="N87" s="172">
        <v>13.5045425716467</v>
      </c>
      <c r="O87" s="172">
        <v>2761.9369288537</v>
      </c>
      <c r="P87" s="172">
        <v>454.4121478898</v>
      </c>
      <c r="Q87" s="172">
        <v>254.411801932299</v>
      </c>
      <c r="R87" s="172">
        <v>458.16651525166299</v>
      </c>
      <c r="S87" s="172">
        <v>4.1492111936519999E-2</v>
      </c>
      <c r="T87" s="172">
        <v>206.14509682591</v>
      </c>
      <c r="U87" s="173">
        <v>0</v>
      </c>
      <c r="V87" s="172">
        <v>2.0718440793603001</v>
      </c>
      <c r="W87" s="172">
        <v>2.4170129633219999E-2</v>
      </c>
      <c r="X87" s="172">
        <v>7.2713702824599999E-3</v>
      </c>
      <c r="Y87" s="172">
        <v>1.50302347417E-3</v>
      </c>
      <c r="Z87" s="172">
        <v>64.4404473847529</v>
      </c>
      <c r="AA87" s="172">
        <v>7.4056738693687096</v>
      </c>
      <c r="AB87" s="172">
        <v>6.3780627015335503</v>
      </c>
      <c r="AC87" s="173">
        <v>0</v>
      </c>
      <c r="AD87" s="173">
        <v>0</v>
      </c>
      <c r="AE87" s="173">
        <v>0</v>
      </c>
      <c r="AF87" s="172">
        <v>6.5665600302727496</v>
      </c>
      <c r="AG87" s="172">
        <v>6.4317276284507301</v>
      </c>
      <c r="AH87" s="172">
        <v>6.6875267003697596</v>
      </c>
      <c r="AI87" s="172">
        <v>6.8775473954236901</v>
      </c>
      <c r="AJ87" s="172">
        <v>3.6289696731973198</v>
      </c>
      <c r="AK87" s="172">
        <v>4.0343152160622697</v>
      </c>
      <c r="AL87" s="172">
        <v>0.90870359099208997</v>
      </c>
      <c r="AM87" s="172">
        <v>1</v>
      </c>
      <c r="AN87" s="173">
        <v>0</v>
      </c>
      <c r="AO87" s="172">
        <v>0.39007602532482</v>
      </c>
      <c r="AP87" s="172">
        <v>5.4892332277487697</v>
      </c>
    </row>
    <row r="88" spans="1:42" ht="15">
      <c r="A88" s="31" t="s">
        <v>42</v>
      </c>
      <c r="B88" s="26">
        <v>79</v>
      </c>
      <c r="C88" s="212" t="s">
        <v>306</v>
      </c>
      <c r="D88" s="212"/>
      <c r="E88" s="212"/>
      <c r="F88" s="212"/>
      <c r="G88" s="212"/>
      <c r="H88" s="212"/>
      <c r="I88" s="212"/>
      <c r="J88" s="212"/>
      <c r="K88" s="212"/>
      <c r="L88" s="212"/>
      <c r="M88" s="21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row>
    <row r="89" spans="1:42" ht="12.6">
      <c r="A89" s="31" t="s">
        <v>42</v>
      </c>
      <c r="B89" s="26">
        <v>80</v>
      </c>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row>
    <row r="90" spans="1:42" ht="22.8">
      <c r="A90" s="31" t="s">
        <v>42</v>
      </c>
      <c r="B90" s="26">
        <v>81</v>
      </c>
      <c r="C90" s="161"/>
      <c r="D90" s="183" t="s">
        <v>273</v>
      </c>
      <c r="E90" s="161"/>
      <c r="F90" s="161"/>
      <c r="G90" s="161"/>
      <c r="H90" s="161"/>
      <c r="I90" s="161"/>
      <c r="J90" s="161"/>
      <c r="K90" s="161"/>
      <c r="L90" s="161"/>
      <c r="M90" s="161"/>
      <c r="N90" s="161"/>
      <c r="O90" s="161"/>
      <c r="P90" s="161"/>
      <c r="Q90" s="161"/>
      <c r="R90" s="161"/>
      <c r="S90" s="161"/>
      <c r="T90" s="161"/>
      <c r="U90" s="175" t="s">
        <v>222</v>
      </c>
      <c r="V90" s="161"/>
      <c r="W90" s="161"/>
      <c r="X90" s="161"/>
      <c r="Y90" s="161"/>
      <c r="Z90" s="161"/>
      <c r="AA90" s="161"/>
      <c r="AB90" s="161"/>
      <c r="AC90" s="175" t="s">
        <v>223</v>
      </c>
      <c r="AD90" s="175" t="s">
        <v>223</v>
      </c>
      <c r="AE90" s="175" t="s">
        <v>223</v>
      </c>
      <c r="AF90" s="161"/>
      <c r="AG90" s="161"/>
      <c r="AH90" s="161"/>
      <c r="AI90" s="161"/>
      <c r="AJ90" s="161"/>
      <c r="AK90" s="161"/>
      <c r="AL90" s="161"/>
      <c r="AM90" s="161"/>
      <c r="AN90" s="175" t="s">
        <v>223</v>
      </c>
      <c r="AO90" s="161"/>
      <c r="AP90" s="161"/>
    </row>
    <row r="91" spans="1:42" ht="15">
      <c r="A91" s="31" t="s">
        <v>42</v>
      </c>
      <c r="B91" s="26">
        <v>82</v>
      </c>
      <c r="C91" s="212" t="s">
        <v>306</v>
      </c>
      <c r="D91" s="212"/>
      <c r="E91" s="212"/>
      <c r="F91" s="212"/>
      <c r="G91" s="212"/>
      <c r="H91" s="212"/>
      <c r="I91" s="212"/>
      <c r="J91" s="212"/>
      <c r="K91" s="212"/>
      <c r="L91" s="212"/>
      <c r="M91" s="21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row>
    <row r="92" spans="1:42" ht="12.6">
      <c r="A92" s="31" t="s">
        <v>42</v>
      </c>
      <c r="B92" s="26">
        <v>83</v>
      </c>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row>
    <row r="93" spans="1:42">
      <c r="A93" s="31" t="s">
        <v>42</v>
      </c>
      <c r="B93" s="26">
        <v>84</v>
      </c>
      <c r="C93" s="161"/>
      <c r="D93" s="183" t="s">
        <v>62</v>
      </c>
      <c r="E93" s="172">
        <v>0</v>
      </c>
      <c r="F93" s="172">
        <v>0</v>
      </c>
      <c r="G93" s="172">
        <v>0</v>
      </c>
      <c r="H93" s="172">
        <v>0</v>
      </c>
      <c r="I93" s="172">
        <v>0</v>
      </c>
      <c r="J93" s="172">
        <v>0</v>
      </c>
      <c r="K93" s="172">
        <v>0</v>
      </c>
      <c r="L93" s="172">
        <v>0</v>
      </c>
      <c r="M93" s="172">
        <v>229709.89</v>
      </c>
      <c r="N93" s="172">
        <v>0</v>
      </c>
      <c r="O93" s="172">
        <v>52010.73</v>
      </c>
      <c r="P93" s="172">
        <v>88038.32</v>
      </c>
      <c r="Q93" s="172">
        <v>0</v>
      </c>
      <c r="R93" s="172">
        <v>17417.09</v>
      </c>
      <c r="S93" s="172">
        <v>357847.34</v>
      </c>
      <c r="T93" s="172" t="s">
        <v>77</v>
      </c>
      <c r="U93" s="172">
        <v>1243488.9099999999</v>
      </c>
      <c r="V93" s="172">
        <v>27660.37</v>
      </c>
      <c r="W93" s="172">
        <v>0</v>
      </c>
      <c r="X93" s="172">
        <v>193567.84</v>
      </c>
      <c r="Y93" s="172" t="s">
        <v>77</v>
      </c>
      <c r="Z93" s="172" t="s">
        <v>77</v>
      </c>
      <c r="AA93" s="172">
        <v>860119.87</v>
      </c>
      <c r="AB93" s="172">
        <v>480500.1</v>
      </c>
      <c r="AC93" s="172">
        <v>0</v>
      </c>
      <c r="AD93" s="172">
        <v>0</v>
      </c>
      <c r="AE93" s="172">
        <v>0</v>
      </c>
      <c r="AF93" s="172">
        <v>678683.53</v>
      </c>
      <c r="AG93" s="172">
        <v>1168963.75</v>
      </c>
      <c r="AH93" s="172">
        <v>741401.96</v>
      </c>
      <c r="AI93" s="172">
        <v>755467.55</v>
      </c>
      <c r="AJ93" s="172">
        <v>131684.21</v>
      </c>
      <c r="AK93" s="172">
        <v>45426.37</v>
      </c>
      <c r="AL93" s="172">
        <v>149300</v>
      </c>
      <c r="AM93" s="172">
        <v>0</v>
      </c>
      <c r="AN93" s="172">
        <v>0</v>
      </c>
      <c r="AO93" s="172">
        <v>0</v>
      </c>
      <c r="AP93" s="172">
        <v>0</v>
      </c>
    </row>
    <row r="94" spans="1:42">
      <c r="A94" s="31" t="s">
        <v>42</v>
      </c>
      <c r="B94" s="26">
        <v>85</v>
      </c>
      <c r="C94" s="161"/>
      <c r="D94" s="183" t="s">
        <v>63</v>
      </c>
      <c r="E94" s="172">
        <v>0</v>
      </c>
      <c r="F94" s="172">
        <v>0</v>
      </c>
      <c r="G94" s="172">
        <v>0</v>
      </c>
      <c r="H94" s="172">
        <v>0</v>
      </c>
      <c r="I94" s="172">
        <v>0</v>
      </c>
      <c r="J94" s="172">
        <v>0</v>
      </c>
      <c r="K94" s="172">
        <v>0</v>
      </c>
      <c r="L94" s="172">
        <v>0</v>
      </c>
      <c r="M94" s="172">
        <v>1.88</v>
      </c>
      <c r="N94" s="172">
        <v>0</v>
      </c>
      <c r="O94" s="172">
        <v>0.4</v>
      </c>
      <c r="P94" s="172">
        <v>0.77</v>
      </c>
      <c r="Q94" s="172">
        <v>0</v>
      </c>
      <c r="R94" s="172">
        <v>0.13</v>
      </c>
      <c r="S94" s="172">
        <v>2.95</v>
      </c>
      <c r="T94" s="172" t="s">
        <v>77</v>
      </c>
      <c r="U94" s="172">
        <v>10.69</v>
      </c>
      <c r="V94" s="172">
        <v>0.23</v>
      </c>
      <c r="W94" s="172">
        <v>0</v>
      </c>
      <c r="X94" s="172">
        <v>1.63</v>
      </c>
      <c r="Y94" s="172" t="s">
        <v>77</v>
      </c>
      <c r="Z94" s="172" t="s">
        <v>77</v>
      </c>
      <c r="AA94" s="172">
        <v>8.44</v>
      </c>
      <c r="AB94" s="172">
        <v>3.34</v>
      </c>
      <c r="AC94" s="172">
        <v>0</v>
      </c>
      <c r="AD94" s="172">
        <v>0</v>
      </c>
      <c r="AE94" s="172">
        <v>0</v>
      </c>
      <c r="AF94" s="172">
        <v>6.74</v>
      </c>
      <c r="AG94" s="172">
        <v>9.2899999999999991</v>
      </c>
      <c r="AH94" s="172">
        <v>6.87</v>
      </c>
      <c r="AI94" s="172">
        <v>5.48</v>
      </c>
      <c r="AJ94" s="172">
        <v>0.95</v>
      </c>
      <c r="AK94" s="172">
        <v>0.36</v>
      </c>
      <c r="AL94" s="172">
        <v>1.5</v>
      </c>
      <c r="AM94" s="172">
        <v>0</v>
      </c>
      <c r="AN94" s="172">
        <v>0</v>
      </c>
      <c r="AO94" s="172">
        <v>0</v>
      </c>
      <c r="AP94" s="172">
        <v>0</v>
      </c>
    </row>
    <row r="95" spans="1:42" ht="24">
      <c r="A95" s="31" t="s">
        <v>42</v>
      </c>
      <c r="B95" s="26">
        <v>86</v>
      </c>
      <c r="C95" s="203"/>
      <c r="D95" s="189" t="s">
        <v>274</v>
      </c>
      <c r="E95" s="176" t="s">
        <v>77</v>
      </c>
      <c r="F95" s="176" t="s">
        <v>77</v>
      </c>
      <c r="G95" s="176" t="s">
        <v>77</v>
      </c>
      <c r="H95" s="176" t="s">
        <v>77</v>
      </c>
      <c r="I95" s="176" t="s">
        <v>77</v>
      </c>
      <c r="J95" s="176" t="s">
        <v>77</v>
      </c>
      <c r="K95" s="176" t="s">
        <v>77</v>
      </c>
      <c r="L95" s="176" t="s">
        <v>77</v>
      </c>
      <c r="M95" s="176">
        <v>122186.11169999999</v>
      </c>
      <c r="N95" s="176" t="s">
        <v>77</v>
      </c>
      <c r="O95" s="176">
        <v>130026.825</v>
      </c>
      <c r="P95" s="176">
        <v>114335.48050000001</v>
      </c>
      <c r="Q95" s="176" t="s">
        <v>77</v>
      </c>
      <c r="R95" s="176">
        <v>133977.61540000001</v>
      </c>
      <c r="S95" s="176">
        <v>121304.18309999999</v>
      </c>
      <c r="T95" s="176" t="s">
        <v>77</v>
      </c>
      <c r="U95" s="176">
        <v>116322.6296</v>
      </c>
      <c r="V95" s="176">
        <v>120262.4783</v>
      </c>
      <c r="W95" s="176" t="s">
        <v>77</v>
      </c>
      <c r="X95" s="176">
        <v>118753.2761</v>
      </c>
      <c r="Y95" s="176" t="s">
        <v>77</v>
      </c>
      <c r="Z95" s="176" t="s">
        <v>77</v>
      </c>
      <c r="AA95" s="176">
        <v>101909.9372</v>
      </c>
      <c r="AB95" s="176">
        <v>143862.30540000001</v>
      </c>
      <c r="AC95" s="176" t="s">
        <v>77</v>
      </c>
      <c r="AD95" s="176" t="s">
        <v>77</v>
      </c>
      <c r="AE95" s="176" t="s">
        <v>77</v>
      </c>
      <c r="AF95" s="176">
        <v>100694.8858</v>
      </c>
      <c r="AG95" s="176">
        <v>125830.32829999999</v>
      </c>
      <c r="AH95" s="176">
        <v>107918.7715</v>
      </c>
      <c r="AI95" s="176">
        <v>137859.04199999999</v>
      </c>
      <c r="AJ95" s="176">
        <v>138614.95790000001</v>
      </c>
      <c r="AK95" s="176">
        <v>126184.36109999999</v>
      </c>
      <c r="AL95" s="176">
        <v>99533.333299999998</v>
      </c>
      <c r="AM95" s="176" t="s">
        <v>77</v>
      </c>
      <c r="AN95" s="176" t="s">
        <v>77</v>
      </c>
      <c r="AO95" s="176" t="s">
        <v>77</v>
      </c>
      <c r="AP95" s="176" t="s">
        <v>77</v>
      </c>
    </row>
    <row r="96" spans="1:42" ht="15">
      <c r="A96" s="31" t="s">
        <v>42</v>
      </c>
      <c r="B96" s="26">
        <v>87</v>
      </c>
      <c r="C96" s="212" t="s">
        <v>306</v>
      </c>
      <c r="D96" s="212"/>
      <c r="E96" s="212"/>
      <c r="F96" s="212"/>
      <c r="G96" s="212"/>
      <c r="H96" s="212"/>
      <c r="I96" s="212"/>
      <c r="J96" s="212"/>
      <c r="K96" s="212"/>
      <c r="L96" s="212"/>
      <c r="M96" s="21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row>
    <row r="97" spans="1:42" ht="12.6">
      <c r="A97" s="31" t="s">
        <v>42</v>
      </c>
      <c r="B97" s="26">
        <v>88</v>
      </c>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row>
    <row r="98" spans="1:42">
      <c r="A98" s="31" t="s">
        <v>42</v>
      </c>
      <c r="B98" s="26">
        <v>89</v>
      </c>
      <c r="C98" s="161"/>
      <c r="D98" s="183" t="s">
        <v>64</v>
      </c>
      <c r="E98" s="172">
        <v>0</v>
      </c>
      <c r="F98" s="172">
        <v>0</v>
      </c>
      <c r="G98" s="172">
        <v>0</v>
      </c>
      <c r="H98" s="172">
        <v>0</v>
      </c>
      <c r="I98" s="172">
        <v>0</v>
      </c>
      <c r="J98" s="172">
        <v>0</v>
      </c>
      <c r="K98" s="172">
        <v>0</v>
      </c>
      <c r="L98" s="172">
        <v>0</v>
      </c>
      <c r="M98" s="172">
        <v>0</v>
      </c>
      <c r="N98" s="172">
        <v>0</v>
      </c>
      <c r="O98" s="172">
        <v>0</v>
      </c>
      <c r="P98" s="172">
        <v>0</v>
      </c>
      <c r="Q98" s="172">
        <v>0</v>
      </c>
      <c r="R98" s="172">
        <v>0</v>
      </c>
      <c r="S98" s="172">
        <v>0</v>
      </c>
      <c r="T98" s="172" t="s">
        <v>77</v>
      </c>
      <c r="U98" s="172">
        <v>134224.16</v>
      </c>
      <c r="V98" s="172">
        <v>0</v>
      </c>
      <c r="W98" s="172">
        <v>0</v>
      </c>
      <c r="X98" s="172">
        <v>0</v>
      </c>
      <c r="Y98" s="172" t="s">
        <v>77</v>
      </c>
      <c r="Z98" s="172" t="s">
        <v>77</v>
      </c>
      <c r="AA98" s="172">
        <v>168525.5</v>
      </c>
      <c r="AB98" s="172">
        <v>95313.19</v>
      </c>
      <c r="AC98" s="172">
        <v>0</v>
      </c>
      <c r="AD98" s="172">
        <v>0</v>
      </c>
      <c r="AE98" s="172">
        <v>0</v>
      </c>
      <c r="AF98" s="172">
        <v>188492.52</v>
      </c>
      <c r="AG98" s="172">
        <v>244142.68</v>
      </c>
      <c r="AH98" s="172">
        <v>126711.67999999999</v>
      </c>
      <c r="AI98" s="172">
        <v>192946.54</v>
      </c>
      <c r="AJ98" s="172">
        <v>1831.99</v>
      </c>
      <c r="AK98" s="172">
        <v>1510.46</v>
      </c>
      <c r="AL98" s="172">
        <v>0</v>
      </c>
      <c r="AM98" s="172">
        <v>0</v>
      </c>
      <c r="AN98" s="172">
        <v>0</v>
      </c>
      <c r="AO98" s="172">
        <v>0</v>
      </c>
      <c r="AP98" s="172">
        <v>0</v>
      </c>
    </row>
    <row r="99" spans="1:42">
      <c r="A99" s="31" t="s">
        <v>42</v>
      </c>
      <c r="B99" s="26">
        <v>90</v>
      </c>
      <c r="C99" s="161"/>
      <c r="D99" s="183" t="s">
        <v>65</v>
      </c>
      <c r="E99" s="172">
        <v>0</v>
      </c>
      <c r="F99" s="172">
        <v>0</v>
      </c>
      <c r="G99" s="172">
        <v>0</v>
      </c>
      <c r="H99" s="172">
        <v>0</v>
      </c>
      <c r="I99" s="172">
        <v>0</v>
      </c>
      <c r="J99" s="172">
        <v>0</v>
      </c>
      <c r="K99" s="172">
        <v>0</v>
      </c>
      <c r="L99" s="172">
        <v>0</v>
      </c>
      <c r="M99" s="172">
        <v>0</v>
      </c>
      <c r="N99" s="172">
        <v>0</v>
      </c>
      <c r="O99" s="172">
        <v>0</v>
      </c>
      <c r="P99" s="172">
        <v>0</v>
      </c>
      <c r="Q99" s="172">
        <v>0</v>
      </c>
      <c r="R99" s="172">
        <v>0</v>
      </c>
      <c r="S99" s="172">
        <v>0</v>
      </c>
      <c r="T99" s="172" t="s">
        <v>77</v>
      </c>
      <c r="U99" s="172">
        <v>2.54</v>
      </c>
      <c r="V99" s="172">
        <v>0</v>
      </c>
      <c r="W99" s="172">
        <v>0</v>
      </c>
      <c r="X99" s="172">
        <v>0</v>
      </c>
      <c r="Y99" s="172" t="s">
        <v>77</v>
      </c>
      <c r="Z99" s="172" t="s">
        <v>77</v>
      </c>
      <c r="AA99" s="172">
        <v>3.49</v>
      </c>
      <c r="AB99" s="172">
        <v>2.23</v>
      </c>
      <c r="AC99" s="172">
        <v>0</v>
      </c>
      <c r="AD99" s="172">
        <v>0</v>
      </c>
      <c r="AE99" s="172">
        <v>0</v>
      </c>
      <c r="AF99" s="172">
        <v>4.08</v>
      </c>
      <c r="AG99" s="172">
        <v>4.25</v>
      </c>
      <c r="AH99" s="172">
        <v>2.39</v>
      </c>
      <c r="AI99" s="172">
        <v>3.87</v>
      </c>
      <c r="AJ99" s="172">
        <v>0.04</v>
      </c>
      <c r="AK99" s="172">
        <v>0.03</v>
      </c>
      <c r="AL99" s="172">
        <v>0</v>
      </c>
      <c r="AM99" s="172">
        <v>0</v>
      </c>
      <c r="AN99" s="172">
        <v>0</v>
      </c>
      <c r="AO99" s="172">
        <v>0</v>
      </c>
      <c r="AP99" s="172">
        <v>0</v>
      </c>
    </row>
    <row r="100" spans="1:42" ht="12">
      <c r="A100" s="31" t="s">
        <v>42</v>
      </c>
      <c r="B100" s="26">
        <v>91</v>
      </c>
      <c r="C100" s="203"/>
      <c r="D100" s="189" t="s">
        <v>66</v>
      </c>
      <c r="E100" s="176" t="s">
        <v>77</v>
      </c>
      <c r="F100" s="176" t="s">
        <v>77</v>
      </c>
      <c r="G100" s="176" t="s">
        <v>77</v>
      </c>
      <c r="H100" s="176" t="s">
        <v>77</v>
      </c>
      <c r="I100" s="176" t="s">
        <v>77</v>
      </c>
      <c r="J100" s="176" t="s">
        <v>77</v>
      </c>
      <c r="K100" s="176" t="s">
        <v>77</v>
      </c>
      <c r="L100" s="176" t="s">
        <v>77</v>
      </c>
      <c r="M100" s="176" t="s">
        <v>77</v>
      </c>
      <c r="N100" s="176" t="s">
        <v>77</v>
      </c>
      <c r="O100" s="176" t="s">
        <v>77</v>
      </c>
      <c r="P100" s="176" t="s">
        <v>77</v>
      </c>
      <c r="Q100" s="176" t="s">
        <v>77</v>
      </c>
      <c r="R100" s="176" t="s">
        <v>77</v>
      </c>
      <c r="S100" s="176" t="s">
        <v>77</v>
      </c>
      <c r="T100" s="176" t="s">
        <v>77</v>
      </c>
      <c r="U100" s="176">
        <v>52844.157500000001</v>
      </c>
      <c r="V100" s="176" t="s">
        <v>77</v>
      </c>
      <c r="W100" s="176" t="s">
        <v>77</v>
      </c>
      <c r="X100" s="176" t="s">
        <v>77</v>
      </c>
      <c r="Y100" s="176" t="s">
        <v>77</v>
      </c>
      <c r="Z100" s="176" t="s">
        <v>77</v>
      </c>
      <c r="AA100" s="176">
        <v>48288.108899999999</v>
      </c>
      <c r="AB100" s="176">
        <v>42741.340799999998</v>
      </c>
      <c r="AC100" s="176" t="s">
        <v>77</v>
      </c>
      <c r="AD100" s="176" t="s">
        <v>77</v>
      </c>
      <c r="AE100" s="176" t="s">
        <v>77</v>
      </c>
      <c r="AF100" s="176">
        <v>46199.147100000002</v>
      </c>
      <c r="AG100" s="176">
        <v>57445.336499999998</v>
      </c>
      <c r="AH100" s="176">
        <v>53017.439299999998</v>
      </c>
      <c r="AI100" s="176">
        <v>49856.987099999998</v>
      </c>
      <c r="AJ100" s="176">
        <v>45799.75</v>
      </c>
      <c r="AK100" s="176">
        <v>50348.666700000002</v>
      </c>
      <c r="AL100" s="176" t="s">
        <v>77</v>
      </c>
      <c r="AM100" s="176" t="s">
        <v>77</v>
      </c>
      <c r="AN100" s="176" t="s">
        <v>77</v>
      </c>
      <c r="AO100" s="176" t="s">
        <v>77</v>
      </c>
      <c r="AP100" s="176" t="s">
        <v>77</v>
      </c>
    </row>
    <row r="101" spans="1:42" ht="15">
      <c r="A101" s="31" t="s">
        <v>42</v>
      </c>
      <c r="B101" s="26">
        <v>92</v>
      </c>
      <c r="C101" s="212" t="s">
        <v>306</v>
      </c>
      <c r="D101" s="212"/>
      <c r="E101" s="212"/>
      <c r="F101" s="212"/>
      <c r="G101" s="212"/>
      <c r="H101" s="212"/>
      <c r="I101" s="212"/>
      <c r="J101" s="212"/>
      <c r="K101" s="212"/>
      <c r="L101" s="212"/>
      <c r="M101" s="21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row>
    <row r="102" spans="1:42" ht="12.6">
      <c r="A102" s="31" t="s">
        <v>42</v>
      </c>
      <c r="B102" s="26">
        <v>93</v>
      </c>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row>
    <row r="103" spans="1:42">
      <c r="A103" s="31" t="s">
        <v>42</v>
      </c>
      <c r="B103" s="26">
        <v>94</v>
      </c>
      <c r="C103" s="161"/>
      <c r="D103" s="183" t="s">
        <v>275</v>
      </c>
      <c r="E103" s="172">
        <v>0</v>
      </c>
      <c r="F103" s="172">
        <v>0</v>
      </c>
      <c r="G103" s="172">
        <v>0</v>
      </c>
      <c r="H103" s="172">
        <v>0</v>
      </c>
      <c r="I103" s="172">
        <v>0</v>
      </c>
      <c r="J103" s="172">
        <v>0</v>
      </c>
      <c r="K103" s="172">
        <v>0</v>
      </c>
      <c r="L103" s="172">
        <v>0</v>
      </c>
      <c r="M103" s="172">
        <v>0</v>
      </c>
      <c r="N103" s="172">
        <v>0</v>
      </c>
      <c r="O103" s="172">
        <v>0</v>
      </c>
      <c r="P103" s="172">
        <v>0</v>
      </c>
      <c r="Q103" s="172">
        <v>0</v>
      </c>
      <c r="R103" s="172">
        <v>0</v>
      </c>
      <c r="S103" s="172">
        <v>0</v>
      </c>
      <c r="T103" s="172" t="s">
        <v>77</v>
      </c>
      <c r="U103" s="172">
        <v>0</v>
      </c>
      <c r="V103" s="172">
        <v>0</v>
      </c>
      <c r="W103" s="172">
        <v>0</v>
      </c>
      <c r="X103" s="172">
        <v>0</v>
      </c>
      <c r="Y103" s="172" t="s">
        <v>77</v>
      </c>
      <c r="Z103" s="172" t="s">
        <v>77</v>
      </c>
      <c r="AA103" s="172">
        <v>0</v>
      </c>
      <c r="AB103" s="172">
        <v>0</v>
      </c>
      <c r="AC103" s="172">
        <v>0</v>
      </c>
      <c r="AD103" s="172">
        <v>0</v>
      </c>
      <c r="AE103" s="172">
        <v>0</v>
      </c>
      <c r="AF103" s="172">
        <v>0</v>
      </c>
      <c r="AG103" s="172">
        <v>0</v>
      </c>
      <c r="AH103" s="172">
        <v>0</v>
      </c>
      <c r="AI103" s="172">
        <v>0</v>
      </c>
      <c r="AJ103" s="172">
        <v>0</v>
      </c>
      <c r="AK103" s="172">
        <v>0</v>
      </c>
      <c r="AL103" s="172">
        <v>0</v>
      </c>
      <c r="AM103" s="172">
        <v>0</v>
      </c>
      <c r="AN103" s="172">
        <v>0</v>
      </c>
      <c r="AO103" s="172">
        <v>0</v>
      </c>
      <c r="AP103" s="172">
        <v>0</v>
      </c>
    </row>
    <row r="104" spans="1:42">
      <c r="A104" s="31" t="s">
        <v>42</v>
      </c>
      <c r="B104" s="26">
        <v>95</v>
      </c>
      <c r="C104" s="161"/>
      <c r="D104" s="183" t="s">
        <v>276</v>
      </c>
      <c r="E104" s="172">
        <v>0</v>
      </c>
      <c r="F104" s="172">
        <v>0</v>
      </c>
      <c r="G104" s="172">
        <v>0</v>
      </c>
      <c r="H104" s="172">
        <v>0</v>
      </c>
      <c r="I104" s="172">
        <v>0</v>
      </c>
      <c r="J104" s="172">
        <v>0</v>
      </c>
      <c r="K104" s="172">
        <v>0</v>
      </c>
      <c r="L104" s="172">
        <v>0</v>
      </c>
      <c r="M104" s="172">
        <v>0</v>
      </c>
      <c r="N104" s="172">
        <v>0</v>
      </c>
      <c r="O104" s="172">
        <v>0</v>
      </c>
      <c r="P104" s="172">
        <v>0</v>
      </c>
      <c r="Q104" s="172">
        <v>0</v>
      </c>
      <c r="R104" s="172">
        <v>0</v>
      </c>
      <c r="S104" s="172">
        <v>0</v>
      </c>
      <c r="T104" s="172" t="s">
        <v>77</v>
      </c>
      <c r="U104" s="172">
        <v>0</v>
      </c>
      <c r="V104" s="172">
        <v>0</v>
      </c>
      <c r="W104" s="172">
        <v>0</v>
      </c>
      <c r="X104" s="172">
        <v>0</v>
      </c>
      <c r="Y104" s="172" t="s">
        <v>77</v>
      </c>
      <c r="Z104" s="172" t="s">
        <v>77</v>
      </c>
      <c r="AA104" s="172">
        <v>0</v>
      </c>
      <c r="AB104" s="172">
        <v>0</v>
      </c>
      <c r="AC104" s="172">
        <v>0</v>
      </c>
      <c r="AD104" s="172">
        <v>0</v>
      </c>
      <c r="AE104" s="172">
        <v>0</v>
      </c>
      <c r="AF104" s="172">
        <v>0</v>
      </c>
      <c r="AG104" s="172">
        <v>0</v>
      </c>
      <c r="AH104" s="172">
        <v>0</v>
      </c>
      <c r="AI104" s="172">
        <v>0</v>
      </c>
      <c r="AJ104" s="172">
        <v>0</v>
      </c>
      <c r="AK104" s="172">
        <v>0</v>
      </c>
      <c r="AL104" s="172">
        <v>0</v>
      </c>
      <c r="AM104" s="172">
        <v>0</v>
      </c>
      <c r="AN104" s="172">
        <v>0</v>
      </c>
      <c r="AO104" s="172">
        <v>0</v>
      </c>
      <c r="AP104" s="172">
        <v>0</v>
      </c>
    </row>
    <row r="105" spans="1:42" ht="24">
      <c r="A105" s="31" t="s">
        <v>42</v>
      </c>
      <c r="B105" s="26">
        <v>96</v>
      </c>
      <c r="C105" s="204"/>
      <c r="D105" s="190" t="s">
        <v>277</v>
      </c>
      <c r="E105" s="177" t="s">
        <v>77</v>
      </c>
      <c r="F105" s="177" t="s">
        <v>77</v>
      </c>
      <c r="G105" s="177" t="s">
        <v>77</v>
      </c>
      <c r="H105" s="177" t="s">
        <v>77</v>
      </c>
      <c r="I105" s="177" t="s">
        <v>77</v>
      </c>
      <c r="J105" s="177" t="s">
        <v>77</v>
      </c>
      <c r="K105" s="177" t="s">
        <v>77</v>
      </c>
      <c r="L105" s="177" t="s">
        <v>77</v>
      </c>
      <c r="M105" s="177" t="s">
        <v>77</v>
      </c>
      <c r="N105" s="177" t="s">
        <v>77</v>
      </c>
      <c r="O105" s="177" t="s">
        <v>77</v>
      </c>
      <c r="P105" s="177" t="s">
        <v>77</v>
      </c>
      <c r="Q105" s="177" t="s">
        <v>77</v>
      </c>
      <c r="R105" s="177" t="s">
        <v>77</v>
      </c>
      <c r="S105" s="177" t="s">
        <v>77</v>
      </c>
      <c r="T105" s="177" t="s">
        <v>77</v>
      </c>
      <c r="U105" s="177" t="s">
        <v>77</v>
      </c>
      <c r="V105" s="177" t="s">
        <v>77</v>
      </c>
      <c r="W105" s="177" t="s">
        <v>77</v>
      </c>
      <c r="X105" s="177" t="s">
        <v>77</v>
      </c>
      <c r="Y105" s="177" t="s">
        <v>77</v>
      </c>
      <c r="Z105" s="177" t="s">
        <v>77</v>
      </c>
      <c r="AA105" s="177" t="s">
        <v>77</v>
      </c>
      <c r="AB105" s="177" t="s">
        <v>77</v>
      </c>
      <c r="AC105" s="177" t="s">
        <v>77</v>
      </c>
      <c r="AD105" s="177" t="s">
        <v>77</v>
      </c>
      <c r="AE105" s="177" t="s">
        <v>77</v>
      </c>
      <c r="AF105" s="177" t="s">
        <v>77</v>
      </c>
      <c r="AG105" s="177" t="s">
        <v>77</v>
      </c>
      <c r="AH105" s="177" t="s">
        <v>77</v>
      </c>
      <c r="AI105" s="177" t="s">
        <v>77</v>
      </c>
      <c r="AJ105" s="177" t="s">
        <v>77</v>
      </c>
      <c r="AK105" s="177" t="s">
        <v>77</v>
      </c>
      <c r="AL105" s="177" t="s">
        <v>77</v>
      </c>
      <c r="AM105" s="177" t="s">
        <v>77</v>
      </c>
      <c r="AN105" s="177" t="s">
        <v>77</v>
      </c>
      <c r="AO105" s="177" t="s">
        <v>77</v>
      </c>
      <c r="AP105" s="177" t="s">
        <v>77</v>
      </c>
    </row>
    <row r="106" spans="1:42" ht="15">
      <c r="A106" s="31" t="s">
        <v>42</v>
      </c>
      <c r="B106" s="26">
        <v>97</v>
      </c>
      <c r="C106" s="212" t="s">
        <v>306</v>
      </c>
      <c r="D106" s="212"/>
      <c r="E106" s="212"/>
      <c r="F106" s="212"/>
      <c r="G106" s="212"/>
      <c r="H106" s="212"/>
      <c r="I106" s="212"/>
      <c r="J106" s="212"/>
      <c r="K106" s="212"/>
      <c r="L106" s="212"/>
      <c r="M106" s="21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row>
    <row r="107" spans="1:42" ht="12.6">
      <c r="A107" s="31" t="s">
        <v>42</v>
      </c>
      <c r="B107" s="26">
        <v>98</v>
      </c>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row>
    <row r="108" spans="1:42">
      <c r="A108" s="31" t="s">
        <v>42</v>
      </c>
      <c r="B108" s="26">
        <v>99</v>
      </c>
      <c r="C108" s="161"/>
      <c r="D108" s="183" t="s">
        <v>67</v>
      </c>
      <c r="E108" s="172">
        <v>0</v>
      </c>
      <c r="F108" s="172">
        <v>0</v>
      </c>
      <c r="G108" s="172">
        <v>1188020.49</v>
      </c>
      <c r="H108" s="172">
        <v>840845.24</v>
      </c>
      <c r="I108" s="172">
        <v>0</v>
      </c>
      <c r="J108" s="172">
        <v>0</v>
      </c>
      <c r="K108" s="172">
        <v>13845.22</v>
      </c>
      <c r="L108" s="172">
        <v>137156.6</v>
      </c>
      <c r="M108" s="172">
        <v>18240.38</v>
      </c>
      <c r="N108" s="172">
        <v>85861.7</v>
      </c>
      <c r="O108" s="172">
        <v>5439238.1200000001</v>
      </c>
      <c r="P108" s="172">
        <v>755908.29</v>
      </c>
      <c r="Q108" s="172">
        <v>495701.64</v>
      </c>
      <c r="R108" s="172">
        <v>488876.66</v>
      </c>
      <c r="S108" s="172">
        <v>614192.84</v>
      </c>
      <c r="T108" s="172" t="s">
        <v>77</v>
      </c>
      <c r="U108" s="172">
        <v>177213.05</v>
      </c>
      <c r="V108" s="172">
        <v>542272.80000000005</v>
      </c>
      <c r="W108" s="172">
        <v>0</v>
      </c>
      <c r="X108" s="172">
        <v>239093.2</v>
      </c>
      <c r="Y108" s="172" t="s">
        <v>77</v>
      </c>
      <c r="Z108" s="172" t="s">
        <v>77</v>
      </c>
      <c r="AA108" s="172">
        <v>1942026.84</v>
      </c>
      <c r="AB108" s="172">
        <v>1095768.26</v>
      </c>
      <c r="AC108" s="172">
        <v>0</v>
      </c>
      <c r="AD108" s="172">
        <v>0</v>
      </c>
      <c r="AE108" s="172">
        <v>0</v>
      </c>
      <c r="AF108" s="172">
        <v>2094205.79</v>
      </c>
      <c r="AG108" s="172">
        <v>3173619.27</v>
      </c>
      <c r="AH108" s="172">
        <v>1978126.96</v>
      </c>
      <c r="AI108" s="172">
        <v>1683143.11</v>
      </c>
      <c r="AJ108" s="172">
        <v>0</v>
      </c>
      <c r="AK108" s="172">
        <v>0</v>
      </c>
      <c r="AL108" s="172">
        <v>0</v>
      </c>
      <c r="AM108" s="172">
        <v>3712720</v>
      </c>
      <c r="AN108" s="172">
        <v>0</v>
      </c>
      <c r="AO108" s="172">
        <v>0</v>
      </c>
      <c r="AP108" s="172">
        <v>0</v>
      </c>
    </row>
    <row r="109" spans="1:42">
      <c r="A109" s="31" t="s">
        <v>42</v>
      </c>
      <c r="B109" s="26">
        <v>100</v>
      </c>
      <c r="C109" s="161"/>
      <c r="D109" s="183" t="s">
        <v>68</v>
      </c>
      <c r="E109" s="172">
        <v>0</v>
      </c>
      <c r="F109" s="172">
        <v>0</v>
      </c>
      <c r="G109" s="172">
        <v>25.18</v>
      </c>
      <c r="H109" s="172">
        <v>17.43</v>
      </c>
      <c r="I109" s="172">
        <v>0</v>
      </c>
      <c r="J109" s="172">
        <v>0</v>
      </c>
      <c r="K109" s="172">
        <v>0.24</v>
      </c>
      <c r="L109" s="172">
        <v>2.87</v>
      </c>
      <c r="M109" s="172">
        <v>0.32</v>
      </c>
      <c r="N109" s="172">
        <v>1.21</v>
      </c>
      <c r="O109" s="172">
        <v>107.65</v>
      </c>
      <c r="P109" s="172">
        <v>14.69</v>
      </c>
      <c r="Q109" s="172">
        <v>8.81</v>
      </c>
      <c r="R109" s="172">
        <v>8.07</v>
      </c>
      <c r="S109" s="172">
        <v>12.58</v>
      </c>
      <c r="T109" s="172" t="s">
        <v>77</v>
      </c>
      <c r="U109" s="172">
        <v>3.39</v>
      </c>
      <c r="V109" s="172">
        <v>9.5399999999999991</v>
      </c>
      <c r="W109" s="172">
        <v>0</v>
      </c>
      <c r="X109" s="172">
        <v>4.6500000000000004</v>
      </c>
      <c r="Y109" s="172" t="s">
        <v>77</v>
      </c>
      <c r="Z109" s="172" t="s">
        <v>77</v>
      </c>
      <c r="AA109" s="172">
        <v>38.479999999999997</v>
      </c>
      <c r="AB109" s="172">
        <v>20.420000000000002</v>
      </c>
      <c r="AC109" s="172">
        <v>0</v>
      </c>
      <c r="AD109" s="172">
        <v>0</v>
      </c>
      <c r="AE109" s="172">
        <v>0</v>
      </c>
      <c r="AF109" s="172">
        <v>35.479999999999997</v>
      </c>
      <c r="AG109" s="172">
        <v>58.57</v>
      </c>
      <c r="AH109" s="172">
        <v>37.229999999999997</v>
      </c>
      <c r="AI109" s="172">
        <v>34.46</v>
      </c>
      <c r="AJ109" s="172">
        <v>0</v>
      </c>
      <c r="AK109" s="172">
        <v>0</v>
      </c>
      <c r="AL109" s="172">
        <v>0</v>
      </c>
      <c r="AM109" s="172">
        <v>62.4</v>
      </c>
      <c r="AN109" s="172">
        <v>0</v>
      </c>
      <c r="AO109" s="172">
        <v>0</v>
      </c>
      <c r="AP109" s="172">
        <v>0</v>
      </c>
    </row>
    <row r="110" spans="1:42" ht="12">
      <c r="A110" s="31" t="s">
        <v>42</v>
      </c>
      <c r="B110" s="26">
        <v>101</v>
      </c>
      <c r="C110" s="205"/>
      <c r="D110" s="191" t="s">
        <v>69</v>
      </c>
      <c r="E110" s="178" t="s">
        <v>77</v>
      </c>
      <c r="F110" s="178" t="s">
        <v>77</v>
      </c>
      <c r="G110" s="178">
        <v>47181.115599999997</v>
      </c>
      <c r="H110" s="178">
        <v>48241.264499999997</v>
      </c>
      <c r="I110" s="178" t="s">
        <v>77</v>
      </c>
      <c r="J110" s="178" t="s">
        <v>77</v>
      </c>
      <c r="K110" s="178">
        <v>57688.416700000002</v>
      </c>
      <c r="L110" s="178">
        <v>47789.756099999999</v>
      </c>
      <c r="M110" s="178">
        <v>57001.1875</v>
      </c>
      <c r="N110" s="178">
        <v>70960.082599999994</v>
      </c>
      <c r="O110" s="178">
        <v>50527.061000000002</v>
      </c>
      <c r="P110" s="178">
        <v>51457.337599999999</v>
      </c>
      <c r="Q110" s="178">
        <v>56265.793400000002</v>
      </c>
      <c r="R110" s="178">
        <v>60579.5118</v>
      </c>
      <c r="S110" s="178">
        <v>48822.960299999999</v>
      </c>
      <c r="T110" s="178" t="s">
        <v>77</v>
      </c>
      <c r="U110" s="178">
        <v>52275.235999999997</v>
      </c>
      <c r="V110" s="178">
        <v>56842.012600000002</v>
      </c>
      <c r="W110" s="178" t="s">
        <v>77</v>
      </c>
      <c r="X110" s="178">
        <v>51417.892500000002</v>
      </c>
      <c r="Y110" s="178" t="s">
        <v>77</v>
      </c>
      <c r="Z110" s="178" t="s">
        <v>77</v>
      </c>
      <c r="AA110" s="178">
        <v>50468.472999999998</v>
      </c>
      <c r="AB110" s="178">
        <v>53661.521099999998</v>
      </c>
      <c r="AC110" s="178" t="s">
        <v>77</v>
      </c>
      <c r="AD110" s="178" t="s">
        <v>77</v>
      </c>
      <c r="AE110" s="178" t="s">
        <v>77</v>
      </c>
      <c r="AF110" s="178">
        <v>59024.965900000003</v>
      </c>
      <c r="AG110" s="178">
        <v>54185.065199999997</v>
      </c>
      <c r="AH110" s="178">
        <v>53132.607000000004</v>
      </c>
      <c r="AI110" s="178">
        <v>48843.3868</v>
      </c>
      <c r="AJ110" s="178" t="s">
        <v>77</v>
      </c>
      <c r="AK110" s="178" t="s">
        <v>77</v>
      </c>
      <c r="AL110" s="178" t="s">
        <v>77</v>
      </c>
      <c r="AM110" s="178">
        <v>59498.717900000003</v>
      </c>
      <c r="AN110" s="178" t="s">
        <v>77</v>
      </c>
      <c r="AO110" s="178" t="s">
        <v>77</v>
      </c>
      <c r="AP110" s="178" t="s">
        <v>77</v>
      </c>
    </row>
    <row r="111" spans="1:42" ht="15">
      <c r="A111" s="31" t="s">
        <v>42</v>
      </c>
      <c r="B111" s="26">
        <v>102</v>
      </c>
      <c r="C111" s="212" t="s">
        <v>306</v>
      </c>
      <c r="D111" s="212"/>
      <c r="E111" s="212"/>
      <c r="F111" s="212"/>
      <c r="G111" s="212"/>
      <c r="H111" s="212"/>
      <c r="I111" s="212"/>
      <c r="J111" s="212"/>
      <c r="K111" s="212"/>
      <c r="L111" s="212"/>
      <c r="M111" s="21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row>
    <row r="112" spans="1:42" ht="12.6">
      <c r="A112" s="31" t="s">
        <v>42</v>
      </c>
      <c r="B112" s="26">
        <v>103</v>
      </c>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row>
    <row r="113" spans="1:42">
      <c r="A113" s="31" t="s">
        <v>42</v>
      </c>
      <c r="B113" s="26">
        <v>104</v>
      </c>
      <c r="C113" s="161"/>
      <c r="D113" s="183" t="s">
        <v>70</v>
      </c>
      <c r="E113" s="172">
        <v>0</v>
      </c>
      <c r="F113" s="172">
        <v>417429.96</v>
      </c>
      <c r="G113" s="172">
        <v>3104938.22</v>
      </c>
      <c r="H113" s="172">
        <v>419820.08</v>
      </c>
      <c r="I113" s="172">
        <v>0</v>
      </c>
      <c r="J113" s="172">
        <v>45325.58</v>
      </c>
      <c r="K113" s="172">
        <v>1642647.99</v>
      </c>
      <c r="L113" s="172">
        <v>1349239.11</v>
      </c>
      <c r="M113" s="172">
        <v>551088.36</v>
      </c>
      <c r="N113" s="172">
        <v>2724981.7</v>
      </c>
      <c r="O113" s="172">
        <v>3297040.41</v>
      </c>
      <c r="P113" s="172">
        <v>743478.69</v>
      </c>
      <c r="Q113" s="172">
        <v>403724.01</v>
      </c>
      <c r="R113" s="172">
        <v>401004.39</v>
      </c>
      <c r="S113" s="172">
        <v>5476253.1299999999</v>
      </c>
      <c r="T113" s="172" t="s">
        <v>77</v>
      </c>
      <c r="U113" s="172">
        <v>1470901.08</v>
      </c>
      <c r="V113" s="172">
        <v>33775.050000000003</v>
      </c>
      <c r="W113" s="172">
        <v>337654.61</v>
      </c>
      <c r="X113" s="172">
        <v>69897.990000000005</v>
      </c>
      <c r="Y113" s="172" t="s">
        <v>77</v>
      </c>
      <c r="Z113" s="172" t="s">
        <v>77</v>
      </c>
      <c r="AA113" s="172">
        <v>731039.77</v>
      </c>
      <c r="AB113" s="172">
        <v>688756.44</v>
      </c>
      <c r="AC113" s="172">
        <v>0</v>
      </c>
      <c r="AD113" s="172">
        <v>0</v>
      </c>
      <c r="AE113" s="172">
        <v>0</v>
      </c>
      <c r="AF113" s="172">
        <v>988673.67</v>
      </c>
      <c r="AG113" s="172">
        <v>964618.93</v>
      </c>
      <c r="AH113" s="172">
        <v>766441.54</v>
      </c>
      <c r="AI113" s="172">
        <v>992828.71</v>
      </c>
      <c r="AJ113" s="172">
        <v>138811.43</v>
      </c>
      <c r="AK113" s="172">
        <v>63331.33</v>
      </c>
      <c r="AL113" s="172">
        <v>0</v>
      </c>
      <c r="AM113" s="172">
        <v>0</v>
      </c>
      <c r="AN113" s="172">
        <v>0</v>
      </c>
      <c r="AO113" s="172">
        <v>306826</v>
      </c>
      <c r="AP113" s="172">
        <v>961796</v>
      </c>
    </row>
    <row r="114" spans="1:42">
      <c r="A114" s="31" t="s">
        <v>42</v>
      </c>
      <c r="B114" s="26">
        <v>105</v>
      </c>
      <c r="C114" s="161"/>
      <c r="D114" s="183" t="s">
        <v>71</v>
      </c>
      <c r="E114" s="172">
        <v>0</v>
      </c>
      <c r="F114" s="172">
        <v>10.9</v>
      </c>
      <c r="G114" s="172">
        <v>72.540000000000006</v>
      </c>
      <c r="H114" s="172">
        <v>14.69</v>
      </c>
      <c r="I114" s="172">
        <v>0</v>
      </c>
      <c r="J114" s="172">
        <v>1.5</v>
      </c>
      <c r="K114" s="172">
        <v>34.44</v>
      </c>
      <c r="L114" s="172">
        <v>31.8</v>
      </c>
      <c r="M114" s="172">
        <v>13.14</v>
      </c>
      <c r="N114" s="172">
        <v>73.88</v>
      </c>
      <c r="O114" s="172">
        <v>113.08</v>
      </c>
      <c r="P114" s="172">
        <v>28.76</v>
      </c>
      <c r="Q114" s="172">
        <v>8.0500000000000007</v>
      </c>
      <c r="R114" s="172">
        <v>11.59</v>
      </c>
      <c r="S114" s="172">
        <v>96.02</v>
      </c>
      <c r="T114" s="172" t="s">
        <v>77</v>
      </c>
      <c r="U114" s="172">
        <v>49.61</v>
      </c>
      <c r="V114" s="172">
        <v>1</v>
      </c>
      <c r="W114" s="172">
        <v>8.65</v>
      </c>
      <c r="X114" s="172">
        <v>1.5</v>
      </c>
      <c r="Y114" s="172" t="s">
        <v>77</v>
      </c>
      <c r="Z114" s="172" t="s">
        <v>77</v>
      </c>
      <c r="AA114" s="172">
        <v>17.23</v>
      </c>
      <c r="AB114" s="172">
        <v>51.03</v>
      </c>
      <c r="AC114" s="172">
        <v>0</v>
      </c>
      <c r="AD114" s="172">
        <v>0</v>
      </c>
      <c r="AE114" s="172">
        <v>0</v>
      </c>
      <c r="AF114" s="172">
        <v>20.62</v>
      </c>
      <c r="AG114" s="172">
        <v>14.19</v>
      </c>
      <c r="AH114" s="172">
        <v>12.08</v>
      </c>
      <c r="AI114" s="172">
        <v>14.64</v>
      </c>
      <c r="AJ114" s="172">
        <v>1.84</v>
      </c>
      <c r="AK114" s="172">
        <v>2.35</v>
      </c>
      <c r="AL114" s="172">
        <v>0</v>
      </c>
      <c r="AM114" s="172">
        <v>0</v>
      </c>
      <c r="AN114" s="172">
        <v>0</v>
      </c>
      <c r="AO114" s="172">
        <v>7.25</v>
      </c>
      <c r="AP114" s="172">
        <v>18.22</v>
      </c>
    </row>
    <row r="115" spans="1:42" ht="12">
      <c r="A115" s="31" t="s">
        <v>42</v>
      </c>
      <c r="B115" s="26">
        <v>106</v>
      </c>
      <c r="C115" s="206"/>
      <c r="D115" s="192" t="s">
        <v>72</v>
      </c>
      <c r="E115" s="179" t="s">
        <v>77</v>
      </c>
      <c r="F115" s="179">
        <v>38296.3266</v>
      </c>
      <c r="G115" s="179">
        <v>42803.118600000002</v>
      </c>
      <c r="H115" s="179">
        <v>28578.630399999998</v>
      </c>
      <c r="I115" s="179" t="s">
        <v>77</v>
      </c>
      <c r="J115" s="179">
        <v>30217.0533</v>
      </c>
      <c r="K115" s="179">
        <v>47695.934699999998</v>
      </c>
      <c r="L115" s="179">
        <v>42428.902800000003</v>
      </c>
      <c r="M115" s="179">
        <v>41939.753400000001</v>
      </c>
      <c r="N115" s="179">
        <v>36883.888700000003</v>
      </c>
      <c r="O115" s="179">
        <v>29156.7068</v>
      </c>
      <c r="P115" s="179">
        <v>25851.136600000002</v>
      </c>
      <c r="Q115" s="179">
        <v>50152.050900000002</v>
      </c>
      <c r="R115" s="179">
        <v>34599.1708</v>
      </c>
      <c r="S115" s="179">
        <v>57032.421699999999</v>
      </c>
      <c r="T115" s="179" t="s">
        <v>77</v>
      </c>
      <c r="U115" s="179">
        <v>29649.286</v>
      </c>
      <c r="V115" s="179">
        <v>33775.050000000003</v>
      </c>
      <c r="W115" s="179">
        <v>39035.214999999997</v>
      </c>
      <c r="X115" s="179">
        <v>46598.66</v>
      </c>
      <c r="Y115" s="179" t="s">
        <v>77</v>
      </c>
      <c r="Z115" s="179" t="s">
        <v>77</v>
      </c>
      <c r="AA115" s="179">
        <v>42428.309300000001</v>
      </c>
      <c r="AB115" s="179">
        <v>13497.0888</v>
      </c>
      <c r="AC115" s="179" t="s">
        <v>77</v>
      </c>
      <c r="AD115" s="179" t="s">
        <v>77</v>
      </c>
      <c r="AE115" s="179" t="s">
        <v>77</v>
      </c>
      <c r="AF115" s="179">
        <v>47947.316700000003</v>
      </c>
      <c r="AG115" s="179">
        <v>67978.782900000006</v>
      </c>
      <c r="AH115" s="179">
        <v>63447.147400000002</v>
      </c>
      <c r="AI115" s="179">
        <v>67816.168699999995</v>
      </c>
      <c r="AJ115" s="179">
        <v>75440.994600000005</v>
      </c>
      <c r="AK115" s="179">
        <v>26949.502100000002</v>
      </c>
      <c r="AL115" s="179" t="s">
        <v>77</v>
      </c>
      <c r="AM115" s="179" t="s">
        <v>77</v>
      </c>
      <c r="AN115" s="179" t="s">
        <v>77</v>
      </c>
      <c r="AO115" s="179">
        <v>42320.827599999997</v>
      </c>
      <c r="AP115" s="179">
        <v>52787.9254</v>
      </c>
    </row>
    <row r="116" spans="1:42" ht="15">
      <c r="A116" s="31" t="s">
        <v>42</v>
      </c>
      <c r="B116" s="26">
        <v>107</v>
      </c>
      <c r="C116" s="212" t="s">
        <v>306</v>
      </c>
      <c r="D116" s="212"/>
      <c r="E116" s="212"/>
      <c r="F116" s="212"/>
      <c r="G116" s="212"/>
      <c r="H116" s="212"/>
      <c r="I116" s="212"/>
      <c r="J116" s="212"/>
      <c r="K116" s="212"/>
      <c r="L116" s="212"/>
      <c r="M116" s="21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row>
    <row r="117" spans="1:42" ht="12.6">
      <c r="A117" s="31" t="s">
        <v>42</v>
      </c>
      <c r="B117" s="26">
        <v>108</v>
      </c>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s="163"/>
    </row>
    <row r="118" spans="1:42">
      <c r="A118" s="31" t="s">
        <v>42</v>
      </c>
      <c r="B118" s="26">
        <v>109</v>
      </c>
      <c r="C118" s="161"/>
      <c r="D118" s="183" t="s">
        <v>73</v>
      </c>
      <c r="E118" s="172">
        <v>0</v>
      </c>
      <c r="F118" s="172">
        <v>417429.96</v>
      </c>
      <c r="G118" s="172">
        <v>4292958.71</v>
      </c>
      <c r="H118" s="172">
        <v>1260665.32</v>
      </c>
      <c r="I118" s="172">
        <v>0</v>
      </c>
      <c r="J118" s="172">
        <v>45325.58</v>
      </c>
      <c r="K118" s="172">
        <v>1656493.21</v>
      </c>
      <c r="L118" s="172">
        <v>1486395.71</v>
      </c>
      <c r="M118" s="172">
        <v>569328.74</v>
      </c>
      <c r="N118" s="172">
        <v>2810843.4</v>
      </c>
      <c r="O118" s="172">
        <v>8736278.5299999993</v>
      </c>
      <c r="P118" s="172">
        <v>1499386.98</v>
      </c>
      <c r="Q118" s="172">
        <v>899425.65</v>
      </c>
      <c r="R118" s="172">
        <v>889881.05</v>
      </c>
      <c r="S118" s="172">
        <v>6090445.9699999997</v>
      </c>
      <c r="T118" s="172" t="s">
        <v>77</v>
      </c>
      <c r="U118" s="172">
        <v>1648114.13</v>
      </c>
      <c r="V118" s="172">
        <v>576047.85</v>
      </c>
      <c r="W118" s="172">
        <v>337654.61</v>
      </c>
      <c r="X118" s="172">
        <v>308991.19</v>
      </c>
      <c r="Y118" s="172" t="s">
        <v>77</v>
      </c>
      <c r="Z118" s="172" t="s">
        <v>77</v>
      </c>
      <c r="AA118" s="172">
        <v>2673066.61</v>
      </c>
      <c r="AB118" s="172">
        <v>1784524.7</v>
      </c>
      <c r="AC118" s="172">
        <v>0</v>
      </c>
      <c r="AD118" s="172">
        <v>0</v>
      </c>
      <c r="AE118" s="172">
        <v>0</v>
      </c>
      <c r="AF118" s="172">
        <v>3082879.46</v>
      </c>
      <c r="AG118" s="172">
        <v>4138238.2</v>
      </c>
      <c r="AH118" s="172">
        <v>2744568.5</v>
      </c>
      <c r="AI118" s="172">
        <v>2675971.8199999998</v>
      </c>
      <c r="AJ118" s="172">
        <v>138811.43</v>
      </c>
      <c r="AK118" s="172">
        <v>63331.33</v>
      </c>
      <c r="AL118" s="172">
        <v>0</v>
      </c>
      <c r="AM118" s="172">
        <v>3712720</v>
      </c>
      <c r="AN118" s="172">
        <v>0</v>
      </c>
      <c r="AO118" s="172">
        <v>306826</v>
      </c>
      <c r="AP118" s="172">
        <v>961796</v>
      </c>
    </row>
    <row r="119" spans="1:42">
      <c r="A119" s="31" t="s">
        <v>42</v>
      </c>
      <c r="B119" s="26">
        <v>110</v>
      </c>
      <c r="C119" s="161"/>
      <c r="D119" s="183" t="s">
        <v>74</v>
      </c>
      <c r="E119" s="172">
        <v>0</v>
      </c>
      <c r="F119" s="172">
        <v>10.9</v>
      </c>
      <c r="G119" s="172">
        <v>97.72</v>
      </c>
      <c r="H119" s="172">
        <v>32.119999999999997</v>
      </c>
      <c r="I119" s="172">
        <v>0</v>
      </c>
      <c r="J119" s="172">
        <v>1.5</v>
      </c>
      <c r="K119" s="172">
        <v>34.68</v>
      </c>
      <c r="L119" s="172">
        <v>34.67</v>
      </c>
      <c r="M119" s="172">
        <v>13.46</v>
      </c>
      <c r="N119" s="172">
        <v>75.09</v>
      </c>
      <c r="O119" s="172">
        <v>220.73</v>
      </c>
      <c r="P119" s="172">
        <v>43.45</v>
      </c>
      <c r="Q119" s="172">
        <v>16.86</v>
      </c>
      <c r="R119" s="172">
        <v>19.66</v>
      </c>
      <c r="S119" s="172">
        <v>108.6</v>
      </c>
      <c r="T119" s="172" t="s">
        <v>77</v>
      </c>
      <c r="U119" s="172">
        <v>53</v>
      </c>
      <c r="V119" s="172">
        <v>10.54</v>
      </c>
      <c r="W119" s="172">
        <v>8.65</v>
      </c>
      <c r="X119" s="172">
        <v>6.15</v>
      </c>
      <c r="Y119" s="172" t="s">
        <v>77</v>
      </c>
      <c r="Z119" s="172" t="s">
        <v>77</v>
      </c>
      <c r="AA119" s="172">
        <v>55.71</v>
      </c>
      <c r="AB119" s="172">
        <v>71.45</v>
      </c>
      <c r="AC119" s="172">
        <v>0</v>
      </c>
      <c r="AD119" s="172">
        <v>0</v>
      </c>
      <c r="AE119" s="172">
        <v>0</v>
      </c>
      <c r="AF119" s="172">
        <v>56.1</v>
      </c>
      <c r="AG119" s="172">
        <v>72.760000000000005</v>
      </c>
      <c r="AH119" s="172">
        <v>49.31</v>
      </c>
      <c r="AI119" s="172">
        <v>49.1</v>
      </c>
      <c r="AJ119" s="172">
        <v>1.84</v>
      </c>
      <c r="AK119" s="172">
        <v>2.35</v>
      </c>
      <c r="AL119" s="172">
        <v>0</v>
      </c>
      <c r="AM119" s="172">
        <v>62.4</v>
      </c>
      <c r="AN119" s="172">
        <v>0</v>
      </c>
      <c r="AO119" s="172">
        <v>7.25</v>
      </c>
      <c r="AP119" s="172">
        <v>18.22</v>
      </c>
    </row>
    <row r="120" spans="1:42" ht="12">
      <c r="A120" s="31" t="s">
        <v>42</v>
      </c>
      <c r="B120" s="26">
        <v>111</v>
      </c>
      <c r="C120" s="207"/>
      <c r="D120" s="193" t="s">
        <v>75</v>
      </c>
      <c r="E120" s="180" t="s">
        <v>77</v>
      </c>
      <c r="F120" s="180">
        <v>38296.3266</v>
      </c>
      <c r="G120" s="180">
        <v>43931.2189</v>
      </c>
      <c r="H120" s="180">
        <v>39248.608999999997</v>
      </c>
      <c r="I120" s="180" t="s">
        <v>77</v>
      </c>
      <c r="J120" s="180">
        <v>30217.0533</v>
      </c>
      <c r="K120" s="180">
        <v>47765.086799999997</v>
      </c>
      <c r="L120" s="180">
        <v>42872.677000000003</v>
      </c>
      <c r="M120" s="180">
        <v>42297.826200000003</v>
      </c>
      <c r="N120" s="180">
        <v>37432.992400000003</v>
      </c>
      <c r="O120" s="180">
        <v>39579.0265</v>
      </c>
      <c r="P120" s="180">
        <v>34508.330999999998</v>
      </c>
      <c r="Q120" s="180">
        <v>53346.717100000002</v>
      </c>
      <c r="R120" s="180">
        <v>45263.532599999999</v>
      </c>
      <c r="S120" s="180">
        <v>56081.454599999997</v>
      </c>
      <c r="T120" s="180" t="s">
        <v>77</v>
      </c>
      <c r="U120" s="180">
        <v>31096.492999999999</v>
      </c>
      <c r="V120" s="180">
        <v>54653.496200000001</v>
      </c>
      <c r="W120" s="180">
        <v>39035.214999999997</v>
      </c>
      <c r="X120" s="180">
        <v>50242.469899999996</v>
      </c>
      <c r="Y120" s="180" t="s">
        <v>77</v>
      </c>
      <c r="Z120" s="180" t="s">
        <v>77</v>
      </c>
      <c r="AA120" s="180">
        <v>47981.809500000003</v>
      </c>
      <c r="AB120" s="180">
        <v>24975.852999999999</v>
      </c>
      <c r="AC120" s="180" t="s">
        <v>77</v>
      </c>
      <c r="AD120" s="180" t="s">
        <v>77</v>
      </c>
      <c r="AE120" s="180" t="s">
        <v>77</v>
      </c>
      <c r="AF120" s="180">
        <v>54953.288099999998</v>
      </c>
      <c r="AG120" s="180">
        <v>56875.181400000001</v>
      </c>
      <c r="AH120" s="180">
        <v>55659.470699999998</v>
      </c>
      <c r="AI120" s="180">
        <v>54500.4444</v>
      </c>
      <c r="AJ120" s="180">
        <v>75440.994600000005</v>
      </c>
      <c r="AK120" s="180">
        <v>26949.502100000002</v>
      </c>
      <c r="AL120" s="180" t="s">
        <v>77</v>
      </c>
      <c r="AM120" s="180">
        <v>59498.717900000003</v>
      </c>
      <c r="AN120" s="180" t="s">
        <v>77</v>
      </c>
      <c r="AO120" s="180">
        <v>42320.827599999997</v>
      </c>
      <c r="AP120" s="180">
        <v>52787.9254</v>
      </c>
    </row>
    <row r="121" spans="1:42">
      <c r="A121" s="31"/>
      <c r="B121" s="26">
        <v>112</v>
      </c>
    </row>
    <row r="122" spans="1:42">
      <c r="A122" s="31"/>
      <c r="B122" s="26">
        <v>113</v>
      </c>
    </row>
    <row r="123" spans="1:42">
      <c r="A123" s="31"/>
      <c r="B123" s="26">
        <v>114</v>
      </c>
    </row>
    <row r="124" spans="1:42">
      <c r="B124" s="26">
        <v>115</v>
      </c>
    </row>
    <row r="125" spans="1:42">
      <c r="A125" s="28" t="s">
        <v>76</v>
      </c>
      <c r="B125" s="26">
        <v>116</v>
      </c>
      <c r="D125" s="29"/>
      <c r="E125" s="27"/>
    </row>
    <row r="126" spans="1:42" ht="12">
      <c r="B126" s="26">
        <v>117</v>
      </c>
      <c r="C126" s="196"/>
      <c r="D126" s="181" t="s">
        <v>224</v>
      </c>
      <c r="E126" s="215">
        <v>0</v>
      </c>
      <c r="F126" s="215">
        <v>408522.96681422228</v>
      </c>
      <c r="G126" s="215">
        <v>4061488.991021127</v>
      </c>
      <c r="H126" s="215">
        <v>1193409.1622915962</v>
      </c>
      <c r="I126" s="215">
        <v>0</v>
      </c>
      <c r="J126" s="215">
        <v>42868.42120364368</v>
      </c>
      <c r="K126" s="215">
        <v>1566908.1550098944</v>
      </c>
      <c r="L126" s="215">
        <v>1410128.867596915</v>
      </c>
      <c r="M126" s="215">
        <v>822148.01912267739</v>
      </c>
      <c r="N126" s="215">
        <v>2730997.6123625427</v>
      </c>
      <c r="O126" s="215">
        <v>8552976.1972298156</v>
      </c>
      <c r="P126" s="215">
        <v>1528010.7600568242</v>
      </c>
      <c r="Q126" s="215">
        <v>851021.26450767857</v>
      </c>
      <c r="R126" s="215">
        <v>858447.86216950545</v>
      </c>
      <c r="S126" s="215">
        <v>6167387.7006038073</v>
      </c>
      <c r="T126" s="215">
        <v>634258.17587487411</v>
      </c>
      <c r="U126" s="215">
        <v>2927918.9715683023</v>
      </c>
      <c r="V126" s="215">
        <v>570985.12018598721</v>
      </c>
      <c r="W126" s="215">
        <v>319349.91329028853</v>
      </c>
      <c r="X126" s="215">
        <v>482391.67434862326</v>
      </c>
      <c r="Y126" s="215">
        <v>0</v>
      </c>
      <c r="Z126" s="215">
        <v>0</v>
      </c>
      <c r="AA126" s="215">
        <v>3722849.0363080567</v>
      </c>
      <c r="AB126" s="215">
        <v>2410523.4400493186</v>
      </c>
      <c r="AC126" s="215">
        <v>0</v>
      </c>
      <c r="AD126" s="215">
        <v>0</v>
      </c>
      <c r="AE126" s="215">
        <v>0</v>
      </c>
      <c r="AF126" s="215">
        <v>4012694.2767641204</v>
      </c>
      <c r="AG126" s="215">
        <v>5587649.4289888702</v>
      </c>
      <c r="AH126" s="215">
        <v>3629024.6885560644</v>
      </c>
      <c r="AI126" s="215">
        <v>3645538.9536507293</v>
      </c>
      <c r="AJ126" s="215">
        <v>271800.49063564511</v>
      </c>
      <c r="AK126" s="215">
        <v>113357.08801205376</v>
      </c>
      <c r="AL126" s="215">
        <v>141206.2523128</v>
      </c>
      <c r="AM126" s="215">
        <v>3511448.6074131201</v>
      </c>
      <c r="AN126" s="215">
        <v>0</v>
      </c>
      <c r="AO126" s="215">
        <v>290192.56243889598</v>
      </c>
      <c r="AP126" s="215">
        <v>909655.78465801605</v>
      </c>
    </row>
    <row r="127" spans="1:42" ht="12">
      <c r="A127" s="31" t="s">
        <v>42</v>
      </c>
      <c r="B127" s="26">
        <v>118</v>
      </c>
      <c r="C127" s="197"/>
      <c r="D127" s="182" t="s">
        <v>41</v>
      </c>
      <c r="E127" s="216">
        <v>0</v>
      </c>
      <c r="F127" s="216">
        <v>0</v>
      </c>
      <c r="G127" s="216">
        <v>0</v>
      </c>
      <c r="H127" s="216">
        <v>0</v>
      </c>
      <c r="I127" s="216">
        <v>0</v>
      </c>
      <c r="J127" s="216">
        <v>0</v>
      </c>
      <c r="K127" s="216">
        <v>0</v>
      </c>
      <c r="L127" s="216">
        <v>0</v>
      </c>
      <c r="M127" s="216">
        <v>282603.92279978347</v>
      </c>
      <c r="N127" s="216">
        <v>48871.342057155685</v>
      </c>
      <c r="O127" s="216">
        <v>75982.375027995688</v>
      </c>
      <c r="P127" s="216">
        <v>109907.50344324601</v>
      </c>
      <c r="Q127" s="216">
        <v>0</v>
      </c>
      <c r="R127" s="216">
        <v>16472.88683921464</v>
      </c>
      <c r="S127" s="216">
        <v>379851.03255316475</v>
      </c>
      <c r="T127" s="216">
        <v>0</v>
      </c>
      <c r="U127" s="216">
        <v>1361774.8435828104</v>
      </c>
      <c r="V127" s="216">
        <v>26160.865273177522</v>
      </c>
      <c r="W127" s="216">
        <v>0</v>
      </c>
      <c r="X127" s="216">
        <v>190151.29968303497</v>
      </c>
      <c r="Y127" s="216">
        <v>0</v>
      </c>
      <c r="Z127" s="216">
        <v>0</v>
      </c>
      <c r="AA127" s="216">
        <v>1172576.7664949261</v>
      </c>
      <c r="AB127" s="216">
        <v>710167.18607372104</v>
      </c>
      <c r="AC127" s="216">
        <v>0</v>
      </c>
      <c r="AD127" s="216">
        <v>0</v>
      </c>
      <c r="AE127" s="216">
        <v>0</v>
      </c>
      <c r="AF127" s="216">
        <v>1075329.3446312752</v>
      </c>
      <c r="AG127" s="216">
        <v>1643569.7765635832</v>
      </c>
      <c r="AH127" s="216">
        <v>1013552.6496119908</v>
      </c>
      <c r="AI127" s="216">
        <v>1093832.1493750538</v>
      </c>
      <c r="AJ127" s="216">
        <v>140514.20926604985</v>
      </c>
      <c r="AK127" s="216">
        <v>53459.031995408084</v>
      </c>
      <c r="AL127" s="216">
        <v>141206.2523128</v>
      </c>
      <c r="AM127" s="216">
        <v>0</v>
      </c>
      <c r="AN127" s="216">
        <v>0</v>
      </c>
      <c r="AO127" s="216">
        <v>0</v>
      </c>
      <c r="AP127" s="216">
        <v>0</v>
      </c>
    </row>
    <row r="128" spans="1:42">
      <c r="A128" s="31" t="s">
        <v>42</v>
      </c>
      <c r="B128" s="26">
        <v>119</v>
      </c>
      <c r="C128" s="161"/>
      <c r="D128" s="183" t="s">
        <v>43</v>
      </c>
      <c r="E128" s="217">
        <v>0</v>
      </c>
      <c r="F128" s="217">
        <v>0</v>
      </c>
      <c r="G128" s="217">
        <v>0</v>
      </c>
      <c r="H128" s="217">
        <v>0</v>
      </c>
      <c r="I128" s="217">
        <v>0</v>
      </c>
      <c r="J128" s="217">
        <v>0</v>
      </c>
      <c r="K128" s="217">
        <v>0</v>
      </c>
      <c r="L128" s="217">
        <v>0</v>
      </c>
      <c r="M128" s="217">
        <v>65346.905478380002</v>
      </c>
      <c r="N128" s="217">
        <v>48871.342057155685</v>
      </c>
      <c r="O128" s="217">
        <v>26688.880186380404</v>
      </c>
      <c r="P128" s="217">
        <v>0</v>
      </c>
      <c r="Q128" s="217">
        <v>0</v>
      </c>
      <c r="R128" s="217">
        <v>0</v>
      </c>
      <c r="S128" s="217">
        <v>26710.245553023044</v>
      </c>
      <c r="T128" s="217">
        <v>0</v>
      </c>
      <c r="U128" s="217">
        <v>0</v>
      </c>
      <c r="V128" s="217">
        <v>0</v>
      </c>
      <c r="W128" s="217">
        <v>0</v>
      </c>
      <c r="X128" s="217">
        <v>0</v>
      </c>
      <c r="Y128" s="217">
        <v>0</v>
      </c>
      <c r="Z128" s="217">
        <v>0</v>
      </c>
      <c r="AA128" s="217">
        <v>1489.5037015564801</v>
      </c>
      <c r="AB128" s="217">
        <v>744.4302826216001</v>
      </c>
      <c r="AC128" s="217">
        <v>0</v>
      </c>
      <c r="AD128" s="217">
        <v>0</v>
      </c>
      <c r="AE128" s="217">
        <v>0</v>
      </c>
      <c r="AF128" s="217">
        <v>1501.8746177001601</v>
      </c>
      <c r="AG128" s="217">
        <v>1424.23482364552</v>
      </c>
      <c r="AH128" s="217">
        <v>1077.7545927528799</v>
      </c>
      <c r="AI128" s="217">
        <v>1424.8779599587999</v>
      </c>
      <c r="AJ128" s="217">
        <v>0</v>
      </c>
      <c r="AK128" s="217">
        <v>0</v>
      </c>
      <c r="AL128" s="217">
        <v>0</v>
      </c>
      <c r="AM128" s="217">
        <v>0</v>
      </c>
      <c r="AN128" s="217">
        <v>0</v>
      </c>
      <c r="AO128" s="217">
        <v>0</v>
      </c>
      <c r="AP128" s="217">
        <v>0</v>
      </c>
    </row>
    <row r="129" spans="1:42">
      <c r="A129" s="31" t="s">
        <v>42</v>
      </c>
      <c r="B129" s="26">
        <v>120</v>
      </c>
      <c r="C129" s="161"/>
      <c r="D129" s="183" t="s">
        <v>225</v>
      </c>
      <c r="E129" s="217">
        <v>0</v>
      </c>
      <c r="F129" s="217">
        <v>0</v>
      </c>
      <c r="G129" s="217">
        <v>0</v>
      </c>
      <c r="H129" s="217">
        <v>0</v>
      </c>
      <c r="I129" s="217">
        <v>0</v>
      </c>
      <c r="J129" s="217">
        <v>0</v>
      </c>
      <c r="K129" s="217">
        <v>0</v>
      </c>
      <c r="L129" s="217">
        <v>0</v>
      </c>
      <c r="M129" s="217">
        <v>217257.01732140346</v>
      </c>
      <c r="N129" s="217">
        <v>0</v>
      </c>
      <c r="O129" s="217">
        <v>49293.494841615284</v>
      </c>
      <c r="P129" s="217">
        <v>109907.50344324601</v>
      </c>
      <c r="Q129" s="217">
        <v>0</v>
      </c>
      <c r="R129" s="217">
        <v>16472.88683921464</v>
      </c>
      <c r="S129" s="217">
        <v>338511.7814289878</v>
      </c>
      <c r="T129" s="217">
        <v>0</v>
      </c>
      <c r="U129" s="217">
        <v>1178570.5699454087</v>
      </c>
      <c r="V129" s="217">
        <v>26160.865273177522</v>
      </c>
      <c r="W129" s="217">
        <v>0</v>
      </c>
      <c r="X129" s="217">
        <v>183074.27498113664</v>
      </c>
      <c r="Y129" s="217">
        <v>0</v>
      </c>
      <c r="Z129" s="217">
        <v>0</v>
      </c>
      <c r="AA129" s="217">
        <v>822892.44940529903</v>
      </c>
      <c r="AB129" s="217">
        <v>460237.34969155397</v>
      </c>
      <c r="AC129" s="217">
        <v>0</v>
      </c>
      <c r="AD129" s="217">
        <v>0</v>
      </c>
      <c r="AE129" s="217">
        <v>0</v>
      </c>
      <c r="AF129" s="217">
        <v>650724.06387773843</v>
      </c>
      <c r="AG129" s="217">
        <v>1116980.8478934364</v>
      </c>
      <c r="AH129" s="217">
        <v>708049.3949414118</v>
      </c>
      <c r="AI129" s="217">
        <v>721052.29654964595</v>
      </c>
      <c r="AJ129" s="217">
        <v>124609.82655411385</v>
      </c>
      <c r="AK129" s="217">
        <v>43011.670359539843</v>
      </c>
      <c r="AL129" s="217">
        <v>141206.2523128</v>
      </c>
      <c r="AM129" s="217">
        <v>0</v>
      </c>
      <c r="AN129" s="217">
        <v>0</v>
      </c>
      <c r="AO129" s="217">
        <v>0</v>
      </c>
      <c r="AP129" s="217">
        <v>0</v>
      </c>
    </row>
    <row r="130" spans="1:42">
      <c r="A130" s="31" t="s">
        <v>42</v>
      </c>
      <c r="B130" s="26">
        <v>121</v>
      </c>
      <c r="C130" s="161"/>
      <c r="D130" s="183" t="s">
        <v>44</v>
      </c>
      <c r="E130" s="217">
        <v>0</v>
      </c>
      <c r="F130" s="217">
        <v>0</v>
      </c>
      <c r="G130" s="217">
        <v>0</v>
      </c>
      <c r="H130" s="217">
        <v>0</v>
      </c>
      <c r="I130" s="217">
        <v>0</v>
      </c>
      <c r="J130" s="217">
        <v>0</v>
      </c>
      <c r="K130" s="217">
        <v>0</v>
      </c>
      <c r="L130" s="217">
        <v>0</v>
      </c>
      <c r="M130" s="217">
        <v>0</v>
      </c>
      <c r="N130" s="217">
        <v>0</v>
      </c>
      <c r="O130" s="217">
        <v>0</v>
      </c>
      <c r="P130" s="217">
        <v>0</v>
      </c>
      <c r="Q130" s="217">
        <v>0</v>
      </c>
      <c r="R130" s="217">
        <v>0</v>
      </c>
      <c r="S130" s="217">
        <v>0</v>
      </c>
      <c r="T130" s="217">
        <v>0</v>
      </c>
      <c r="U130" s="217">
        <v>126947.69325809537</v>
      </c>
      <c r="V130" s="217">
        <v>0</v>
      </c>
      <c r="W130" s="217">
        <v>0</v>
      </c>
      <c r="X130" s="217">
        <v>0</v>
      </c>
      <c r="Y130" s="217">
        <v>0</v>
      </c>
      <c r="Z130" s="217">
        <v>0</v>
      </c>
      <c r="AA130" s="217">
        <v>159389.51288774802</v>
      </c>
      <c r="AB130" s="217">
        <v>90146.137681700246</v>
      </c>
      <c r="AC130" s="217">
        <v>0</v>
      </c>
      <c r="AD130" s="217">
        <v>0</v>
      </c>
      <c r="AE130" s="217">
        <v>0</v>
      </c>
      <c r="AF130" s="217">
        <v>178274.09469655392</v>
      </c>
      <c r="AG130" s="217">
        <v>230907.38695514528</v>
      </c>
      <c r="AH130" s="217">
        <v>119842.47459516927</v>
      </c>
      <c r="AI130" s="217">
        <v>182486.65646431185</v>
      </c>
      <c r="AJ130" s="217">
        <v>1732.67543318504</v>
      </c>
      <c r="AK130" s="217">
        <v>1428.5759937601601</v>
      </c>
      <c r="AL130" s="217">
        <v>0</v>
      </c>
      <c r="AM130" s="217">
        <v>0</v>
      </c>
      <c r="AN130" s="217">
        <v>0</v>
      </c>
      <c r="AO130" s="217">
        <v>0</v>
      </c>
      <c r="AP130" s="217">
        <v>0</v>
      </c>
    </row>
    <row r="131" spans="1:42">
      <c r="A131" s="31" t="s">
        <v>42</v>
      </c>
      <c r="B131" s="26">
        <v>122</v>
      </c>
      <c r="C131" s="161"/>
      <c r="D131" s="183" t="s">
        <v>226</v>
      </c>
      <c r="E131" s="217">
        <v>0</v>
      </c>
      <c r="F131" s="217">
        <v>0</v>
      </c>
      <c r="G131" s="217">
        <v>0</v>
      </c>
      <c r="H131" s="217">
        <v>0</v>
      </c>
      <c r="I131" s="217">
        <v>0</v>
      </c>
      <c r="J131" s="217">
        <v>0</v>
      </c>
      <c r="K131" s="217">
        <v>0</v>
      </c>
      <c r="L131" s="217">
        <v>0</v>
      </c>
      <c r="M131" s="217">
        <v>0</v>
      </c>
      <c r="N131" s="217">
        <v>0</v>
      </c>
      <c r="O131" s="217">
        <v>0</v>
      </c>
      <c r="P131" s="217">
        <v>0</v>
      </c>
      <c r="Q131" s="217">
        <v>0</v>
      </c>
      <c r="R131" s="217">
        <v>0</v>
      </c>
      <c r="S131" s="217">
        <v>14629.005571153921</v>
      </c>
      <c r="T131" s="217">
        <v>0</v>
      </c>
      <c r="U131" s="217">
        <v>56256.580379306477</v>
      </c>
      <c r="V131" s="217">
        <v>0</v>
      </c>
      <c r="W131" s="217">
        <v>0</v>
      </c>
      <c r="X131" s="217">
        <v>7077.02470189832</v>
      </c>
      <c r="Y131" s="217">
        <v>0</v>
      </c>
      <c r="Z131" s="217">
        <v>0</v>
      </c>
      <c r="AA131" s="217">
        <v>188805.30050032254</v>
      </c>
      <c r="AB131" s="217">
        <v>159039.26841784528</v>
      </c>
      <c r="AC131" s="217">
        <v>0</v>
      </c>
      <c r="AD131" s="217">
        <v>0</v>
      </c>
      <c r="AE131" s="217">
        <v>0</v>
      </c>
      <c r="AF131" s="217">
        <v>244829.31143928264</v>
      </c>
      <c r="AG131" s="217">
        <v>294257.30689135607</v>
      </c>
      <c r="AH131" s="217">
        <v>184583.02548265673</v>
      </c>
      <c r="AI131" s="217">
        <v>188868.31840113705</v>
      </c>
      <c r="AJ131" s="217">
        <v>14171.707278750961</v>
      </c>
      <c r="AK131" s="217">
        <v>9018.7856421080796</v>
      </c>
      <c r="AL131" s="217">
        <v>0</v>
      </c>
      <c r="AM131" s="217">
        <v>0</v>
      </c>
      <c r="AN131" s="217">
        <v>0</v>
      </c>
      <c r="AO131" s="217">
        <v>0</v>
      </c>
      <c r="AP131" s="217">
        <v>0</v>
      </c>
    </row>
    <row r="132" spans="1:42" ht="12">
      <c r="A132" s="31" t="s">
        <v>42</v>
      </c>
      <c r="B132" s="26">
        <v>123</v>
      </c>
      <c r="C132" s="197"/>
      <c r="D132" s="182" t="s">
        <v>227</v>
      </c>
      <c r="E132" s="216">
        <v>0</v>
      </c>
      <c r="F132" s="216">
        <v>0</v>
      </c>
      <c r="G132" s="216">
        <v>0</v>
      </c>
      <c r="H132" s="216">
        <v>0</v>
      </c>
      <c r="I132" s="216">
        <v>0</v>
      </c>
      <c r="J132" s="216">
        <v>0</v>
      </c>
      <c r="K132" s="216">
        <v>0</v>
      </c>
      <c r="L132" s="216">
        <v>0</v>
      </c>
      <c r="M132" s="216">
        <v>0</v>
      </c>
      <c r="N132" s="216">
        <v>0</v>
      </c>
      <c r="O132" s="216">
        <v>0</v>
      </c>
      <c r="P132" s="216">
        <v>0</v>
      </c>
      <c r="Q132" s="216">
        <v>0</v>
      </c>
      <c r="R132" s="216">
        <v>0</v>
      </c>
      <c r="S132" s="216">
        <v>0</v>
      </c>
      <c r="T132" s="216">
        <v>0</v>
      </c>
      <c r="U132" s="216">
        <v>0</v>
      </c>
      <c r="V132" s="216">
        <v>0</v>
      </c>
      <c r="W132" s="216">
        <v>0</v>
      </c>
      <c r="X132" s="216">
        <v>0</v>
      </c>
      <c r="Y132" s="216">
        <v>0</v>
      </c>
      <c r="Z132" s="216">
        <v>0</v>
      </c>
      <c r="AA132" s="216">
        <v>0</v>
      </c>
      <c r="AB132" s="216">
        <v>0</v>
      </c>
      <c r="AC132" s="216">
        <v>0</v>
      </c>
      <c r="AD132" s="216">
        <v>0</v>
      </c>
      <c r="AE132" s="216">
        <v>0</v>
      </c>
      <c r="AF132" s="216">
        <v>0</v>
      </c>
      <c r="AG132" s="216">
        <v>0</v>
      </c>
      <c r="AH132" s="216">
        <v>0</v>
      </c>
      <c r="AI132" s="216">
        <v>0</v>
      </c>
      <c r="AJ132" s="216">
        <v>0</v>
      </c>
      <c r="AK132" s="216">
        <v>0</v>
      </c>
      <c r="AL132" s="216">
        <v>0</v>
      </c>
      <c r="AM132" s="216">
        <v>0</v>
      </c>
      <c r="AN132" s="216">
        <v>0</v>
      </c>
      <c r="AO132" s="216">
        <v>0</v>
      </c>
      <c r="AP132" s="216">
        <v>0</v>
      </c>
    </row>
    <row r="133" spans="1:42">
      <c r="A133" s="31" t="s">
        <v>42</v>
      </c>
      <c r="B133" s="26">
        <v>124</v>
      </c>
      <c r="C133" s="161"/>
      <c r="D133" s="183" t="s">
        <v>228</v>
      </c>
      <c r="E133" s="217">
        <v>0</v>
      </c>
      <c r="F133" s="217">
        <v>0</v>
      </c>
      <c r="G133" s="217">
        <v>0</v>
      </c>
      <c r="H133" s="217">
        <v>0</v>
      </c>
      <c r="I133" s="217">
        <v>0</v>
      </c>
      <c r="J133" s="217">
        <v>0</v>
      </c>
      <c r="K133" s="217">
        <v>0</v>
      </c>
      <c r="L133" s="217">
        <v>0</v>
      </c>
      <c r="M133" s="217">
        <v>0</v>
      </c>
      <c r="N133" s="217">
        <v>0</v>
      </c>
      <c r="O133" s="217">
        <v>0</v>
      </c>
      <c r="P133" s="217">
        <v>0</v>
      </c>
      <c r="Q133" s="217">
        <v>0</v>
      </c>
      <c r="R133" s="217">
        <v>0</v>
      </c>
      <c r="S133" s="217">
        <v>0</v>
      </c>
      <c r="T133" s="217">
        <v>0</v>
      </c>
      <c r="U133" s="217">
        <v>0</v>
      </c>
      <c r="V133" s="217">
        <v>0</v>
      </c>
      <c r="W133" s="217">
        <v>0</v>
      </c>
      <c r="X133" s="217">
        <v>0</v>
      </c>
      <c r="Y133" s="217">
        <v>0</v>
      </c>
      <c r="Z133" s="217">
        <v>0</v>
      </c>
      <c r="AA133" s="217">
        <v>0</v>
      </c>
      <c r="AB133" s="217">
        <v>0</v>
      </c>
      <c r="AC133" s="217">
        <v>0</v>
      </c>
      <c r="AD133" s="217">
        <v>0</v>
      </c>
      <c r="AE133" s="217">
        <v>0</v>
      </c>
      <c r="AF133" s="217">
        <v>0</v>
      </c>
      <c r="AG133" s="217">
        <v>0</v>
      </c>
      <c r="AH133" s="217">
        <v>0</v>
      </c>
      <c r="AI133" s="217">
        <v>0</v>
      </c>
      <c r="AJ133" s="217">
        <v>0</v>
      </c>
      <c r="AK133" s="217">
        <v>0</v>
      </c>
      <c r="AL133" s="217">
        <v>0</v>
      </c>
      <c r="AM133" s="217">
        <v>0</v>
      </c>
      <c r="AN133" s="217">
        <v>0</v>
      </c>
      <c r="AO133" s="217">
        <v>0</v>
      </c>
      <c r="AP133" s="217">
        <v>0</v>
      </c>
    </row>
    <row r="134" spans="1:42">
      <c r="A134" s="31" t="s">
        <v>42</v>
      </c>
      <c r="B134" s="26">
        <v>125</v>
      </c>
      <c r="C134" s="161"/>
      <c r="D134" s="183" t="s">
        <v>229</v>
      </c>
      <c r="E134" s="217">
        <v>0</v>
      </c>
      <c r="F134" s="217">
        <v>0</v>
      </c>
      <c r="G134" s="217">
        <v>0</v>
      </c>
      <c r="H134" s="217">
        <v>0</v>
      </c>
      <c r="I134" s="217">
        <v>0</v>
      </c>
      <c r="J134" s="217">
        <v>0</v>
      </c>
      <c r="K134" s="217">
        <v>0</v>
      </c>
      <c r="L134" s="217">
        <v>0</v>
      </c>
      <c r="M134" s="217">
        <v>0</v>
      </c>
      <c r="N134" s="217">
        <v>0</v>
      </c>
      <c r="O134" s="217">
        <v>0</v>
      </c>
      <c r="P134" s="217">
        <v>0</v>
      </c>
      <c r="Q134" s="217">
        <v>0</v>
      </c>
      <c r="R134" s="217">
        <v>0</v>
      </c>
      <c r="S134" s="217">
        <v>0</v>
      </c>
      <c r="T134" s="217">
        <v>0</v>
      </c>
      <c r="U134" s="217">
        <v>0</v>
      </c>
      <c r="V134" s="217">
        <v>0</v>
      </c>
      <c r="W134" s="217">
        <v>0</v>
      </c>
      <c r="X134" s="217">
        <v>0</v>
      </c>
      <c r="Y134" s="217">
        <v>0</v>
      </c>
      <c r="Z134" s="217">
        <v>0</v>
      </c>
      <c r="AA134" s="217">
        <v>0</v>
      </c>
      <c r="AB134" s="217">
        <v>0</v>
      </c>
      <c r="AC134" s="217">
        <v>0</v>
      </c>
      <c r="AD134" s="217">
        <v>0</v>
      </c>
      <c r="AE134" s="217">
        <v>0</v>
      </c>
      <c r="AF134" s="217">
        <v>0</v>
      </c>
      <c r="AG134" s="217">
        <v>0</v>
      </c>
      <c r="AH134" s="217">
        <v>0</v>
      </c>
      <c r="AI134" s="217">
        <v>0</v>
      </c>
      <c r="AJ134" s="217">
        <v>0</v>
      </c>
      <c r="AK134" s="217">
        <v>0</v>
      </c>
      <c r="AL134" s="217">
        <v>0</v>
      </c>
      <c r="AM134" s="217">
        <v>0</v>
      </c>
      <c r="AN134" s="217">
        <v>0</v>
      </c>
      <c r="AO134" s="217">
        <v>0</v>
      </c>
      <c r="AP134" s="217">
        <v>0</v>
      </c>
    </row>
    <row r="135" spans="1:42">
      <c r="A135" s="31" t="s">
        <v>42</v>
      </c>
      <c r="B135" s="26">
        <v>126</v>
      </c>
      <c r="C135" s="161"/>
      <c r="D135" s="183" t="s">
        <v>356</v>
      </c>
      <c r="E135" s="217">
        <v>0</v>
      </c>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row>
    <row r="136" spans="1:42" ht="12">
      <c r="A136" s="31" t="s">
        <v>42</v>
      </c>
      <c r="B136" s="26">
        <v>127</v>
      </c>
      <c r="C136" s="197"/>
      <c r="D136" s="182" t="s">
        <v>45</v>
      </c>
      <c r="E136" s="217">
        <v>0</v>
      </c>
      <c r="F136" s="217">
        <v>408522.96681422228</v>
      </c>
      <c r="G136" s="217">
        <v>2937872.6409627455</v>
      </c>
      <c r="H136" s="217">
        <v>398147.23921418906</v>
      </c>
      <c r="I136" s="217">
        <v>0</v>
      </c>
      <c r="J136" s="217">
        <v>42868.42120364368</v>
      </c>
      <c r="K136" s="217">
        <v>1553813.5024402612</v>
      </c>
      <c r="L136" s="217">
        <v>1276932.1403508345</v>
      </c>
      <c r="M136" s="217">
        <v>521330.35297827388</v>
      </c>
      <c r="N136" s="217">
        <v>2600919.2450260436</v>
      </c>
      <c r="O136" s="217">
        <v>3249704.6028610603</v>
      </c>
      <c r="P136" s="217">
        <v>703173.74071888824</v>
      </c>
      <c r="Q136" s="217">
        <v>382192.25680701702</v>
      </c>
      <c r="R136" s="217">
        <v>379600.95656405535</v>
      </c>
      <c r="S136" s="217">
        <v>5194483.6872101743</v>
      </c>
      <c r="T136" s="217">
        <v>445224.37282559794</v>
      </c>
      <c r="U136" s="217">
        <v>1398538.028511809</v>
      </c>
      <c r="V136" s="217">
        <v>31948.77052454088</v>
      </c>
      <c r="W136" s="217">
        <v>319349.91329028853</v>
      </c>
      <c r="X136" s="217">
        <v>66108.728815121052</v>
      </c>
      <c r="Y136" s="217">
        <v>0</v>
      </c>
      <c r="Z136" s="217">
        <v>0</v>
      </c>
      <c r="AA136" s="217">
        <v>696197.47088677483</v>
      </c>
      <c r="AB136" s="217">
        <v>653905.09174631699</v>
      </c>
      <c r="AC136" s="217">
        <v>0</v>
      </c>
      <c r="AD136" s="217">
        <v>0</v>
      </c>
      <c r="AE136" s="217">
        <v>0</v>
      </c>
      <c r="AF136" s="217">
        <v>939378.61311286001</v>
      </c>
      <c r="AG136" s="217">
        <v>918069.76680269302</v>
      </c>
      <c r="AH136" s="217">
        <v>728811.39568543853</v>
      </c>
      <c r="AI136" s="217">
        <v>943526.50184958545</v>
      </c>
      <c r="AJ136" s="217">
        <v>131286.28136959526</v>
      </c>
      <c r="AK136" s="217">
        <v>59898.056016645685</v>
      </c>
      <c r="AL136" s="217">
        <v>0</v>
      </c>
      <c r="AM136" s="217">
        <v>0</v>
      </c>
      <c r="AN136" s="217">
        <v>0</v>
      </c>
      <c r="AO136" s="217">
        <v>290192.56243889598</v>
      </c>
      <c r="AP136" s="217">
        <v>909655.78465801605</v>
      </c>
    </row>
    <row r="137" spans="1:42">
      <c r="A137" s="31" t="s">
        <v>42</v>
      </c>
      <c r="B137" s="26">
        <v>128</v>
      </c>
      <c r="C137" s="161"/>
      <c r="D137" s="183" t="s">
        <v>46</v>
      </c>
      <c r="E137" s="217">
        <v>0</v>
      </c>
      <c r="F137" s="217">
        <v>408522.96681422228</v>
      </c>
      <c r="G137" s="217">
        <v>2937872.6409627455</v>
      </c>
      <c r="H137" s="217">
        <v>398147.23921418906</v>
      </c>
      <c r="I137" s="217">
        <v>0</v>
      </c>
      <c r="J137" s="217">
        <v>42868.42120364368</v>
      </c>
      <c r="K137" s="217">
        <v>1553813.5024402612</v>
      </c>
      <c r="L137" s="217">
        <v>1276932.1403508345</v>
      </c>
      <c r="M137" s="217">
        <v>521330.35297827388</v>
      </c>
      <c r="N137" s="217">
        <v>2600919.2450260436</v>
      </c>
      <c r="O137" s="217">
        <v>3249704.6028610603</v>
      </c>
      <c r="P137" s="217">
        <v>703173.74071888824</v>
      </c>
      <c r="Q137" s="217">
        <v>382192.25680701702</v>
      </c>
      <c r="R137" s="217">
        <v>379600.95656405535</v>
      </c>
      <c r="S137" s="217">
        <v>5194483.6872101743</v>
      </c>
      <c r="T137" s="217">
        <v>445224.37282559794</v>
      </c>
      <c r="U137" s="217">
        <v>1398538.028511809</v>
      </c>
      <c r="V137" s="217">
        <v>31948.77052454088</v>
      </c>
      <c r="W137" s="217">
        <v>319349.91329028853</v>
      </c>
      <c r="X137" s="217">
        <v>66108.728815121052</v>
      </c>
      <c r="Y137" s="217">
        <v>0</v>
      </c>
      <c r="Z137" s="217">
        <v>0</v>
      </c>
      <c r="AA137" s="217">
        <v>696197.47088677483</v>
      </c>
      <c r="AB137" s="217">
        <v>653905.09174631699</v>
      </c>
      <c r="AC137" s="217">
        <v>0</v>
      </c>
      <c r="AD137" s="217">
        <v>0</v>
      </c>
      <c r="AE137" s="217">
        <v>0</v>
      </c>
      <c r="AF137" s="217">
        <v>939378.61311286001</v>
      </c>
      <c r="AG137" s="217">
        <v>918069.76680269302</v>
      </c>
      <c r="AH137" s="217">
        <v>728811.39568543853</v>
      </c>
      <c r="AI137" s="217">
        <v>943526.50184958545</v>
      </c>
      <c r="AJ137" s="217">
        <v>131286.28136959526</v>
      </c>
      <c r="AK137" s="217">
        <v>59898.056016645685</v>
      </c>
      <c r="AL137" s="217">
        <v>0</v>
      </c>
      <c r="AM137" s="217">
        <v>0</v>
      </c>
      <c r="AN137" s="217">
        <v>0</v>
      </c>
      <c r="AO137" s="217">
        <v>290192.56243889598</v>
      </c>
      <c r="AP137" s="217">
        <v>909655.78465801605</v>
      </c>
    </row>
    <row r="138" spans="1:42">
      <c r="A138" s="31" t="s">
        <v>42</v>
      </c>
      <c r="B138" s="26">
        <v>129</v>
      </c>
      <c r="C138" s="161"/>
      <c r="D138" s="183" t="s">
        <v>47</v>
      </c>
      <c r="E138" s="217">
        <v>0</v>
      </c>
      <c r="F138" s="217">
        <v>0</v>
      </c>
      <c r="G138" s="217">
        <v>0</v>
      </c>
      <c r="H138" s="217">
        <v>0</v>
      </c>
      <c r="I138" s="217">
        <v>0</v>
      </c>
      <c r="J138" s="217">
        <v>0</v>
      </c>
      <c r="K138" s="217">
        <v>0</v>
      </c>
      <c r="L138" s="217">
        <v>0</v>
      </c>
      <c r="M138" s="217">
        <v>0</v>
      </c>
      <c r="N138" s="217">
        <v>0</v>
      </c>
      <c r="O138" s="217">
        <v>5043.8911157680004</v>
      </c>
      <c r="P138" s="217">
        <v>0</v>
      </c>
      <c r="Q138" s="217">
        <v>0</v>
      </c>
      <c r="R138" s="217">
        <v>0</v>
      </c>
      <c r="S138" s="217">
        <v>0</v>
      </c>
      <c r="T138" s="217">
        <v>0</v>
      </c>
      <c r="U138" s="217">
        <v>0</v>
      </c>
      <c r="V138" s="217">
        <v>0</v>
      </c>
      <c r="W138" s="217">
        <v>0</v>
      </c>
      <c r="X138" s="217">
        <v>0</v>
      </c>
      <c r="Y138" s="217">
        <v>0</v>
      </c>
      <c r="Z138" s="217">
        <v>0</v>
      </c>
      <c r="AA138" s="217">
        <v>12967.935800143041</v>
      </c>
      <c r="AB138" s="217">
        <v>7697.1878077524807</v>
      </c>
      <c r="AC138" s="217">
        <v>0</v>
      </c>
      <c r="AD138" s="217">
        <v>0</v>
      </c>
      <c r="AE138" s="217">
        <v>0</v>
      </c>
      <c r="AF138" s="217">
        <v>13388.32941762808</v>
      </c>
      <c r="AG138" s="217">
        <v>17856.159554436403</v>
      </c>
      <c r="AH138" s="217">
        <v>12521.02226762216</v>
      </c>
      <c r="AI138" s="217">
        <v>11316.6454842488</v>
      </c>
      <c r="AJ138" s="217">
        <v>0</v>
      </c>
      <c r="AK138" s="217">
        <v>0</v>
      </c>
      <c r="AL138" s="217">
        <v>0</v>
      </c>
      <c r="AM138" s="217">
        <v>0</v>
      </c>
      <c r="AN138" s="217">
        <v>0</v>
      </c>
      <c r="AO138" s="217">
        <v>0</v>
      </c>
      <c r="AP138" s="217">
        <v>0</v>
      </c>
    </row>
    <row r="139" spans="1:42">
      <c r="A139" s="31" t="s">
        <v>42</v>
      </c>
      <c r="B139" s="26">
        <v>130</v>
      </c>
      <c r="C139" s="161"/>
      <c r="D139" s="183" t="s">
        <v>48</v>
      </c>
      <c r="E139" s="217">
        <v>0</v>
      </c>
      <c r="F139" s="217">
        <v>0</v>
      </c>
      <c r="G139" s="217">
        <v>1123616.350058381</v>
      </c>
      <c r="H139" s="217">
        <v>795261.92307740706</v>
      </c>
      <c r="I139" s="217">
        <v>0</v>
      </c>
      <c r="J139" s="217">
        <v>0</v>
      </c>
      <c r="K139" s="217">
        <v>13094.652569633119</v>
      </c>
      <c r="L139" s="217">
        <v>129721.1618617936</v>
      </c>
      <c r="M139" s="217">
        <v>17251.545214744481</v>
      </c>
      <c r="N139" s="217">
        <v>81207.025279343201</v>
      </c>
      <c r="O139" s="217">
        <v>5144369.9287482919</v>
      </c>
      <c r="P139" s="217">
        <v>714929.51589468995</v>
      </c>
      <c r="Q139" s="217">
        <v>468829.00770066149</v>
      </c>
      <c r="R139" s="217">
        <v>462374.01876623533</v>
      </c>
      <c r="S139" s="217">
        <v>580896.64523613662</v>
      </c>
      <c r="T139" s="217">
        <v>189033.80304927615</v>
      </c>
      <c r="U139" s="217">
        <v>167606.09947368279</v>
      </c>
      <c r="V139" s="217">
        <v>512875.48438826884</v>
      </c>
      <c r="W139" s="217">
        <v>0</v>
      </c>
      <c r="X139" s="217">
        <v>226131.64585046723</v>
      </c>
      <c r="Y139" s="217">
        <v>0</v>
      </c>
      <c r="Z139" s="217">
        <v>0</v>
      </c>
      <c r="AA139" s="217">
        <v>1836747.0326006007</v>
      </c>
      <c r="AB139" s="217">
        <v>1036365.233743589</v>
      </c>
      <c r="AC139" s="217">
        <v>0</v>
      </c>
      <c r="AD139" s="217">
        <v>0</v>
      </c>
      <c r="AE139" s="217">
        <v>0</v>
      </c>
      <c r="AF139" s="217">
        <v>1980676.1632797499</v>
      </c>
      <c r="AG139" s="217">
        <v>3001573.2309737722</v>
      </c>
      <c r="AH139" s="217">
        <v>1870890.1180208442</v>
      </c>
      <c r="AI139" s="217">
        <v>1591897.7271882847</v>
      </c>
      <c r="AJ139" s="217">
        <v>0</v>
      </c>
      <c r="AK139" s="217">
        <v>0</v>
      </c>
      <c r="AL139" s="217">
        <v>0</v>
      </c>
      <c r="AM139" s="217">
        <v>3511448.6074131201</v>
      </c>
      <c r="AN139" s="217">
        <v>0</v>
      </c>
      <c r="AO139" s="217">
        <v>0</v>
      </c>
      <c r="AP139" s="217">
        <v>0</v>
      </c>
    </row>
    <row r="140" spans="1:42">
      <c r="A140" s="31" t="s">
        <v>42</v>
      </c>
      <c r="B140" s="26">
        <v>131</v>
      </c>
      <c r="C140" s="161"/>
      <c r="D140" s="183" t="s">
        <v>49</v>
      </c>
      <c r="E140" s="217">
        <v>0</v>
      </c>
      <c r="F140" s="217">
        <v>0</v>
      </c>
      <c r="G140" s="217">
        <v>0</v>
      </c>
      <c r="H140" s="217">
        <v>0</v>
      </c>
      <c r="I140" s="217">
        <v>0</v>
      </c>
      <c r="J140" s="217">
        <v>0</v>
      </c>
      <c r="K140" s="217">
        <v>0</v>
      </c>
      <c r="L140" s="217">
        <v>0</v>
      </c>
      <c r="M140" s="217">
        <v>0</v>
      </c>
      <c r="N140" s="217">
        <v>0</v>
      </c>
      <c r="O140" s="217">
        <v>1102.5531723619999</v>
      </c>
      <c r="P140" s="217">
        <v>0</v>
      </c>
      <c r="Q140" s="217">
        <v>0</v>
      </c>
      <c r="R140" s="217">
        <v>0</v>
      </c>
      <c r="S140" s="217">
        <v>0</v>
      </c>
      <c r="T140" s="217">
        <v>0</v>
      </c>
      <c r="U140" s="217">
        <v>0</v>
      </c>
      <c r="V140" s="217">
        <v>0</v>
      </c>
      <c r="W140" s="217">
        <v>0</v>
      </c>
      <c r="X140" s="217">
        <v>0</v>
      </c>
      <c r="Y140" s="217">
        <v>0</v>
      </c>
      <c r="Z140" s="217">
        <v>0</v>
      </c>
      <c r="AA140" s="217">
        <v>0</v>
      </c>
      <c r="AB140" s="217">
        <v>0</v>
      </c>
      <c r="AC140" s="217">
        <v>0</v>
      </c>
      <c r="AD140" s="217">
        <v>0</v>
      </c>
      <c r="AE140" s="217">
        <v>0</v>
      </c>
      <c r="AF140" s="217">
        <v>0</v>
      </c>
      <c r="AG140" s="217">
        <v>0</v>
      </c>
      <c r="AH140" s="217">
        <v>0</v>
      </c>
      <c r="AI140" s="217">
        <v>0</v>
      </c>
      <c r="AJ140" s="217">
        <v>0</v>
      </c>
      <c r="AK140" s="217">
        <v>0</v>
      </c>
      <c r="AL140" s="217">
        <v>0</v>
      </c>
      <c r="AM140" s="217">
        <v>0</v>
      </c>
      <c r="AN140" s="217">
        <v>0</v>
      </c>
      <c r="AO140" s="217">
        <v>0</v>
      </c>
      <c r="AP140" s="217">
        <v>0</v>
      </c>
    </row>
    <row r="141" spans="1:42" ht="12">
      <c r="A141" s="31" t="s">
        <v>42</v>
      </c>
      <c r="B141" s="26">
        <v>132</v>
      </c>
      <c r="C141" s="197"/>
      <c r="D141" s="182" t="s">
        <v>230</v>
      </c>
      <c r="E141" s="216">
        <v>0</v>
      </c>
      <c r="F141" s="216">
        <v>0</v>
      </c>
      <c r="G141" s="216">
        <v>0</v>
      </c>
      <c r="H141" s="216">
        <v>0</v>
      </c>
      <c r="I141" s="216">
        <v>0</v>
      </c>
      <c r="J141" s="216">
        <v>0</v>
      </c>
      <c r="K141" s="216">
        <v>0</v>
      </c>
      <c r="L141" s="216">
        <v>0</v>
      </c>
      <c r="M141" s="216">
        <v>0</v>
      </c>
      <c r="N141" s="216">
        <v>0</v>
      </c>
      <c r="O141" s="216">
        <v>0</v>
      </c>
      <c r="P141" s="216">
        <v>0</v>
      </c>
      <c r="Q141" s="216">
        <v>0</v>
      </c>
      <c r="R141" s="216">
        <v>0</v>
      </c>
      <c r="S141" s="216">
        <v>0</v>
      </c>
      <c r="T141" s="216">
        <v>0</v>
      </c>
      <c r="U141" s="216">
        <v>0</v>
      </c>
      <c r="V141" s="216">
        <v>0</v>
      </c>
      <c r="W141" s="216">
        <v>0</v>
      </c>
      <c r="X141" s="216">
        <v>0</v>
      </c>
      <c r="Y141" s="216">
        <v>0</v>
      </c>
      <c r="Z141" s="216">
        <v>0</v>
      </c>
      <c r="AA141" s="216">
        <v>0</v>
      </c>
      <c r="AB141" s="216">
        <v>0</v>
      </c>
      <c r="AC141" s="216">
        <v>0</v>
      </c>
      <c r="AD141" s="216">
        <v>0</v>
      </c>
      <c r="AE141" s="216">
        <v>0</v>
      </c>
      <c r="AF141" s="216">
        <v>0</v>
      </c>
      <c r="AG141" s="216">
        <v>0</v>
      </c>
      <c r="AH141" s="216">
        <v>0</v>
      </c>
      <c r="AI141" s="216">
        <v>0</v>
      </c>
      <c r="AJ141" s="216">
        <v>0</v>
      </c>
      <c r="AK141" s="216">
        <v>0</v>
      </c>
      <c r="AL141" s="216">
        <v>0</v>
      </c>
      <c r="AM141" s="216">
        <v>0</v>
      </c>
      <c r="AN141" s="216">
        <v>0</v>
      </c>
      <c r="AO141" s="216">
        <v>0</v>
      </c>
      <c r="AP141" s="216">
        <v>0</v>
      </c>
    </row>
    <row r="142" spans="1:42">
      <c r="A142" s="31" t="s">
        <v>42</v>
      </c>
      <c r="B142" s="26">
        <v>133</v>
      </c>
      <c r="C142" s="161"/>
      <c r="D142" s="183" t="s">
        <v>231</v>
      </c>
      <c r="E142" s="217">
        <v>0</v>
      </c>
      <c r="F142" s="217">
        <v>0</v>
      </c>
      <c r="G142" s="217">
        <v>0</v>
      </c>
      <c r="H142" s="217">
        <v>0</v>
      </c>
      <c r="I142" s="217">
        <v>0</v>
      </c>
      <c r="J142" s="217">
        <v>0</v>
      </c>
      <c r="K142" s="217">
        <v>0</v>
      </c>
      <c r="L142" s="217">
        <v>0</v>
      </c>
      <c r="M142" s="217">
        <v>0</v>
      </c>
      <c r="N142" s="217">
        <v>0</v>
      </c>
      <c r="O142" s="217">
        <v>1102.5531723619999</v>
      </c>
      <c r="P142" s="217">
        <v>0</v>
      </c>
      <c r="Q142" s="217">
        <v>0</v>
      </c>
      <c r="R142" s="217">
        <v>0</v>
      </c>
      <c r="S142" s="217">
        <v>0</v>
      </c>
      <c r="T142" s="217">
        <v>0</v>
      </c>
      <c r="U142" s="217">
        <v>0</v>
      </c>
      <c r="V142" s="217">
        <v>0</v>
      </c>
      <c r="W142" s="217">
        <v>0</v>
      </c>
      <c r="X142" s="217">
        <v>0</v>
      </c>
      <c r="Y142" s="217">
        <v>0</v>
      </c>
      <c r="Z142" s="217">
        <v>0</v>
      </c>
      <c r="AA142" s="217">
        <v>0</v>
      </c>
      <c r="AB142" s="217">
        <v>0</v>
      </c>
      <c r="AC142" s="217">
        <v>0</v>
      </c>
      <c r="AD142" s="217">
        <v>0</v>
      </c>
      <c r="AE142" s="217">
        <v>0</v>
      </c>
      <c r="AF142" s="217">
        <v>0</v>
      </c>
      <c r="AG142" s="217">
        <v>0</v>
      </c>
      <c r="AH142" s="217">
        <v>0</v>
      </c>
      <c r="AI142" s="217">
        <v>0</v>
      </c>
      <c r="AJ142" s="217">
        <v>0</v>
      </c>
      <c r="AK142" s="217">
        <v>0</v>
      </c>
      <c r="AL142" s="217">
        <v>0</v>
      </c>
      <c r="AM142" s="217">
        <v>0</v>
      </c>
      <c r="AN142" s="217">
        <v>0</v>
      </c>
      <c r="AO142" s="217">
        <v>0</v>
      </c>
      <c r="AP142" s="217">
        <v>0</v>
      </c>
    </row>
    <row r="143" spans="1:42">
      <c r="A143" s="31" t="s">
        <v>42</v>
      </c>
      <c r="B143" s="26">
        <v>134</v>
      </c>
      <c r="C143" s="161"/>
      <c r="D143" s="183" t="s">
        <v>232</v>
      </c>
      <c r="E143" s="217">
        <v>103.93271980344001</v>
      </c>
      <c r="F143" s="217">
        <v>3754.1096131458403</v>
      </c>
      <c r="G143" s="217">
        <v>16891.114600585843</v>
      </c>
      <c r="H143" s="217">
        <v>941.43806799840002</v>
      </c>
      <c r="I143" s="217">
        <v>0</v>
      </c>
      <c r="J143" s="217">
        <v>0</v>
      </c>
      <c r="K143" s="217">
        <v>7307.1445495220796</v>
      </c>
      <c r="L143" s="217">
        <v>1908.7529147193602</v>
      </c>
      <c r="M143" s="217">
        <v>912.00512377888003</v>
      </c>
      <c r="N143" s="217">
        <v>8071.1053687160802</v>
      </c>
      <c r="O143" s="217">
        <v>41335.874658532244</v>
      </c>
      <c r="P143" s="217">
        <v>0</v>
      </c>
      <c r="Q143" s="217">
        <v>1320.6047562248</v>
      </c>
      <c r="R143" s="217">
        <v>3238.5507370692799</v>
      </c>
      <c r="S143" s="217">
        <v>497530.34653227759</v>
      </c>
      <c r="T143" s="217">
        <v>0</v>
      </c>
      <c r="U143" s="217">
        <v>745012.68984270992</v>
      </c>
      <c r="V143" s="217">
        <v>106965.64662011193</v>
      </c>
      <c r="W143" s="217">
        <v>13935.326309959681</v>
      </c>
      <c r="X143" s="217">
        <v>252.48775028416</v>
      </c>
      <c r="Y143" s="217">
        <v>0</v>
      </c>
      <c r="Z143" s="217">
        <v>0</v>
      </c>
      <c r="AA143" s="217">
        <v>1180620.7939332756</v>
      </c>
      <c r="AB143" s="217">
        <v>739765.68114658899</v>
      </c>
      <c r="AC143" s="217">
        <v>0</v>
      </c>
      <c r="AD143" s="217">
        <v>0</v>
      </c>
      <c r="AE143" s="217">
        <v>0</v>
      </c>
      <c r="AF143" s="217">
        <v>1335049.84372613</v>
      </c>
      <c r="AG143" s="217">
        <v>1623276.4897815201</v>
      </c>
      <c r="AH143" s="217">
        <v>1003682.8054696739</v>
      </c>
      <c r="AI143" s="217">
        <v>1088474.9562958488</v>
      </c>
      <c r="AJ143" s="217">
        <v>1300579.137101592</v>
      </c>
      <c r="AK143" s="217">
        <v>802398.92969840567</v>
      </c>
      <c r="AL143" s="217">
        <v>0</v>
      </c>
      <c r="AM143" s="217">
        <v>0</v>
      </c>
      <c r="AN143" s="217">
        <v>0</v>
      </c>
      <c r="AO143" s="217">
        <v>0</v>
      </c>
      <c r="AP143" s="217">
        <v>0</v>
      </c>
    </row>
    <row r="144" spans="1:42" ht="12">
      <c r="A144" s="31" t="s">
        <v>42</v>
      </c>
      <c r="B144" s="26">
        <v>135</v>
      </c>
      <c r="C144" s="196"/>
      <c r="D144" s="181" t="s">
        <v>50</v>
      </c>
      <c r="E144" s="215">
        <f>0.9245696*E35</f>
        <v>101.600953344</v>
      </c>
      <c r="F144" s="215">
        <f t="shared" ref="F144:AP146" si="0">0.9245696*F35</f>
        <v>3669.8848675839999</v>
      </c>
      <c r="G144" s="215">
        <f t="shared" si="0"/>
        <v>16512.156611584</v>
      </c>
      <c r="H144" s="215">
        <f t="shared" si="0"/>
        <v>920.31657983999992</v>
      </c>
      <c r="I144" s="215">
        <f t="shared" si="0"/>
        <v>0</v>
      </c>
      <c r="J144" s="215">
        <f t="shared" si="0"/>
        <v>0</v>
      </c>
      <c r="K144" s="215">
        <f t="shared" si="0"/>
        <v>7143.2062382079994</v>
      </c>
      <c r="L144" s="215">
        <f t="shared" si="0"/>
        <v>1865.929383936</v>
      </c>
      <c r="M144" s="215">
        <f t="shared" si="0"/>
        <v>891.54397388799998</v>
      </c>
      <c r="N144" s="215">
        <f t="shared" si="0"/>
        <v>7890.0273326079996</v>
      </c>
      <c r="O144" s="215">
        <f t="shared" si="0"/>
        <v>40408.490036224001</v>
      </c>
      <c r="P144" s="215">
        <f t="shared" si="0"/>
        <v>0</v>
      </c>
      <c r="Q144" s="215">
        <f t="shared" si="0"/>
        <v>1290.9765324799998</v>
      </c>
      <c r="R144" s="215">
        <f t="shared" si="0"/>
        <v>3165.892732928</v>
      </c>
      <c r="S144" s="215">
        <f t="shared" si="0"/>
        <v>486368.08139775996</v>
      </c>
      <c r="T144" s="215">
        <f t="shared" si="0"/>
        <v>0</v>
      </c>
      <c r="U144" s="215">
        <f t="shared" si="0"/>
        <v>728298.072873984</v>
      </c>
      <c r="V144" s="215">
        <f t="shared" si="0"/>
        <v>104565.83540019201</v>
      </c>
      <c r="W144" s="215">
        <f t="shared" si="0"/>
        <v>13622.682451967999</v>
      </c>
      <c r="X144" s="215">
        <f t="shared" si="0"/>
        <v>246.82310041599999</v>
      </c>
      <c r="Y144" s="215">
        <f t="shared" si="0"/>
        <v>0</v>
      </c>
      <c r="Z144" s="215">
        <f t="shared" si="0"/>
        <v>0</v>
      </c>
      <c r="AA144" s="215">
        <f t="shared" si="0"/>
        <v>1154133.1587225602</v>
      </c>
      <c r="AB144" s="215">
        <f t="shared" si="0"/>
        <v>723168.78262988804</v>
      </c>
      <c r="AC144" s="215">
        <f t="shared" si="0"/>
        <v>0</v>
      </c>
      <c r="AD144" s="215">
        <f t="shared" si="0"/>
        <v>0</v>
      </c>
      <c r="AE144" s="215">
        <f t="shared" si="0"/>
        <v>0</v>
      </c>
      <c r="AF144" s="215">
        <f t="shared" si="0"/>
        <v>1305097.5394549761</v>
      </c>
      <c r="AG144" s="215">
        <f t="shared" si="0"/>
        <v>1586857.7211740159</v>
      </c>
      <c r="AH144" s="215">
        <f t="shared" si="0"/>
        <v>981164.835131392</v>
      </c>
      <c r="AI144" s="215">
        <f t="shared" si="0"/>
        <v>1064054.6447728642</v>
      </c>
      <c r="AJ144" s="215">
        <f t="shared" si="0"/>
        <v>1271400.1950371841</v>
      </c>
      <c r="AK144" s="215">
        <f t="shared" si="0"/>
        <v>784396.832621568</v>
      </c>
      <c r="AL144" s="215">
        <f t="shared" si="0"/>
        <v>0</v>
      </c>
      <c r="AM144" s="215">
        <f t="shared" si="0"/>
        <v>0</v>
      </c>
      <c r="AN144" s="215">
        <f t="shared" si="0"/>
        <v>0</v>
      </c>
      <c r="AO144" s="215">
        <f t="shared" si="0"/>
        <v>0</v>
      </c>
      <c r="AP144" s="215">
        <f t="shared" si="0"/>
        <v>0</v>
      </c>
    </row>
    <row r="145" spans="1:42" ht="24">
      <c r="A145" s="31" t="s">
        <v>42</v>
      </c>
      <c r="B145" s="26">
        <v>136</v>
      </c>
      <c r="C145" s="196"/>
      <c r="D145" s="181" t="s">
        <v>233</v>
      </c>
      <c r="E145" s="215">
        <f t="shared" ref="E145:T146" si="1">0.9245696*E36</f>
        <v>1080035.5067095039</v>
      </c>
      <c r="F145" s="215">
        <f t="shared" si="1"/>
        <v>12367920.099533824</v>
      </c>
      <c r="G145" s="215">
        <f t="shared" si="1"/>
        <v>6733715.4441144317</v>
      </c>
      <c r="H145" s="215">
        <f t="shared" si="1"/>
        <v>1318.131141632</v>
      </c>
      <c r="I145" s="215">
        <f t="shared" si="1"/>
        <v>2242099.826866176</v>
      </c>
      <c r="J145" s="215">
        <f t="shared" si="1"/>
        <v>2233.9728046079999</v>
      </c>
      <c r="K145" s="215">
        <f t="shared" si="1"/>
        <v>1434302.489005056</v>
      </c>
      <c r="L145" s="215">
        <f t="shared" si="1"/>
        <v>3299967.7511434238</v>
      </c>
      <c r="M145" s="215">
        <f t="shared" si="1"/>
        <v>198.06129971199999</v>
      </c>
      <c r="N145" s="215">
        <f t="shared" si="1"/>
        <v>901391.77734860801</v>
      </c>
      <c r="O145" s="215">
        <f t="shared" si="1"/>
        <v>597327.42653030402</v>
      </c>
      <c r="P145" s="215">
        <f t="shared" si="1"/>
        <v>0</v>
      </c>
      <c r="Q145" s="215">
        <f t="shared" si="1"/>
        <v>1772.002358272</v>
      </c>
      <c r="R145" s="215">
        <f t="shared" si="1"/>
        <v>575917.04810905596</v>
      </c>
      <c r="S145" s="215">
        <f t="shared" si="1"/>
        <v>5583005.0605424643</v>
      </c>
      <c r="T145" s="215">
        <f t="shared" si="1"/>
        <v>0</v>
      </c>
      <c r="U145" s="215">
        <f t="shared" si="0"/>
        <v>449.10968320000001</v>
      </c>
      <c r="V145" s="215">
        <f t="shared" si="0"/>
        <v>1347.60642048</v>
      </c>
      <c r="W145" s="215">
        <f t="shared" si="0"/>
        <v>41608.082109440002</v>
      </c>
      <c r="X145" s="215">
        <f t="shared" si="0"/>
        <v>0</v>
      </c>
      <c r="Y145" s="215">
        <f t="shared" si="0"/>
        <v>0</v>
      </c>
      <c r="Z145" s="215">
        <f t="shared" si="0"/>
        <v>2788148.0808140798</v>
      </c>
      <c r="AA145" s="215">
        <f t="shared" si="0"/>
        <v>109841.669925888</v>
      </c>
      <c r="AB145" s="215">
        <f t="shared" si="0"/>
        <v>60127.738202111999</v>
      </c>
      <c r="AC145" s="215">
        <f t="shared" si="0"/>
        <v>0</v>
      </c>
      <c r="AD145" s="215">
        <f t="shared" si="0"/>
        <v>0</v>
      </c>
      <c r="AE145" s="215">
        <f t="shared" si="0"/>
        <v>0</v>
      </c>
      <c r="AF145" s="215">
        <f t="shared" si="0"/>
        <v>80753.924425727993</v>
      </c>
      <c r="AG145" s="215">
        <f t="shared" si="0"/>
        <v>141034.49398272001</v>
      </c>
      <c r="AH145" s="215">
        <f t="shared" si="0"/>
        <v>74401.761445887998</v>
      </c>
      <c r="AI145" s="215">
        <f t="shared" si="0"/>
        <v>83046.514942975991</v>
      </c>
      <c r="AJ145" s="215">
        <f t="shared" si="0"/>
        <v>5090086.3942830088</v>
      </c>
      <c r="AK145" s="215">
        <f t="shared" si="0"/>
        <v>1758120.093659136</v>
      </c>
      <c r="AL145" s="215">
        <f t="shared" si="0"/>
        <v>0</v>
      </c>
      <c r="AM145" s="215">
        <f t="shared" si="0"/>
        <v>0</v>
      </c>
      <c r="AN145" s="215">
        <f t="shared" si="0"/>
        <v>0</v>
      </c>
      <c r="AO145" s="215">
        <f t="shared" si="0"/>
        <v>0</v>
      </c>
      <c r="AP145" s="215">
        <f t="shared" si="0"/>
        <v>0</v>
      </c>
    </row>
    <row r="146" spans="1:42" ht="24">
      <c r="A146" s="31" t="s">
        <v>42</v>
      </c>
      <c r="B146" s="26">
        <v>137</v>
      </c>
      <c r="C146" s="196"/>
      <c r="D146" s="181" t="s">
        <v>51</v>
      </c>
      <c r="E146" s="215">
        <f t="shared" si="1"/>
        <v>7390.6580459520001</v>
      </c>
      <c r="F146" s="215">
        <f t="shared" si="0"/>
        <v>28064.663009280001</v>
      </c>
      <c r="G146" s="215">
        <f t="shared" si="0"/>
        <v>124857.059303424</v>
      </c>
      <c r="H146" s="215">
        <f t="shared" si="0"/>
        <v>2159.8777968640002</v>
      </c>
      <c r="I146" s="215">
        <f t="shared" si="0"/>
        <v>0</v>
      </c>
      <c r="J146" s="215">
        <f t="shared" si="0"/>
        <v>407.30989158400001</v>
      </c>
      <c r="K146" s="215">
        <f t="shared" si="0"/>
        <v>889212.17237401591</v>
      </c>
      <c r="L146" s="215">
        <f t="shared" si="0"/>
        <v>580652.73058304004</v>
      </c>
      <c r="M146" s="215">
        <f t="shared" si="0"/>
        <v>669.80444671999999</v>
      </c>
      <c r="N146" s="215">
        <f t="shared" si="0"/>
        <v>19674.535980031997</v>
      </c>
      <c r="O146" s="215">
        <f t="shared" si="0"/>
        <v>80129.007833087991</v>
      </c>
      <c r="P146" s="215">
        <f t="shared" si="0"/>
        <v>0</v>
      </c>
      <c r="Q146" s="215">
        <f t="shared" si="0"/>
        <v>1303.1808512</v>
      </c>
      <c r="R146" s="215">
        <f t="shared" si="0"/>
        <v>87799.320445951991</v>
      </c>
      <c r="S146" s="215">
        <f t="shared" si="0"/>
        <v>884113.58708633599</v>
      </c>
      <c r="T146" s="215">
        <f t="shared" si="0"/>
        <v>57605.299682304001</v>
      </c>
      <c r="U146" s="215">
        <f t="shared" si="0"/>
        <v>188655.440520192</v>
      </c>
      <c r="V146" s="215">
        <f t="shared" si="0"/>
        <v>156878.38093312</v>
      </c>
      <c r="W146" s="215">
        <f t="shared" si="0"/>
        <v>48977.521283071997</v>
      </c>
      <c r="X146" s="215">
        <f t="shared" si="0"/>
        <v>15400.851689472</v>
      </c>
      <c r="Y146" s="215">
        <f t="shared" si="0"/>
        <v>470282.46572544001</v>
      </c>
      <c r="Z146" s="215">
        <f t="shared" si="0"/>
        <v>9212092.8969615363</v>
      </c>
      <c r="AA146" s="215">
        <f t="shared" si="0"/>
        <v>413281.538699264</v>
      </c>
      <c r="AB146" s="215">
        <f t="shared" si="0"/>
        <v>202408.63521689601</v>
      </c>
      <c r="AC146" s="215">
        <f t="shared" si="0"/>
        <v>0</v>
      </c>
      <c r="AD146" s="215">
        <f t="shared" si="0"/>
        <v>0</v>
      </c>
      <c r="AE146" s="215">
        <f t="shared" si="0"/>
        <v>0</v>
      </c>
      <c r="AF146" s="215">
        <f t="shared" si="0"/>
        <v>391436.34444083198</v>
      </c>
      <c r="AG146" s="215">
        <f t="shared" si="0"/>
        <v>517944.95317504002</v>
      </c>
      <c r="AH146" s="215">
        <f t="shared" si="0"/>
        <v>283215.67616614403</v>
      </c>
      <c r="AI146" s="215">
        <f t="shared" si="0"/>
        <v>253929.508784128</v>
      </c>
      <c r="AJ146" s="215">
        <f t="shared" si="0"/>
        <v>2117.8006343679999</v>
      </c>
      <c r="AK146" s="215">
        <f t="shared" si="0"/>
        <v>683.52505958399991</v>
      </c>
      <c r="AL146" s="215">
        <f t="shared" si="0"/>
        <v>0</v>
      </c>
      <c r="AM146" s="215">
        <f t="shared" si="0"/>
        <v>0</v>
      </c>
      <c r="AN146" s="215">
        <f t="shared" si="0"/>
        <v>0</v>
      </c>
      <c r="AO146" s="215">
        <f t="shared" si="0"/>
        <v>0</v>
      </c>
      <c r="AP146" s="215">
        <f t="shared" si="0"/>
        <v>0</v>
      </c>
    </row>
    <row r="147" spans="1:42" ht="12">
      <c r="A147" s="31" t="s">
        <v>42</v>
      </c>
      <c r="B147" s="26">
        <v>138</v>
      </c>
      <c r="C147" s="198" t="s">
        <v>307</v>
      </c>
      <c r="D147" s="184" t="s">
        <v>234</v>
      </c>
      <c r="E147" s="218">
        <v>0</v>
      </c>
      <c r="F147" s="218">
        <f>F126+F144+F145+F146</f>
        <v>12808177.614224911</v>
      </c>
      <c r="G147" s="218">
        <v>0</v>
      </c>
      <c r="H147" s="218">
        <v>0</v>
      </c>
      <c r="I147" s="218">
        <v>0</v>
      </c>
      <c r="J147" s="218">
        <v>0</v>
      </c>
      <c r="K147" s="218">
        <v>0</v>
      </c>
      <c r="L147" s="218">
        <v>0</v>
      </c>
      <c r="M147" s="218">
        <v>0</v>
      </c>
      <c r="N147" s="218">
        <v>0</v>
      </c>
      <c r="O147" s="218">
        <v>0</v>
      </c>
      <c r="P147" s="218">
        <v>0</v>
      </c>
      <c r="Q147" s="218">
        <v>0</v>
      </c>
      <c r="R147" s="218">
        <v>0</v>
      </c>
      <c r="S147" s="218">
        <v>23.133991504160001</v>
      </c>
      <c r="T147" s="218">
        <v>0</v>
      </c>
      <c r="U147" s="218">
        <v>0</v>
      </c>
      <c r="V147" s="218">
        <v>0</v>
      </c>
      <c r="W147" s="218">
        <v>0</v>
      </c>
      <c r="X147" s="218">
        <v>0</v>
      </c>
      <c r="Y147" s="218">
        <v>0</v>
      </c>
      <c r="Z147" s="218">
        <v>0</v>
      </c>
      <c r="AA147" s="218">
        <v>1.0498254525600001</v>
      </c>
      <c r="AB147" s="218">
        <v>0.67150997416000002</v>
      </c>
      <c r="AC147" s="218">
        <v>0</v>
      </c>
      <c r="AD147" s="218">
        <v>0</v>
      </c>
      <c r="AE147" s="218">
        <v>0</v>
      </c>
      <c r="AF147" s="218">
        <v>0.87012560032000008</v>
      </c>
      <c r="AG147" s="218">
        <v>1.5321776875200002</v>
      </c>
      <c r="AH147" s="218">
        <v>0.71879940896000005</v>
      </c>
      <c r="AI147" s="218">
        <v>1.07819911344</v>
      </c>
      <c r="AJ147" s="218">
        <v>0</v>
      </c>
      <c r="AK147" s="218">
        <v>0</v>
      </c>
      <c r="AL147" s="218">
        <v>0</v>
      </c>
      <c r="AM147" s="218">
        <v>0</v>
      </c>
      <c r="AN147" s="218">
        <v>0</v>
      </c>
      <c r="AO147" s="218">
        <v>0</v>
      </c>
      <c r="AP147" s="218">
        <v>0</v>
      </c>
    </row>
    <row r="148" spans="1:42">
      <c r="A148" s="31" t="s">
        <v>42</v>
      </c>
      <c r="B148" s="26">
        <v>139</v>
      </c>
      <c r="C148" s="161"/>
      <c r="D148" s="183" t="s">
        <v>235</v>
      </c>
      <c r="E148" s="217">
        <v>0</v>
      </c>
      <c r="F148" s="217">
        <v>0</v>
      </c>
      <c r="G148" s="217">
        <v>0</v>
      </c>
      <c r="H148" s="217">
        <v>0</v>
      </c>
      <c r="I148" s="217">
        <v>0</v>
      </c>
      <c r="J148" s="217">
        <v>0</v>
      </c>
      <c r="K148" s="217">
        <v>0</v>
      </c>
      <c r="L148" s="217">
        <v>0</v>
      </c>
      <c r="M148" s="217">
        <v>0</v>
      </c>
      <c r="N148" s="217">
        <v>0</v>
      </c>
      <c r="O148" s="217">
        <v>0</v>
      </c>
      <c r="P148" s="217">
        <v>0</v>
      </c>
      <c r="Q148" s="217">
        <v>0</v>
      </c>
      <c r="R148" s="217">
        <v>0</v>
      </c>
      <c r="S148" s="217">
        <v>0</v>
      </c>
      <c r="T148" s="217">
        <v>0</v>
      </c>
      <c r="U148" s="217">
        <v>0</v>
      </c>
      <c r="V148" s="217">
        <v>0</v>
      </c>
      <c r="W148" s="217">
        <v>0</v>
      </c>
      <c r="X148" s="217">
        <v>0</v>
      </c>
      <c r="Y148" s="217">
        <v>0</v>
      </c>
      <c r="Z148" s="217">
        <v>0</v>
      </c>
      <c r="AA148" s="217">
        <v>196.27007019392002</v>
      </c>
      <c r="AB148" s="217">
        <v>168.80436646208</v>
      </c>
      <c r="AC148" s="217">
        <v>0</v>
      </c>
      <c r="AD148" s="217">
        <v>0</v>
      </c>
      <c r="AE148" s="217">
        <v>0</v>
      </c>
      <c r="AF148" s="217">
        <v>276.56753048432</v>
      </c>
      <c r="AG148" s="217">
        <v>320.83989934408004</v>
      </c>
      <c r="AH148" s="217">
        <v>165.39006926952001</v>
      </c>
      <c r="AI148" s="217">
        <v>246.58602882112004</v>
      </c>
      <c r="AJ148" s="217">
        <v>0</v>
      </c>
      <c r="AK148" s="217">
        <v>0</v>
      </c>
      <c r="AL148" s="217">
        <v>0</v>
      </c>
      <c r="AM148" s="217">
        <v>0</v>
      </c>
      <c r="AN148" s="217">
        <v>0</v>
      </c>
      <c r="AO148" s="217">
        <v>0</v>
      </c>
      <c r="AP148" s="217">
        <v>0</v>
      </c>
    </row>
    <row r="149" spans="1:42">
      <c r="A149" s="31" t="s">
        <v>42</v>
      </c>
      <c r="B149" s="26">
        <v>140</v>
      </c>
      <c r="C149" s="161"/>
      <c r="D149" s="183" t="s">
        <v>236</v>
      </c>
      <c r="E149" s="217">
        <v>0</v>
      </c>
      <c r="F149" s="217">
        <v>0</v>
      </c>
      <c r="G149" s="217">
        <v>0</v>
      </c>
      <c r="H149" s="217">
        <v>0</v>
      </c>
      <c r="I149" s="217">
        <v>0</v>
      </c>
      <c r="J149" s="217">
        <v>0</v>
      </c>
      <c r="K149" s="217">
        <v>0</v>
      </c>
      <c r="L149" s="217">
        <v>0</v>
      </c>
      <c r="M149" s="217">
        <v>0</v>
      </c>
      <c r="N149" s="217">
        <v>0</v>
      </c>
      <c r="O149" s="217">
        <v>39.212399336160004</v>
      </c>
      <c r="P149" s="217">
        <v>0</v>
      </c>
      <c r="Q149" s="217">
        <v>0</v>
      </c>
      <c r="R149" s="217">
        <v>0</v>
      </c>
      <c r="S149" s="217">
        <v>0</v>
      </c>
      <c r="T149" s="217">
        <v>0</v>
      </c>
      <c r="U149" s="217">
        <v>0</v>
      </c>
      <c r="V149" s="217">
        <v>0</v>
      </c>
      <c r="W149" s="217">
        <v>0</v>
      </c>
      <c r="X149" s="217">
        <v>0</v>
      </c>
      <c r="Y149" s="217">
        <v>0</v>
      </c>
      <c r="Z149" s="217">
        <v>0</v>
      </c>
      <c r="AA149" s="217">
        <v>10.857654230080001</v>
      </c>
      <c r="AB149" s="217">
        <v>9.2592713338399992</v>
      </c>
      <c r="AC149" s="217">
        <v>0</v>
      </c>
      <c r="AD149" s="217">
        <v>0</v>
      </c>
      <c r="AE149" s="217">
        <v>0</v>
      </c>
      <c r="AF149" s="217">
        <v>10.27126523856</v>
      </c>
      <c r="AG149" s="217">
        <v>14.962377170720002</v>
      </c>
      <c r="AH149" s="217">
        <v>9.7889130035999994</v>
      </c>
      <c r="AI149" s="217">
        <v>18.22534817192</v>
      </c>
      <c r="AJ149" s="217">
        <v>0</v>
      </c>
      <c r="AK149" s="217">
        <v>0</v>
      </c>
      <c r="AL149" s="217">
        <v>0</v>
      </c>
      <c r="AM149" s="217">
        <v>0</v>
      </c>
      <c r="AN149" s="217">
        <v>0</v>
      </c>
      <c r="AO149" s="217">
        <v>0</v>
      </c>
      <c r="AP149" s="217">
        <v>0</v>
      </c>
    </row>
    <row r="150" spans="1:42">
      <c r="A150" s="31" t="s">
        <v>42</v>
      </c>
      <c r="B150" s="26">
        <v>141</v>
      </c>
      <c r="C150" s="161"/>
      <c r="D150" s="183" t="s">
        <v>237</v>
      </c>
      <c r="E150" s="217">
        <v>0</v>
      </c>
      <c r="F150" s="217">
        <v>0</v>
      </c>
      <c r="G150" s="217">
        <v>0</v>
      </c>
      <c r="H150" s="217">
        <v>0</v>
      </c>
      <c r="I150" s="217">
        <v>0</v>
      </c>
      <c r="J150" s="217">
        <v>0</v>
      </c>
      <c r="K150" s="217">
        <v>0.26482083488000002</v>
      </c>
      <c r="L150" s="217">
        <v>3.9817704101600002</v>
      </c>
      <c r="M150" s="217">
        <v>0</v>
      </c>
      <c r="N150" s="217">
        <v>0</v>
      </c>
      <c r="O150" s="217">
        <v>205.6617519452</v>
      </c>
      <c r="P150" s="217">
        <v>0</v>
      </c>
      <c r="Q150" s="217">
        <v>0</v>
      </c>
      <c r="R150" s="217">
        <v>0</v>
      </c>
      <c r="S150" s="217">
        <v>0</v>
      </c>
      <c r="T150" s="217">
        <v>0</v>
      </c>
      <c r="U150" s="217">
        <v>0</v>
      </c>
      <c r="V150" s="217">
        <v>0</v>
      </c>
      <c r="W150" s="217">
        <v>0</v>
      </c>
      <c r="X150" s="217">
        <v>0</v>
      </c>
      <c r="Y150" s="217">
        <v>0</v>
      </c>
      <c r="Z150" s="217">
        <v>0</v>
      </c>
      <c r="AA150" s="217">
        <v>0</v>
      </c>
      <c r="AB150" s="217">
        <v>0</v>
      </c>
      <c r="AC150" s="217">
        <v>0</v>
      </c>
      <c r="AD150" s="217">
        <v>0</v>
      </c>
      <c r="AE150" s="217">
        <v>0</v>
      </c>
      <c r="AF150" s="217">
        <v>0</v>
      </c>
      <c r="AG150" s="217">
        <v>0</v>
      </c>
      <c r="AH150" s="217">
        <v>0</v>
      </c>
      <c r="AI150" s="217">
        <v>0</v>
      </c>
      <c r="AJ150" s="217">
        <v>0</v>
      </c>
      <c r="AK150" s="217">
        <v>0</v>
      </c>
      <c r="AL150" s="217">
        <v>0</v>
      </c>
      <c r="AM150" s="217">
        <v>0</v>
      </c>
      <c r="AN150" s="217">
        <v>0</v>
      </c>
      <c r="AO150" s="217">
        <v>0</v>
      </c>
      <c r="AP150" s="217">
        <v>0</v>
      </c>
    </row>
    <row r="151" spans="1:42">
      <c r="A151" s="31" t="s">
        <v>42</v>
      </c>
      <c r="B151" s="26">
        <v>142</v>
      </c>
      <c r="C151" s="161"/>
      <c r="D151" s="183" t="s">
        <v>238</v>
      </c>
      <c r="E151" s="217">
        <v>0</v>
      </c>
      <c r="F151" s="217">
        <v>84555</v>
      </c>
      <c r="G151" s="217">
        <v>84881.310326546634</v>
      </c>
      <c r="H151" s="217">
        <v>24289.376433080561</v>
      </c>
      <c r="I151" s="217">
        <v>0</v>
      </c>
      <c r="J151" s="217">
        <v>200.69636129119999</v>
      </c>
      <c r="K151" s="217">
        <v>15778.138836793922</v>
      </c>
      <c r="L151" s="217">
        <v>17890.084994961922</v>
      </c>
      <c r="M151" s="217">
        <v>17082.759764056318</v>
      </c>
      <c r="N151" s="217">
        <v>56027.945419935444</v>
      </c>
      <c r="O151" s="217">
        <v>1110605.8632248051</v>
      </c>
      <c r="P151" s="217">
        <v>0</v>
      </c>
      <c r="Q151" s="217">
        <v>13217.54835279136</v>
      </c>
      <c r="R151" s="217">
        <v>14414.604731657681</v>
      </c>
      <c r="S151" s="217">
        <v>667843.35945912113</v>
      </c>
      <c r="T151" s="217">
        <v>0</v>
      </c>
      <c r="U151" s="217">
        <v>101047.95078599649</v>
      </c>
      <c r="V151" s="217">
        <v>5037.59216305264</v>
      </c>
      <c r="W151" s="217">
        <v>10265.155443583841</v>
      </c>
      <c r="X151" s="217">
        <v>5339.6581567811209</v>
      </c>
      <c r="Y151" s="217">
        <v>73714.704761031273</v>
      </c>
      <c r="Z151" s="217">
        <v>5544.9605090218402</v>
      </c>
      <c r="AA151" s="217">
        <v>37306.776982024399</v>
      </c>
      <c r="AB151" s="217">
        <v>17985.221879892561</v>
      </c>
      <c r="AC151" s="217">
        <v>0</v>
      </c>
      <c r="AD151" s="217">
        <v>0</v>
      </c>
      <c r="AE151" s="217">
        <v>0</v>
      </c>
      <c r="AF151" s="217">
        <v>33969.987173101603</v>
      </c>
      <c r="AG151" s="217">
        <v>40508.555454593195</v>
      </c>
      <c r="AH151" s="217">
        <v>30429.98520495624</v>
      </c>
      <c r="AI151" s="217">
        <v>21600.9153173788</v>
      </c>
      <c r="AJ151" s="217">
        <v>19386.994222008081</v>
      </c>
      <c r="AK151" s="217">
        <v>15431.393785066401</v>
      </c>
      <c r="AL151" s="217">
        <v>0</v>
      </c>
      <c r="AM151" s="217">
        <v>0</v>
      </c>
      <c r="AN151" s="217">
        <v>0</v>
      </c>
      <c r="AO151" s="217">
        <v>0</v>
      </c>
      <c r="AP151" s="217">
        <v>0</v>
      </c>
    </row>
    <row r="152" spans="1:42" ht="12">
      <c r="A152" s="31" t="s">
        <v>42</v>
      </c>
      <c r="B152" s="26">
        <v>143</v>
      </c>
      <c r="C152" s="198"/>
      <c r="D152" s="184" t="s">
        <v>239</v>
      </c>
      <c r="E152" s="218">
        <v>0</v>
      </c>
      <c r="F152" s="218">
        <v>0</v>
      </c>
      <c r="G152" s="218">
        <v>0</v>
      </c>
      <c r="H152" s="218">
        <v>0</v>
      </c>
      <c r="I152" s="218">
        <v>0</v>
      </c>
      <c r="J152" s="218">
        <v>0</v>
      </c>
      <c r="K152" s="218">
        <v>0</v>
      </c>
      <c r="L152" s="218">
        <v>0</v>
      </c>
      <c r="M152" s="218">
        <v>0</v>
      </c>
      <c r="N152" s="218">
        <v>0</v>
      </c>
      <c r="O152" s="218">
        <v>0</v>
      </c>
      <c r="P152" s="218">
        <v>0</v>
      </c>
      <c r="Q152" s="218">
        <v>0</v>
      </c>
      <c r="R152" s="218">
        <v>0</v>
      </c>
      <c r="S152" s="218">
        <v>0</v>
      </c>
      <c r="T152" s="218">
        <v>0</v>
      </c>
      <c r="U152" s="218">
        <v>139860.03559868751</v>
      </c>
      <c r="V152" s="218">
        <v>0</v>
      </c>
      <c r="W152" s="218">
        <v>0</v>
      </c>
      <c r="X152" s="218">
        <v>0</v>
      </c>
      <c r="Y152" s="218">
        <v>0</v>
      </c>
      <c r="Z152" s="218">
        <v>0</v>
      </c>
      <c r="AA152" s="218">
        <v>0</v>
      </c>
      <c r="AB152" s="218">
        <v>0</v>
      </c>
      <c r="AC152" s="218">
        <v>0</v>
      </c>
      <c r="AD152" s="218">
        <v>0</v>
      </c>
      <c r="AE152" s="218">
        <v>0</v>
      </c>
      <c r="AF152" s="218">
        <v>0</v>
      </c>
      <c r="AG152" s="218">
        <v>0</v>
      </c>
      <c r="AH152" s="218">
        <v>0</v>
      </c>
      <c r="AI152" s="218">
        <v>0</v>
      </c>
      <c r="AJ152" s="218">
        <v>0</v>
      </c>
      <c r="AK152" s="218">
        <v>0</v>
      </c>
      <c r="AL152" s="218">
        <v>0</v>
      </c>
      <c r="AM152" s="218">
        <v>0</v>
      </c>
      <c r="AN152" s="218">
        <v>0</v>
      </c>
      <c r="AO152" s="218">
        <v>0</v>
      </c>
      <c r="AP152" s="218">
        <v>0</v>
      </c>
    </row>
    <row r="153" spans="1:42">
      <c r="A153" s="31" t="s">
        <v>42</v>
      </c>
      <c r="B153" s="26">
        <v>144</v>
      </c>
      <c r="C153" s="161"/>
      <c r="D153" s="183" t="s">
        <v>240</v>
      </c>
      <c r="E153" s="217">
        <v>0</v>
      </c>
      <c r="F153" s="217">
        <v>0</v>
      </c>
      <c r="G153" s="217">
        <v>0</v>
      </c>
      <c r="H153" s="217">
        <v>0</v>
      </c>
      <c r="I153" s="217">
        <v>0</v>
      </c>
      <c r="J153" s="217">
        <v>0</v>
      </c>
      <c r="K153" s="217">
        <v>0</v>
      </c>
      <c r="L153" s="217">
        <v>0</v>
      </c>
      <c r="M153" s="217">
        <v>0</v>
      </c>
      <c r="N153" s="217">
        <v>0</v>
      </c>
      <c r="O153" s="217">
        <v>102.33433690720001</v>
      </c>
      <c r="P153" s="217">
        <v>26641.855572415283</v>
      </c>
      <c r="Q153" s="217">
        <v>0</v>
      </c>
      <c r="R153" s="217">
        <v>0</v>
      </c>
      <c r="S153" s="217">
        <v>63.812363319120003</v>
      </c>
      <c r="T153" s="217">
        <v>0</v>
      </c>
      <c r="U153" s="217">
        <v>2492.8152660472001</v>
      </c>
      <c r="V153" s="217">
        <v>0</v>
      </c>
      <c r="W153" s="217">
        <v>0</v>
      </c>
      <c r="X153" s="217">
        <v>0</v>
      </c>
      <c r="Y153" s="217">
        <v>0</v>
      </c>
      <c r="Z153" s="217">
        <v>0</v>
      </c>
      <c r="AA153" s="217">
        <v>9400.7991543094395</v>
      </c>
      <c r="AB153" s="217">
        <v>5785.7866846843199</v>
      </c>
      <c r="AC153" s="217">
        <v>0</v>
      </c>
      <c r="AD153" s="217">
        <v>0</v>
      </c>
      <c r="AE153" s="217">
        <v>0</v>
      </c>
      <c r="AF153" s="217">
        <v>8832.8530423614393</v>
      </c>
      <c r="AG153" s="217">
        <v>11388.147109666401</v>
      </c>
      <c r="AH153" s="217">
        <v>6839.8019811676004</v>
      </c>
      <c r="AI153" s="217">
        <v>6539.6275648311203</v>
      </c>
      <c r="AJ153" s="217">
        <v>64.389294423679999</v>
      </c>
      <c r="AK153" s="217">
        <v>47.923113226320005</v>
      </c>
      <c r="AL153" s="217">
        <v>0</v>
      </c>
      <c r="AM153" s="217">
        <v>0</v>
      </c>
      <c r="AN153" s="217">
        <v>0</v>
      </c>
      <c r="AO153" s="217">
        <v>0</v>
      </c>
      <c r="AP153" s="217">
        <v>0</v>
      </c>
    </row>
    <row r="154" spans="1:42">
      <c r="A154" s="31" t="s">
        <v>42</v>
      </c>
      <c r="B154" s="26">
        <v>145</v>
      </c>
      <c r="C154" s="161"/>
      <c r="D154" s="183" t="s">
        <v>241</v>
      </c>
      <c r="E154" s="217">
        <v>0</v>
      </c>
      <c r="F154" s="217">
        <v>0</v>
      </c>
      <c r="G154" s="217">
        <v>0</v>
      </c>
      <c r="H154" s="217">
        <v>0</v>
      </c>
      <c r="I154" s="217">
        <v>0</v>
      </c>
      <c r="J154" s="217">
        <v>0</v>
      </c>
      <c r="K154" s="217">
        <v>0</v>
      </c>
      <c r="L154" s="217">
        <v>0</v>
      </c>
      <c r="M154" s="217">
        <v>0</v>
      </c>
      <c r="N154" s="217">
        <v>0</v>
      </c>
      <c r="O154" s="217">
        <v>0</v>
      </c>
      <c r="P154" s="217">
        <v>0</v>
      </c>
      <c r="Q154" s="217">
        <v>0</v>
      </c>
      <c r="R154" s="217">
        <v>0</v>
      </c>
      <c r="S154" s="217">
        <v>0</v>
      </c>
      <c r="T154" s="217">
        <v>0</v>
      </c>
      <c r="U154" s="217">
        <v>0</v>
      </c>
      <c r="V154" s="217">
        <v>0</v>
      </c>
      <c r="W154" s="217">
        <v>0</v>
      </c>
      <c r="X154" s="217">
        <v>0</v>
      </c>
      <c r="Y154" s="217">
        <v>0</v>
      </c>
      <c r="Z154" s="217">
        <v>0</v>
      </c>
      <c r="AA154" s="217">
        <v>0</v>
      </c>
      <c r="AB154" s="217">
        <v>0</v>
      </c>
      <c r="AC154" s="217">
        <v>0</v>
      </c>
      <c r="AD154" s="217">
        <v>0</v>
      </c>
      <c r="AE154" s="217">
        <v>0</v>
      </c>
      <c r="AF154" s="217">
        <v>0</v>
      </c>
      <c r="AG154" s="217">
        <v>0</v>
      </c>
      <c r="AH154" s="217">
        <v>0</v>
      </c>
      <c r="AI154" s="217">
        <v>0</v>
      </c>
      <c r="AJ154" s="217">
        <v>0</v>
      </c>
      <c r="AK154" s="217">
        <v>0</v>
      </c>
      <c r="AL154" s="217">
        <v>0</v>
      </c>
      <c r="AM154" s="217">
        <v>0</v>
      </c>
      <c r="AN154" s="217">
        <v>0</v>
      </c>
      <c r="AO154" s="217">
        <v>0</v>
      </c>
      <c r="AP154" s="217">
        <v>0</v>
      </c>
    </row>
    <row r="155" spans="1:42">
      <c r="A155" s="31" t="s">
        <v>42</v>
      </c>
      <c r="B155" s="26">
        <v>146</v>
      </c>
      <c r="C155" s="161"/>
      <c r="D155" s="183" t="s">
        <v>242</v>
      </c>
      <c r="E155" s="217">
        <v>0</v>
      </c>
      <c r="F155" s="217">
        <v>0</v>
      </c>
      <c r="G155" s="217">
        <v>0</v>
      </c>
      <c r="H155" s="217">
        <v>0</v>
      </c>
      <c r="I155" s="217">
        <v>0</v>
      </c>
      <c r="J155" s="217">
        <v>0</v>
      </c>
      <c r="K155" s="217">
        <v>0</v>
      </c>
      <c r="L155" s="217">
        <v>0</v>
      </c>
      <c r="M155" s="217">
        <v>0</v>
      </c>
      <c r="N155" s="217">
        <v>0</v>
      </c>
      <c r="O155" s="217">
        <v>0</v>
      </c>
      <c r="P155" s="217">
        <v>0</v>
      </c>
      <c r="Q155" s="217">
        <v>0</v>
      </c>
      <c r="R155" s="217">
        <v>0</v>
      </c>
      <c r="S155" s="217">
        <v>0</v>
      </c>
      <c r="T155" s="217">
        <v>0</v>
      </c>
      <c r="U155" s="217">
        <v>0</v>
      </c>
      <c r="V155" s="217">
        <v>0</v>
      </c>
      <c r="W155" s="217">
        <v>0</v>
      </c>
      <c r="X155" s="217">
        <v>0</v>
      </c>
      <c r="Y155" s="217">
        <v>0</v>
      </c>
      <c r="Z155" s="217">
        <v>0</v>
      </c>
      <c r="AA155" s="217">
        <v>0</v>
      </c>
      <c r="AB155" s="217">
        <v>0</v>
      </c>
      <c r="AC155" s="217">
        <v>0</v>
      </c>
      <c r="AD155" s="217">
        <v>0</v>
      </c>
      <c r="AE155" s="217">
        <v>0</v>
      </c>
      <c r="AF155" s="217">
        <v>0</v>
      </c>
      <c r="AG155" s="217">
        <v>0</v>
      </c>
      <c r="AH155" s="217">
        <v>0</v>
      </c>
      <c r="AI155" s="217">
        <v>0</v>
      </c>
      <c r="AJ155" s="217">
        <v>0</v>
      </c>
      <c r="AK155" s="217">
        <v>0</v>
      </c>
      <c r="AL155" s="217">
        <v>0</v>
      </c>
      <c r="AM155" s="217">
        <v>0</v>
      </c>
      <c r="AN155" s="217">
        <v>0</v>
      </c>
      <c r="AO155" s="217">
        <v>0</v>
      </c>
      <c r="AP155" s="217">
        <v>0</v>
      </c>
    </row>
    <row r="156" spans="1:42">
      <c r="A156" s="31" t="s">
        <v>42</v>
      </c>
      <c r="B156" s="26">
        <v>147</v>
      </c>
      <c r="C156" s="161"/>
      <c r="D156" s="183" t="s">
        <v>243</v>
      </c>
      <c r="E156" s="217">
        <v>0</v>
      </c>
      <c r="F156" s="217">
        <v>0</v>
      </c>
      <c r="G156" s="217">
        <v>0</v>
      </c>
      <c r="H156" s="217">
        <v>0</v>
      </c>
      <c r="I156" s="217">
        <v>0</v>
      </c>
      <c r="J156" s="217">
        <v>0</v>
      </c>
      <c r="K156" s="217">
        <v>0</v>
      </c>
      <c r="L156" s="217">
        <v>0</v>
      </c>
      <c r="M156" s="217">
        <v>0</v>
      </c>
      <c r="N156" s="217">
        <v>0</v>
      </c>
      <c r="O156" s="217">
        <v>0</v>
      </c>
      <c r="P156" s="217">
        <v>0</v>
      </c>
      <c r="Q156" s="217">
        <v>0</v>
      </c>
      <c r="R156" s="217">
        <v>0</v>
      </c>
      <c r="S156" s="217">
        <v>0</v>
      </c>
      <c r="T156" s="217">
        <v>0</v>
      </c>
      <c r="U156" s="217">
        <v>0</v>
      </c>
      <c r="V156" s="217">
        <v>0</v>
      </c>
      <c r="W156" s="217">
        <v>0</v>
      </c>
      <c r="X156" s="217">
        <v>0</v>
      </c>
      <c r="Y156" s="217">
        <v>0</v>
      </c>
      <c r="Z156" s="217">
        <v>0</v>
      </c>
      <c r="AA156" s="217">
        <v>0</v>
      </c>
      <c r="AB156" s="217">
        <v>0</v>
      </c>
      <c r="AC156" s="217">
        <v>0</v>
      </c>
      <c r="AD156" s="217">
        <v>0</v>
      </c>
      <c r="AE156" s="217">
        <v>0</v>
      </c>
      <c r="AF156" s="217">
        <v>0</v>
      </c>
      <c r="AG156" s="217">
        <v>0</v>
      </c>
      <c r="AH156" s="217">
        <v>0</v>
      </c>
      <c r="AI156" s="217">
        <v>0</v>
      </c>
      <c r="AJ156" s="217">
        <v>0</v>
      </c>
      <c r="AK156" s="217">
        <v>0</v>
      </c>
      <c r="AL156" s="217">
        <v>0</v>
      </c>
      <c r="AM156" s="217">
        <v>0</v>
      </c>
      <c r="AN156" s="217">
        <v>0</v>
      </c>
      <c r="AO156" s="217">
        <v>0</v>
      </c>
      <c r="AP156" s="217">
        <v>0</v>
      </c>
    </row>
    <row r="157" spans="1:42">
      <c r="A157" s="31" t="s">
        <v>42</v>
      </c>
      <c r="B157" s="26">
        <v>148</v>
      </c>
      <c r="C157" s="161"/>
      <c r="D157" s="183" t="s">
        <v>357</v>
      </c>
      <c r="E157" s="217">
        <v>0</v>
      </c>
      <c r="F157" s="217"/>
      <c r="G157" s="217">
        <v>1257.1707083840802</v>
      </c>
      <c r="H157" s="217">
        <v>1086.1531963733601</v>
      </c>
      <c r="I157" s="217">
        <v>0</v>
      </c>
      <c r="J157" s="217">
        <v>0</v>
      </c>
      <c r="K157" s="217">
        <v>215.60199114016001</v>
      </c>
      <c r="L157" s="217">
        <v>837.04191173392007</v>
      </c>
      <c r="M157" s="217">
        <v>117.21159309528001</v>
      </c>
      <c r="N157" s="217">
        <v>23662.356359180401</v>
      </c>
      <c r="O157" s="217">
        <v>131401.05282785487</v>
      </c>
      <c r="P157" s="217">
        <v>0</v>
      </c>
      <c r="Q157" s="217">
        <v>354.65184522608001</v>
      </c>
      <c r="R157" s="217">
        <v>335.53745567992001</v>
      </c>
      <c r="S157" s="217">
        <v>15105.380421555201</v>
      </c>
      <c r="T157" s="217">
        <v>0</v>
      </c>
      <c r="U157" s="217">
        <v>7376.4141136171202</v>
      </c>
      <c r="V157" s="217">
        <v>4.7100277060800009</v>
      </c>
      <c r="W157" s="217">
        <v>0</v>
      </c>
      <c r="X157" s="217">
        <v>0</v>
      </c>
      <c r="Y157" s="217">
        <v>0</v>
      </c>
      <c r="Z157" s="217">
        <v>0</v>
      </c>
      <c r="AA157" s="217">
        <v>4788.3200943348802</v>
      </c>
      <c r="AB157" s="217">
        <v>2487.03649711464</v>
      </c>
      <c r="AC157" s="217">
        <v>0</v>
      </c>
      <c r="AD157" s="217">
        <v>0</v>
      </c>
      <c r="AE157" s="217">
        <v>0</v>
      </c>
      <c r="AF157" s="217">
        <v>4302.2319940256803</v>
      </c>
      <c r="AG157" s="217">
        <v>5744.0868610776806</v>
      </c>
      <c r="AH157" s="217">
        <v>3919.6510086067201</v>
      </c>
      <c r="AI157" s="217">
        <v>4520.3308673232805</v>
      </c>
      <c r="AJ157" s="217">
        <v>0</v>
      </c>
      <c r="AK157" s="217">
        <v>0</v>
      </c>
      <c r="AL157" s="217">
        <v>0</v>
      </c>
      <c r="AM157" s="217">
        <v>0</v>
      </c>
      <c r="AN157" s="217">
        <v>0</v>
      </c>
      <c r="AO157" s="217">
        <v>0</v>
      </c>
      <c r="AP157" s="217">
        <v>0</v>
      </c>
    </row>
    <row r="158" spans="1:42">
      <c r="A158" s="31" t="s">
        <v>42</v>
      </c>
      <c r="B158" s="26">
        <v>149</v>
      </c>
      <c r="C158" s="161"/>
      <c r="D158" s="183" t="s">
        <v>244</v>
      </c>
      <c r="E158" s="217">
        <v>0</v>
      </c>
      <c r="F158" s="217"/>
      <c r="G158" s="217">
        <v>86138.481034930737</v>
      </c>
      <c r="H158" s="217">
        <v>25375.529629453922</v>
      </c>
      <c r="I158" s="217">
        <v>0</v>
      </c>
      <c r="J158" s="217">
        <v>200.69636129119999</v>
      </c>
      <c r="K158" s="217">
        <v>15993.74082793408</v>
      </c>
      <c r="L158" s="217">
        <v>18727.126906695841</v>
      </c>
      <c r="M158" s="217">
        <v>17199.9713571516</v>
      </c>
      <c r="N158" s="217">
        <v>79690.301779115835</v>
      </c>
      <c r="O158" s="217">
        <v>1242109.2503895671</v>
      </c>
      <c r="P158" s="217">
        <v>26641.855572415283</v>
      </c>
      <c r="Q158" s="217">
        <v>13572.200198017441</v>
      </c>
      <c r="R158" s="217">
        <v>14750.1421873376</v>
      </c>
      <c r="S158" s="217">
        <v>683012.55224399548</v>
      </c>
      <c r="T158" s="217">
        <v>0</v>
      </c>
      <c r="U158" s="217">
        <v>250777.21576434831</v>
      </c>
      <c r="V158" s="217">
        <v>5042.3021907587199</v>
      </c>
      <c r="W158" s="217">
        <v>10265.155443583841</v>
      </c>
      <c r="X158" s="217">
        <v>5339.6581567811209</v>
      </c>
      <c r="Y158" s="217">
        <v>73714.704761031273</v>
      </c>
      <c r="Z158" s="217">
        <v>5544.9605090218402</v>
      </c>
      <c r="AA158" s="217">
        <v>51495.896230668724</v>
      </c>
      <c r="AB158" s="217">
        <v>26258.045061691519</v>
      </c>
      <c r="AC158" s="217">
        <v>0</v>
      </c>
      <c r="AD158" s="217">
        <v>0</v>
      </c>
      <c r="AE158" s="217">
        <v>0</v>
      </c>
      <c r="AF158" s="217">
        <v>47105.072209488724</v>
      </c>
      <c r="AG158" s="217">
        <v>57640.78942533728</v>
      </c>
      <c r="AH158" s="217">
        <v>41189.438194730559</v>
      </c>
      <c r="AI158" s="217">
        <v>32660.873749533199</v>
      </c>
      <c r="AJ158" s="217">
        <v>19451.383516431761</v>
      </c>
      <c r="AK158" s="217">
        <v>15479.31689829272</v>
      </c>
      <c r="AL158" s="217">
        <v>0</v>
      </c>
      <c r="AM158" s="217">
        <v>0</v>
      </c>
      <c r="AN158" s="217">
        <v>0</v>
      </c>
      <c r="AO158" s="217">
        <v>0</v>
      </c>
      <c r="AP158" s="217">
        <v>0</v>
      </c>
    </row>
    <row r="159" spans="1:42">
      <c r="A159" s="31" t="s">
        <v>42</v>
      </c>
      <c r="B159" s="26">
        <v>150</v>
      </c>
      <c r="C159" s="161"/>
      <c r="D159" s="183" t="s">
        <v>245</v>
      </c>
      <c r="E159" s="217">
        <v>1112486.791036088</v>
      </c>
      <c r="F159" s="217">
        <f>14000</f>
        <v>14000</v>
      </c>
      <c r="G159" s="217"/>
      <c r="H159" s="217">
        <v>1172532.9008152056</v>
      </c>
      <c r="I159" s="217">
        <v>2293556.5603212421</v>
      </c>
      <c r="J159" s="217">
        <v>45369.625615424404</v>
      </c>
      <c r="K159" s="217">
        <v>3935061.4437142834</v>
      </c>
      <c r="L159" s="217">
        <v>5362992.1542208232</v>
      </c>
      <c r="M159" s="217">
        <v>806747.83636457904</v>
      </c>
      <c r="N159" s="217">
        <v>3601583.4240041296</v>
      </c>
      <c r="O159" s="217">
        <v>8045207.0449270261</v>
      </c>
      <c r="P159" s="217">
        <v>1501368.9044844089</v>
      </c>
      <c r="Q159" s="217">
        <v>841915.42847399053</v>
      </c>
      <c r="R159" s="217">
        <v>1525885.0905046773</v>
      </c>
      <c r="S159" s="217">
        <v>12597446.080066128</v>
      </c>
      <c r="T159" s="217">
        <v>693185.53112126712</v>
      </c>
      <c r="U159" s="217">
        <v>3615598.9910270576</v>
      </c>
      <c r="V159" s="217">
        <v>834765.7766581265</v>
      </c>
      <c r="W159" s="217">
        <v>415684.64906229952</v>
      </c>
      <c r="X159" s="217">
        <v>493058.808903781</v>
      </c>
      <c r="Y159" s="217">
        <v>407360.85732767312</v>
      </c>
      <c r="Z159" s="217">
        <v>12270104.450910265</v>
      </c>
      <c r="AA159" s="217">
        <v>5387102.9468323253</v>
      </c>
      <c r="AB159" s="217">
        <v>3392592.7228382961</v>
      </c>
      <c r="AC159" s="217">
        <v>0</v>
      </c>
      <c r="AD159" s="217">
        <v>0</v>
      </c>
      <c r="AE159" s="217">
        <v>0</v>
      </c>
      <c r="AF159" s="217">
        <v>5783666.198054227</v>
      </c>
      <c r="AG159" s="217">
        <v>7827388.3142411802</v>
      </c>
      <c r="AH159" s="217">
        <v>4957342.9001541883</v>
      </c>
      <c r="AI159" s="217">
        <v>5046062.7411928857</v>
      </c>
      <c r="AJ159" s="217">
        <v>6761999.7573623089</v>
      </c>
      <c r="AK159" s="217">
        <v>2699445.2880857042</v>
      </c>
      <c r="AL159" s="217">
        <v>141206.2523128</v>
      </c>
      <c r="AM159" s="217">
        <v>3511448.6074131201</v>
      </c>
      <c r="AN159" s="217">
        <v>0</v>
      </c>
      <c r="AO159" s="217">
        <v>290192.56243889598</v>
      </c>
      <c r="AP159" s="217">
        <v>909655.78465801605</v>
      </c>
    </row>
    <row r="160" spans="1:42" ht="12">
      <c r="A160" s="31" t="s">
        <v>42</v>
      </c>
      <c r="B160" s="26">
        <v>151</v>
      </c>
      <c r="C160" s="198"/>
      <c r="D160" s="184" t="s">
        <v>52</v>
      </c>
      <c r="E160" s="218">
        <v>496908.86878013599</v>
      </c>
      <c r="F160" s="218">
        <f>F151+F157+F158+F159</f>
        <v>98555</v>
      </c>
      <c r="G160" s="218">
        <v>86698.525234536006</v>
      </c>
      <c r="H160" s="218">
        <v>0</v>
      </c>
      <c r="I160" s="218">
        <v>0</v>
      </c>
      <c r="J160" s="218">
        <v>0</v>
      </c>
      <c r="K160" s="218">
        <v>104724.34494199201</v>
      </c>
      <c r="L160" s="218">
        <v>234739.07961502401</v>
      </c>
      <c r="M160" s="218">
        <v>0</v>
      </c>
      <c r="N160" s="218">
        <v>74.717306984000004</v>
      </c>
      <c r="O160" s="218">
        <v>461235.61074440804</v>
      </c>
      <c r="P160" s="218">
        <v>0</v>
      </c>
      <c r="Q160" s="218">
        <v>0</v>
      </c>
      <c r="R160" s="218">
        <v>0</v>
      </c>
      <c r="S160" s="218">
        <v>254766.15525282401</v>
      </c>
      <c r="T160" s="218">
        <v>0</v>
      </c>
      <c r="U160" s="218">
        <v>284693.746960352</v>
      </c>
      <c r="V160" s="218">
        <v>0</v>
      </c>
      <c r="W160" s="218">
        <v>0</v>
      </c>
      <c r="X160" s="218">
        <v>0</v>
      </c>
      <c r="Y160" s="218">
        <v>2357.8512191280001</v>
      </c>
      <c r="Z160" s="218">
        <v>1724.1727928080002</v>
      </c>
      <c r="AA160" s="218">
        <v>0</v>
      </c>
      <c r="AB160" s="218">
        <v>58172.625324872002</v>
      </c>
      <c r="AC160" s="218">
        <v>0</v>
      </c>
      <c r="AD160" s="218">
        <v>0</v>
      </c>
      <c r="AE160" s="218">
        <v>0</v>
      </c>
      <c r="AF160" s="218">
        <v>0</v>
      </c>
      <c r="AG160" s="218">
        <v>3693.3048578800003</v>
      </c>
      <c r="AH160" s="218">
        <v>0</v>
      </c>
      <c r="AI160" s="218">
        <v>0</v>
      </c>
      <c r="AJ160" s="218">
        <v>75660.258313911996</v>
      </c>
      <c r="AK160" s="218">
        <v>988.34918732000006</v>
      </c>
      <c r="AL160" s="218" t="s">
        <v>77</v>
      </c>
      <c r="AM160" s="218" t="s">
        <v>77</v>
      </c>
      <c r="AN160" s="218" t="s">
        <v>77</v>
      </c>
      <c r="AO160" s="218" t="s">
        <v>77</v>
      </c>
      <c r="AP160" s="218" t="s">
        <v>77</v>
      </c>
    </row>
    <row r="161" spans="1:42" ht="12">
      <c r="A161" s="31" t="s">
        <v>42</v>
      </c>
      <c r="B161" s="26">
        <v>152</v>
      </c>
      <c r="C161" s="198" t="s">
        <v>218</v>
      </c>
      <c r="D161" s="184" t="s">
        <v>53</v>
      </c>
      <c r="E161" s="218">
        <v>615577.92225595203</v>
      </c>
      <c r="F161" s="218">
        <v>11392423.300000001</v>
      </c>
      <c r="G161" s="218">
        <v>10221521.501009654</v>
      </c>
      <c r="H161" s="218">
        <v>1172532.9008152056</v>
      </c>
      <c r="I161" s="218">
        <v>2293556.5603212421</v>
      </c>
      <c r="J161" s="218">
        <v>45369.625615424404</v>
      </c>
      <c r="K161" s="218">
        <v>3830337.0987722916</v>
      </c>
      <c r="L161" s="218">
        <v>5128253.0746057993</v>
      </c>
      <c r="M161" s="218">
        <v>806747.83636457904</v>
      </c>
      <c r="N161" s="218">
        <v>3601508.7066971455</v>
      </c>
      <c r="O161" s="218">
        <v>7583971.4341826169</v>
      </c>
      <c r="P161" s="218">
        <v>1501368.9044844089</v>
      </c>
      <c r="Q161" s="218">
        <v>841915.42847399053</v>
      </c>
      <c r="R161" s="218">
        <v>1525885.0905046773</v>
      </c>
      <c r="S161" s="218">
        <v>12342679.924813304</v>
      </c>
      <c r="T161" s="218">
        <v>693185.53112126712</v>
      </c>
      <c r="U161" s="218">
        <v>3330905.2440667059</v>
      </c>
      <c r="V161" s="218">
        <v>834765.7766581265</v>
      </c>
      <c r="W161" s="218">
        <v>415684.64906229952</v>
      </c>
      <c r="X161" s="218">
        <v>493058.808903781</v>
      </c>
      <c r="Y161" s="218">
        <v>405003.00610854512</v>
      </c>
      <c r="Z161" s="218">
        <v>12268380.278117457</v>
      </c>
      <c r="AA161" s="218">
        <v>5387102.9468323253</v>
      </c>
      <c r="AB161" s="218">
        <v>3334420.0975134242</v>
      </c>
      <c r="AC161" s="218">
        <v>0</v>
      </c>
      <c r="AD161" s="218">
        <v>0</v>
      </c>
      <c r="AE161" s="218">
        <v>0</v>
      </c>
      <c r="AF161" s="218">
        <v>5783666.198054227</v>
      </c>
      <c r="AG161" s="218">
        <v>7823695.0093833003</v>
      </c>
      <c r="AH161" s="218">
        <v>4957342.9001541883</v>
      </c>
      <c r="AI161" s="218">
        <v>5046062.7411928857</v>
      </c>
      <c r="AJ161" s="218">
        <v>6686339.4990483969</v>
      </c>
      <c r="AK161" s="218">
        <v>2698456.9388983841</v>
      </c>
      <c r="AL161" s="218">
        <v>141206.2523128</v>
      </c>
      <c r="AM161" s="218">
        <v>3511448.6074131201</v>
      </c>
      <c r="AN161" s="218">
        <v>0</v>
      </c>
      <c r="AO161" s="218">
        <v>290192.56243889598</v>
      </c>
      <c r="AP161" s="218">
        <v>909655.78465801605</v>
      </c>
    </row>
    <row r="162" spans="1:42">
      <c r="A162" s="31" t="s">
        <v>42</v>
      </c>
      <c r="B162" s="26">
        <v>153</v>
      </c>
      <c r="C162" s="161"/>
      <c r="D162" s="183" t="s">
        <v>54</v>
      </c>
      <c r="E162" s="217" t="s">
        <v>77</v>
      </c>
      <c r="F162" s="217">
        <v>95649</v>
      </c>
      <c r="G162" s="217" t="s">
        <v>77</v>
      </c>
      <c r="H162" s="217" t="s">
        <v>77</v>
      </c>
      <c r="I162" s="217" t="s">
        <v>77</v>
      </c>
      <c r="J162" s="217" t="s">
        <v>77</v>
      </c>
      <c r="K162" s="217" t="s">
        <v>77</v>
      </c>
      <c r="L162" s="217" t="s">
        <v>77</v>
      </c>
      <c r="M162" s="217" t="s">
        <v>77</v>
      </c>
      <c r="N162" s="217" t="s">
        <v>77</v>
      </c>
      <c r="O162" s="217" t="s">
        <v>77</v>
      </c>
      <c r="P162" s="217" t="s">
        <v>77</v>
      </c>
      <c r="Q162" s="217" t="s">
        <v>77</v>
      </c>
      <c r="R162" s="217" t="s">
        <v>77</v>
      </c>
      <c r="S162" s="217" t="s">
        <v>77</v>
      </c>
      <c r="T162" s="217" t="s">
        <v>77</v>
      </c>
      <c r="U162" s="217" t="s">
        <v>77</v>
      </c>
      <c r="V162" s="217" t="s">
        <v>77</v>
      </c>
      <c r="W162" s="217" t="s">
        <v>77</v>
      </c>
      <c r="X162" s="217" t="s">
        <v>77</v>
      </c>
      <c r="Y162" s="217" t="s">
        <v>77</v>
      </c>
      <c r="Z162" s="217" t="s">
        <v>77</v>
      </c>
      <c r="AA162" s="217">
        <v>53981.719109858292</v>
      </c>
      <c r="AB162" s="217">
        <v>34291.782258325562</v>
      </c>
      <c r="AC162" s="217">
        <v>0</v>
      </c>
      <c r="AD162" s="217">
        <v>0</v>
      </c>
      <c r="AE162" s="217">
        <v>0</v>
      </c>
      <c r="AF162" s="217">
        <v>62899.033939651272</v>
      </c>
      <c r="AG162" s="217">
        <v>76529.70336316539</v>
      </c>
      <c r="AH162" s="217">
        <v>46017.432107562599</v>
      </c>
      <c r="AI162" s="217">
        <v>51884.628763023575</v>
      </c>
      <c r="AJ162" s="217">
        <v>0</v>
      </c>
      <c r="AK162" s="217">
        <v>0</v>
      </c>
      <c r="AL162" s="217" t="s">
        <v>77</v>
      </c>
      <c r="AM162" s="217" t="s">
        <v>77</v>
      </c>
      <c r="AN162" s="217" t="s">
        <v>77</v>
      </c>
      <c r="AO162" s="217" t="s">
        <v>77</v>
      </c>
      <c r="AP162" s="217" t="s">
        <v>77</v>
      </c>
    </row>
    <row r="163" spans="1:42" ht="24">
      <c r="A163" s="31" t="s">
        <v>42</v>
      </c>
      <c r="B163" s="26">
        <v>154</v>
      </c>
      <c r="C163" s="198" t="s">
        <v>308</v>
      </c>
      <c r="D163" s="184" t="s">
        <v>246</v>
      </c>
      <c r="E163" s="218" t="s">
        <v>77</v>
      </c>
      <c r="F163" s="218" t="s">
        <v>77</v>
      </c>
      <c r="G163" s="218" t="s">
        <v>77</v>
      </c>
      <c r="H163" s="218" t="s">
        <v>77</v>
      </c>
      <c r="I163" s="218" t="s">
        <v>77</v>
      </c>
      <c r="J163" s="218" t="s">
        <v>77</v>
      </c>
      <c r="K163" s="218" t="s">
        <v>77</v>
      </c>
      <c r="L163" s="218" t="s">
        <v>77</v>
      </c>
      <c r="M163" s="218" t="s">
        <v>77</v>
      </c>
      <c r="N163" s="218" t="s">
        <v>77</v>
      </c>
      <c r="O163" s="218" t="s">
        <v>77</v>
      </c>
      <c r="P163" s="218" t="s">
        <v>77</v>
      </c>
      <c r="Q163" s="218" t="s">
        <v>77</v>
      </c>
      <c r="R163" s="218" t="s">
        <v>77</v>
      </c>
      <c r="S163" s="218" t="s">
        <v>77</v>
      </c>
      <c r="T163" s="218" t="s">
        <v>77</v>
      </c>
      <c r="U163" s="218" t="s">
        <v>77</v>
      </c>
      <c r="V163" s="218" t="s">
        <v>77</v>
      </c>
      <c r="W163" s="218" t="s">
        <v>77</v>
      </c>
      <c r="X163" s="218" t="s">
        <v>77</v>
      </c>
      <c r="Y163" s="218" t="s">
        <v>77</v>
      </c>
      <c r="Z163" s="218" t="s">
        <v>77</v>
      </c>
      <c r="AA163" s="218">
        <v>1623.1480348953421</v>
      </c>
      <c r="AB163" s="218">
        <v>1445.3847559759074</v>
      </c>
      <c r="AC163" s="218" t="s">
        <v>77</v>
      </c>
      <c r="AD163" s="218" t="s">
        <v>77</v>
      </c>
      <c r="AE163" s="218" t="s">
        <v>77</v>
      </c>
      <c r="AF163" s="218">
        <v>1561.7773790779243</v>
      </c>
      <c r="AG163" s="218">
        <v>2126.8106585004189</v>
      </c>
      <c r="AH163" s="218">
        <v>2012.5342649093543</v>
      </c>
      <c r="AI163" s="218">
        <v>1396.7114772241559</v>
      </c>
      <c r="AJ163" s="218" t="s">
        <v>77</v>
      </c>
      <c r="AK163" s="218" t="s">
        <v>77</v>
      </c>
      <c r="AL163" s="218" t="s">
        <v>77</v>
      </c>
      <c r="AM163" s="218" t="s">
        <v>77</v>
      </c>
      <c r="AN163" s="218" t="s">
        <v>77</v>
      </c>
      <c r="AO163" s="218" t="s">
        <v>77</v>
      </c>
      <c r="AP163" s="218" t="s">
        <v>77</v>
      </c>
    </row>
    <row r="164" spans="1:42">
      <c r="A164" s="31" t="s">
        <v>42</v>
      </c>
      <c r="B164" s="26">
        <v>155</v>
      </c>
      <c r="C164" s="199" t="s">
        <v>309</v>
      </c>
      <c r="D164" s="185" t="s">
        <v>247</v>
      </c>
      <c r="E164" s="219" t="s">
        <v>77</v>
      </c>
      <c r="F164" s="219" t="s">
        <v>77</v>
      </c>
      <c r="G164" s="219" t="s">
        <v>77</v>
      </c>
      <c r="H164" s="219" t="s">
        <v>77</v>
      </c>
      <c r="I164" s="219" t="s">
        <v>77</v>
      </c>
      <c r="J164" s="219" t="s">
        <v>77</v>
      </c>
      <c r="K164" s="219" t="s">
        <v>77</v>
      </c>
      <c r="L164" s="219" t="s">
        <v>77</v>
      </c>
      <c r="M164" s="219" t="s">
        <v>77</v>
      </c>
      <c r="N164" s="219" t="s">
        <v>77</v>
      </c>
      <c r="O164" s="219" t="s">
        <v>77</v>
      </c>
      <c r="P164" s="219" t="s">
        <v>77</v>
      </c>
      <c r="Q164" s="219" t="s">
        <v>77</v>
      </c>
      <c r="R164" s="219" t="s">
        <v>77</v>
      </c>
      <c r="S164" s="219" t="s">
        <v>77</v>
      </c>
      <c r="T164" s="219" t="s">
        <v>77</v>
      </c>
      <c r="U164" s="219" t="s">
        <v>77</v>
      </c>
      <c r="V164" s="219" t="s">
        <v>77</v>
      </c>
      <c r="W164" s="219" t="s">
        <v>77</v>
      </c>
      <c r="X164" s="219" t="s">
        <v>77</v>
      </c>
      <c r="Y164" s="219" t="s">
        <v>77</v>
      </c>
      <c r="Z164" s="219" t="s">
        <v>77</v>
      </c>
      <c r="AA164" s="219">
        <v>13.03165584759082</v>
      </c>
      <c r="AB164" s="219">
        <v>4.6068939617459623</v>
      </c>
      <c r="AC164" s="219" t="s">
        <v>77</v>
      </c>
      <c r="AD164" s="219" t="s">
        <v>77</v>
      </c>
      <c r="AE164" s="219" t="s">
        <v>77</v>
      </c>
      <c r="AF164" s="219">
        <v>15.475091319014039</v>
      </c>
      <c r="AG164" s="219">
        <v>23.594423770930916</v>
      </c>
      <c r="AH164" s="219">
        <v>6.0576837729035251</v>
      </c>
      <c r="AI164" s="219">
        <v>8.7047388669454016</v>
      </c>
      <c r="AJ164" s="219" t="s">
        <v>77</v>
      </c>
      <c r="AK164" s="219" t="s">
        <v>77</v>
      </c>
      <c r="AL164" s="219" t="s">
        <v>77</v>
      </c>
      <c r="AM164" s="219" t="s">
        <v>77</v>
      </c>
      <c r="AN164" s="219" t="s">
        <v>77</v>
      </c>
      <c r="AO164" s="219" t="s">
        <v>77</v>
      </c>
      <c r="AP164" s="219" t="s">
        <v>77</v>
      </c>
    </row>
    <row r="165" spans="1:42">
      <c r="A165" s="31" t="s">
        <v>42</v>
      </c>
      <c r="B165" s="26">
        <v>156</v>
      </c>
      <c r="C165" s="199" t="s">
        <v>312</v>
      </c>
      <c r="D165" s="185" t="s">
        <v>250</v>
      </c>
      <c r="E165" s="219" t="s">
        <v>77</v>
      </c>
      <c r="F165" s="219" t="s">
        <v>77</v>
      </c>
      <c r="G165" s="219" t="s">
        <v>77</v>
      </c>
      <c r="H165" s="219" t="s">
        <v>77</v>
      </c>
      <c r="I165" s="219" t="s">
        <v>77</v>
      </c>
      <c r="J165" s="219" t="s">
        <v>77</v>
      </c>
      <c r="K165" s="219" t="s">
        <v>77</v>
      </c>
      <c r="L165" s="219" t="s">
        <v>77</v>
      </c>
      <c r="M165" s="219" t="s">
        <v>77</v>
      </c>
      <c r="N165" s="219" t="s">
        <v>77</v>
      </c>
      <c r="O165" s="219" t="s">
        <v>77</v>
      </c>
      <c r="P165" s="219" t="s">
        <v>77</v>
      </c>
      <c r="Q165" s="219" t="s">
        <v>77</v>
      </c>
      <c r="R165" s="219" t="s">
        <v>77</v>
      </c>
      <c r="S165" s="219" t="s">
        <v>77</v>
      </c>
      <c r="T165" s="219" t="s">
        <v>77</v>
      </c>
      <c r="U165" s="219" t="s">
        <v>77</v>
      </c>
      <c r="V165" s="219" t="s">
        <v>77</v>
      </c>
      <c r="W165" s="219" t="s">
        <v>77</v>
      </c>
      <c r="X165" s="219" t="s">
        <v>77</v>
      </c>
      <c r="Y165" s="219" t="s">
        <v>77</v>
      </c>
      <c r="Z165" s="219" t="s">
        <v>77</v>
      </c>
      <c r="AA165" s="219">
        <v>7990.6692555413265</v>
      </c>
      <c r="AB165" s="219">
        <v>5076.0571305940166</v>
      </c>
      <c r="AC165" s="219">
        <v>0</v>
      </c>
      <c r="AD165" s="219">
        <v>0</v>
      </c>
      <c r="AE165" s="219">
        <v>0</v>
      </c>
      <c r="AF165" s="219">
        <v>9310.6589599706676</v>
      </c>
      <c r="AG165" s="219">
        <v>11328.345185806857</v>
      </c>
      <c r="AH165" s="219">
        <v>6811.7519416625664</v>
      </c>
      <c r="AI165" s="219">
        <v>7680.2464747024551</v>
      </c>
      <c r="AJ165" s="219">
        <v>0</v>
      </c>
      <c r="AK165" s="219">
        <v>0</v>
      </c>
      <c r="AL165" s="219" t="s">
        <v>77</v>
      </c>
      <c r="AM165" s="219" t="s">
        <v>77</v>
      </c>
      <c r="AN165" s="219" t="s">
        <v>77</v>
      </c>
      <c r="AO165" s="219" t="s">
        <v>77</v>
      </c>
      <c r="AP165" s="219" t="s">
        <v>77</v>
      </c>
    </row>
    <row r="166" spans="1:42" ht="24">
      <c r="A166" s="31" t="s">
        <v>42</v>
      </c>
      <c r="B166" s="26">
        <v>157</v>
      </c>
      <c r="C166" s="200" t="s">
        <v>364</v>
      </c>
      <c r="D166" s="186" t="s">
        <v>251</v>
      </c>
      <c r="E166" s="220" t="s">
        <v>77</v>
      </c>
      <c r="F166" s="220" t="s">
        <v>77</v>
      </c>
      <c r="G166" s="220" t="s">
        <v>77</v>
      </c>
      <c r="H166" s="220" t="s">
        <v>77</v>
      </c>
      <c r="I166" s="220" t="s">
        <v>77</v>
      </c>
      <c r="J166" s="220" t="s">
        <v>77</v>
      </c>
      <c r="K166" s="220" t="s">
        <v>77</v>
      </c>
      <c r="L166" s="220" t="s">
        <v>77</v>
      </c>
      <c r="M166" s="220" t="s">
        <v>77</v>
      </c>
      <c r="N166" s="220" t="s">
        <v>77</v>
      </c>
      <c r="O166" s="220" t="s">
        <v>77</v>
      </c>
      <c r="P166" s="220" t="s">
        <v>77</v>
      </c>
      <c r="Q166" s="220" t="s">
        <v>77</v>
      </c>
      <c r="R166" s="220" t="s">
        <v>77</v>
      </c>
      <c r="S166" s="220" t="s">
        <v>77</v>
      </c>
      <c r="T166" s="220" t="s">
        <v>77</v>
      </c>
      <c r="U166" s="220" t="s">
        <v>77</v>
      </c>
      <c r="V166" s="220" t="s">
        <v>77</v>
      </c>
      <c r="W166" s="220" t="s">
        <v>77</v>
      </c>
      <c r="X166" s="220" t="s">
        <v>77</v>
      </c>
      <c r="Y166" s="220" t="s">
        <v>77</v>
      </c>
      <c r="Z166" s="220" t="s">
        <v>77</v>
      </c>
      <c r="AA166" s="220">
        <v>63608.568056142496</v>
      </c>
      <c r="AB166" s="220">
        <v>40817.831038857272</v>
      </c>
      <c r="AC166" s="220">
        <v>0</v>
      </c>
      <c r="AD166" s="220">
        <v>0</v>
      </c>
      <c r="AE166" s="220">
        <v>0</v>
      </c>
      <c r="AF166" s="220">
        <v>73786.945370018861</v>
      </c>
      <c r="AG166" s="220">
        <v>90008.453631243668</v>
      </c>
      <c r="AH166" s="220">
        <v>54847.775997907411</v>
      </c>
      <c r="AI166" s="220">
        <v>60970.291453817073</v>
      </c>
      <c r="AJ166" s="220">
        <v>0</v>
      </c>
      <c r="AK166" s="220">
        <v>0</v>
      </c>
      <c r="AL166" s="220" t="s">
        <v>77</v>
      </c>
      <c r="AM166" s="220" t="s">
        <v>77</v>
      </c>
      <c r="AN166" s="220" t="s">
        <v>77</v>
      </c>
      <c r="AO166" s="220" t="s">
        <v>77</v>
      </c>
      <c r="AP166" s="220" t="s">
        <v>77</v>
      </c>
    </row>
    <row r="167" spans="1:42" ht="24">
      <c r="A167" s="31" t="s">
        <v>42</v>
      </c>
      <c r="B167" s="26">
        <v>158</v>
      </c>
      <c r="C167" s="198" t="s">
        <v>365</v>
      </c>
      <c r="D167" s="184" t="s">
        <v>358</v>
      </c>
      <c r="E167" s="218" t="s">
        <v>77</v>
      </c>
      <c r="F167" s="218" t="s">
        <v>77</v>
      </c>
      <c r="G167" s="218" t="s">
        <v>77</v>
      </c>
      <c r="H167" s="218" t="s">
        <v>77</v>
      </c>
      <c r="I167" s="218" t="s">
        <v>77</v>
      </c>
      <c r="J167" s="218" t="s">
        <v>77</v>
      </c>
      <c r="K167" s="218" t="s">
        <v>77</v>
      </c>
      <c r="L167" s="218" t="s">
        <v>77</v>
      </c>
      <c r="M167" s="218" t="s">
        <v>77</v>
      </c>
      <c r="N167" s="218" t="s">
        <v>77</v>
      </c>
      <c r="O167" s="218" t="s">
        <v>77</v>
      </c>
      <c r="P167" s="218" t="s">
        <v>77</v>
      </c>
      <c r="Q167" s="218" t="s">
        <v>77</v>
      </c>
      <c r="R167" s="218" t="s">
        <v>77</v>
      </c>
      <c r="S167" s="218" t="s">
        <v>77</v>
      </c>
      <c r="T167" s="218" t="s">
        <v>77</v>
      </c>
      <c r="U167" s="218" t="s">
        <v>77</v>
      </c>
      <c r="V167" s="218" t="s">
        <v>77</v>
      </c>
      <c r="W167" s="218" t="s">
        <v>77</v>
      </c>
      <c r="X167" s="218" t="s">
        <v>77</v>
      </c>
      <c r="Y167" s="218" t="s">
        <v>77</v>
      </c>
      <c r="Z167" s="218" t="s">
        <v>77</v>
      </c>
      <c r="AA167" s="218" t="s">
        <v>77</v>
      </c>
      <c r="AB167" s="218" t="s">
        <v>77</v>
      </c>
      <c r="AC167" s="218" t="s">
        <v>77</v>
      </c>
      <c r="AD167" s="218" t="s">
        <v>77</v>
      </c>
      <c r="AE167" s="218" t="s">
        <v>77</v>
      </c>
      <c r="AF167" s="218" t="s">
        <v>77</v>
      </c>
      <c r="AG167" s="218" t="s">
        <v>77</v>
      </c>
      <c r="AH167" s="218" t="s">
        <v>77</v>
      </c>
      <c r="AI167" s="218" t="s">
        <v>77</v>
      </c>
      <c r="AJ167" s="218" t="s">
        <v>77</v>
      </c>
      <c r="AK167" s="218" t="s">
        <v>77</v>
      </c>
      <c r="AL167" s="218" t="s">
        <v>77</v>
      </c>
      <c r="AM167" s="218" t="s">
        <v>77</v>
      </c>
      <c r="AN167" s="218" t="s">
        <v>77</v>
      </c>
      <c r="AO167" s="218" t="s">
        <v>77</v>
      </c>
      <c r="AP167" s="218" t="s">
        <v>77</v>
      </c>
    </row>
    <row r="168" spans="1:42" ht="24">
      <c r="A168" s="31" t="s">
        <v>42</v>
      </c>
      <c r="B168" s="26">
        <v>159</v>
      </c>
      <c r="C168" s="198" t="s">
        <v>366</v>
      </c>
      <c r="D168" s="184" t="s">
        <v>359</v>
      </c>
      <c r="E168" s="218" t="s">
        <v>77</v>
      </c>
      <c r="F168" s="218" t="s">
        <v>77</v>
      </c>
      <c r="G168" s="218" t="s">
        <v>77</v>
      </c>
      <c r="H168" s="218" t="s">
        <v>77</v>
      </c>
      <c r="I168" s="218" t="s">
        <v>77</v>
      </c>
      <c r="J168" s="218" t="s">
        <v>77</v>
      </c>
      <c r="K168" s="218" t="s">
        <v>77</v>
      </c>
      <c r="L168" s="218" t="s">
        <v>77</v>
      </c>
      <c r="M168" s="218" t="s">
        <v>77</v>
      </c>
      <c r="N168" s="218" t="s">
        <v>77</v>
      </c>
      <c r="O168" s="218" t="s">
        <v>77</v>
      </c>
      <c r="P168" s="218" t="s">
        <v>77</v>
      </c>
      <c r="Q168" s="218" t="s">
        <v>77</v>
      </c>
      <c r="R168" s="218" t="s">
        <v>77</v>
      </c>
      <c r="S168" s="218" t="s">
        <v>77</v>
      </c>
      <c r="T168" s="218" t="s">
        <v>77</v>
      </c>
      <c r="U168" s="218" t="s">
        <v>77</v>
      </c>
      <c r="V168" s="218" t="s">
        <v>77</v>
      </c>
      <c r="W168" s="218" t="s">
        <v>77</v>
      </c>
      <c r="X168" s="218" t="s">
        <v>77</v>
      </c>
      <c r="Y168" s="218" t="s">
        <v>77</v>
      </c>
      <c r="Z168" s="218" t="s">
        <v>77</v>
      </c>
      <c r="AA168" s="218" t="s">
        <v>77</v>
      </c>
      <c r="AB168" s="218" t="s">
        <v>77</v>
      </c>
      <c r="AC168" s="218" t="s">
        <v>77</v>
      </c>
      <c r="AD168" s="218" t="s">
        <v>77</v>
      </c>
      <c r="AE168" s="218" t="s">
        <v>77</v>
      </c>
      <c r="AF168" s="218" t="s">
        <v>77</v>
      </c>
      <c r="AG168" s="218" t="s">
        <v>77</v>
      </c>
      <c r="AH168" s="218" t="s">
        <v>77</v>
      </c>
      <c r="AI168" s="218" t="s">
        <v>77</v>
      </c>
      <c r="AJ168" s="218" t="s">
        <v>77</v>
      </c>
      <c r="AK168" s="218" t="s">
        <v>77</v>
      </c>
      <c r="AL168" s="218" t="s">
        <v>77</v>
      </c>
      <c r="AM168" s="218" t="s">
        <v>77</v>
      </c>
      <c r="AN168" s="218" t="s">
        <v>77</v>
      </c>
      <c r="AO168" s="218" t="s">
        <v>77</v>
      </c>
      <c r="AP168" s="218" t="s">
        <v>77</v>
      </c>
    </row>
    <row r="169" spans="1:42" ht="12">
      <c r="A169" s="31" t="s">
        <v>42</v>
      </c>
      <c r="B169" s="26">
        <v>160</v>
      </c>
      <c r="C169" s="213"/>
      <c r="D169" s="214"/>
      <c r="E169" s="221" t="s">
        <v>77</v>
      </c>
      <c r="F169" s="221" t="s">
        <v>77</v>
      </c>
      <c r="G169" s="221" t="s">
        <v>77</v>
      </c>
      <c r="H169" s="221" t="s">
        <v>77</v>
      </c>
      <c r="I169" s="221" t="s">
        <v>77</v>
      </c>
      <c r="J169" s="221" t="s">
        <v>77</v>
      </c>
      <c r="K169" s="221" t="s">
        <v>77</v>
      </c>
      <c r="L169" s="221" t="s">
        <v>77</v>
      </c>
      <c r="M169" s="221" t="s">
        <v>77</v>
      </c>
      <c r="N169" s="221" t="s">
        <v>77</v>
      </c>
      <c r="O169" s="221" t="s">
        <v>77</v>
      </c>
      <c r="P169" s="221" t="s">
        <v>77</v>
      </c>
      <c r="Q169" s="221" t="s">
        <v>77</v>
      </c>
      <c r="R169" s="221" t="s">
        <v>77</v>
      </c>
      <c r="S169" s="221" t="s">
        <v>77</v>
      </c>
      <c r="T169" s="221" t="s">
        <v>77</v>
      </c>
      <c r="U169" s="221" t="s">
        <v>77</v>
      </c>
      <c r="V169" s="221" t="s">
        <v>77</v>
      </c>
      <c r="W169" s="221" t="s">
        <v>77</v>
      </c>
      <c r="X169" s="221" t="s">
        <v>77</v>
      </c>
      <c r="Y169" s="221" t="s">
        <v>77</v>
      </c>
      <c r="Z169" s="221" t="s">
        <v>77</v>
      </c>
      <c r="AA169" s="221" t="s">
        <v>77</v>
      </c>
      <c r="AB169" s="221" t="s">
        <v>77</v>
      </c>
      <c r="AC169" s="221" t="s">
        <v>77</v>
      </c>
      <c r="AD169" s="221" t="s">
        <v>77</v>
      </c>
      <c r="AE169" s="221" t="s">
        <v>77</v>
      </c>
      <c r="AF169" s="221" t="s">
        <v>77</v>
      </c>
      <c r="AG169" s="221" t="s">
        <v>77</v>
      </c>
      <c r="AH169" s="221" t="s">
        <v>77</v>
      </c>
      <c r="AI169" s="221" t="s">
        <v>77</v>
      </c>
      <c r="AJ169" s="221" t="s">
        <v>77</v>
      </c>
      <c r="AK169" s="221" t="s">
        <v>77</v>
      </c>
      <c r="AL169" s="221" t="s">
        <v>77</v>
      </c>
      <c r="AM169" s="221" t="s">
        <v>77</v>
      </c>
      <c r="AN169" s="221" t="s">
        <v>77</v>
      </c>
      <c r="AO169" s="221" t="s">
        <v>77</v>
      </c>
      <c r="AP169" s="221" t="s">
        <v>77</v>
      </c>
    </row>
    <row r="170" spans="1:42" ht="15">
      <c r="A170" s="31" t="s">
        <v>42</v>
      </c>
      <c r="B170" s="26">
        <v>161</v>
      </c>
      <c r="D170" s="212" t="s">
        <v>306</v>
      </c>
      <c r="E170" s="222" t="s">
        <v>77</v>
      </c>
      <c r="F170" s="222" t="s">
        <v>77</v>
      </c>
      <c r="G170" s="222" t="s">
        <v>77</v>
      </c>
      <c r="H170" s="222" t="s">
        <v>77</v>
      </c>
      <c r="I170" s="222" t="s">
        <v>77</v>
      </c>
      <c r="J170" s="222" t="s">
        <v>77</v>
      </c>
      <c r="K170" s="222" t="s">
        <v>77</v>
      </c>
      <c r="L170" s="222" t="s">
        <v>77</v>
      </c>
      <c r="M170" s="222" t="s">
        <v>77</v>
      </c>
      <c r="N170" s="222" t="s">
        <v>77</v>
      </c>
      <c r="O170" s="222" t="s">
        <v>77</v>
      </c>
      <c r="P170" s="222" t="s">
        <v>77</v>
      </c>
      <c r="Q170" s="222" t="s">
        <v>77</v>
      </c>
      <c r="R170" s="222" t="s">
        <v>77</v>
      </c>
      <c r="S170" s="222" t="s">
        <v>77</v>
      </c>
      <c r="T170" s="222" t="s">
        <v>77</v>
      </c>
      <c r="U170" s="222" t="s">
        <v>77</v>
      </c>
      <c r="V170" s="222" t="s">
        <v>77</v>
      </c>
      <c r="W170" s="222" t="s">
        <v>77</v>
      </c>
      <c r="X170" s="222" t="s">
        <v>77</v>
      </c>
      <c r="Y170" s="222" t="s">
        <v>77</v>
      </c>
      <c r="Z170" s="222" t="s">
        <v>77</v>
      </c>
      <c r="AA170" s="222" t="s">
        <v>77</v>
      </c>
      <c r="AB170" s="222" t="s">
        <v>77</v>
      </c>
      <c r="AC170" s="222" t="s">
        <v>77</v>
      </c>
      <c r="AD170" s="222" t="s">
        <v>77</v>
      </c>
      <c r="AE170" s="222" t="s">
        <v>77</v>
      </c>
      <c r="AF170" s="222" t="s">
        <v>77</v>
      </c>
      <c r="AG170" s="222" t="s">
        <v>77</v>
      </c>
      <c r="AH170" s="222" t="s">
        <v>77</v>
      </c>
      <c r="AI170" s="222" t="s">
        <v>77</v>
      </c>
      <c r="AJ170" s="222" t="s">
        <v>77</v>
      </c>
      <c r="AK170" s="222" t="s">
        <v>77</v>
      </c>
      <c r="AL170" s="222" t="s">
        <v>77</v>
      </c>
      <c r="AM170" s="222" t="s">
        <v>77</v>
      </c>
      <c r="AN170" s="222" t="s">
        <v>77</v>
      </c>
      <c r="AO170" s="222" t="s">
        <v>77</v>
      </c>
      <c r="AP170" s="222" t="s">
        <v>77</v>
      </c>
    </row>
    <row r="171" spans="1:42" ht="57">
      <c r="A171" s="31" t="s">
        <v>42</v>
      </c>
      <c r="B171" s="26">
        <v>162</v>
      </c>
      <c r="C171" s="161"/>
      <c r="D171" s="183" t="s">
        <v>271</v>
      </c>
      <c r="E171" s="217" t="s">
        <v>333</v>
      </c>
      <c r="F171" s="217" t="s">
        <v>334</v>
      </c>
      <c r="G171" s="217" t="s">
        <v>217</v>
      </c>
      <c r="H171" s="217" t="s">
        <v>335</v>
      </c>
      <c r="I171" s="217" t="s">
        <v>336</v>
      </c>
      <c r="J171" s="217" t="s">
        <v>337</v>
      </c>
      <c r="K171" s="217" t="s">
        <v>217</v>
      </c>
      <c r="L171" s="217" t="s">
        <v>338</v>
      </c>
      <c r="M171" s="217" t="s">
        <v>339</v>
      </c>
      <c r="N171" s="217" t="s">
        <v>340</v>
      </c>
      <c r="O171" s="217" t="s">
        <v>56</v>
      </c>
      <c r="P171" s="217" t="s">
        <v>56</v>
      </c>
      <c r="Q171" s="217" t="s">
        <v>56</v>
      </c>
      <c r="R171" s="217" t="s">
        <v>56</v>
      </c>
      <c r="S171" s="217" t="s">
        <v>55</v>
      </c>
      <c r="T171" s="217" t="s">
        <v>56</v>
      </c>
      <c r="U171" s="217" t="s">
        <v>213</v>
      </c>
      <c r="V171" s="217" t="s">
        <v>214</v>
      </c>
      <c r="W171" s="217" t="s">
        <v>215</v>
      </c>
      <c r="X171" s="217" t="s">
        <v>216</v>
      </c>
      <c r="Y171" s="217" t="s">
        <v>55</v>
      </c>
      <c r="Z171" s="217" t="s">
        <v>217</v>
      </c>
      <c r="AA171" s="217" t="s">
        <v>218</v>
      </c>
      <c r="AB171" s="217" t="s">
        <v>219</v>
      </c>
      <c r="AC171" s="217" t="s">
        <v>219</v>
      </c>
      <c r="AD171" s="217" t="s">
        <v>218</v>
      </c>
      <c r="AE171" s="217" t="s">
        <v>218</v>
      </c>
      <c r="AF171" s="217" t="s">
        <v>220</v>
      </c>
      <c r="AG171" s="217" t="s">
        <v>220</v>
      </c>
      <c r="AH171" s="217" t="s">
        <v>220</v>
      </c>
      <c r="AI171" s="217" t="s">
        <v>220</v>
      </c>
      <c r="AJ171" s="217" t="s">
        <v>218</v>
      </c>
      <c r="AK171" s="217" t="s">
        <v>220</v>
      </c>
      <c r="AL171" s="217" t="s">
        <v>221</v>
      </c>
      <c r="AM171" s="217" t="s">
        <v>221</v>
      </c>
      <c r="AN171" s="217" t="s">
        <v>221</v>
      </c>
      <c r="AO171" s="217" t="s">
        <v>221</v>
      </c>
      <c r="AP171" s="217" t="s">
        <v>221</v>
      </c>
    </row>
    <row r="172" spans="1:42" ht="15">
      <c r="A172" s="31" t="s">
        <v>42</v>
      </c>
      <c r="B172" s="26">
        <v>163</v>
      </c>
      <c r="C172" s="212" t="s">
        <v>306</v>
      </c>
      <c r="D172" s="212" t="s">
        <v>306</v>
      </c>
      <c r="E172" s="222" t="s">
        <v>77</v>
      </c>
      <c r="F172" s="222" t="s">
        <v>77</v>
      </c>
      <c r="G172" s="222" t="s">
        <v>77</v>
      </c>
      <c r="H172" s="222" t="s">
        <v>77</v>
      </c>
      <c r="I172" s="222" t="s">
        <v>77</v>
      </c>
      <c r="J172" s="222" t="s">
        <v>77</v>
      </c>
      <c r="K172" s="222" t="s">
        <v>77</v>
      </c>
      <c r="L172" s="222" t="s">
        <v>77</v>
      </c>
      <c r="M172" s="222" t="s">
        <v>77</v>
      </c>
      <c r="N172" s="222" t="s">
        <v>77</v>
      </c>
      <c r="O172" s="222" t="s">
        <v>77</v>
      </c>
      <c r="P172" s="222" t="s">
        <v>77</v>
      </c>
      <c r="Q172" s="222" t="s">
        <v>77</v>
      </c>
      <c r="R172" s="222" t="s">
        <v>77</v>
      </c>
      <c r="S172" s="222" t="s">
        <v>77</v>
      </c>
      <c r="T172" s="222" t="s">
        <v>77</v>
      </c>
      <c r="U172" s="222" t="s">
        <v>77</v>
      </c>
      <c r="V172" s="222" t="s">
        <v>77</v>
      </c>
      <c r="W172" s="222" t="s">
        <v>77</v>
      </c>
      <c r="X172" s="222" t="s">
        <v>77</v>
      </c>
      <c r="Y172" s="222" t="s">
        <v>77</v>
      </c>
      <c r="Z172" s="222" t="s">
        <v>77</v>
      </c>
      <c r="AA172" s="222" t="s">
        <v>77</v>
      </c>
      <c r="AB172" s="222" t="s">
        <v>77</v>
      </c>
      <c r="AC172" s="222" t="s">
        <v>77</v>
      </c>
      <c r="AD172" s="222" t="s">
        <v>77</v>
      </c>
      <c r="AE172" s="222" t="s">
        <v>77</v>
      </c>
      <c r="AF172" s="222" t="s">
        <v>77</v>
      </c>
      <c r="AG172" s="222" t="s">
        <v>77</v>
      </c>
      <c r="AH172" s="222" t="s">
        <v>77</v>
      </c>
      <c r="AI172" s="222" t="s">
        <v>77</v>
      </c>
      <c r="AJ172" s="222" t="s">
        <v>77</v>
      </c>
      <c r="AK172" s="222" t="s">
        <v>77</v>
      </c>
      <c r="AL172" s="222" t="s">
        <v>77</v>
      </c>
      <c r="AM172" s="222" t="s">
        <v>77</v>
      </c>
      <c r="AN172" s="222" t="s">
        <v>77</v>
      </c>
      <c r="AO172" s="222" t="s">
        <v>77</v>
      </c>
      <c r="AP172" s="222" t="s">
        <v>77</v>
      </c>
    </row>
    <row r="173" spans="1:42" ht="12.6">
      <c r="A173" s="31" t="s">
        <v>42</v>
      </c>
      <c r="B173" s="26">
        <v>164</v>
      </c>
      <c r="C173" s="163"/>
      <c r="E173" s="223" t="s">
        <v>77</v>
      </c>
      <c r="F173" s="223" t="s">
        <v>77</v>
      </c>
      <c r="G173" s="223" t="s">
        <v>77</v>
      </c>
      <c r="H173" s="223" t="s">
        <v>77</v>
      </c>
      <c r="I173" s="223" t="s">
        <v>77</v>
      </c>
      <c r="J173" s="223" t="s">
        <v>77</v>
      </c>
      <c r="K173" s="223" t="s">
        <v>77</v>
      </c>
      <c r="L173" s="223" t="s">
        <v>77</v>
      </c>
      <c r="M173" s="223" t="s">
        <v>77</v>
      </c>
      <c r="N173" s="223" t="s">
        <v>77</v>
      </c>
      <c r="O173" s="223" t="s">
        <v>77</v>
      </c>
      <c r="P173" s="223" t="s">
        <v>77</v>
      </c>
      <c r="Q173" s="223" t="s">
        <v>77</v>
      </c>
      <c r="R173" s="223" t="s">
        <v>77</v>
      </c>
      <c r="S173" s="223" t="s">
        <v>77</v>
      </c>
      <c r="T173" s="223" t="s">
        <v>77</v>
      </c>
      <c r="U173" s="223" t="s">
        <v>77</v>
      </c>
      <c r="V173" s="223" t="s">
        <v>77</v>
      </c>
      <c r="W173" s="223" t="s">
        <v>77</v>
      </c>
      <c r="X173" s="223" t="s">
        <v>77</v>
      </c>
      <c r="Y173" s="223" t="s">
        <v>77</v>
      </c>
      <c r="Z173" s="223" t="s">
        <v>77</v>
      </c>
      <c r="AA173" s="223" t="s">
        <v>77</v>
      </c>
      <c r="AB173" s="223" t="s">
        <v>77</v>
      </c>
      <c r="AC173" s="223" t="s">
        <v>77</v>
      </c>
      <c r="AD173" s="223" t="s">
        <v>77</v>
      </c>
      <c r="AE173" s="223" t="s">
        <v>77</v>
      </c>
      <c r="AF173" s="223" t="s">
        <v>77</v>
      </c>
      <c r="AG173" s="223" t="s">
        <v>77</v>
      </c>
      <c r="AH173" s="223" t="s">
        <v>77</v>
      </c>
      <c r="AI173" s="223" t="s">
        <v>77</v>
      </c>
      <c r="AJ173" s="223" t="s">
        <v>77</v>
      </c>
      <c r="AK173" s="223" t="s">
        <v>77</v>
      </c>
      <c r="AL173" s="223" t="s">
        <v>77</v>
      </c>
      <c r="AM173" s="223" t="s">
        <v>77</v>
      </c>
      <c r="AN173" s="223" t="s">
        <v>77</v>
      </c>
      <c r="AO173" s="223" t="s">
        <v>77</v>
      </c>
      <c r="AP173" s="223" t="s">
        <v>77</v>
      </c>
    </row>
    <row r="174" spans="1:42">
      <c r="A174" s="31" t="s">
        <v>42</v>
      </c>
      <c r="B174" s="26">
        <v>165</v>
      </c>
      <c r="C174" s="161" t="s">
        <v>341</v>
      </c>
      <c r="D174" s="183" t="s">
        <v>360</v>
      </c>
      <c r="E174" s="217">
        <v>1913859.936458</v>
      </c>
      <c r="F174" s="217">
        <v>1199468.8089379999</v>
      </c>
      <c r="G174" s="217">
        <v>198237.87979000001</v>
      </c>
      <c r="H174" s="217">
        <v>103395.89397800001</v>
      </c>
      <c r="I174" s="217">
        <v>895331.69190600002</v>
      </c>
      <c r="J174" s="217">
        <v>561.99304600000005</v>
      </c>
      <c r="K174" s="217">
        <v>198237.87979000001</v>
      </c>
      <c r="L174" s="217">
        <v>3010.7473340000001</v>
      </c>
      <c r="M174" s="217">
        <v>989485.70374400006</v>
      </c>
      <c r="N174" s="217">
        <v>283673.61772000004</v>
      </c>
      <c r="O174" s="217">
        <v>3499.2679091</v>
      </c>
      <c r="P174" s="217">
        <v>3499.2679091</v>
      </c>
      <c r="Q174" s="217">
        <v>3499.2679091</v>
      </c>
      <c r="R174" s="217">
        <v>3499.2679091</v>
      </c>
      <c r="S174" s="217">
        <v>333079762.98261029</v>
      </c>
      <c r="T174" s="217">
        <v>3499.2679091</v>
      </c>
      <c r="U174" s="217">
        <v>0</v>
      </c>
      <c r="V174" s="217">
        <v>421816.62640200002</v>
      </c>
      <c r="W174" s="217">
        <v>18339190.338633999</v>
      </c>
      <c r="X174" s="217">
        <v>71328181.413434416</v>
      </c>
      <c r="Y174" s="217">
        <v>333079762.98261029</v>
      </c>
      <c r="Z174" s="217">
        <v>198237.87979000001</v>
      </c>
      <c r="AA174" s="217">
        <v>773166.60810800001</v>
      </c>
      <c r="AB174" s="217">
        <v>564477.23242400005</v>
      </c>
      <c r="AC174" s="217">
        <v>0</v>
      </c>
      <c r="AD174" s="217">
        <v>0</v>
      </c>
      <c r="AE174" s="217">
        <v>0</v>
      </c>
      <c r="AF174" s="217">
        <v>935729.24807600002</v>
      </c>
      <c r="AG174" s="217">
        <v>1290344.8916500001</v>
      </c>
      <c r="AH174" s="217">
        <v>786352.28383000009</v>
      </c>
      <c r="AI174" s="217">
        <v>777686.17390000005</v>
      </c>
      <c r="AJ174" s="217">
        <v>1944643.5730600001</v>
      </c>
      <c r="AK174" s="217">
        <v>700307.31000599999</v>
      </c>
      <c r="AL174" s="217">
        <v>161708.33180000001</v>
      </c>
      <c r="AM174" s="217">
        <v>3654155.5547200004</v>
      </c>
      <c r="AN174" s="217">
        <v>301986.12667600001</v>
      </c>
      <c r="AO174" s="217">
        <v>774172.48707999999</v>
      </c>
      <c r="AP174" s="217">
        <v>172451.15859000001</v>
      </c>
    </row>
    <row r="175" spans="1:42" ht="15">
      <c r="A175" s="31" t="s">
        <v>42</v>
      </c>
      <c r="B175" s="26">
        <v>166</v>
      </c>
      <c r="C175" s="212" t="s">
        <v>306</v>
      </c>
      <c r="D175" s="212" t="s">
        <v>306</v>
      </c>
      <c r="E175" s="222" t="s">
        <v>77</v>
      </c>
      <c r="F175" s="222" t="s">
        <v>77</v>
      </c>
      <c r="G175" s="222" t="s">
        <v>77</v>
      </c>
      <c r="H175" s="222" t="s">
        <v>77</v>
      </c>
      <c r="I175" s="222" t="s">
        <v>77</v>
      </c>
      <c r="J175" s="222" t="s">
        <v>77</v>
      </c>
      <c r="K175" s="222" t="s">
        <v>77</v>
      </c>
      <c r="L175" s="222" t="s">
        <v>77</v>
      </c>
      <c r="M175" s="222" t="s">
        <v>77</v>
      </c>
      <c r="N175" s="222" t="s">
        <v>77</v>
      </c>
      <c r="O175" s="222" t="s">
        <v>77</v>
      </c>
      <c r="P175" s="222" t="s">
        <v>77</v>
      </c>
      <c r="Q175" s="222" t="s">
        <v>77</v>
      </c>
      <c r="R175" s="222" t="s">
        <v>77</v>
      </c>
      <c r="S175" s="222" t="s">
        <v>77</v>
      </c>
      <c r="T175" s="222" t="s">
        <v>77</v>
      </c>
      <c r="U175" s="222" t="s">
        <v>77</v>
      </c>
      <c r="V175" s="222" t="s">
        <v>77</v>
      </c>
      <c r="W175" s="222" t="s">
        <v>77</v>
      </c>
      <c r="X175" s="222" t="s">
        <v>77</v>
      </c>
      <c r="Y175" s="222" t="s">
        <v>77</v>
      </c>
      <c r="Z175" s="222" t="s">
        <v>77</v>
      </c>
      <c r="AA175" s="222" t="s">
        <v>77</v>
      </c>
      <c r="AB175" s="222" t="s">
        <v>77</v>
      </c>
      <c r="AC175" s="222" t="s">
        <v>77</v>
      </c>
      <c r="AD175" s="222" t="s">
        <v>77</v>
      </c>
      <c r="AE175" s="222" t="s">
        <v>77</v>
      </c>
      <c r="AF175" s="222" t="s">
        <v>77</v>
      </c>
      <c r="AG175" s="222" t="s">
        <v>77</v>
      </c>
      <c r="AH175" s="222" t="s">
        <v>77</v>
      </c>
      <c r="AI175" s="222" t="s">
        <v>77</v>
      </c>
      <c r="AJ175" s="222" t="s">
        <v>77</v>
      </c>
      <c r="AK175" s="222" t="s">
        <v>77</v>
      </c>
      <c r="AL175" s="222" t="s">
        <v>77</v>
      </c>
      <c r="AM175" s="222" t="s">
        <v>77</v>
      </c>
      <c r="AN175" s="222" t="s">
        <v>77</v>
      </c>
      <c r="AO175" s="222" t="s">
        <v>77</v>
      </c>
      <c r="AP175" s="222" t="s">
        <v>77</v>
      </c>
    </row>
    <row r="176" spans="1:42" ht="12.6">
      <c r="A176" s="31" t="s">
        <v>42</v>
      </c>
      <c r="B176" s="26">
        <v>167</v>
      </c>
      <c r="C176" s="163"/>
      <c r="E176" s="223" t="s">
        <v>77</v>
      </c>
      <c r="F176" s="223" t="s">
        <v>77</v>
      </c>
      <c r="G176" s="223" t="s">
        <v>77</v>
      </c>
      <c r="H176" s="223" t="s">
        <v>77</v>
      </c>
      <c r="I176" s="223" t="s">
        <v>77</v>
      </c>
      <c r="J176" s="223" t="s">
        <v>77</v>
      </c>
      <c r="K176" s="223" t="s">
        <v>77</v>
      </c>
      <c r="L176" s="223" t="s">
        <v>77</v>
      </c>
      <c r="M176" s="223" t="s">
        <v>77</v>
      </c>
      <c r="N176" s="223" t="s">
        <v>77</v>
      </c>
      <c r="O176" s="223" t="s">
        <v>77</v>
      </c>
      <c r="P176" s="223" t="s">
        <v>77</v>
      </c>
      <c r="Q176" s="223" t="s">
        <v>77</v>
      </c>
      <c r="R176" s="223" t="s">
        <v>77</v>
      </c>
      <c r="S176" s="223" t="s">
        <v>77</v>
      </c>
      <c r="T176" s="223" t="s">
        <v>77</v>
      </c>
      <c r="U176" s="223" t="s">
        <v>77</v>
      </c>
      <c r="V176" s="223" t="s">
        <v>77</v>
      </c>
      <c r="W176" s="223" t="s">
        <v>77</v>
      </c>
      <c r="X176" s="223" t="s">
        <v>77</v>
      </c>
      <c r="Y176" s="223" t="s">
        <v>77</v>
      </c>
      <c r="Z176" s="223" t="s">
        <v>77</v>
      </c>
      <c r="AA176" s="223" t="s">
        <v>77</v>
      </c>
      <c r="AB176" s="223" t="s">
        <v>77</v>
      </c>
      <c r="AC176" s="223" t="s">
        <v>77</v>
      </c>
      <c r="AD176" s="223" t="s">
        <v>77</v>
      </c>
      <c r="AE176" s="223" t="s">
        <v>77</v>
      </c>
      <c r="AF176" s="223" t="s">
        <v>77</v>
      </c>
      <c r="AG176" s="223" t="s">
        <v>77</v>
      </c>
      <c r="AH176" s="223" t="s">
        <v>77</v>
      </c>
      <c r="AI176" s="223" t="s">
        <v>77</v>
      </c>
      <c r="AJ176" s="223" t="s">
        <v>77</v>
      </c>
      <c r="AK176" s="223" t="s">
        <v>77</v>
      </c>
      <c r="AL176" s="223" t="s">
        <v>77</v>
      </c>
      <c r="AM176" s="223" t="s">
        <v>77</v>
      </c>
      <c r="AN176" s="223" t="s">
        <v>77</v>
      </c>
      <c r="AO176" s="223" t="s">
        <v>77</v>
      </c>
      <c r="AP176" s="223" t="s">
        <v>77</v>
      </c>
    </row>
    <row r="177" spans="1:42" ht="12">
      <c r="A177" s="31" t="s">
        <v>42</v>
      </c>
      <c r="B177" s="26">
        <v>168</v>
      </c>
      <c r="C177" s="161" t="s">
        <v>342</v>
      </c>
      <c r="D177" s="184" t="s">
        <v>59</v>
      </c>
      <c r="E177" s="218" t="s">
        <v>77</v>
      </c>
      <c r="F177" s="218" t="s">
        <v>77</v>
      </c>
      <c r="G177" s="218" t="s">
        <v>77</v>
      </c>
      <c r="H177" s="218" t="s">
        <v>77</v>
      </c>
      <c r="I177" s="218" t="s">
        <v>77</v>
      </c>
      <c r="J177" s="218" t="s">
        <v>77</v>
      </c>
      <c r="K177" s="218" t="s">
        <v>77</v>
      </c>
      <c r="L177" s="218" t="s">
        <v>77</v>
      </c>
      <c r="M177" s="218" t="s">
        <v>77</v>
      </c>
      <c r="N177" s="218" t="s">
        <v>77</v>
      </c>
      <c r="O177" s="218" t="s">
        <v>77</v>
      </c>
      <c r="P177" s="218" t="s">
        <v>77</v>
      </c>
      <c r="Q177" s="218" t="s">
        <v>77</v>
      </c>
      <c r="R177" s="218" t="s">
        <v>77</v>
      </c>
      <c r="S177" s="218" t="s">
        <v>77</v>
      </c>
      <c r="T177" s="218" t="s">
        <v>77</v>
      </c>
      <c r="U177" s="218" t="s">
        <v>77</v>
      </c>
      <c r="V177" s="218" t="s">
        <v>77</v>
      </c>
      <c r="W177" s="218" t="s">
        <v>77</v>
      </c>
      <c r="X177" s="218" t="s">
        <v>77</v>
      </c>
      <c r="Y177" s="218" t="s">
        <v>77</v>
      </c>
      <c r="Z177" s="218" t="s">
        <v>77</v>
      </c>
      <c r="AA177" s="218" t="s">
        <v>77</v>
      </c>
      <c r="AB177" s="218" t="s">
        <v>77</v>
      </c>
      <c r="AC177" s="218" t="s">
        <v>77</v>
      </c>
      <c r="AD177" s="218" t="s">
        <v>77</v>
      </c>
      <c r="AE177" s="218" t="s">
        <v>77</v>
      </c>
      <c r="AF177" s="218" t="s">
        <v>77</v>
      </c>
      <c r="AG177" s="218" t="s">
        <v>77</v>
      </c>
      <c r="AH177" s="218" t="s">
        <v>77</v>
      </c>
      <c r="AI177" s="218" t="s">
        <v>77</v>
      </c>
      <c r="AJ177" s="218" t="s">
        <v>77</v>
      </c>
      <c r="AK177" s="218" t="s">
        <v>77</v>
      </c>
      <c r="AL177" s="218">
        <v>5299.8938485750505</v>
      </c>
      <c r="AM177" s="218">
        <v>220475.5841007221</v>
      </c>
      <c r="AN177" s="218">
        <v>0</v>
      </c>
      <c r="AO177" s="218">
        <v>25616.153601446083</v>
      </c>
      <c r="AP177" s="218">
        <v>64376.04394735839</v>
      </c>
    </row>
    <row r="178" spans="1:42" ht="48">
      <c r="A178" s="31" t="s">
        <v>42</v>
      </c>
      <c r="B178" s="26">
        <v>169</v>
      </c>
      <c r="C178" s="161" t="s">
        <v>343</v>
      </c>
      <c r="D178" s="184" t="s">
        <v>272</v>
      </c>
      <c r="E178" s="218" t="s">
        <v>77</v>
      </c>
      <c r="F178" s="218" t="s">
        <v>77</v>
      </c>
      <c r="G178" s="218" t="s">
        <v>77</v>
      </c>
      <c r="H178" s="218" t="s">
        <v>77</v>
      </c>
      <c r="I178" s="218" t="s">
        <v>77</v>
      </c>
      <c r="J178" s="218" t="s">
        <v>77</v>
      </c>
      <c r="K178" s="218" t="s">
        <v>77</v>
      </c>
      <c r="L178" s="218" t="s">
        <v>77</v>
      </c>
      <c r="M178" s="218" t="s">
        <v>77</v>
      </c>
      <c r="N178" s="218" t="s">
        <v>77</v>
      </c>
      <c r="O178" s="218" t="s">
        <v>77</v>
      </c>
      <c r="P178" s="218" t="s">
        <v>77</v>
      </c>
      <c r="Q178" s="218" t="s">
        <v>77</v>
      </c>
      <c r="R178" s="218" t="s">
        <v>77</v>
      </c>
      <c r="S178" s="218" t="s">
        <v>77</v>
      </c>
      <c r="T178" s="218" t="s">
        <v>77</v>
      </c>
      <c r="U178" s="218" t="s">
        <v>77</v>
      </c>
      <c r="V178" s="218" t="s">
        <v>77</v>
      </c>
      <c r="W178" s="218" t="s">
        <v>77</v>
      </c>
      <c r="X178" s="218" t="s">
        <v>77</v>
      </c>
      <c r="Y178" s="218" t="s">
        <v>77</v>
      </c>
      <c r="Z178" s="218" t="s">
        <v>77</v>
      </c>
      <c r="AA178" s="218" t="s">
        <v>77</v>
      </c>
      <c r="AB178" s="218" t="s">
        <v>77</v>
      </c>
      <c r="AC178" s="218" t="s">
        <v>77</v>
      </c>
      <c r="AD178" s="218" t="s">
        <v>77</v>
      </c>
      <c r="AE178" s="218" t="s">
        <v>77</v>
      </c>
      <c r="AF178" s="218" t="s">
        <v>77</v>
      </c>
      <c r="AG178" s="218" t="s">
        <v>77</v>
      </c>
      <c r="AH178" s="218" t="s">
        <v>77</v>
      </c>
      <c r="AI178" s="218" t="s">
        <v>77</v>
      </c>
      <c r="AJ178" s="218" t="s">
        <v>77</v>
      </c>
      <c r="AK178" s="218" t="s">
        <v>77</v>
      </c>
      <c r="AL178" s="218">
        <v>1049.1990760216211</v>
      </c>
      <c r="AM178" s="218">
        <v>43646.681562499485</v>
      </c>
      <c r="AN178" s="218">
        <v>0</v>
      </c>
      <c r="AO178" s="218">
        <v>5071.1288674378429</v>
      </c>
      <c r="AP178" s="218">
        <v>12744.271443409303</v>
      </c>
    </row>
    <row r="179" spans="1:42" ht="15">
      <c r="A179" s="31" t="s">
        <v>42</v>
      </c>
      <c r="B179" s="26">
        <v>170</v>
      </c>
      <c r="C179" s="212" t="s">
        <v>306</v>
      </c>
      <c r="D179" s="212" t="s">
        <v>306</v>
      </c>
      <c r="E179" s="222"/>
      <c r="F179" s="222"/>
      <c r="G179" s="222"/>
      <c r="H179" s="222"/>
      <c r="I179" s="222"/>
      <c r="J179" s="222"/>
      <c r="K179" s="222"/>
      <c r="L179" s="222"/>
      <c r="M179" s="222"/>
      <c r="N179" s="222"/>
      <c r="O179" s="222"/>
      <c r="P179" s="222"/>
      <c r="Q179" s="222"/>
      <c r="R179" s="222"/>
      <c r="S179" s="222"/>
      <c r="T179" s="222"/>
      <c r="U179" s="222"/>
      <c r="V179" s="222"/>
      <c r="W179" s="222"/>
      <c r="X179" s="222"/>
      <c r="Y179" s="222"/>
      <c r="Z179" s="222"/>
      <c r="AA179" s="222"/>
      <c r="AB179" s="222"/>
      <c r="AC179" s="222"/>
      <c r="AD179" s="222"/>
      <c r="AE179" s="222"/>
      <c r="AF179" s="222"/>
      <c r="AG179" s="222"/>
      <c r="AH179" s="222"/>
      <c r="AI179" s="222"/>
      <c r="AJ179" s="222"/>
      <c r="AK179" s="222"/>
      <c r="AL179" s="222"/>
      <c r="AM179" s="222"/>
      <c r="AN179" s="222"/>
      <c r="AO179" s="222"/>
      <c r="AP179" s="222"/>
    </row>
    <row r="180" spans="1:42" ht="15">
      <c r="A180" s="31" t="s">
        <v>42</v>
      </c>
      <c r="B180" s="26">
        <v>171</v>
      </c>
      <c r="C180" s="163"/>
      <c r="D180" s="212" t="s">
        <v>306</v>
      </c>
      <c r="E180" s="222"/>
      <c r="F180" s="222"/>
      <c r="G180" s="222"/>
      <c r="H180" s="222"/>
      <c r="I180" s="222"/>
      <c r="J180" s="222"/>
      <c r="K180" s="222"/>
      <c r="L180" s="222"/>
      <c r="M180" s="222"/>
      <c r="N180" s="222"/>
      <c r="O180" s="222"/>
      <c r="P180" s="222"/>
      <c r="Q180" s="222"/>
      <c r="R180" s="222"/>
      <c r="S180" s="222"/>
      <c r="T180" s="222"/>
      <c r="U180" s="222"/>
      <c r="V180" s="222"/>
      <c r="W180" s="222"/>
      <c r="X180" s="222"/>
      <c r="Y180" s="222"/>
      <c r="Z180" s="222"/>
      <c r="AA180" s="222"/>
      <c r="AB180" s="222"/>
      <c r="AC180" s="222"/>
      <c r="AD180" s="222"/>
      <c r="AE180" s="222"/>
      <c r="AF180" s="222"/>
      <c r="AG180" s="222"/>
      <c r="AH180" s="222"/>
      <c r="AI180" s="222"/>
      <c r="AJ180" s="222"/>
      <c r="AK180" s="222"/>
      <c r="AL180" s="222"/>
      <c r="AM180" s="222"/>
      <c r="AN180" s="222"/>
      <c r="AO180" s="222"/>
      <c r="AP180" s="222"/>
    </row>
    <row r="181" spans="1:42" ht="57">
      <c r="A181" s="31" t="s">
        <v>42</v>
      </c>
      <c r="B181" s="26">
        <v>172</v>
      </c>
      <c r="C181" s="161"/>
      <c r="D181" s="183" t="s">
        <v>273</v>
      </c>
      <c r="E181" s="217" t="s">
        <v>333</v>
      </c>
      <c r="F181" s="217" t="s">
        <v>334</v>
      </c>
      <c r="G181" s="217" t="s">
        <v>217</v>
      </c>
      <c r="H181" s="217" t="s">
        <v>335</v>
      </c>
      <c r="I181" s="217" t="s">
        <v>336</v>
      </c>
      <c r="J181" s="217" t="s">
        <v>337</v>
      </c>
      <c r="K181" s="217" t="s">
        <v>217</v>
      </c>
      <c r="L181" s="217" t="s">
        <v>338</v>
      </c>
      <c r="M181" s="217" t="s">
        <v>339</v>
      </c>
      <c r="N181" s="217" t="s">
        <v>340</v>
      </c>
      <c r="O181" s="217" t="s">
        <v>56</v>
      </c>
      <c r="P181" s="217" t="s">
        <v>56</v>
      </c>
      <c r="Q181" s="217" t="s">
        <v>56</v>
      </c>
      <c r="R181" s="217" t="s">
        <v>56</v>
      </c>
      <c r="S181" s="217" t="s">
        <v>55</v>
      </c>
      <c r="T181" s="217" t="s">
        <v>56</v>
      </c>
      <c r="U181" s="217" t="s">
        <v>213</v>
      </c>
      <c r="V181" s="217" t="s">
        <v>214</v>
      </c>
      <c r="W181" s="217" t="s">
        <v>215</v>
      </c>
      <c r="X181" s="217" t="s">
        <v>216</v>
      </c>
      <c r="Y181" s="217" t="s">
        <v>55</v>
      </c>
      <c r="Z181" s="217" t="s">
        <v>217</v>
      </c>
      <c r="AA181" s="217" t="s">
        <v>218</v>
      </c>
      <c r="AB181" s="217" t="s">
        <v>219</v>
      </c>
      <c r="AC181" s="217" t="s">
        <v>219</v>
      </c>
      <c r="AD181" s="217" t="s">
        <v>218</v>
      </c>
      <c r="AE181" s="217" t="s">
        <v>218</v>
      </c>
      <c r="AF181" s="217" t="s">
        <v>220</v>
      </c>
      <c r="AG181" s="217" t="s">
        <v>220</v>
      </c>
      <c r="AH181" s="217" t="s">
        <v>220</v>
      </c>
      <c r="AI181" s="217" t="s">
        <v>220</v>
      </c>
      <c r="AJ181" s="217" t="s">
        <v>218</v>
      </c>
      <c r="AK181" s="217" t="s">
        <v>220</v>
      </c>
      <c r="AL181" s="217" t="s">
        <v>221</v>
      </c>
      <c r="AM181" s="217" t="s">
        <v>221</v>
      </c>
      <c r="AN181" s="217" t="s">
        <v>221</v>
      </c>
      <c r="AO181" s="217" t="s">
        <v>221</v>
      </c>
      <c r="AP181" s="217" t="s">
        <v>221</v>
      </c>
    </row>
    <row r="182" spans="1:42" ht="15">
      <c r="A182" s="31" t="s">
        <v>42</v>
      </c>
      <c r="B182" s="26">
        <v>173</v>
      </c>
      <c r="C182" s="212" t="s">
        <v>306</v>
      </c>
      <c r="D182" s="212" t="s">
        <v>306</v>
      </c>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222"/>
      <c r="AF182" s="222"/>
      <c r="AG182" s="222"/>
      <c r="AH182" s="222"/>
      <c r="AI182" s="222"/>
      <c r="AJ182" s="222"/>
      <c r="AK182" s="222"/>
      <c r="AL182" s="222"/>
      <c r="AM182" s="222"/>
      <c r="AN182" s="222"/>
      <c r="AO182" s="222"/>
      <c r="AP182" s="222"/>
    </row>
    <row r="183" spans="1:42" ht="15">
      <c r="A183" s="31" t="s">
        <v>42</v>
      </c>
      <c r="B183" s="26">
        <v>174</v>
      </c>
      <c r="C183" s="163"/>
      <c r="D183" s="212" t="s">
        <v>306</v>
      </c>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22"/>
      <c r="AK183" s="222"/>
      <c r="AL183" s="222"/>
      <c r="AM183" s="222"/>
      <c r="AN183" s="222"/>
      <c r="AO183" s="222"/>
      <c r="AP183" s="222"/>
    </row>
    <row r="184" spans="1:42">
      <c r="A184" s="31" t="s">
        <v>42</v>
      </c>
      <c r="B184" s="26">
        <v>175</v>
      </c>
      <c r="C184" s="161"/>
      <c r="D184" s="183" t="s">
        <v>62</v>
      </c>
      <c r="E184" s="183">
        <v>0</v>
      </c>
      <c r="F184" s="183">
        <v>0</v>
      </c>
      <c r="G184" s="183">
        <v>0</v>
      </c>
      <c r="H184" s="183">
        <v>0</v>
      </c>
      <c r="I184" s="183">
        <v>0</v>
      </c>
      <c r="J184" s="183">
        <v>0</v>
      </c>
      <c r="K184" s="183">
        <v>0</v>
      </c>
      <c r="L184" s="183">
        <v>0</v>
      </c>
      <c r="M184" s="183">
        <v>226624.88617730001</v>
      </c>
      <c r="N184" s="183">
        <v>0</v>
      </c>
      <c r="O184" s="183">
        <v>51312.225896099997</v>
      </c>
      <c r="P184" s="183">
        <v>86855.965362400006</v>
      </c>
      <c r="Q184" s="183">
        <v>0</v>
      </c>
      <c r="R184" s="183">
        <v>17183.178481299998</v>
      </c>
      <c r="S184" s="183">
        <v>353041.45022380003</v>
      </c>
      <c r="T184" s="183" t="s">
        <v>77</v>
      </c>
      <c r="U184" s="183">
        <v>1226788.8539386999</v>
      </c>
      <c r="V184" s="183">
        <v>27288.891230899997</v>
      </c>
      <c r="W184" s="183">
        <v>0</v>
      </c>
      <c r="X184" s="183">
        <v>190968.22390879999</v>
      </c>
      <c r="Y184" s="183" t="s">
        <v>77</v>
      </c>
      <c r="Z184" s="183" t="s">
        <v>77</v>
      </c>
      <c r="AA184" s="183">
        <v>848568.46014589991</v>
      </c>
      <c r="AB184" s="183">
        <v>474046.98365699995</v>
      </c>
      <c r="AC184" s="183">
        <v>0</v>
      </c>
      <c r="AD184" s="183">
        <v>0</v>
      </c>
      <c r="AE184" s="183">
        <v>0</v>
      </c>
      <c r="AF184" s="183">
        <v>669568.81019210001</v>
      </c>
      <c r="AG184" s="183">
        <v>1153264.5668374998</v>
      </c>
      <c r="AH184" s="183">
        <v>731444.9316771999</v>
      </c>
      <c r="AI184" s="183">
        <v>745321.62080350006</v>
      </c>
      <c r="AJ184" s="183">
        <v>129915.69105969998</v>
      </c>
      <c r="AK184" s="183">
        <v>44816.293850900001</v>
      </c>
      <c r="AL184" s="183">
        <v>147294.90099999998</v>
      </c>
      <c r="AM184" s="183">
        <v>0</v>
      </c>
      <c r="AN184" s="183">
        <v>0</v>
      </c>
      <c r="AO184" s="183">
        <v>0</v>
      </c>
      <c r="AP184" s="183">
        <v>0</v>
      </c>
    </row>
    <row r="185" spans="1:42">
      <c r="A185" s="31" t="s">
        <v>42</v>
      </c>
      <c r="B185" s="26">
        <v>176</v>
      </c>
      <c r="C185" s="161"/>
      <c r="D185" s="183" t="s">
        <v>63</v>
      </c>
      <c r="E185" s="183">
        <v>0</v>
      </c>
      <c r="F185" s="183">
        <v>0</v>
      </c>
      <c r="G185" s="183">
        <v>0</v>
      </c>
      <c r="H185" s="183">
        <v>0</v>
      </c>
      <c r="I185" s="183">
        <v>0</v>
      </c>
      <c r="J185" s="183">
        <v>0</v>
      </c>
      <c r="K185" s="183">
        <v>0</v>
      </c>
      <c r="L185" s="183">
        <v>0</v>
      </c>
      <c r="M185" s="183">
        <v>1.8547515999999997</v>
      </c>
      <c r="N185" s="183">
        <v>0</v>
      </c>
      <c r="O185" s="183">
        <v>0.39462799999999998</v>
      </c>
      <c r="P185" s="183">
        <v>0.75965890000000003</v>
      </c>
      <c r="Q185" s="183">
        <v>0</v>
      </c>
      <c r="R185" s="183">
        <v>0.12825410000000001</v>
      </c>
      <c r="S185" s="183">
        <v>2.9103815000000002</v>
      </c>
      <c r="T185" s="183" t="s">
        <v>77</v>
      </c>
      <c r="U185" s="183">
        <v>10.546433299999999</v>
      </c>
      <c r="V185" s="183">
        <v>0.2269111</v>
      </c>
      <c r="W185" s="183">
        <v>0</v>
      </c>
      <c r="X185" s="183">
        <v>1.6081090999999998</v>
      </c>
      <c r="Y185" s="183" t="s">
        <v>77</v>
      </c>
      <c r="Z185" s="183" t="s">
        <v>77</v>
      </c>
      <c r="AA185" s="183">
        <v>8.3266507999999995</v>
      </c>
      <c r="AB185" s="183">
        <v>3.2951437999999995</v>
      </c>
      <c r="AC185" s="183">
        <v>0</v>
      </c>
      <c r="AD185" s="183">
        <v>0</v>
      </c>
      <c r="AE185" s="183">
        <v>0</v>
      </c>
      <c r="AF185" s="183">
        <v>6.6494818000000002</v>
      </c>
      <c r="AG185" s="183">
        <v>9.1652352999999991</v>
      </c>
      <c r="AH185" s="183">
        <v>6.7777358999999997</v>
      </c>
      <c r="AI185" s="183">
        <v>5.4064036</v>
      </c>
      <c r="AJ185" s="183">
        <v>0.93724149999999995</v>
      </c>
      <c r="AK185" s="183">
        <v>0.35516519999999996</v>
      </c>
      <c r="AL185" s="183">
        <v>1.4798549999999999</v>
      </c>
      <c r="AM185" s="183">
        <v>0</v>
      </c>
      <c r="AN185" s="183">
        <v>0</v>
      </c>
      <c r="AO185" s="183">
        <v>0</v>
      </c>
      <c r="AP185" s="183">
        <v>0</v>
      </c>
    </row>
    <row r="186" spans="1:42" ht="24">
      <c r="A186" s="31" t="s">
        <v>42</v>
      </c>
      <c r="B186" s="26">
        <v>177</v>
      </c>
      <c r="C186" s="203"/>
      <c r="D186" s="189" t="s">
        <v>274</v>
      </c>
      <c r="E186" s="189" t="s">
        <v>77</v>
      </c>
      <c r="F186" s="189" t="s">
        <v>77</v>
      </c>
      <c r="G186" s="189" t="s">
        <v>77</v>
      </c>
      <c r="H186" s="189" t="s">
        <v>77</v>
      </c>
      <c r="I186" s="189" t="s">
        <v>77</v>
      </c>
      <c r="J186" s="189" t="s">
        <v>77</v>
      </c>
      <c r="K186" s="189" t="s">
        <v>77</v>
      </c>
      <c r="L186" s="189" t="s">
        <v>77</v>
      </c>
      <c r="M186" s="189">
        <v>120545.15221986899</v>
      </c>
      <c r="N186" s="189" t="s">
        <v>77</v>
      </c>
      <c r="O186" s="189">
        <v>128280.56474024999</v>
      </c>
      <c r="P186" s="189">
        <v>112799.954996885</v>
      </c>
      <c r="Q186" s="189" t="s">
        <v>77</v>
      </c>
      <c r="R186" s="189">
        <v>132178.29602517802</v>
      </c>
      <c r="S186" s="189">
        <v>119675.06792096699</v>
      </c>
      <c r="T186" s="189" t="s">
        <v>77</v>
      </c>
      <c r="U186" s="189">
        <v>114760.41668447199</v>
      </c>
      <c r="V186" s="189">
        <v>118647.353216431</v>
      </c>
      <c r="W186" s="189" t="s">
        <v>77</v>
      </c>
      <c r="X186" s="189">
        <v>117158.419601977</v>
      </c>
      <c r="Y186" s="189" t="s">
        <v>77</v>
      </c>
      <c r="Z186" s="189" t="s">
        <v>77</v>
      </c>
      <c r="AA186" s="189">
        <v>100541.28674340399</v>
      </c>
      <c r="AB186" s="189">
        <v>141930.234638478</v>
      </c>
      <c r="AC186" s="189" t="s">
        <v>77</v>
      </c>
      <c r="AD186" s="189" t="s">
        <v>77</v>
      </c>
      <c r="AE186" s="189" t="s">
        <v>77</v>
      </c>
      <c r="AF186" s="189">
        <v>99342.553483705997</v>
      </c>
      <c r="AG186" s="189">
        <v>124140.42699093098</v>
      </c>
      <c r="AH186" s="189">
        <v>106469.42239875499</v>
      </c>
      <c r="AI186" s="189">
        <v>136007.59506593997</v>
      </c>
      <c r="AJ186" s="189">
        <v>136753.359015403</v>
      </c>
      <c r="AK186" s="189">
        <v>124489.70513042698</v>
      </c>
      <c r="AL186" s="189">
        <v>98196.600633780996</v>
      </c>
      <c r="AM186" s="189" t="s">
        <v>77</v>
      </c>
      <c r="AN186" s="189" t="s">
        <v>77</v>
      </c>
      <c r="AO186" s="189" t="s">
        <v>77</v>
      </c>
      <c r="AP186" s="189" t="s">
        <v>77</v>
      </c>
    </row>
    <row r="187" spans="1:42" ht="15">
      <c r="A187" s="31" t="s">
        <v>42</v>
      </c>
      <c r="B187" s="26">
        <v>178</v>
      </c>
      <c r="C187" s="212" t="s">
        <v>306</v>
      </c>
      <c r="D187" s="212" t="s">
        <v>306</v>
      </c>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row>
    <row r="188" spans="1:42" ht="12.6">
      <c r="A188" s="31" t="s">
        <v>42</v>
      </c>
      <c r="B188" s="26">
        <v>179</v>
      </c>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row>
    <row r="189" spans="1:42">
      <c r="A189" s="31" t="s">
        <v>42</v>
      </c>
      <c r="B189" s="26">
        <v>180</v>
      </c>
      <c r="C189" s="161"/>
      <c r="D189" s="183" t="s">
        <v>64</v>
      </c>
      <c r="E189" s="183">
        <v>0</v>
      </c>
      <c r="F189" s="183">
        <v>0</v>
      </c>
      <c r="G189" s="183">
        <v>0</v>
      </c>
      <c r="H189" s="183">
        <v>0</v>
      </c>
      <c r="I189" s="183">
        <v>0</v>
      </c>
      <c r="J189" s="183">
        <v>0</v>
      </c>
      <c r="K189" s="183">
        <v>0</v>
      </c>
      <c r="L189" s="183">
        <v>0</v>
      </c>
      <c r="M189" s="183">
        <v>0</v>
      </c>
      <c r="N189" s="183">
        <v>0</v>
      </c>
      <c r="O189" s="183">
        <v>0</v>
      </c>
      <c r="P189" s="183">
        <v>0</v>
      </c>
      <c r="Q189" s="183">
        <v>0</v>
      </c>
      <c r="R189" s="183">
        <v>0</v>
      </c>
      <c r="S189" s="183">
        <v>0</v>
      </c>
      <c r="T189" s="183" t="s">
        <v>77</v>
      </c>
      <c r="U189" s="183">
        <v>132421.52953120001</v>
      </c>
      <c r="V189" s="183">
        <v>0</v>
      </c>
      <c r="W189" s="183">
        <v>0</v>
      </c>
      <c r="X189" s="183">
        <v>0</v>
      </c>
      <c r="Y189" s="183" t="s">
        <v>77</v>
      </c>
      <c r="Z189" s="183" t="s">
        <v>77</v>
      </c>
      <c r="AA189" s="183">
        <v>166262.20253499999</v>
      </c>
      <c r="AB189" s="183">
        <v>94033.133858300003</v>
      </c>
      <c r="AC189" s="183">
        <v>0</v>
      </c>
      <c r="AD189" s="183">
        <v>0</v>
      </c>
      <c r="AE189" s="183">
        <v>0</v>
      </c>
      <c r="AF189" s="183">
        <v>185961.06545639999</v>
      </c>
      <c r="AG189" s="183">
        <v>240863.84380759997</v>
      </c>
      <c r="AH189" s="183">
        <v>125009.94213759998</v>
      </c>
      <c r="AI189" s="183">
        <v>190355.2679678</v>
      </c>
      <c r="AJ189" s="183">
        <v>1807.3863742999999</v>
      </c>
      <c r="AK189" s="183">
        <v>1490.1745222</v>
      </c>
      <c r="AL189" s="183">
        <v>0</v>
      </c>
      <c r="AM189" s="183">
        <v>0</v>
      </c>
      <c r="AN189" s="183">
        <v>0</v>
      </c>
      <c r="AO189" s="183">
        <v>0</v>
      </c>
      <c r="AP189" s="183">
        <v>0</v>
      </c>
    </row>
    <row r="190" spans="1:42">
      <c r="A190" s="31" t="s">
        <v>42</v>
      </c>
      <c r="B190" s="26">
        <v>181</v>
      </c>
      <c r="C190" s="161"/>
      <c r="D190" s="183" t="s">
        <v>65</v>
      </c>
      <c r="E190" s="183">
        <v>0</v>
      </c>
      <c r="F190" s="183">
        <v>0</v>
      </c>
      <c r="G190" s="183">
        <v>0</v>
      </c>
      <c r="H190" s="183">
        <v>0</v>
      </c>
      <c r="I190" s="183">
        <v>0</v>
      </c>
      <c r="J190" s="183">
        <v>0</v>
      </c>
      <c r="K190" s="183">
        <v>0</v>
      </c>
      <c r="L190" s="183">
        <v>0</v>
      </c>
      <c r="M190" s="183">
        <v>0</v>
      </c>
      <c r="N190" s="183">
        <v>0</v>
      </c>
      <c r="O190" s="183">
        <v>0</v>
      </c>
      <c r="P190" s="183">
        <v>0</v>
      </c>
      <c r="Q190" s="183">
        <v>0</v>
      </c>
      <c r="R190" s="183">
        <v>0</v>
      </c>
      <c r="S190" s="183">
        <v>0</v>
      </c>
      <c r="T190" s="183" t="s">
        <v>77</v>
      </c>
      <c r="U190" s="183">
        <v>2.5058878</v>
      </c>
      <c r="V190" s="183">
        <v>0</v>
      </c>
      <c r="W190" s="183">
        <v>0</v>
      </c>
      <c r="X190" s="183">
        <v>0</v>
      </c>
      <c r="Y190" s="183" t="s">
        <v>77</v>
      </c>
      <c r="Z190" s="183" t="s">
        <v>77</v>
      </c>
      <c r="AA190" s="183">
        <v>3.4431292999999998</v>
      </c>
      <c r="AB190" s="183">
        <v>2.2000511</v>
      </c>
      <c r="AC190" s="183">
        <v>0</v>
      </c>
      <c r="AD190" s="183">
        <v>0</v>
      </c>
      <c r="AE190" s="183">
        <v>0</v>
      </c>
      <c r="AF190" s="183">
        <v>4.0252055999999996</v>
      </c>
      <c r="AG190" s="183">
        <v>4.1929224999999999</v>
      </c>
      <c r="AH190" s="183">
        <v>2.3579023000000001</v>
      </c>
      <c r="AI190" s="183">
        <v>3.8180258999999999</v>
      </c>
      <c r="AJ190" s="183">
        <v>3.9462799999999999E-2</v>
      </c>
      <c r="AK190" s="183">
        <v>2.9597099999999998E-2</v>
      </c>
      <c r="AL190" s="183">
        <v>0</v>
      </c>
      <c r="AM190" s="183">
        <v>0</v>
      </c>
      <c r="AN190" s="183">
        <v>0</v>
      </c>
      <c r="AO190" s="183">
        <v>0</v>
      </c>
      <c r="AP190" s="183">
        <v>0</v>
      </c>
    </row>
    <row r="191" spans="1:42" ht="12">
      <c r="A191" s="31" t="s">
        <v>42</v>
      </c>
      <c r="B191" s="26">
        <v>182</v>
      </c>
      <c r="C191" s="203"/>
      <c r="D191" s="189" t="s">
        <v>66</v>
      </c>
      <c r="E191" s="189" t="s">
        <v>77</v>
      </c>
      <c r="F191" s="189" t="s">
        <v>77</v>
      </c>
      <c r="G191" s="189" t="s">
        <v>77</v>
      </c>
      <c r="H191" s="189" t="s">
        <v>77</v>
      </c>
      <c r="I191" s="189" t="s">
        <v>77</v>
      </c>
      <c r="J191" s="189" t="s">
        <v>77</v>
      </c>
      <c r="K191" s="189" t="s">
        <v>77</v>
      </c>
      <c r="L191" s="189" t="s">
        <v>77</v>
      </c>
      <c r="M191" s="189" t="s">
        <v>77</v>
      </c>
      <c r="N191" s="189" t="s">
        <v>77</v>
      </c>
      <c r="O191" s="189" t="s">
        <v>77</v>
      </c>
      <c r="P191" s="189" t="s">
        <v>77</v>
      </c>
      <c r="Q191" s="189" t="s">
        <v>77</v>
      </c>
      <c r="R191" s="189" t="s">
        <v>77</v>
      </c>
      <c r="S191" s="189" t="s">
        <v>77</v>
      </c>
      <c r="T191" s="189" t="s">
        <v>77</v>
      </c>
      <c r="U191" s="189">
        <v>52134.460464774995</v>
      </c>
      <c r="V191" s="189" t="s">
        <v>77</v>
      </c>
      <c r="W191" s="189" t="s">
        <v>77</v>
      </c>
      <c r="X191" s="189" t="s">
        <v>77</v>
      </c>
      <c r="Y191" s="189" t="s">
        <v>77</v>
      </c>
      <c r="Z191" s="189" t="s">
        <v>77</v>
      </c>
      <c r="AA191" s="189">
        <v>47639.599597472996</v>
      </c>
      <c r="AB191" s="189">
        <v>42167.324593055993</v>
      </c>
      <c r="AC191" s="189" t="s">
        <v>77</v>
      </c>
      <c r="AD191" s="189" t="s">
        <v>77</v>
      </c>
      <c r="AE191" s="189" t="s">
        <v>77</v>
      </c>
      <c r="AF191" s="189">
        <v>45578.692554447</v>
      </c>
      <c r="AG191" s="189">
        <v>56673.845630804994</v>
      </c>
      <c r="AH191" s="189">
        <v>52305.415090200993</v>
      </c>
      <c r="AI191" s="189">
        <v>49187.407763246993</v>
      </c>
      <c r="AJ191" s="189">
        <v>45184.659357500001</v>
      </c>
      <c r="AK191" s="189">
        <v>49672.484106218995</v>
      </c>
      <c r="AL191" s="189" t="s">
        <v>77</v>
      </c>
      <c r="AM191" s="189" t="s">
        <v>77</v>
      </c>
      <c r="AN191" s="189" t="s">
        <v>77</v>
      </c>
      <c r="AO191" s="189" t="s">
        <v>77</v>
      </c>
      <c r="AP191" s="189" t="s">
        <v>77</v>
      </c>
    </row>
    <row r="192" spans="1:42" ht="15">
      <c r="A192" s="31" t="s">
        <v>42</v>
      </c>
      <c r="B192" s="26">
        <v>183</v>
      </c>
      <c r="C192" s="212" t="s">
        <v>306</v>
      </c>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row>
    <row r="193" spans="1:42" ht="12.6">
      <c r="A193" s="31" t="s">
        <v>42</v>
      </c>
      <c r="B193" s="26">
        <v>184</v>
      </c>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163"/>
      <c r="AD193" s="163"/>
      <c r="AE193" s="163"/>
      <c r="AF193" s="163"/>
      <c r="AG193" s="163"/>
      <c r="AH193" s="163"/>
      <c r="AI193" s="163"/>
      <c r="AJ193" s="163"/>
      <c r="AK193" s="163"/>
      <c r="AL193" s="163"/>
      <c r="AM193" s="163"/>
      <c r="AN193" s="163"/>
      <c r="AO193" s="163"/>
      <c r="AP193" s="163"/>
    </row>
    <row r="194" spans="1:42">
      <c r="A194" s="31" t="s">
        <v>42</v>
      </c>
      <c r="B194" s="26">
        <v>185</v>
      </c>
      <c r="C194" s="161"/>
      <c r="D194" s="183" t="s">
        <v>275</v>
      </c>
      <c r="E194" s="183">
        <v>0</v>
      </c>
      <c r="F194" s="183">
        <v>0</v>
      </c>
      <c r="G194" s="183">
        <v>0</v>
      </c>
      <c r="H194" s="183">
        <v>0</v>
      </c>
      <c r="I194" s="183">
        <v>0</v>
      </c>
      <c r="J194" s="183">
        <v>0</v>
      </c>
      <c r="K194" s="183">
        <v>0</v>
      </c>
      <c r="L194" s="183">
        <v>0</v>
      </c>
      <c r="M194" s="183">
        <v>0</v>
      </c>
      <c r="N194" s="183">
        <v>0</v>
      </c>
      <c r="O194" s="183">
        <v>0</v>
      </c>
      <c r="P194" s="183">
        <v>0</v>
      </c>
      <c r="Q194" s="183">
        <v>0</v>
      </c>
      <c r="R194" s="183">
        <v>0</v>
      </c>
      <c r="S194" s="183">
        <v>0</v>
      </c>
      <c r="T194" s="183" t="s">
        <v>77</v>
      </c>
      <c r="U194" s="183">
        <v>0</v>
      </c>
      <c r="V194" s="183">
        <v>0</v>
      </c>
      <c r="W194" s="183">
        <v>0</v>
      </c>
      <c r="X194" s="183">
        <v>0</v>
      </c>
      <c r="Y194" s="183" t="s">
        <v>77</v>
      </c>
      <c r="Z194" s="183" t="s">
        <v>77</v>
      </c>
      <c r="AA194" s="183">
        <v>0</v>
      </c>
      <c r="AB194" s="183">
        <v>0</v>
      </c>
      <c r="AC194" s="183">
        <v>0</v>
      </c>
      <c r="AD194" s="183">
        <v>0</v>
      </c>
      <c r="AE194" s="183">
        <v>0</v>
      </c>
      <c r="AF194" s="183">
        <v>0</v>
      </c>
      <c r="AG194" s="183">
        <v>0</v>
      </c>
      <c r="AH194" s="183">
        <v>0</v>
      </c>
      <c r="AI194" s="183">
        <v>0</v>
      </c>
      <c r="AJ194" s="183">
        <v>0</v>
      </c>
      <c r="AK194" s="183">
        <v>0</v>
      </c>
      <c r="AL194" s="183">
        <v>0</v>
      </c>
      <c r="AM194" s="183">
        <v>0</v>
      </c>
      <c r="AN194" s="183">
        <v>0</v>
      </c>
      <c r="AO194" s="183">
        <v>0</v>
      </c>
      <c r="AP194" s="183">
        <v>0</v>
      </c>
    </row>
    <row r="195" spans="1:42">
      <c r="A195" s="31" t="s">
        <v>42</v>
      </c>
      <c r="B195" s="26">
        <v>186</v>
      </c>
      <c r="C195" s="161"/>
      <c r="D195" s="183" t="s">
        <v>276</v>
      </c>
      <c r="E195" s="183">
        <v>0</v>
      </c>
      <c r="F195" s="183">
        <v>0</v>
      </c>
      <c r="G195" s="183">
        <v>0</v>
      </c>
      <c r="H195" s="183">
        <v>0</v>
      </c>
      <c r="I195" s="183">
        <v>0</v>
      </c>
      <c r="J195" s="183">
        <v>0</v>
      </c>
      <c r="K195" s="183">
        <v>0</v>
      </c>
      <c r="L195" s="183">
        <v>0</v>
      </c>
      <c r="M195" s="183">
        <v>0</v>
      </c>
      <c r="N195" s="183">
        <v>0</v>
      </c>
      <c r="O195" s="183">
        <v>0</v>
      </c>
      <c r="P195" s="183">
        <v>0</v>
      </c>
      <c r="Q195" s="183">
        <v>0</v>
      </c>
      <c r="R195" s="183">
        <v>0</v>
      </c>
      <c r="S195" s="183">
        <v>0</v>
      </c>
      <c r="T195" s="183" t="s">
        <v>77</v>
      </c>
      <c r="U195" s="183">
        <v>0</v>
      </c>
      <c r="V195" s="183">
        <v>0</v>
      </c>
      <c r="W195" s="183">
        <v>0</v>
      </c>
      <c r="X195" s="183">
        <v>0</v>
      </c>
      <c r="Y195" s="183" t="s">
        <v>77</v>
      </c>
      <c r="Z195" s="183" t="s">
        <v>77</v>
      </c>
      <c r="AA195" s="183">
        <v>0</v>
      </c>
      <c r="AB195" s="183">
        <v>0</v>
      </c>
      <c r="AC195" s="183">
        <v>0</v>
      </c>
      <c r="AD195" s="183">
        <v>0</v>
      </c>
      <c r="AE195" s="183">
        <v>0</v>
      </c>
      <c r="AF195" s="183">
        <v>0</v>
      </c>
      <c r="AG195" s="183">
        <v>0</v>
      </c>
      <c r="AH195" s="183">
        <v>0</v>
      </c>
      <c r="AI195" s="183">
        <v>0</v>
      </c>
      <c r="AJ195" s="183">
        <v>0</v>
      </c>
      <c r="AK195" s="183">
        <v>0</v>
      </c>
      <c r="AL195" s="183">
        <v>0</v>
      </c>
      <c r="AM195" s="183">
        <v>0</v>
      </c>
      <c r="AN195" s="183">
        <v>0</v>
      </c>
      <c r="AO195" s="183">
        <v>0</v>
      </c>
      <c r="AP195" s="183">
        <v>0</v>
      </c>
    </row>
    <row r="196" spans="1:42" ht="24">
      <c r="A196" s="31" t="s">
        <v>42</v>
      </c>
      <c r="B196" s="26">
        <v>187</v>
      </c>
      <c r="C196" s="204"/>
      <c r="D196" s="190" t="s">
        <v>277</v>
      </c>
      <c r="E196" s="190" t="s">
        <v>77</v>
      </c>
      <c r="F196" s="190" t="s">
        <v>77</v>
      </c>
      <c r="G196" s="190" t="s">
        <v>77</v>
      </c>
      <c r="H196" s="190" t="s">
        <v>77</v>
      </c>
      <c r="I196" s="190" t="s">
        <v>77</v>
      </c>
      <c r="J196" s="190" t="s">
        <v>77</v>
      </c>
      <c r="K196" s="190" t="s">
        <v>77</v>
      </c>
      <c r="L196" s="190" t="s">
        <v>77</v>
      </c>
      <c r="M196" s="190" t="s">
        <v>77</v>
      </c>
      <c r="N196" s="190" t="s">
        <v>77</v>
      </c>
      <c r="O196" s="190" t="s">
        <v>77</v>
      </c>
      <c r="P196" s="190" t="s">
        <v>77</v>
      </c>
      <c r="Q196" s="190" t="s">
        <v>77</v>
      </c>
      <c r="R196" s="190" t="s">
        <v>77</v>
      </c>
      <c r="S196" s="190" t="s">
        <v>77</v>
      </c>
      <c r="T196" s="190" t="s">
        <v>77</v>
      </c>
      <c r="U196" s="190" t="s">
        <v>77</v>
      </c>
      <c r="V196" s="190" t="s">
        <v>77</v>
      </c>
      <c r="W196" s="190" t="s">
        <v>77</v>
      </c>
      <c r="X196" s="190" t="s">
        <v>77</v>
      </c>
      <c r="Y196" s="190" t="s">
        <v>77</v>
      </c>
      <c r="Z196" s="190" t="s">
        <v>77</v>
      </c>
      <c r="AA196" s="190" t="s">
        <v>77</v>
      </c>
      <c r="AB196" s="190" t="s">
        <v>77</v>
      </c>
      <c r="AC196" s="190" t="s">
        <v>77</v>
      </c>
      <c r="AD196" s="190" t="s">
        <v>77</v>
      </c>
      <c r="AE196" s="190" t="s">
        <v>77</v>
      </c>
      <c r="AF196" s="190" t="s">
        <v>77</v>
      </c>
      <c r="AG196" s="190" t="s">
        <v>77</v>
      </c>
      <c r="AH196" s="190" t="s">
        <v>77</v>
      </c>
      <c r="AI196" s="190" t="s">
        <v>77</v>
      </c>
      <c r="AJ196" s="190" t="s">
        <v>77</v>
      </c>
      <c r="AK196" s="190" t="s">
        <v>77</v>
      </c>
      <c r="AL196" s="190" t="s">
        <v>77</v>
      </c>
      <c r="AM196" s="190" t="s">
        <v>77</v>
      </c>
      <c r="AN196" s="190" t="s">
        <v>77</v>
      </c>
      <c r="AO196" s="190" t="s">
        <v>77</v>
      </c>
      <c r="AP196" s="190" t="s">
        <v>77</v>
      </c>
    </row>
    <row r="197" spans="1:42" ht="15">
      <c r="A197" s="31" t="s">
        <v>42</v>
      </c>
      <c r="B197" s="26">
        <v>188</v>
      </c>
      <c r="C197" s="212" t="s">
        <v>306</v>
      </c>
      <c r="D197" s="212" t="s">
        <v>306</v>
      </c>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row>
    <row r="198" spans="1:42" ht="12.6">
      <c r="A198" s="31" t="s">
        <v>42</v>
      </c>
      <c r="B198" s="26">
        <v>189</v>
      </c>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row>
    <row r="199" spans="1:42">
      <c r="A199" s="31" t="s">
        <v>42</v>
      </c>
      <c r="B199" s="26">
        <v>190</v>
      </c>
      <c r="C199" s="161"/>
      <c r="D199" s="183" t="s">
        <v>361</v>
      </c>
      <c r="E199" s="183">
        <v>0</v>
      </c>
      <c r="F199" s="183">
        <v>0</v>
      </c>
      <c r="G199" s="183">
        <v>1172065.3748192999</v>
      </c>
      <c r="H199" s="183">
        <v>829552.68842679996</v>
      </c>
      <c r="I199" s="183">
        <v>0</v>
      </c>
      <c r="J199" s="183">
        <v>0</v>
      </c>
      <c r="K199" s="183">
        <v>13659.278695399998</v>
      </c>
      <c r="L199" s="183">
        <v>135314.586862</v>
      </c>
      <c r="M199" s="183">
        <v>17995.4116966</v>
      </c>
      <c r="N199" s="183">
        <v>84708.577368999991</v>
      </c>
      <c r="O199" s="183">
        <v>5366189.1520483997</v>
      </c>
      <c r="P199" s="183">
        <v>745756.44166530005</v>
      </c>
      <c r="Q199" s="183">
        <v>489044.36697480001</v>
      </c>
      <c r="R199" s="183">
        <v>482311.04645619995</v>
      </c>
      <c r="S199" s="183">
        <v>605944.23015879991</v>
      </c>
      <c r="T199" s="183" t="s">
        <v>77</v>
      </c>
      <c r="U199" s="183">
        <v>174833.07873849999</v>
      </c>
      <c r="V199" s="183">
        <v>534990.07629600004</v>
      </c>
      <c r="W199" s="183">
        <v>0</v>
      </c>
      <c r="X199" s="183">
        <v>235882.17832400001</v>
      </c>
      <c r="Y199" s="183" t="s">
        <v>77</v>
      </c>
      <c r="Z199" s="183" t="s">
        <v>77</v>
      </c>
      <c r="AA199" s="183">
        <v>1915945.4195387999</v>
      </c>
      <c r="AB199" s="183">
        <v>1081052.0922681999</v>
      </c>
      <c r="AC199" s="183">
        <v>0</v>
      </c>
      <c r="AD199" s="183">
        <v>0</v>
      </c>
      <c r="AE199" s="183">
        <v>0</v>
      </c>
      <c r="AF199" s="183">
        <v>2066080.6062403</v>
      </c>
      <c r="AG199" s="183">
        <v>3130997.5632038997</v>
      </c>
      <c r="AH199" s="183">
        <v>1951560.7149271998</v>
      </c>
      <c r="AI199" s="183">
        <v>1660538.4980327</v>
      </c>
      <c r="AJ199" s="183">
        <v>0</v>
      </c>
      <c r="AK199" s="183">
        <v>0</v>
      </c>
      <c r="AL199" s="183">
        <v>0</v>
      </c>
      <c r="AM199" s="183">
        <v>3662858.1703999997</v>
      </c>
      <c r="AN199" s="183">
        <v>0</v>
      </c>
      <c r="AO199" s="183">
        <v>0</v>
      </c>
      <c r="AP199" s="183">
        <v>0</v>
      </c>
    </row>
    <row r="200" spans="1:42">
      <c r="A200" s="31" t="s">
        <v>42</v>
      </c>
      <c r="B200" s="26">
        <v>191</v>
      </c>
      <c r="C200" s="161"/>
      <c r="D200" s="183" t="s">
        <v>362</v>
      </c>
      <c r="E200" s="183">
        <v>0</v>
      </c>
      <c r="F200" s="183">
        <v>0</v>
      </c>
      <c r="G200" s="183">
        <v>24.8418326</v>
      </c>
      <c r="H200" s="183">
        <v>17.195915100000001</v>
      </c>
      <c r="I200" s="183">
        <v>0</v>
      </c>
      <c r="J200" s="183">
        <v>0</v>
      </c>
      <c r="K200" s="183">
        <v>0.23677679999999998</v>
      </c>
      <c r="L200" s="183">
        <v>2.8314558999999999</v>
      </c>
      <c r="M200" s="183">
        <v>0.31570239999999999</v>
      </c>
      <c r="N200" s="183">
        <v>1.1937496999999999</v>
      </c>
      <c r="O200" s="183">
        <v>106.2042605</v>
      </c>
      <c r="P200" s="183">
        <v>14.492713299999998</v>
      </c>
      <c r="Q200" s="183">
        <v>8.6916817000000002</v>
      </c>
      <c r="R200" s="183">
        <v>7.9616198999999996</v>
      </c>
      <c r="S200" s="183">
        <v>12.411050599999999</v>
      </c>
      <c r="T200" s="183" t="s">
        <v>77</v>
      </c>
      <c r="U200" s="183">
        <v>3.3444723000000001</v>
      </c>
      <c r="V200" s="183">
        <v>9.4118777999999992</v>
      </c>
      <c r="W200" s="183">
        <v>0</v>
      </c>
      <c r="X200" s="183">
        <v>4.5875504999999999</v>
      </c>
      <c r="Y200" s="183" t="s">
        <v>77</v>
      </c>
      <c r="Z200" s="183" t="s">
        <v>77</v>
      </c>
      <c r="AA200" s="183">
        <v>37.963213599999996</v>
      </c>
      <c r="AB200" s="183">
        <v>20.145759399999999</v>
      </c>
      <c r="AC200" s="183">
        <v>0</v>
      </c>
      <c r="AD200" s="183">
        <v>0</v>
      </c>
      <c r="AE200" s="183">
        <v>0</v>
      </c>
      <c r="AF200" s="183">
        <v>35.003503599999995</v>
      </c>
      <c r="AG200" s="183">
        <v>57.783404899999994</v>
      </c>
      <c r="AH200" s="183">
        <v>36.730001099999996</v>
      </c>
      <c r="AI200" s="183">
        <v>33.997202199999997</v>
      </c>
      <c r="AJ200" s="183">
        <v>0</v>
      </c>
      <c r="AK200" s="183">
        <v>0</v>
      </c>
      <c r="AL200" s="183">
        <v>0</v>
      </c>
      <c r="AM200" s="183">
        <v>61.561967999999993</v>
      </c>
      <c r="AN200" s="183">
        <v>0</v>
      </c>
      <c r="AO200" s="183">
        <v>0</v>
      </c>
      <c r="AP200" s="183">
        <v>0</v>
      </c>
    </row>
    <row r="201" spans="1:42" ht="24">
      <c r="A201" s="31" t="s">
        <v>42</v>
      </c>
      <c r="B201" s="26">
        <v>192</v>
      </c>
      <c r="C201" s="204"/>
      <c r="D201" s="190" t="s">
        <v>363</v>
      </c>
      <c r="E201" s="190" t="s">
        <v>77</v>
      </c>
      <c r="F201" s="190" t="s">
        <v>77</v>
      </c>
      <c r="G201" s="190">
        <v>46547.473217491992</v>
      </c>
      <c r="H201" s="190">
        <v>47593.384317764998</v>
      </c>
      <c r="I201" s="190" t="s">
        <v>77</v>
      </c>
      <c r="J201" s="190" t="s">
        <v>77</v>
      </c>
      <c r="K201" s="190">
        <v>56913.661263718997</v>
      </c>
      <c r="L201" s="190">
        <v>47147.939675576999</v>
      </c>
      <c r="M201" s="190">
        <v>56235.661551874997</v>
      </c>
      <c r="N201" s="190">
        <v>70007.088690681994</v>
      </c>
      <c r="O201" s="190">
        <v>49848.48257077</v>
      </c>
      <c r="P201" s="190">
        <v>50766.265556031998</v>
      </c>
      <c r="Q201" s="190">
        <v>55510.143794638003</v>
      </c>
      <c r="R201" s="190">
        <v>59765.928956525997</v>
      </c>
      <c r="S201" s="190">
        <v>48167.267943170998</v>
      </c>
      <c r="T201" s="190" t="s">
        <v>77</v>
      </c>
      <c r="U201" s="190">
        <v>51573.179580519994</v>
      </c>
      <c r="V201" s="190">
        <v>56078.624370781996</v>
      </c>
      <c r="W201" s="190" t="s">
        <v>77</v>
      </c>
      <c r="X201" s="190">
        <v>50727.350203725</v>
      </c>
      <c r="Y201" s="190" t="s">
        <v>77</v>
      </c>
      <c r="Z201" s="190" t="s">
        <v>77</v>
      </c>
      <c r="AA201" s="190">
        <v>49790.681407609998</v>
      </c>
      <c r="AB201" s="190">
        <v>52940.846871626993</v>
      </c>
      <c r="AC201" s="190" t="s">
        <v>77</v>
      </c>
      <c r="AD201" s="190" t="s">
        <v>77</v>
      </c>
      <c r="AE201" s="190" t="s">
        <v>77</v>
      </c>
      <c r="AF201" s="190">
        <v>58232.260607962999</v>
      </c>
      <c r="AG201" s="190">
        <v>53457.359774363991</v>
      </c>
      <c r="AH201" s="190">
        <v>52419.036087990004</v>
      </c>
      <c r="AI201" s="190">
        <v>48187.420115276</v>
      </c>
      <c r="AJ201" s="190" t="s">
        <v>77</v>
      </c>
      <c r="AK201" s="190" t="s">
        <v>77</v>
      </c>
      <c r="AL201" s="190" t="s">
        <v>77</v>
      </c>
      <c r="AM201" s="190">
        <v>58699.650118603</v>
      </c>
      <c r="AN201" s="190" t="s">
        <v>77</v>
      </c>
      <c r="AO201" s="190" t="s">
        <v>77</v>
      </c>
      <c r="AP201" s="190" t="s">
        <v>77</v>
      </c>
    </row>
    <row r="202" spans="1:42" ht="15">
      <c r="A202" s="31" t="s">
        <v>42</v>
      </c>
      <c r="B202" s="26">
        <v>193</v>
      </c>
      <c r="C202" s="212" t="s">
        <v>306</v>
      </c>
      <c r="D202" s="212" t="s">
        <v>306</v>
      </c>
      <c r="E202" s="27"/>
      <c r="F202" s="27"/>
      <c r="G202" s="27"/>
      <c r="Q202" s="27"/>
      <c r="R202" s="27"/>
      <c r="W202" s="27"/>
      <c r="X202" s="27"/>
    </row>
    <row r="203" spans="1:42" ht="12.6">
      <c r="A203" s="31" t="s">
        <v>42</v>
      </c>
      <c r="B203" s="26">
        <v>194</v>
      </c>
      <c r="C203" s="163"/>
      <c r="D203" s="163"/>
      <c r="E203" s="27"/>
      <c r="F203" s="27"/>
      <c r="G203" s="27"/>
      <c r="Q203" s="27"/>
      <c r="R203" s="27"/>
      <c r="W203" s="27"/>
      <c r="X203" s="27"/>
    </row>
    <row r="204" spans="1:42">
      <c r="A204" s="31" t="s">
        <v>42</v>
      </c>
      <c r="B204" s="26">
        <v>195</v>
      </c>
      <c r="C204" s="161"/>
      <c r="D204" s="183" t="s">
        <v>67</v>
      </c>
      <c r="E204" s="183">
        <v>0</v>
      </c>
      <c r="F204" s="183">
        <v>0</v>
      </c>
      <c r="G204" s="183"/>
      <c r="H204" s="183"/>
      <c r="I204" s="183"/>
      <c r="J204" s="183"/>
      <c r="K204" s="183"/>
      <c r="L204" s="183"/>
      <c r="M204" s="183"/>
      <c r="N204" s="183">
        <v>2688385.1957689999</v>
      </c>
      <c r="O204" s="183">
        <v>3252761.1572937001</v>
      </c>
      <c r="P204" s="183">
        <v>733493.77119329991</v>
      </c>
      <c r="Q204" s="183">
        <v>398301.99654570001</v>
      </c>
      <c r="R204" s="183">
        <v>395618.90104229999</v>
      </c>
      <c r="S204" s="183">
        <v>5402707.0504640993</v>
      </c>
      <c r="T204" s="183" t="s">
        <v>77</v>
      </c>
      <c r="U204" s="183">
        <v>1451146.8784956001</v>
      </c>
      <c r="V204" s="183">
        <v>33321.451078500002</v>
      </c>
      <c r="W204" s="183">
        <v>333119.90858769999</v>
      </c>
      <c r="X204" s="183">
        <v>68959.259994299995</v>
      </c>
      <c r="Y204" s="183" t="s">
        <v>77</v>
      </c>
      <c r="Z204" s="183" t="s">
        <v>77</v>
      </c>
      <c r="AA204" s="183">
        <v>721221.90588889993</v>
      </c>
      <c r="AB204" s="183">
        <v>679506.44101079996</v>
      </c>
      <c r="AC204" s="183">
        <v>0</v>
      </c>
      <c r="AD204" s="183">
        <v>0</v>
      </c>
      <c r="AE204" s="183">
        <v>0</v>
      </c>
      <c r="AF204" s="183">
        <v>975395.78261190001</v>
      </c>
      <c r="AG204" s="183">
        <v>951664.09777009999</v>
      </c>
      <c r="AH204" s="183">
        <v>756148.23011779995</v>
      </c>
      <c r="AI204" s="183">
        <v>979495.02042469988</v>
      </c>
      <c r="AJ204" s="183">
        <v>136947.1924951</v>
      </c>
      <c r="AK204" s="183">
        <v>62480.790238099995</v>
      </c>
      <c r="AL204" s="183">
        <v>0</v>
      </c>
      <c r="AM204" s="183">
        <v>0</v>
      </c>
      <c r="AN204" s="183">
        <v>0</v>
      </c>
      <c r="AO204" s="183">
        <v>302705.32681999996</v>
      </c>
      <c r="AP204" s="183">
        <v>948879.07971999992</v>
      </c>
    </row>
    <row r="205" spans="1:42">
      <c r="A205" s="31" t="s">
        <v>42</v>
      </c>
      <c r="B205" s="26">
        <v>196</v>
      </c>
      <c r="C205" s="161"/>
      <c r="D205" s="183" t="s">
        <v>68</v>
      </c>
      <c r="E205" s="183">
        <v>0</v>
      </c>
      <c r="F205" s="183">
        <v>0</v>
      </c>
      <c r="G205" s="183"/>
      <c r="H205" s="183"/>
      <c r="I205" s="183"/>
      <c r="J205" s="183"/>
      <c r="K205" s="183"/>
      <c r="L205" s="183"/>
      <c r="M205" s="183"/>
      <c r="N205" s="183">
        <v>72.887791599999986</v>
      </c>
      <c r="O205" s="183">
        <v>111.56133559999999</v>
      </c>
      <c r="P205" s="183">
        <v>28.373753199999999</v>
      </c>
      <c r="Q205" s="183">
        <v>7.9418885000000001</v>
      </c>
      <c r="R205" s="183">
        <v>11.4343463</v>
      </c>
      <c r="S205" s="183">
        <v>94.730451399999993</v>
      </c>
      <c r="T205" s="183" t="s">
        <v>77</v>
      </c>
      <c r="U205" s="183">
        <v>48.9437377</v>
      </c>
      <c r="V205" s="183">
        <v>0.98656999999999995</v>
      </c>
      <c r="W205" s="183">
        <v>8.5338305000000005</v>
      </c>
      <c r="X205" s="183">
        <v>1.4798549999999999</v>
      </c>
      <c r="Y205" s="183" t="s">
        <v>77</v>
      </c>
      <c r="Z205" s="183" t="s">
        <v>77</v>
      </c>
      <c r="AA205" s="183">
        <v>16.998601099999998</v>
      </c>
      <c r="AB205" s="183">
        <v>50.344667099999995</v>
      </c>
      <c r="AC205" s="183">
        <v>0</v>
      </c>
      <c r="AD205" s="183">
        <v>0</v>
      </c>
      <c r="AE205" s="183">
        <v>0</v>
      </c>
      <c r="AF205" s="183">
        <v>20.343073400000002</v>
      </c>
      <c r="AG205" s="183">
        <v>13.999428299999998</v>
      </c>
      <c r="AH205" s="183">
        <v>11.917765599999999</v>
      </c>
      <c r="AI205" s="183">
        <v>14.4433848</v>
      </c>
      <c r="AJ205" s="183">
        <v>1.8152888</v>
      </c>
      <c r="AK205" s="183">
        <v>2.3184394999999998</v>
      </c>
      <c r="AL205" s="183">
        <v>0</v>
      </c>
      <c r="AM205" s="183">
        <v>0</v>
      </c>
      <c r="AN205" s="183">
        <v>0</v>
      </c>
      <c r="AO205" s="183">
        <v>7.1526324999999993</v>
      </c>
      <c r="AP205" s="183">
        <v>17.975305399999996</v>
      </c>
    </row>
    <row r="206" spans="1:42" ht="12">
      <c r="A206" s="31" t="s">
        <v>42</v>
      </c>
      <c r="B206" s="26">
        <v>197</v>
      </c>
      <c r="C206" s="205"/>
      <c r="D206" s="191" t="s">
        <v>69</v>
      </c>
      <c r="E206" s="191" t="s">
        <v>77</v>
      </c>
      <c r="F206" s="191"/>
      <c r="G206" s="191"/>
      <c r="H206" s="191"/>
      <c r="I206" s="191"/>
      <c r="J206" s="191"/>
      <c r="K206" s="191"/>
      <c r="L206" s="191"/>
      <c r="M206" s="191"/>
      <c r="N206" s="191">
        <v>36388.538074759002</v>
      </c>
      <c r="O206" s="191">
        <v>28765.132227676</v>
      </c>
      <c r="P206" s="191">
        <v>25503.955835461999</v>
      </c>
      <c r="Q206" s="191">
        <v>49478.508856412998</v>
      </c>
      <c r="R206" s="191">
        <v>34134.503936155998</v>
      </c>
      <c r="S206" s="191">
        <v>56266.476276568996</v>
      </c>
      <c r="T206" s="191" t="s">
        <v>77</v>
      </c>
      <c r="U206" s="191">
        <v>29251.096089019997</v>
      </c>
      <c r="V206" s="191">
        <v>33321.451078500002</v>
      </c>
      <c r="W206" s="191">
        <v>38510.972062549998</v>
      </c>
      <c r="X206" s="191">
        <v>45972.839996200004</v>
      </c>
      <c r="Y206" s="191" t="s">
        <v>77</v>
      </c>
      <c r="Z206" s="191" t="s">
        <v>77</v>
      </c>
      <c r="AA206" s="191">
        <v>41858.497106101</v>
      </c>
      <c r="AB206" s="191">
        <v>13315.822897415999</v>
      </c>
      <c r="AC206" s="191" t="s">
        <v>77</v>
      </c>
      <c r="AD206" s="191" t="s">
        <v>77</v>
      </c>
      <c r="AE206" s="191" t="s">
        <v>77</v>
      </c>
      <c r="AF206" s="191">
        <v>47303.384236719001</v>
      </c>
      <c r="AG206" s="191">
        <v>67065.827845652995</v>
      </c>
      <c r="AH206" s="191">
        <v>62595.052210417998</v>
      </c>
      <c r="AI206" s="191">
        <v>66905.397554358991</v>
      </c>
      <c r="AJ206" s="191">
        <v>74427.822042522006</v>
      </c>
      <c r="AK206" s="191">
        <v>26587.570286796999</v>
      </c>
      <c r="AL206" s="191" t="s">
        <v>77</v>
      </c>
      <c r="AM206" s="191" t="s">
        <v>77</v>
      </c>
      <c r="AN206" s="191" t="s">
        <v>77</v>
      </c>
      <c r="AO206" s="191">
        <v>41752.458885331995</v>
      </c>
      <c r="AP206" s="191">
        <v>52078.983561877998</v>
      </c>
    </row>
    <row r="207" spans="1:42" ht="15">
      <c r="A207" s="31" t="s">
        <v>42</v>
      </c>
      <c r="B207" s="26">
        <v>198</v>
      </c>
      <c r="C207" s="212" t="s">
        <v>306</v>
      </c>
      <c r="D207" s="212" t="s">
        <v>306</v>
      </c>
      <c r="E207" s="212" t="s">
        <v>306</v>
      </c>
      <c r="F207" s="212" t="s">
        <v>306</v>
      </c>
      <c r="G207" s="212" t="s">
        <v>306</v>
      </c>
      <c r="H207" s="212" t="s">
        <v>306</v>
      </c>
      <c r="I207" s="212" t="s">
        <v>306</v>
      </c>
      <c r="J207" s="212" t="s">
        <v>306</v>
      </c>
      <c r="K207" s="212" t="s">
        <v>306</v>
      </c>
      <c r="L207" s="212" t="s">
        <v>306</v>
      </c>
      <c r="M207" s="212" t="s">
        <v>306</v>
      </c>
      <c r="N207" s="212" t="s">
        <v>306</v>
      </c>
      <c r="O207" s="212" t="s">
        <v>306</v>
      </c>
      <c r="P207" s="212" t="s">
        <v>306</v>
      </c>
      <c r="Q207" s="212" t="s">
        <v>306</v>
      </c>
      <c r="R207" s="212" t="s">
        <v>306</v>
      </c>
      <c r="S207" s="212" t="s">
        <v>306</v>
      </c>
      <c r="T207" s="212" t="s">
        <v>306</v>
      </c>
      <c r="U207" s="212" t="s">
        <v>306</v>
      </c>
      <c r="V207" s="212" t="s">
        <v>306</v>
      </c>
      <c r="W207" s="212" t="s">
        <v>306</v>
      </c>
      <c r="X207" s="212" t="s">
        <v>306</v>
      </c>
      <c r="Y207" s="212" t="s">
        <v>306</v>
      </c>
      <c r="Z207" s="212" t="s">
        <v>306</v>
      </c>
      <c r="AA207" s="212" t="s">
        <v>306</v>
      </c>
      <c r="AB207" s="212" t="s">
        <v>306</v>
      </c>
      <c r="AC207" s="212" t="s">
        <v>306</v>
      </c>
      <c r="AD207" s="212" t="s">
        <v>306</v>
      </c>
      <c r="AE207" s="212" t="s">
        <v>306</v>
      </c>
      <c r="AF207" s="212" t="s">
        <v>306</v>
      </c>
      <c r="AG207" s="212" t="s">
        <v>306</v>
      </c>
      <c r="AH207" s="212" t="s">
        <v>306</v>
      </c>
      <c r="AI207" s="212" t="s">
        <v>306</v>
      </c>
      <c r="AJ207" s="212" t="s">
        <v>306</v>
      </c>
      <c r="AK207" s="212" t="s">
        <v>306</v>
      </c>
      <c r="AL207" s="212" t="s">
        <v>306</v>
      </c>
      <c r="AM207" s="212" t="s">
        <v>306</v>
      </c>
      <c r="AN207" s="212" t="s">
        <v>306</v>
      </c>
      <c r="AO207" s="212" t="s">
        <v>306</v>
      </c>
      <c r="AP207" s="212" t="s">
        <v>306</v>
      </c>
    </row>
    <row r="208" spans="1:42" ht="12.6">
      <c r="A208" s="31" t="s">
        <v>42</v>
      </c>
      <c r="B208" s="26">
        <v>199</v>
      </c>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c r="AE208" s="163"/>
      <c r="AF208" s="163"/>
      <c r="AG208" s="163"/>
      <c r="AH208" s="163"/>
      <c r="AI208" s="163"/>
      <c r="AJ208" s="163"/>
      <c r="AK208" s="163"/>
      <c r="AL208" s="163"/>
      <c r="AM208" s="163"/>
      <c r="AN208" s="163"/>
      <c r="AO208" s="163"/>
      <c r="AP208" s="163"/>
    </row>
    <row r="209" spans="1:42">
      <c r="A209" s="31" t="s">
        <v>42</v>
      </c>
      <c r="B209" s="26">
        <v>200</v>
      </c>
      <c r="C209" s="161"/>
      <c r="D209" s="183" t="s">
        <v>70</v>
      </c>
      <c r="E209" s="183">
        <v>0</v>
      </c>
      <c r="F209" s="183">
        <v>411000</v>
      </c>
      <c r="G209" s="183">
        <v>4235304.2745246999</v>
      </c>
      <c r="H209" s="183">
        <v>1243734.5847523999</v>
      </c>
      <c r="I209" s="183">
        <v>0</v>
      </c>
      <c r="J209" s="183">
        <v>44716.857460599997</v>
      </c>
      <c r="K209" s="183">
        <v>1634246.5061897</v>
      </c>
      <c r="L209" s="183">
        <v>1466433.4156146999</v>
      </c>
      <c r="M209" s="183">
        <v>561682.65502179996</v>
      </c>
      <c r="N209" s="183">
        <v>2773093.7731379997</v>
      </c>
      <c r="O209" s="183">
        <v>8618950.3093420994</v>
      </c>
      <c r="P209" s="183">
        <v>1479250.2128585998</v>
      </c>
      <c r="Q209" s="183">
        <v>887346.36352050002</v>
      </c>
      <c r="R209" s="183">
        <v>877929.9474985</v>
      </c>
      <c r="S209" s="183">
        <v>6008651.2806228995</v>
      </c>
      <c r="T209" s="183" t="s">
        <v>77</v>
      </c>
      <c r="U209" s="183">
        <v>1625979.9572340997</v>
      </c>
      <c r="V209" s="183">
        <v>568311.52737449994</v>
      </c>
      <c r="W209" s="183">
        <v>333119.90858769999</v>
      </c>
      <c r="X209" s="183">
        <v>304841.4383183</v>
      </c>
      <c r="Y209" s="183" t="s">
        <v>77</v>
      </c>
      <c r="Z209" s="183" t="s">
        <v>77</v>
      </c>
      <c r="AA209" s="183">
        <v>2637167.3254276998</v>
      </c>
      <c r="AB209" s="183">
        <v>1760558.5332789999</v>
      </c>
      <c r="AC209" s="183">
        <v>0</v>
      </c>
      <c r="AD209" s="183">
        <v>0</v>
      </c>
      <c r="AE209" s="183">
        <v>0</v>
      </c>
      <c r="AF209" s="183">
        <v>3041476.3888522</v>
      </c>
      <c r="AG209" s="183">
        <v>4082661.6609740001</v>
      </c>
      <c r="AH209" s="183">
        <v>2707708.9450449999</v>
      </c>
      <c r="AI209" s="183">
        <v>2640033.5184573997</v>
      </c>
      <c r="AJ209" s="183">
        <v>136947.1924951</v>
      </c>
      <c r="AK209" s="183">
        <v>62480.790238099995</v>
      </c>
      <c r="AL209" s="183">
        <v>0</v>
      </c>
      <c r="AM209" s="183">
        <v>3662858.1703999997</v>
      </c>
      <c r="AN209" s="183">
        <v>0</v>
      </c>
      <c r="AO209" s="183">
        <v>302705.32681999996</v>
      </c>
      <c r="AP209" s="183">
        <v>948879.07971999992</v>
      </c>
    </row>
    <row r="210" spans="1:42">
      <c r="A210" s="31" t="s">
        <v>42</v>
      </c>
      <c r="B210" s="26">
        <v>201</v>
      </c>
      <c r="C210" s="161"/>
      <c r="D210" s="183" t="s">
        <v>71</v>
      </c>
      <c r="E210" s="183">
        <v>0</v>
      </c>
      <c r="F210" s="183">
        <v>10.75</v>
      </c>
      <c r="G210" s="183">
        <v>96.407620399999999</v>
      </c>
      <c r="H210" s="183">
        <v>31.688628399999995</v>
      </c>
      <c r="I210" s="183">
        <v>0</v>
      </c>
      <c r="J210" s="183">
        <v>1.4798549999999999</v>
      </c>
      <c r="K210" s="183">
        <v>34.2142476</v>
      </c>
      <c r="L210" s="183">
        <v>34.204381900000001</v>
      </c>
      <c r="M210" s="183">
        <v>13.279232200000001</v>
      </c>
      <c r="N210" s="183">
        <v>74.081541299999998</v>
      </c>
      <c r="O210" s="183">
        <v>217.76559609999998</v>
      </c>
      <c r="P210" s="183">
        <v>42.866466500000001</v>
      </c>
      <c r="Q210" s="183">
        <v>16.633570199999998</v>
      </c>
      <c r="R210" s="183">
        <v>19.3959662</v>
      </c>
      <c r="S210" s="183">
        <v>107.14150199999999</v>
      </c>
      <c r="T210" s="183" t="s">
        <v>77</v>
      </c>
      <c r="U210" s="183">
        <v>52.288209999999999</v>
      </c>
      <c r="V210" s="183">
        <v>10.398447799999998</v>
      </c>
      <c r="W210" s="183">
        <v>8.5338305000000005</v>
      </c>
      <c r="X210" s="183">
        <v>6.0674055000000005</v>
      </c>
      <c r="Y210" s="183" t="s">
        <v>77</v>
      </c>
      <c r="Z210" s="183" t="s">
        <v>77</v>
      </c>
      <c r="AA210" s="183">
        <v>54.961814699999998</v>
      </c>
      <c r="AB210" s="183">
        <v>70.490426499999998</v>
      </c>
      <c r="AC210" s="183">
        <v>0</v>
      </c>
      <c r="AD210" s="183">
        <v>0</v>
      </c>
      <c r="AE210" s="183">
        <v>0</v>
      </c>
      <c r="AF210" s="183">
        <v>55.346576999999996</v>
      </c>
      <c r="AG210" s="183">
        <v>71.782833199999999</v>
      </c>
      <c r="AH210" s="183">
        <v>48.647766699999998</v>
      </c>
      <c r="AI210" s="183">
        <v>48.440587000000001</v>
      </c>
      <c r="AJ210" s="183">
        <v>1.8152888</v>
      </c>
      <c r="AK210" s="183">
        <v>2.3184394999999998</v>
      </c>
      <c r="AL210" s="183">
        <v>0</v>
      </c>
      <c r="AM210" s="183">
        <v>61.561967999999993</v>
      </c>
      <c r="AN210" s="183">
        <v>0</v>
      </c>
      <c r="AO210" s="183">
        <v>7.1526324999999993</v>
      </c>
      <c r="AP210" s="183">
        <v>17.975305399999996</v>
      </c>
    </row>
    <row r="211" spans="1:42" ht="12">
      <c r="A211" s="31" t="s">
        <v>42</v>
      </c>
      <c r="B211" s="26">
        <v>202</v>
      </c>
      <c r="C211" s="206"/>
      <c r="D211" s="192" t="s">
        <v>72</v>
      </c>
      <c r="E211" s="192" t="s">
        <v>77</v>
      </c>
      <c r="F211" s="192">
        <f>F209/F210</f>
        <v>38232.558139534885</v>
      </c>
      <c r="G211" s="192">
        <v>43341.222630172997</v>
      </c>
      <c r="H211" s="192">
        <v>38721.500181129995</v>
      </c>
      <c r="I211" s="192" t="s">
        <v>77</v>
      </c>
      <c r="J211" s="192">
        <v>29811.238274181</v>
      </c>
      <c r="K211" s="192">
        <v>47123.601684275993</v>
      </c>
      <c r="L211" s="192">
        <v>42296.896947890004</v>
      </c>
      <c r="M211" s="192">
        <v>41729.766394134</v>
      </c>
      <c r="N211" s="192">
        <v>36930.267312067997</v>
      </c>
      <c r="O211" s="192">
        <v>39047.480174104996</v>
      </c>
      <c r="P211" s="192">
        <v>34044.88411467</v>
      </c>
      <c r="Q211" s="192">
        <v>52630.270689347002</v>
      </c>
      <c r="R211" s="192">
        <v>44655.643357181994</v>
      </c>
      <c r="S211" s="192">
        <v>55328.280664721991</v>
      </c>
      <c r="T211" s="192" t="s">
        <v>77</v>
      </c>
      <c r="U211" s="192">
        <v>30678.867099009996</v>
      </c>
      <c r="V211" s="192">
        <v>53919.499746034002</v>
      </c>
      <c r="W211" s="192">
        <v>38510.972062549998</v>
      </c>
      <c r="X211" s="192">
        <v>49567.713529242996</v>
      </c>
      <c r="Y211" s="192" t="s">
        <v>77</v>
      </c>
      <c r="Z211" s="192" t="s">
        <v>77</v>
      </c>
      <c r="AA211" s="192">
        <v>47337.413798415</v>
      </c>
      <c r="AB211" s="192">
        <v>24640.427294209996</v>
      </c>
      <c r="AC211" s="192" t="s">
        <v>77</v>
      </c>
      <c r="AD211" s="192" t="s">
        <v>77</v>
      </c>
      <c r="AE211" s="192" t="s">
        <v>77</v>
      </c>
      <c r="AF211" s="192">
        <v>54215.265440816998</v>
      </c>
      <c r="AG211" s="192">
        <v>56111.347713798001</v>
      </c>
      <c r="AH211" s="192">
        <v>54911.964008498995</v>
      </c>
      <c r="AI211" s="192">
        <v>53768.503431707999</v>
      </c>
      <c r="AJ211" s="192">
        <v>74427.822042522006</v>
      </c>
      <c r="AK211" s="192">
        <v>26587.570286796999</v>
      </c>
      <c r="AL211" s="192" t="s">
        <v>77</v>
      </c>
      <c r="AM211" s="192">
        <v>58699.650118603</v>
      </c>
      <c r="AN211" s="192" t="s">
        <v>77</v>
      </c>
      <c r="AO211" s="192">
        <v>41752.458885331995</v>
      </c>
      <c r="AP211" s="192">
        <v>52078.983561877998</v>
      </c>
    </row>
    <row r="212" spans="1:42" ht="15">
      <c r="A212" s="31" t="s">
        <v>42</v>
      </c>
      <c r="B212" s="26">
        <v>203</v>
      </c>
      <c r="C212" s="212" t="s">
        <v>306</v>
      </c>
      <c r="D212" s="212" t="s">
        <v>306</v>
      </c>
      <c r="E212" s="27"/>
      <c r="F212" s="27"/>
      <c r="G212" s="27"/>
      <c r="Q212" s="27"/>
      <c r="R212" s="27"/>
      <c r="W212" s="27"/>
      <c r="X212" s="27"/>
    </row>
    <row r="213" spans="1:42" ht="12.6">
      <c r="A213" s="31" t="s">
        <v>42</v>
      </c>
      <c r="B213" s="26">
        <v>204</v>
      </c>
      <c r="C213" s="163"/>
      <c r="D213" s="163"/>
      <c r="E213" s="27"/>
      <c r="F213" s="27"/>
      <c r="G213" s="27"/>
      <c r="Q213" s="27"/>
      <c r="R213" s="27"/>
      <c r="W213" s="27"/>
      <c r="X213" s="27"/>
    </row>
    <row r="214" spans="1:42">
      <c r="A214" s="31" t="s">
        <v>42</v>
      </c>
      <c r="B214" s="26">
        <v>205</v>
      </c>
      <c r="C214" s="161"/>
      <c r="D214" s="183" t="s">
        <v>73</v>
      </c>
      <c r="E214" s="183">
        <v>0</v>
      </c>
      <c r="F214" s="183">
        <v>0</v>
      </c>
      <c r="G214" s="183">
        <v>0</v>
      </c>
      <c r="H214" s="183">
        <v>0</v>
      </c>
      <c r="I214" s="183">
        <v>0</v>
      </c>
      <c r="J214" s="183">
        <v>0</v>
      </c>
      <c r="K214" s="183">
        <v>0</v>
      </c>
      <c r="L214" s="183">
        <v>0</v>
      </c>
      <c r="M214" s="183">
        <v>0</v>
      </c>
      <c r="N214" s="183">
        <v>0</v>
      </c>
      <c r="O214" s="183">
        <v>0</v>
      </c>
      <c r="P214" s="183">
        <v>0</v>
      </c>
      <c r="Q214" s="183">
        <v>0</v>
      </c>
      <c r="R214" s="183">
        <v>0</v>
      </c>
      <c r="S214" s="183">
        <v>0</v>
      </c>
      <c r="T214" s="183">
        <v>0</v>
      </c>
      <c r="U214" s="183">
        <v>0</v>
      </c>
      <c r="V214" s="183">
        <v>0</v>
      </c>
      <c r="W214" s="183">
        <v>0</v>
      </c>
      <c r="X214" s="183">
        <v>0</v>
      </c>
      <c r="Y214" s="183">
        <v>0</v>
      </c>
      <c r="Z214" s="183">
        <v>0</v>
      </c>
      <c r="AA214" s="183">
        <v>0</v>
      </c>
      <c r="AB214" s="183">
        <v>0</v>
      </c>
      <c r="AC214" s="183">
        <v>0</v>
      </c>
      <c r="AD214" s="183">
        <v>0</v>
      </c>
      <c r="AE214" s="183">
        <v>0</v>
      </c>
      <c r="AF214" s="183">
        <v>0</v>
      </c>
      <c r="AG214" s="183">
        <v>0</v>
      </c>
      <c r="AH214" s="183">
        <v>0</v>
      </c>
      <c r="AI214" s="183">
        <v>0</v>
      </c>
      <c r="AJ214" s="183">
        <v>0</v>
      </c>
      <c r="AK214" s="183">
        <v>0</v>
      </c>
      <c r="AL214" s="183">
        <v>0</v>
      </c>
      <c r="AM214" s="183">
        <v>0</v>
      </c>
      <c r="AN214" s="183">
        <v>0</v>
      </c>
      <c r="AO214" s="183">
        <v>0</v>
      </c>
      <c r="AP214" s="183">
        <v>0</v>
      </c>
    </row>
    <row r="215" spans="1:42">
      <c r="A215" s="31" t="s">
        <v>42</v>
      </c>
      <c r="B215" s="26">
        <v>206</v>
      </c>
      <c r="C215" s="161"/>
      <c r="D215" s="183" t="s">
        <v>74</v>
      </c>
      <c r="E215" s="183">
        <v>0</v>
      </c>
      <c r="F215" s="183">
        <v>0</v>
      </c>
      <c r="G215" s="183">
        <v>0</v>
      </c>
      <c r="H215" s="183">
        <v>0</v>
      </c>
      <c r="I215" s="183">
        <v>0</v>
      </c>
      <c r="J215" s="183">
        <v>0</v>
      </c>
      <c r="K215" s="183">
        <v>0</v>
      </c>
      <c r="L215" s="183">
        <v>0</v>
      </c>
      <c r="M215" s="183">
        <v>0</v>
      </c>
      <c r="N215" s="183">
        <v>0</v>
      </c>
      <c r="O215" s="183">
        <v>0</v>
      </c>
      <c r="P215" s="183">
        <v>0</v>
      </c>
      <c r="Q215" s="183">
        <v>0</v>
      </c>
      <c r="R215" s="183">
        <v>0</v>
      </c>
      <c r="S215" s="183">
        <v>0</v>
      </c>
      <c r="T215" s="183">
        <v>0</v>
      </c>
      <c r="U215" s="183">
        <v>0</v>
      </c>
      <c r="V215" s="183">
        <v>0</v>
      </c>
      <c r="W215" s="183">
        <v>0</v>
      </c>
      <c r="X215" s="183">
        <v>0</v>
      </c>
      <c r="Y215" s="183">
        <v>0</v>
      </c>
      <c r="Z215" s="183">
        <v>0</v>
      </c>
      <c r="AA215" s="183">
        <v>0</v>
      </c>
      <c r="AB215" s="183">
        <v>0</v>
      </c>
      <c r="AC215" s="183">
        <v>0</v>
      </c>
      <c r="AD215" s="183">
        <v>0</v>
      </c>
      <c r="AE215" s="183">
        <v>0</v>
      </c>
      <c r="AF215" s="183">
        <v>0</v>
      </c>
      <c r="AG215" s="183">
        <v>0</v>
      </c>
      <c r="AH215" s="183">
        <v>0</v>
      </c>
      <c r="AI215" s="183">
        <v>0</v>
      </c>
      <c r="AJ215" s="183">
        <v>0</v>
      </c>
      <c r="AK215" s="183">
        <v>0</v>
      </c>
      <c r="AL215" s="183">
        <v>0</v>
      </c>
      <c r="AM215" s="183">
        <v>0</v>
      </c>
      <c r="AN215" s="183">
        <v>0</v>
      </c>
      <c r="AO215" s="183">
        <v>0</v>
      </c>
      <c r="AP215" s="183">
        <v>0</v>
      </c>
    </row>
    <row r="216" spans="1:42" ht="12">
      <c r="B216" s="26">
        <v>207</v>
      </c>
      <c r="C216" s="207"/>
      <c r="D216" s="193" t="s">
        <v>75</v>
      </c>
      <c r="E216" s="193">
        <v>0</v>
      </c>
      <c r="F216" s="193">
        <v>0</v>
      </c>
      <c r="G216" s="193">
        <v>0</v>
      </c>
      <c r="H216" s="193">
        <v>0</v>
      </c>
      <c r="I216" s="193">
        <v>0</v>
      </c>
      <c r="J216" s="193">
        <v>0</v>
      </c>
      <c r="K216" s="193">
        <v>0</v>
      </c>
      <c r="L216" s="193">
        <v>0</v>
      </c>
      <c r="M216" s="193">
        <v>0</v>
      </c>
      <c r="N216" s="193">
        <v>0</v>
      </c>
      <c r="O216" s="193">
        <v>0</v>
      </c>
      <c r="P216" s="193">
        <v>0</v>
      </c>
      <c r="Q216" s="193">
        <v>0</v>
      </c>
      <c r="R216" s="193">
        <v>0</v>
      </c>
      <c r="S216" s="193">
        <v>0</v>
      </c>
      <c r="T216" s="193">
        <v>0</v>
      </c>
      <c r="U216" s="193">
        <v>0</v>
      </c>
      <c r="V216" s="193">
        <v>0</v>
      </c>
      <c r="W216" s="193">
        <v>0</v>
      </c>
      <c r="X216" s="193">
        <v>0</v>
      </c>
      <c r="Y216" s="193">
        <v>0</v>
      </c>
      <c r="Z216" s="193">
        <v>0</v>
      </c>
      <c r="AA216" s="193">
        <v>0</v>
      </c>
      <c r="AB216" s="193">
        <v>0</v>
      </c>
      <c r="AC216" s="193">
        <v>0</v>
      </c>
      <c r="AD216" s="193">
        <v>0</v>
      </c>
      <c r="AE216" s="193">
        <v>0</v>
      </c>
      <c r="AF216" s="193">
        <v>0</v>
      </c>
      <c r="AG216" s="193">
        <v>0</v>
      </c>
      <c r="AH216" s="193">
        <v>0</v>
      </c>
      <c r="AI216" s="193">
        <v>0</v>
      </c>
      <c r="AJ216" s="193">
        <v>0</v>
      </c>
      <c r="AK216" s="193">
        <v>0</v>
      </c>
      <c r="AL216" s="193">
        <v>0</v>
      </c>
      <c r="AM216" s="193">
        <v>0</v>
      </c>
      <c r="AN216" s="193">
        <v>0</v>
      </c>
      <c r="AO216" s="193">
        <v>0</v>
      </c>
      <c r="AP216" s="193">
        <v>0</v>
      </c>
    </row>
    <row r="217" spans="1:42">
      <c r="B217" s="26">
        <v>208</v>
      </c>
    </row>
    <row r="218" spans="1:42">
      <c r="B218" s="26">
        <v>209</v>
      </c>
    </row>
    <row r="219" spans="1:42">
      <c r="B219" s="26">
        <v>210</v>
      </c>
      <c r="D219" s="244" t="s">
        <v>368</v>
      </c>
    </row>
    <row r="220" spans="1:42">
      <c r="B220" s="26">
        <v>211</v>
      </c>
      <c r="D220" s="25" t="s">
        <v>369</v>
      </c>
      <c r="E220" s="27"/>
      <c r="F220" s="27"/>
      <c r="G220" s="27"/>
      <c r="Q220" s="27"/>
      <c r="R220" s="27"/>
      <c r="W220" s="27"/>
      <c r="X220" s="27"/>
    </row>
    <row r="221" spans="1:42">
      <c r="B221" s="26">
        <v>212</v>
      </c>
      <c r="E221" s="27"/>
      <c r="F221" s="27"/>
      <c r="G221" s="27"/>
      <c r="Q221" s="27"/>
      <c r="R221" s="27"/>
      <c r="W221" s="27"/>
      <c r="X221" s="27"/>
    </row>
    <row r="222" spans="1:42">
      <c r="A222" s="27" t="s">
        <v>375</v>
      </c>
      <c r="B222" s="26">
        <v>213</v>
      </c>
      <c r="D222" s="245" t="s">
        <v>89</v>
      </c>
      <c r="E222" s="248">
        <v>0.54</v>
      </c>
      <c r="F222" s="248">
        <v>3.72</v>
      </c>
      <c r="G222" s="247"/>
      <c r="H222" s="247"/>
      <c r="Q222" s="27"/>
      <c r="R222" s="27"/>
      <c r="W222" s="27"/>
      <c r="X222" s="27"/>
    </row>
    <row r="223" spans="1:42">
      <c r="A223" s="27" t="s">
        <v>375</v>
      </c>
      <c r="B223" s="26">
        <v>214</v>
      </c>
      <c r="D223" s="245" t="s">
        <v>370</v>
      </c>
      <c r="E223" s="248">
        <v>0</v>
      </c>
      <c r="F223" s="248">
        <v>0</v>
      </c>
      <c r="G223" s="247"/>
      <c r="H223" s="247"/>
      <c r="Q223" s="27"/>
      <c r="R223" s="27"/>
      <c r="W223" s="27"/>
      <c r="X223" s="27"/>
    </row>
    <row r="224" spans="1:42">
      <c r="A224" s="27" t="s">
        <v>375</v>
      </c>
      <c r="B224" s="26">
        <v>215</v>
      </c>
      <c r="D224" s="245" t="s">
        <v>376</v>
      </c>
      <c r="E224" s="248">
        <v>0</v>
      </c>
      <c r="F224" s="248">
        <v>0</v>
      </c>
      <c r="G224" s="247"/>
      <c r="H224" s="247"/>
      <c r="Q224" s="27"/>
      <c r="R224" s="27"/>
      <c r="W224" s="27"/>
      <c r="X224" s="27"/>
    </row>
    <row r="225" spans="1:8">
      <c r="A225" s="27" t="s">
        <v>375</v>
      </c>
      <c r="B225" s="26">
        <v>216</v>
      </c>
      <c r="D225" s="245" t="s">
        <v>371</v>
      </c>
      <c r="E225" s="248">
        <v>0.54</v>
      </c>
      <c r="F225" s="248">
        <v>2.72</v>
      </c>
      <c r="G225" s="247"/>
      <c r="H225" s="247"/>
    </row>
    <row r="226" spans="1:8">
      <c r="A226" s="27" t="s">
        <v>375</v>
      </c>
      <c r="B226" s="26">
        <v>217</v>
      </c>
      <c r="D226" s="245" t="s">
        <v>346</v>
      </c>
      <c r="E226" s="248">
        <v>0</v>
      </c>
      <c r="F226" s="248">
        <v>0</v>
      </c>
      <c r="G226" s="247"/>
      <c r="H226" s="247"/>
    </row>
    <row r="227" spans="1:8">
      <c r="A227" s="27" t="s">
        <v>375</v>
      </c>
      <c r="B227" s="26">
        <v>218</v>
      </c>
      <c r="D227" s="245" t="s">
        <v>90</v>
      </c>
      <c r="E227" s="248">
        <v>0</v>
      </c>
      <c r="F227" s="248">
        <v>0.01</v>
      </c>
      <c r="G227" s="247"/>
      <c r="H227" s="247"/>
    </row>
    <row r="228" spans="1:8">
      <c r="A228" s="27" t="s">
        <v>375</v>
      </c>
      <c r="B228" s="26">
        <v>219</v>
      </c>
      <c r="D228" s="245" t="s">
        <v>91</v>
      </c>
      <c r="E228" s="248">
        <v>1.07</v>
      </c>
      <c r="F228" s="248">
        <v>5.79</v>
      </c>
      <c r="G228" s="247"/>
      <c r="H228" s="247"/>
    </row>
    <row r="229" spans="1:8">
      <c r="A229" s="27" t="s">
        <v>375</v>
      </c>
      <c r="B229" s="26">
        <v>220</v>
      </c>
      <c r="D229" s="245" t="s">
        <v>92</v>
      </c>
      <c r="E229" s="248">
        <v>0.03</v>
      </c>
      <c r="F229" s="248">
        <v>0.09</v>
      </c>
      <c r="G229" s="247"/>
      <c r="H229" s="247"/>
    </row>
    <row r="230" spans="1:8">
      <c r="A230" s="27" t="s">
        <v>375</v>
      </c>
      <c r="B230" s="26">
        <v>221</v>
      </c>
      <c r="D230" s="246" t="s">
        <v>93</v>
      </c>
      <c r="E230" s="249">
        <v>0.02</v>
      </c>
      <c r="F230" s="249">
        <v>0.36</v>
      </c>
      <c r="G230" s="247"/>
      <c r="H230" s="247"/>
    </row>
    <row r="231" spans="1:8">
      <c r="B231" s="26">
        <v>222</v>
      </c>
      <c r="D231" s="246" t="s">
        <v>94</v>
      </c>
      <c r="E231" s="249">
        <v>1.43</v>
      </c>
      <c r="F231" s="249">
        <v>9.26</v>
      </c>
      <c r="G231" s="247"/>
      <c r="H231" s="247"/>
    </row>
    <row r="232" spans="1:8">
      <c r="B232" s="26">
        <v>223</v>
      </c>
      <c r="D232" s="246" t="s">
        <v>95</v>
      </c>
      <c r="E232" s="249">
        <v>1.63</v>
      </c>
      <c r="F232" s="249">
        <v>8.9</v>
      </c>
      <c r="G232" s="247"/>
      <c r="H232" s="247"/>
    </row>
    <row r="233" spans="1:8">
      <c r="A233" s="27" t="s">
        <v>375</v>
      </c>
      <c r="B233" s="26">
        <v>224</v>
      </c>
      <c r="E233" s="250"/>
      <c r="F233" s="250"/>
      <c r="G233" s="247"/>
      <c r="H233" s="247"/>
    </row>
    <row r="234" spans="1:8">
      <c r="A234" s="27" t="s">
        <v>375</v>
      </c>
      <c r="B234" s="26">
        <v>225</v>
      </c>
      <c r="D234" s="245" t="s">
        <v>100</v>
      </c>
      <c r="E234" s="248"/>
      <c r="F234" s="248"/>
      <c r="G234" s="247"/>
      <c r="H234" s="247"/>
    </row>
    <row r="235" spans="1:8">
      <c r="B235" s="26">
        <v>226</v>
      </c>
      <c r="D235" s="245" t="s">
        <v>372</v>
      </c>
      <c r="E235" s="248">
        <v>64253</v>
      </c>
      <c r="F235" s="248">
        <v>14009</v>
      </c>
      <c r="G235" s="247"/>
      <c r="H235" s="247"/>
    </row>
    <row r="236" spans="1:8">
      <c r="B236" s="26">
        <v>227</v>
      </c>
      <c r="E236" s="250"/>
      <c r="F236" s="250"/>
      <c r="G236" s="247"/>
      <c r="H236" s="247"/>
    </row>
    <row r="237" spans="1:8">
      <c r="B237" s="26">
        <v>228</v>
      </c>
      <c r="E237" s="250"/>
      <c r="F237" s="250"/>
      <c r="G237" s="247"/>
      <c r="H237" s="247"/>
    </row>
    <row r="238" spans="1:8">
      <c r="B238" s="26">
        <v>229</v>
      </c>
      <c r="E238" s="250"/>
      <c r="F238" s="250"/>
      <c r="G238" s="247"/>
      <c r="H238" s="247"/>
    </row>
    <row r="239" spans="1:8">
      <c r="B239" s="26">
        <v>230</v>
      </c>
      <c r="D239" s="25" t="s">
        <v>373</v>
      </c>
      <c r="E239" s="250"/>
      <c r="F239" s="250"/>
      <c r="G239" s="247"/>
      <c r="H239" s="247"/>
    </row>
    <row r="240" spans="1:8">
      <c r="A240" s="27" t="s">
        <v>375</v>
      </c>
      <c r="B240" s="26">
        <v>231</v>
      </c>
      <c r="E240" s="250"/>
      <c r="F240" s="250"/>
      <c r="G240" s="247"/>
      <c r="H240" s="247"/>
    </row>
    <row r="241" spans="1:8">
      <c r="A241" s="27" t="s">
        <v>375</v>
      </c>
      <c r="B241" s="26">
        <v>232</v>
      </c>
      <c r="D241" s="245" t="s">
        <v>89</v>
      </c>
      <c r="E241" s="248">
        <v>0.25</v>
      </c>
      <c r="F241" s="248">
        <v>3.36</v>
      </c>
      <c r="G241" s="247"/>
      <c r="H241" s="247"/>
    </row>
    <row r="242" spans="1:8">
      <c r="B242" s="26">
        <v>233</v>
      </c>
      <c r="D242" s="245" t="s">
        <v>370</v>
      </c>
      <c r="E242" s="248">
        <v>0</v>
      </c>
      <c r="F242" s="248">
        <v>0</v>
      </c>
      <c r="G242" s="247"/>
      <c r="H242" s="247"/>
    </row>
    <row r="243" spans="1:8">
      <c r="A243" s="27" t="s">
        <v>375</v>
      </c>
      <c r="B243" s="26">
        <v>234</v>
      </c>
      <c r="D243" s="245" t="s">
        <v>376</v>
      </c>
      <c r="E243" s="248">
        <v>0</v>
      </c>
      <c r="F243" s="248">
        <v>0</v>
      </c>
      <c r="G243" s="247"/>
      <c r="H243" s="247"/>
    </row>
    <row r="244" spans="1:8">
      <c r="A244" s="27" t="s">
        <v>375</v>
      </c>
      <c r="B244" s="26">
        <v>235</v>
      </c>
      <c r="D244" s="245" t="s">
        <v>371</v>
      </c>
      <c r="E244" s="248">
        <v>0.25</v>
      </c>
      <c r="F244" s="248">
        <v>1.36</v>
      </c>
      <c r="G244" s="247"/>
      <c r="H244" s="247"/>
    </row>
    <row r="245" spans="1:8">
      <c r="A245" s="27" t="s">
        <v>375</v>
      </c>
      <c r="B245" s="26">
        <v>236</v>
      </c>
      <c r="D245" s="245" t="s">
        <v>346</v>
      </c>
      <c r="E245" s="248">
        <v>0</v>
      </c>
      <c r="F245" s="248">
        <v>0</v>
      </c>
      <c r="G245" s="247"/>
      <c r="H245" s="247"/>
    </row>
    <row r="246" spans="1:8">
      <c r="A246" s="27" t="s">
        <v>375</v>
      </c>
      <c r="B246" s="26">
        <v>237</v>
      </c>
      <c r="D246" s="245" t="s">
        <v>90</v>
      </c>
      <c r="E246" s="248">
        <v>0</v>
      </c>
      <c r="F246" s="248">
        <v>0</v>
      </c>
      <c r="G246" s="247"/>
      <c r="H246" s="247"/>
    </row>
    <row r="247" spans="1:8">
      <c r="A247" s="27" t="s">
        <v>375</v>
      </c>
      <c r="B247" s="26">
        <v>238</v>
      </c>
      <c r="D247" s="245" t="s">
        <v>91</v>
      </c>
      <c r="E247" s="248">
        <v>0.77</v>
      </c>
      <c r="F247" s="248">
        <v>4.3899999999999997</v>
      </c>
      <c r="G247" s="247"/>
      <c r="H247" s="247"/>
    </row>
    <row r="248" spans="1:8">
      <c r="A248" s="27" t="s">
        <v>375</v>
      </c>
      <c r="B248" s="26">
        <v>239</v>
      </c>
      <c r="D248" s="245" t="s">
        <v>92</v>
      </c>
      <c r="E248" s="248">
        <v>0</v>
      </c>
      <c r="F248" s="248">
        <v>0.04</v>
      </c>
      <c r="G248" s="247"/>
      <c r="H248" s="247"/>
    </row>
    <row r="249" spans="1:8">
      <c r="A249" s="27" t="s">
        <v>375</v>
      </c>
      <c r="B249" s="26">
        <v>240</v>
      </c>
      <c r="D249" s="246" t="s">
        <v>93</v>
      </c>
      <c r="E249" s="249"/>
      <c r="F249" s="249">
        <v>0.19</v>
      </c>
      <c r="G249" s="247"/>
      <c r="H249" s="247"/>
    </row>
    <row r="250" spans="1:8">
      <c r="B250" s="26">
        <v>241</v>
      </c>
      <c r="D250" s="246" t="s">
        <v>94</v>
      </c>
      <c r="E250" s="249">
        <v>1.43</v>
      </c>
      <c r="F250" s="249">
        <v>9.07</v>
      </c>
      <c r="G250" s="247"/>
      <c r="H250" s="247"/>
    </row>
    <row r="251" spans="1:8">
      <c r="A251" s="27" t="s">
        <v>375</v>
      </c>
      <c r="B251" s="26">
        <v>242</v>
      </c>
      <c r="D251" s="246" t="s">
        <v>95</v>
      </c>
      <c r="E251" s="249">
        <v>1.43</v>
      </c>
      <c r="F251" s="249">
        <v>8.73</v>
      </c>
      <c r="G251" s="247"/>
      <c r="H251" s="247"/>
    </row>
    <row r="252" spans="1:8">
      <c r="A252" s="27" t="s">
        <v>375</v>
      </c>
      <c r="B252" s="26">
        <v>243</v>
      </c>
      <c r="E252" s="250"/>
      <c r="F252" s="250"/>
      <c r="G252" s="247"/>
      <c r="H252" s="247"/>
    </row>
    <row r="253" spans="1:8">
      <c r="A253" s="27" t="s">
        <v>375</v>
      </c>
      <c r="B253" s="26">
        <v>244</v>
      </c>
      <c r="D253" s="245" t="s">
        <v>99</v>
      </c>
      <c r="E253" s="248"/>
      <c r="F253" s="248"/>
      <c r="G253" s="247"/>
      <c r="H253" s="247"/>
    </row>
    <row r="254" spans="1:8">
      <c r="B254" s="26">
        <v>245</v>
      </c>
      <c r="D254" s="245" t="s">
        <v>100</v>
      </c>
      <c r="E254" s="248"/>
      <c r="F254" s="248"/>
      <c r="G254" s="247"/>
      <c r="H254" s="247"/>
    </row>
    <row r="255" spans="1:8">
      <c r="B255" s="26">
        <v>246</v>
      </c>
      <c r="E255" s="250"/>
      <c r="F255" s="250"/>
      <c r="G255" s="247"/>
      <c r="H255" s="247"/>
    </row>
    <row r="256" spans="1:8">
      <c r="B256" s="26">
        <v>247</v>
      </c>
      <c r="D256" s="245" t="s">
        <v>374</v>
      </c>
      <c r="E256" s="248">
        <v>34236</v>
      </c>
      <c r="F256" s="248">
        <v>36178</v>
      </c>
    </row>
    <row r="257" spans="2:6">
      <c r="B257" s="26">
        <v>248</v>
      </c>
      <c r="D257" s="245" t="s">
        <v>372</v>
      </c>
      <c r="E257" s="248">
        <v>45036</v>
      </c>
      <c r="F257" s="248">
        <v>11666</v>
      </c>
    </row>
    <row r="258" spans="2:6">
      <c r="B258" s="26">
        <v>249</v>
      </c>
    </row>
    <row r="259" spans="2:6">
      <c r="B259" s="24">
        <v>250</v>
      </c>
    </row>
  </sheetData>
  <mergeCells count="1">
    <mergeCell ref="H1:L2"/>
  </mergeCells>
  <hyperlinks>
    <hyperlink ref="A2" location="'Fiche de contenu détaillée'!C12" display="Retour Fiche" xr:uid="{3D3CB4C4-D0F5-452D-929D-DEBC4D2A014B}"/>
  </hyperlinks>
  <pageMargins left="0.7" right="0.7" top="0.75" bottom="0.75" header="0.3" footer="0.3"/>
  <pageSetup paperSize="9" scale="2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2881-6905-4B29-B8A0-26EB2B15D5FC}">
  <sheetPr>
    <tabColor rgb="FF00B0F0"/>
    <pageSetUpPr fitToPage="1"/>
  </sheetPr>
  <dimension ref="A1:AH78"/>
  <sheetViews>
    <sheetView showGridLines="0" topLeftCell="A34" zoomScale="85" zoomScaleNormal="85" workbookViewId="0">
      <selection activeCell="N14" sqref="N14:U14"/>
    </sheetView>
  </sheetViews>
  <sheetFormatPr baseColWidth="10" defaultColWidth="10.36328125" defaultRowHeight="12.6"/>
  <cols>
    <col min="1" max="1" width="2.453125" style="34" customWidth="1"/>
    <col min="2" max="2" width="30.7265625" style="34" customWidth="1"/>
    <col min="3" max="3" width="24.90625" style="34" customWidth="1"/>
    <col min="4" max="4" width="0.453125" style="34" customWidth="1"/>
    <col min="5" max="5" width="13.453125" style="34" bestFit="1" customWidth="1"/>
    <col min="6" max="6" width="0.453125" style="34" customWidth="1"/>
    <col min="7" max="7" width="10.36328125" style="34"/>
    <col min="8" max="8" width="4" style="34" bestFit="1" customWidth="1"/>
    <col min="9" max="9" width="13.453125" style="34" bestFit="1" customWidth="1"/>
    <col min="10" max="10" width="0.453125" style="34" customWidth="1"/>
    <col min="11" max="11" width="10.36328125" style="34"/>
    <col min="12" max="13" width="4.36328125" style="34" customWidth="1"/>
    <col min="14" max="14" width="6.36328125" style="34" bestFit="1" customWidth="1"/>
    <col min="15" max="15" width="11.453125" style="36" bestFit="1" customWidth="1"/>
    <col min="16" max="16" width="4.36328125" style="34" customWidth="1"/>
    <col min="17" max="17" width="12.26953125" style="34" customWidth="1"/>
    <col min="18" max="18" width="4.36328125" style="225" customWidth="1"/>
    <col min="19" max="19" width="13.08984375" style="225" customWidth="1"/>
    <col min="20" max="20" width="4.36328125" style="225" customWidth="1"/>
    <col min="21" max="21" width="11.08984375" style="225" customWidth="1"/>
    <col min="22" max="26" width="4.36328125" style="225" customWidth="1"/>
    <col min="27" max="27" width="10.36328125" style="225"/>
    <col min="28" max="16384" width="10.36328125" style="34"/>
  </cols>
  <sheetData>
    <row r="1" spans="1:34" ht="30" customHeight="1">
      <c r="A1" s="327" t="s">
        <v>79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B1" s="130"/>
      <c r="AC1" s="130"/>
    </row>
    <row r="2" spans="1:34" ht="31.5" customHeight="1">
      <c r="A2" s="329">
        <v>2022</v>
      </c>
      <c r="B2" s="330"/>
      <c r="C2" s="330"/>
      <c r="D2" s="330"/>
      <c r="E2" s="330"/>
      <c r="F2" s="330"/>
      <c r="G2" s="330"/>
      <c r="H2" s="330"/>
      <c r="I2" s="330"/>
      <c r="J2" s="330"/>
      <c r="K2" s="330"/>
      <c r="L2" s="330"/>
      <c r="M2" s="330"/>
      <c r="N2" s="330"/>
      <c r="O2" s="330"/>
      <c r="P2" s="330"/>
      <c r="Q2" s="330"/>
      <c r="R2" s="330"/>
      <c r="S2" s="330"/>
      <c r="T2" s="330"/>
      <c r="U2" s="330"/>
      <c r="V2" s="330"/>
      <c r="W2" s="330"/>
      <c r="X2" s="330"/>
      <c r="Y2" s="330"/>
      <c r="Z2" s="330"/>
    </row>
    <row r="3" spans="1:34" ht="14.4">
      <c r="A3" s="35"/>
    </row>
    <row r="4" spans="1:34" ht="15" customHeight="1">
      <c r="A4" s="331" t="s">
        <v>145</v>
      </c>
      <c r="B4" s="332"/>
      <c r="C4" s="332"/>
      <c r="D4" s="332"/>
      <c r="E4" s="332"/>
      <c r="F4" s="332"/>
      <c r="G4" s="332"/>
      <c r="H4" s="332"/>
      <c r="I4" s="332"/>
      <c r="J4" s="332"/>
      <c r="K4" s="332"/>
      <c r="L4" s="332"/>
      <c r="M4" s="332"/>
      <c r="N4" s="332"/>
      <c r="O4" s="332"/>
      <c r="P4" s="332"/>
      <c r="Q4" s="333"/>
      <c r="R4" s="235"/>
      <c r="S4" s="243"/>
      <c r="T4" s="235"/>
      <c r="U4" s="235"/>
      <c r="V4" s="235"/>
      <c r="W4" s="235"/>
      <c r="X4" s="235"/>
      <c r="Y4" s="235"/>
      <c r="Z4" s="235"/>
      <c r="AB4" s="233"/>
      <c r="AC4" s="225"/>
      <c r="AD4" s="225"/>
      <c r="AE4" s="225"/>
      <c r="AF4" s="225"/>
      <c r="AG4" s="225"/>
    </row>
    <row r="5" spans="1:34" ht="15" customHeight="1">
      <c r="A5" s="334"/>
      <c r="B5" s="335"/>
      <c r="C5" s="335"/>
      <c r="D5" s="335"/>
      <c r="E5" s="335"/>
      <c r="F5" s="335"/>
      <c r="G5" s="335"/>
      <c r="H5" s="335"/>
      <c r="I5" s="335"/>
      <c r="J5" s="335"/>
      <c r="K5" s="335"/>
      <c r="L5" s="335"/>
      <c r="M5" s="335"/>
      <c r="N5" s="335"/>
      <c r="O5" s="335"/>
      <c r="P5" s="335"/>
      <c r="Q5" s="336"/>
      <c r="R5" s="235"/>
      <c r="S5" s="243"/>
      <c r="T5" s="235"/>
      <c r="U5" s="235"/>
      <c r="V5" s="235"/>
      <c r="W5" s="235"/>
      <c r="X5" s="235"/>
      <c r="Y5" s="235"/>
      <c r="Z5" s="235"/>
      <c r="AB5" s="225"/>
      <c r="AC5" s="225"/>
      <c r="AD5" s="225"/>
      <c r="AE5" s="225"/>
      <c r="AF5" s="225"/>
      <c r="AG5" s="225"/>
      <c r="AH5" s="233"/>
    </row>
    <row r="6" spans="1:34" ht="15" customHeight="1">
      <c r="A6" s="334"/>
      <c r="B6" s="335"/>
      <c r="C6" s="335"/>
      <c r="D6" s="335"/>
      <c r="E6" s="335"/>
      <c r="F6" s="335"/>
      <c r="G6" s="335"/>
      <c r="H6" s="335"/>
      <c r="I6" s="335"/>
      <c r="J6" s="335"/>
      <c r="K6" s="335"/>
      <c r="L6" s="335"/>
      <c r="M6" s="335"/>
      <c r="N6" s="335"/>
      <c r="O6" s="335"/>
      <c r="P6" s="335"/>
      <c r="Q6" s="336"/>
      <c r="R6" s="235"/>
      <c r="S6" s="243"/>
      <c r="T6" s="235"/>
      <c r="U6" s="235"/>
      <c r="V6" s="235"/>
      <c r="W6" s="235"/>
      <c r="X6" s="235"/>
      <c r="Y6" s="235"/>
      <c r="Z6" s="235"/>
      <c r="AB6" s="225"/>
      <c r="AC6" s="225"/>
      <c r="AD6" s="225"/>
      <c r="AE6" s="225"/>
      <c r="AF6" s="225"/>
      <c r="AG6" s="225"/>
      <c r="AH6" s="233"/>
    </row>
    <row r="7" spans="1:34" ht="15" customHeight="1">
      <c r="A7" s="337"/>
      <c r="B7" s="338"/>
      <c r="C7" s="338"/>
      <c r="D7" s="338"/>
      <c r="E7" s="338"/>
      <c r="F7" s="338"/>
      <c r="G7" s="338"/>
      <c r="H7" s="338"/>
      <c r="I7" s="338"/>
      <c r="J7" s="338"/>
      <c r="K7" s="338"/>
      <c r="L7" s="338"/>
      <c r="M7" s="338"/>
      <c r="N7" s="338"/>
      <c r="O7" s="338"/>
      <c r="P7" s="338"/>
      <c r="Q7" s="339"/>
      <c r="R7" s="235"/>
      <c r="S7" s="243"/>
      <c r="T7" s="243"/>
      <c r="U7" s="251" t="str">
        <f>"Structure du coût de l'uo établissement pour la LGG "&amp;$A$9</f>
        <v>Structure du coût de l'uo établissement pour la LGG Restauration</v>
      </c>
      <c r="V7" s="243"/>
      <c r="W7" s="243"/>
      <c r="X7" s="243"/>
      <c r="Y7" s="243"/>
      <c r="Z7" s="243"/>
      <c r="AA7" s="233"/>
      <c r="AB7" s="233"/>
      <c r="AC7" s="225" t="s">
        <v>157</v>
      </c>
      <c r="AD7" s="225"/>
      <c r="AE7" s="225"/>
      <c r="AF7" s="225"/>
      <c r="AG7" s="225"/>
      <c r="AH7" s="233"/>
    </row>
    <row r="8" spans="1:34" ht="26.4" customHeight="1">
      <c r="B8" s="142" t="s">
        <v>138</v>
      </c>
      <c r="C8" s="143">
        <v>9313</v>
      </c>
      <c r="S8" s="233"/>
      <c r="AB8" s="225"/>
      <c r="AC8" s="225" t="s">
        <v>373</v>
      </c>
      <c r="AD8" s="225"/>
      <c r="AE8" s="225"/>
      <c r="AF8" s="225"/>
      <c r="AG8" s="225"/>
      <c r="AH8" s="233"/>
    </row>
    <row r="9" spans="1:34" s="37" customFormat="1" ht="75" customHeight="1">
      <c r="A9" s="340" t="str">
        <f>HLOOKUP(C8,'SAISIE DES DONNEES LGG'!C9:X10,2,FALSE)</f>
        <v>Restauration</v>
      </c>
      <c r="B9" s="341"/>
      <c r="C9" s="342"/>
      <c r="E9" s="343" t="str">
        <f>"Données brutes et coûts décomposés de l'ES"
&amp;" "&amp;
"RTC "&amp;A2</f>
        <v>Données brutes et coûts décomposés de l'ES RTC 2022</v>
      </c>
      <c r="F9" s="344"/>
      <c r="G9" s="345"/>
      <c r="I9" s="343" t="str">
        <f>"Données brutes et coûts décomposés de l'ES"
&amp;" "&amp;
"RTC "&amp;A2-1</f>
        <v>Données brutes et coûts décomposés de l'ES RTC 2021</v>
      </c>
      <c r="J9" s="344"/>
      <c r="K9" s="345"/>
      <c r="N9" s="343" t="str">
        <f>"Evolution "&amp;A2&amp;"/"&amp;A2-1</f>
        <v>Evolution 2022/2021</v>
      </c>
      <c r="O9" s="345"/>
      <c r="Q9" s="38" t="s">
        <v>157</v>
      </c>
      <c r="R9" s="236"/>
      <c r="S9" s="236"/>
      <c r="T9" s="236"/>
      <c r="U9" s="236"/>
      <c r="V9" s="236"/>
      <c r="W9" s="236"/>
      <c r="X9" s="236"/>
      <c r="Y9" s="236"/>
      <c r="Z9" s="236"/>
      <c r="AA9" s="236"/>
      <c r="AB9" s="236"/>
      <c r="AC9" s="236"/>
      <c r="AD9" s="236"/>
      <c r="AE9" s="236"/>
      <c r="AF9" s="236"/>
      <c r="AG9" s="236"/>
      <c r="AH9" s="234"/>
    </row>
    <row r="10" spans="1:34" ht="14.4">
      <c r="N10" s="39" t="s">
        <v>80</v>
      </c>
      <c r="O10" s="40" t="s">
        <v>81</v>
      </c>
      <c r="S10" s="236"/>
      <c r="T10" s="236"/>
      <c r="U10" s="236"/>
      <c r="AB10" s="225"/>
      <c r="AC10" s="225"/>
      <c r="AD10" s="225"/>
      <c r="AE10" s="225"/>
      <c r="AF10" s="225"/>
      <c r="AG10" s="225"/>
      <c r="AH10" s="233"/>
    </row>
    <row r="11" spans="1:34" ht="21.75" customHeight="1">
      <c r="A11" s="317" t="s">
        <v>82</v>
      </c>
      <c r="B11" s="318"/>
      <c r="C11" s="319"/>
      <c r="D11" s="41"/>
      <c r="E11" s="320">
        <f>IFERROR(G29,"")</f>
        <v>11.172773183170799</v>
      </c>
      <c r="F11" s="321"/>
      <c r="G11" s="322"/>
      <c r="H11" s="42"/>
      <c r="I11" s="320">
        <f>IFERROR(K29,"")</f>
        <v>10.678208152461396</v>
      </c>
      <c r="J11" s="321"/>
      <c r="K11" s="322"/>
      <c r="L11" s="43"/>
      <c r="M11" s="43"/>
      <c r="N11" s="122">
        <f>IFERROR(E11/I11-1,"")</f>
        <v>4.6315357749923791E-2</v>
      </c>
      <c r="O11" s="44">
        <f>IFERROR(E11-I11,"")</f>
        <v>0.49456503070940272</v>
      </c>
      <c r="P11" s="43"/>
      <c r="Q11" s="45">
        <f>IF($Q$9=$AC$7,HLOOKUP($A$9,'SAISIE DES DONNEES LGG'!$E$10:$AP$250,223,FALSE),HLOOKUP($A$9,'SAISIE DES DONNEES LGG'!$E$10:$AP$260,242,FALSE))</f>
        <v>8.9</v>
      </c>
      <c r="R11" s="237"/>
      <c r="S11" s="236"/>
      <c r="T11" s="236"/>
      <c r="U11" s="236"/>
      <c r="V11" s="237"/>
      <c r="W11" s="237"/>
      <c r="X11" s="237"/>
      <c r="Y11" s="237"/>
      <c r="Z11" s="237"/>
      <c r="AB11" s="225"/>
      <c r="AC11" s="225"/>
      <c r="AD11" s="225"/>
      <c r="AE11" s="225"/>
      <c r="AF11" s="225"/>
      <c r="AG11" s="233"/>
      <c r="AH11" s="233"/>
    </row>
    <row r="12" spans="1:34" ht="15" customHeight="1">
      <c r="A12" s="46"/>
      <c r="B12" s="46"/>
      <c r="C12" s="46"/>
      <c r="D12" s="41"/>
      <c r="E12" s="46"/>
      <c r="F12" s="46"/>
      <c r="G12" s="46"/>
      <c r="H12" s="46"/>
      <c r="I12" s="46"/>
      <c r="J12" s="46"/>
      <c r="K12" s="46"/>
      <c r="L12" s="43"/>
      <c r="M12" s="43"/>
      <c r="N12" s="47"/>
      <c r="O12" s="47"/>
      <c r="P12" s="43"/>
      <c r="Q12" s="43"/>
      <c r="R12" s="237"/>
      <c r="S12" s="237"/>
      <c r="T12" s="237"/>
      <c r="U12" s="237"/>
      <c r="V12" s="237"/>
      <c r="W12" s="237"/>
      <c r="X12" s="237"/>
      <c r="Y12" s="237"/>
      <c r="Z12" s="237"/>
      <c r="AB12" s="225"/>
      <c r="AC12" s="225"/>
      <c r="AD12" s="225"/>
      <c r="AE12" s="225"/>
      <c r="AF12" s="225"/>
      <c r="AG12" s="233"/>
      <c r="AH12" s="233"/>
    </row>
    <row r="13" spans="1:34" ht="15" customHeight="1">
      <c r="A13" s="48">
        <f>E30</f>
        <v>13541479.220000001</v>
      </c>
      <c r="B13" s="323" t="s">
        <v>83</v>
      </c>
      <c r="C13" s="323"/>
      <c r="E13" s="324">
        <f>HLOOKUP($A$9,'SAISIE DES DONNEES LGG'!$D$10:$AP$125,74,FALSE)</f>
        <v>1239013</v>
      </c>
      <c r="F13" s="325"/>
      <c r="G13" s="326"/>
      <c r="H13" s="49"/>
      <c r="I13" s="324">
        <f>HLOOKUP($A$9,'SAISIE DES DONNEES LGG'!$D$10:$AP$207,165,FALSE)</f>
        <v>1199468.8089379999</v>
      </c>
      <c r="J13" s="325"/>
      <c r="K13" s="326"/>
      <c r="L13" s="50"/>
      <c r="M13" s="50"/>
      <c r="N13" s="122">
        <f>IFERROR(E13/I13-1,"")</f>
        <v>3.2968086178924771E-2</v>
      </c>
      <c r="O13" s="51">
        <f>IFERROR(E13-I13,"")</f>
        <v>39544.191062000114</v>
      </c>
      <c r="P13" s="50"/>
      <c r="Q13" s="50"/>
      <c r="R13" s="238"/>
      <c r="S13" s="238"/>
      <c r="T13" s="238"/>
      <c r="U13" s="238"/>
      <c r="V13" s="238"/>
      <c r="W13" s="238"/>
      <c r="X13" s="238"/>
      <c r="Y13" s="238"/>
      <c r="Z13" s="238"/>
      <c r="AB13" s="225"/>
      <c r="AC13" s="225"/>
      <c r="AD13" s="225"/>
      <c r="AE13" s="225"/>
      <c r="AF13" s="225"/>
      <c r="AG13" s="233"/>
      <c r="AH13" s="233"/>
    </row>
    <row r="14" spans="1:34" ht="26.85" customHeight="1">
      <c r="A14" s="46"/>
      <c r="B14" s="119" t="s">
        <v>57</v>
      </c>
      <c r="C14" s="53" t="s">
        <v>84</v>
      </c>
      <c r="E14" s="311" t="str">
        <f>HLOOKUP($A$9,'SAISIE DES DONNEES LGG'!$D$10:$AP$125,71,FALSE)</f>
        <v>Nombre de repas servis aux patients</v>
      </c>
      <c r="F14" s="312"/>
      <c r="G14" s="313"/>
      <c r="H14" s="54"/>
      <c r="I14" s="311" t="str">
        <f>HLOOKUP($A$9,'SAISIE DES DONNEES LGG'!$D$10:$AP$207,162,FALSE)</f>
        <v>Nombre de repas servis aux patients</v>
      </c>
      <c r="J14" s="312"/>
      <c r="K14" s="313"/>
      <c r="L14" s="50"/>
      <c r="M14" s="50"/>
      <c r="N14" s="314" t="str">
        <f>IF(B29=0,"",IF(E14&lt;&gt;I14,"La nature de l'uo est différente par rapport à l'année précedente",""))</f>
        <v/>
      </c>
      <c r="O14" s="314"/>
      <c r="P14" s="314"/>
      <c r="Q14" s="314"/>
      <c r="R14" s="314"/>
      <c r="S14" s="314"/>
      <c r="T14" s="314"/>
      <c r="U14" s="314"/>
      <c r="V14" s="238"/>
      <c r="W14" s="238"/>
      <c r="X14" s="238"/>
      <c r="Y14" s="238"/>
      <c r="Z14" s="238"/>
      <c r="AB14" s="225"/>
      <c r="AC14" s="225"/>
      <c r="AD14" s="225"/>
      <c r="AE14" s="225"/>
      <c r="AF14" s="225"/>
      <c r="AG14" s="233"/>
      <c r="AH14" s="233"/>
    </row>
    <row r="15" spans="1:34" ht="48" customHeight="1">
      <c r="A15" s="46"/>
      <c r="B15" s="53"/>
      <c r="C15" s="53" t="s">
        <v>85</v>
      </c>
      <c r="E15" s="311" t="str">
        <f>HLOOKUP($A$9,'SAISIE DES DONNEES LGG'!$D$10:$AP$125,6,FALSE)</f>
        <v>Totalement internalisée</v>
      </c>
      <c r="F15" s="312"/>
      <c r="G15" s="313"/>
      <c r="H15" s="54"/>
      <c r="I15" s="311" t="str">
        <f>HLOOKUP($A$9,'SAISIE DES DONNEES LGG'!$D$10:$AP$125,6,FALSE)</f>
        <v>Totalement internalisée</v>
      </c>
      <c r="J15" s="312"/>
      <c r="K15" s="313"/>
      <c r="L15" s="50"/>
      <c r="M15" s="50"/>
      <c r="N15" s="314" t="str">
        <f>IF(E15&lt;&gt;I15,"Le mode de fonctionnement a évolué par rapport à l'année précédente","")</f>
        <v/>
      </c>
      <c r="O15" s="314"/>
      <c r="P15" s="314"/>
      <c r="Q15" s="314"/>
      <c r="R15" s="314"/>
      <c r="S15" s="314"/>
      <c r="T15" s="314"/>
      <c r="U15" s="314"/>
      <c r="V15" s="238"/>
      <c r="W15" s="238"/>
      <c r="X15" s="238"/>
      <c r="Y15" s="238"/>
      <c r="Z15" s="238"/>
      <c r="AB15" s="233"/>
      <c r="AC15" s="233"/>
      <c r="AD15" s="233"/>
      <c r="AE15" s="233"/>
      <c r="AF15" s="233"/>
      <c r="AG15" s="233"/>
      <c r="AH15" s="233"/>
    </row>
    <row r="16" spans="1:34" ht="25.35" customHeight="1">
      <c r="A16" s="315" t="str">
        <f>IF(B29=0,"La section d'analyse sélectionnée n'a pas été renseignée par l'établissement",IF(E14&lt;&gt;I14,"La nature d'UO est différente de celle demandée par le recueil RTC : la comparaison avec le référentiel ne sera pas possible",""))</f>
        <v/>
      </c>
      <c r="B16" s="315"/>
      <c r="C16" s="315"/>
      <c r="D16" s="315"/>
      <c r="E16" s="315"/>
      <c r="F16" s="315"/>
      <c r="G16" s="315"/>
      <c r="H16" s="315"/>
      <c r="I16" s="315"/>
      <c r="J16" s="315"/>
      <c r="K16" s="315"/>
      <c r="L16" s="315"/>
      <c r="M16" s="315"/>
      <c r="N16" s="315"/>
      <c r="O16" s="315"/>
      <c r="P16" s="315"/>
      <c r="Q16" s="315"/>
      <c r="AC16" s="224"/>
    </row>
    <row r="17" spans="1:29" ht="23.4">
      <c r="A17" s="296" t="s">
        <v>86</v>
      </c>
      <c r="B17" s="297"/>
      <c r="C17" s="297"/>
      <c r="D17" s="297"/>
      <c r="E17" s="297"/>
      <c r="F17" s="297"/>
      <c r="G17" s="297"/>
      <c r="H17" s="297"/>
      <c r="I17" s="297"/>
      <c r="J17" s="297"/>
      <c r="K17" s="297"/>
      <c r="L17" s="297"/>
      <c r="M17" s="297"/>
      <c r="N17" s="297"/>
      <c r="O17" s="297"/>
      <c r="P17" s="297"/>
      <c r="Q17" s="297"/>
      <c r="R17" s="239"/>
      <c r="S17" s="239"/>
      <c r="T17" s="239"/>
      <c r="U17" s="239"/>
      <c r="V17" s="239"/>
      <c r="W17" s="239"/>
      <c r="X17" s="239"/>
      <c r="Y17" s="239"/>
      <c r="Z17" s="239"/>
      <c r="AC17" s="224"/>
    </row>
    <row r="18" spans="1:29" ht="19.5" customHeight="1">
      <c r="E18" s="55" t="s">
        <v>87</v>
      </c>
      <c r="F18" s="56"/>
      <c r="G18" s="55" t="s">
        <v>88</v>
      </c>
      <c r="H18" s="55"/>
      <c r="I18" s="55" t="s">
        <v>87</v>
      </c>
      <c r="J18" s="56"/>
      <c r="K18" s="55" t="s">
        <v>88</v>
      </c>
      <c r="L18" s="50"/>
      <c r="M18" s="50"/>
      <c r="N18" s="316" t="s">
        <v>87</v>
      </c>
      <c r="O18" s="316"/>
      <c r="P18" s="50"/>
      <c r="Q18" s="50"/>
      <c r="R18" s="238"/>
      <c r="S18" s="238"/>
      <c r="T18" s="238"/>
      <c r="U18" s="238"/>
      <c r="V18" s="238"/>
      <c r="W18" s="238"/>
      <c r="X18" s="238"/>
      <c r="Y18" s="238"/>
      <c r="Z18" s="238"/>
      <c r="AC18" s="224"/>
    </row>
    <row r="19" spans="1:29" ht="14.4">
      <c r="B19" s="57" t="s">
        <v>89</v>
      </c>
      <c r="C19" s="58"/>
      <c r="E19" s="59">
        <f>HLOOKUP($A$9,'SAISIE DES DONNEES LGG'!$D$10:$AP$250,9,FALSE)</f>
        <v>431938.94</v>
      </c>
      <c r="F19" s="50"/>
      <c r="G19" s="60">
        <f>IFERROR(E19/$E$13,"")</f>
        <v>0.34861534140481176</v>
      </c>
      <c r="H19" s="120">
        <f>IFERROR(G19/$E$11,"")</f>
        <v>3.1202221300788618E-2</v>
      </c>
      <c r="I19" s="59">
        <f>HLOOKUP($A$9,'SAISIE DES DONNEES LGG'!$D$10:$AP$207,117,FALSE)</f>
        <v>408522.96681422228</v>
      </c>
      <c r="J19" s="50"/>
      <c r="K19" s="60">
        <f>IFERROR(I19/$I$13,"")</f>
        <v>0.34058656946313198</v>
      </c>
      <c r="L19" s="121">
        <f>IFERROR(K19/$I$11,"")</f>
        <v>3.18954795224351E-2</v>
      </c>
      <c r="M19" s="61"/>
      <c r="N19" s="123">
        <f>IFERROR(E19/I19-1,"")</f>
        <v>5.7318621198661379E-2</v>
      </c>
      <c r="O19" s="62">
        <f>IFERROR(E19-I19,"")</f>
        <v>23415.973185777722</v>
      </c>
      <c r="P19" s="61"/>
      <c r="Q19" s="45">
        <f>HLOOKUP($A$9,'SAISIE DES DONNEES LGG'!$D$10:$AP$252,213,FALSE)</f>
        <v>3.72</v>
      </c>
      <c r="R19" s="240"/>
      <c r="S19" s="240"/>
      <c r="T19" s="240"/>
      <c r="U19" s="240"/>
      <c r="V19" s="240"/>
      <c r="W19" s="240"/>
      <c r="X19" s="240"/>
      <c r="Y19" s="240"/>
      <c r="Z19" s="240"/>
      <c r="AC19" s="224"/>
    </row>
    <row r="20" spans="1:29" ht="14.4">
      <c r="B20" s="63"/>
      <c r="C20" s="64" t="s">
        <v>367</v>
      </c>
      <c r="D20" s="65"/>
      <c r="E20" s="66">
        <f>HLOOKUP($A$9,'SAISIE DES DONNEES LGG'!$D$10:$AP$125,10,FALSE)</f>
        <v>0</v>
      </c>
      <c r="F20" s="67"/>
      <c r="G20" s="68">
        <f t="shared" ref="G20:G27" si="0">IFERROR(E20/$E$13,"")</f>
        <v>0</v>
      </c>
      <c r="H20" s="120">
        <f t="shared" ref="H20:H27" si="1">IFERROR(G20/$E$11,"")</f>
        <v>0</v>
      </c>
      <c r="I20" s="66">
        <f>HLOOKUP($A$9,'SAISIE DES DONNEES LGG'!$D$10:$AP$207,118,FALSE)</f>
        <v>0</v>
      </c>
      <c r="J20" s="67"/>
      <c r="K20" s="68">
        <f t="shared" ref="K20:K27" si="2">IFERROR(I20/$I$13,"")</f>
        <v>0</v>
      </c>
      <c r="L20" s="121">
        <f t="shared" ref="L20:L27" si="3">IFERROR(K20/$I$11,"")</f>
        <v>0</v>
      </c>
      <c r="M20" s="69"/>
      <c r="N20" s="124" t="str">
        <f t="shared" ref="N20:N27" si="4">IFERROR(E20/I20-1,"")</f>
        <v/>
      </c>
      <c r="O20" s="70">
        <f t="shared" ref="O20:O31" si="5">IFERROR(E20-I20,"")</f>
        <v>0</v>
      </c>
      <c r="P20" s="61"/>
      <c r="Q20" s="45">
        <f>HLOOKUP($A$9,'SAISIE DES DONNEES LGG'!$D$10:$AP$252,214,FALSE)</f>
        <v>0</v>
      </c>
      <c r="R20" s="240"/>
      <c r="S20" s="240"/>
      <c r="T20" s="240"/>
      <c r="U20" s="240"/>
      <c r="V20" s="240"/>
      <c r="W20" s="240"/>
      <c r="X20" s="240"/>
      <c r="Y20" s="240"/>
      <c r="Z20" s="240"/>
    </row>
    <row r="21" spans="1:29" ht="14.4">
      <c r="B21" s="63"/>
      <c r="C21" s="64" t="s">
        <v>344</v>
      </c>
      <c r="D21" s="65"/>
      <c r="E21" s="66">
        <f>HLOOKUP($A$9,'SAISIE DES DONNEES LGG'!$D$10:$AP$125,13,FALSE)</f>
        <v>0</v>
      </c>
      <c r="F21" s="67"/>
      <c r="G21" s="68">
        <f t="shared" si="0"/>
        <v>0</v>
      </c>
      <c r="H21" s="120">
        <f t="shared" si="1"/>
        <v>0</v>
      </c>
      <c r="I21" s="66">
        <f>HLOOKUP($A$9,'SAISIE DES DONNEES LGG'!$D$10:$AP$207,123,FALSE)</f>
        <v>0</v>
      </c>
      <c r="J21" s="67"/>
      <c r="K21" s="68">
        <f t="shared" si="2"/>
        <v>0</v>
      </c>
      <c r="L21" s="121">
        <f t="shared" si="3"/>
        <v>0</v>
      </c>
      <c r="M21" s="69"/>
      <c r="N21" s="124" t="str">
        <f t="shared" si="4"/>
        <v/>
      </c>
      <c r="O21" s="70">
        <f t="shared" si="5"/>
        <v>0</v>
      </c>
      <c r="P21" s="61"/>
      <c r="Q21" s="45">
        <f>HLOOKUP($A$9,'SAISIE DES DONNEES LGG'!$D$10:$AP$252,215,FALSE)</f>
        <v>0</v>
      </c>
      <c r="R21" s="240"/>
      <c r="S21" s="240"/>
      <c r="T21" s="240"/>
      <c r="U21" s="240"/>
      <c r="V21" s="240"/>
      <c r="W21" s="240"/>
      <c r="X21" s="240"/>
      <c r="Y21" s="240"/>
      <c r="Z21" s="240"/>
    </row>
    <row r="22" spans="1:29" ht="14.4">
      <c r="B22" s="63"/>
      <c r="C22" s="64" t="s">
        <v>345</v>
      </c>
      <c r="D22" s="65"/>
      <c r="E22" s="66">
        <f>HLOOKUP($A$9,'SAISIE DES DONNEES LGG'!$D$10:$AP$125,18,FALSE)</f>
        <v>431938.94</v>
      </c>
      <c r="F22" s="67"/>
      <c r="G22" s="68">
        <f t="shared" ref="G22:G23" si="6">IFERROR(E22/$E$13,"")</f>
        <v>0.34861534140481176</v>
      </c>
      <c r="H22" s="120">
        <f t="shared" ref="H22:H23" si="7">IFERROR(G22/$E$11,"")</f>
        <v>3.1202221300788618E-2</v>
      </c>
      <c r="I22" s="66">
        <f>HLOOKUP($A$9,'SAISIE DES DONNEES LGG'!$D$10:$AP$207,127,FALSE)</f>
        <v>408522.96681422228</v>
      </c>
      <c r="J22" s="67"/>
      <c r="K22" s="68">
        <f t="shared" ref="K22:K23" si="8">IFERROR(I22/$I$13,"")</f>
        <v>0.34058656946313198</v>
      </c>
      <c r="L22" s="121">
        <f t="shared" ref="L22:L23" si="9">IFERROR(K22/$I$11,"")</f>
        <v>3.18954795224351E-2</v>
      </c>
      <c r="M22" s="69"/>
      <c r="N22" s="124">
        <f t="shared" ref="N22:N23" si="10">IFERROR(E22/I22-1,"")</f>
        <v>5.7318621198661379E-2</v>
      </c>
      <c r="O22" s="70">
        <f t="shared" ref="O22:O23" si="11">IFERROR(E22-I22,"")</f>
        <v>23415.973185777722</v>
      </c>
      <c r="P22" s="61"/>
      <c r="Q22" s="45">
        <f>HLOOKUP($A$9,'SAISIE DES DONNEES LGG'!$D$10:$AP$252,216,FALSE)</f>
        <v>2.72</v>
      </c>
      <c r="R22" s="240"/>
      <c r="S22" s="240"/>
      <c r="T22" s="240"/>
      <c r="U22" s="240"/>
      <c r="V22" s="240"/>
      <c r="W22" s="240"/>
      <c r="X22" s="240"/>
      <c r="Y22" s="240"/>
      <c r="Z22" s="240"/>
    </row>
    <row r="23" spans="1:29" ht="14.4">
      <c r="B23" s="63"/>
      <c r="C23" s="64" t="s">
        <v>346</v>
      </c>
      <c r="D23" s="65"/>
      <c r="E23" s="66">
        <f>HLOOKUP($A$9,'SAISIE DES DONNEES LGG'!$D$10:$AP$125,23,FALSE)</f>
        <v>0</v>
      </c>
      <c r="F23" s="67"/>
      <c r="G23" s="68">
        <f t="shared" si="6"/>
        <v>0</v>
      </c>
      <c r="H23" s="120">
        <f t="shared" si="7"/>
        <v>0</v>
      </c>
      <c r="I23" s="66">
        <f>HLOOKUP($A$9,'SAISIE DES DONNEES LGG'!$D$10:$AP$207,132,FALSE)</f>
        <v>0</v>
      </c>
      <c r="J23" s="67"/>
      <c r="K23" s="68">
        <f t="shared" si="8"/>
        <v>0</v>
      </c>
      <c r="L23" s="121">
        <f t="shared" si="9"/>
        <v>0</v>
      </c>
      <c r="M23" s="69"/>
      <c r="N23" s="124" t="str">
        <f t="shared" si="10"/>
        <v/>
      </c>
      <c r="O23" s="70">
        <f t="shared" si="11"/>
        <v>0</v>
      </c>
      <c r="P23" s="61"/>
      <c r="Q23" s="45">
        <f>HLOOKUP($A$9,'SAISIE DES DONNEES LGG'!$D$10:$AP$252,217,FALSE)</f>
        <v>0</v>
      </c>
      <c r="R23" s="240"/>
      <c r="S23" s="240"/>
      <c r="T23" s="240"/>
      <c r="U23" s="240"/>
      <c r="V23" s="240"/>
      <c r="W23" s="240"/>
      <c r="X23" s="240"/>
      <c r="Y23" s="240"/>
      <c r="Z23" s="240"/>
    </row>
    <row r="24" spans="1:29" ht="14.4">
      <c r="B24" s="71" t="s">
        <v>90</v>
      </c>
      <c r="C24" s="72"/>
      <c r="E24" s="73">
        <f>HLOOKUP($A$9,'SAISIE DES DONNEES LGG'!$D$10:$Y$125,26,FALSE)</f>
        <v>3969.29</v>
      </c>
      <c r="F24" s="50"/>
      <c r="G24" s="74">
        <f t="shared" si="0"/>
        <v>3.2035902770995947E-3</v>
      </c>
      <c r="H24" s="120">
        <f t="shared" si="1"/>
        <v>2.867318815641101E-4</v>
      </c>
      <c r="I24" s="74">
        <f>HLOOKUP($A$9,'SAISIE DES DONNEES LGG'!$D$10:$AP$207,135,FALSE)</f>
        <v>3669.8848675839999</v>
      </c>
      <c r="J24" s="50"/>
      <c r="K24" s="74">
        <f t="shared" si="2"/>
        <v>3.0595917461441009E-3</v>
      </c>
      <c r="L24" s="121">
        <f t="shared" si="3"/>
        <v>2.8652670021597635E-4</v>
      </c>
      <c r="M24" s="61"/>
      <c r="N24" s="124">
        <f t="shared" si="4"/>
        <v>8.1584339350980084E-2</v>
      </c>
      <c r="O24" s="75">
        <f t="shared" si="5"/>
        <v>299.40513241600001</v>
      </c>
      <c r="P24" s="61"/>
      <c r="Q24" s="45">
        <f>HLOOKUP($A$9,'SAISIE DES DONNEES LGG'!$D$10:$AP$252,218,FALSE)</f>
        <v>0.01</v>
      </c>
      <c r="R24" s="240"/>
      <c r="S24" s="240"/>
      <c r="T24" s="240"/>
      <c r="U24" s="240"/>
      <c r="V24" s="240"/>
      <c r="W24" s="240"/>
      <c r="X24" s="240"/>
      <c r="Y24" s="240"/>
      <c r="Z24" s="240"/>
    </row>
    <row r="25" spans="1:29" ht="14.4">
      <c r="B25" s="71" t="s">
        <v>91</v>
      </c>
      <c r="C25" s="64"/>
      <c r="E25" s="73">
        <f>HLOOKUP($A$9,'SAISIE DES DONNEES LGG'!$D$10:$AP$125,27,FALSE)</f>
        <v>13376948.689999999</v>
      </c>
      <c r="F25" s="50"/>
      <c r="G25" s="74">
        <f t="shared" si="0"/>
        <v>10.796455477061176</v>
      </c>
      <c r="H25" s="120">
        <f t="shared" si="1"/>
        <v>0.96631832581400123</v>
      </c>
      <c r="I25" s="74">
        <f>HLOOKUP($A$9,'SAISIE DES DONNEES LGG'!$D$10:$AP$207,136,FALSE)</f>
        <v>12367920.099533824</v>
      </c>
      <c r="J25" s="50"/>
      <c r="K25" s="74">
        <f t="shared" si="2"/>
        <v>10.311164414924871</v>
      </c>
      <c r="L25" s="121">
        <f t="shared" si="3"/>
        <v>0.96562684185436876</v>
      </c>
      <c r="M25" s="61"/>
      <c r="N25" s="124">
        <f t="shared" si="4"/>
        <v>8.1584339350980084E-2</v>
      </c>
      <c r="O25" s="75">
        <f t="shared" si="5"/>
        <v>1009028.5904661752</v>
      </c>
      <c r="P25" s="61"/>
      <c r="Q25" s="45">
        <f>HLOOKUP($A$9,'SAISIE DES DONNEES LGG'!$D$10:$AP$252,219,FALSE)</f>
        <v>5.79</v>
      </c>
      <c r="R25" s="240"/>
      <c r="S25" s="240"/>
      <c r="T25" s="240"/>
      <c r="U25" s="240"/>
      <c r="V25" s="240"/>
      <c r="W25" s="240"/>
      <c r="X25" s="240"/>
      <c r="Y25" s="240"/>
      <c r="Z25" s="240"/>
    </row>
    <row r="26" spans="1:29" ht="14.4">
      <c r="B26" s="63" t="s">
        <v>92</v>
      </c>
      <c r="C26" s="64"/>
      <c r="E26" s="73">
        <f>HLOOKUP($A$9,'SAISIE DES DONNEES LGG'!$D$10:$AP$125,28,FALSE)</f>
        <v>30354.3</v>
      </c>
      <c r="F26" s="50"/>
      <c r="G26" s="74">
        <f t="shared" si="0"/>
        <v>2.4498774427709799E-2</v>
      </c>
      <c r="H26" s="120">
        <f t="shared" si="1"/>
        <v>2.1927210036458578E-3</v>
      </c>
      <c r="I26" s="74">
        <f>HLOOKUP($A$9,'SAISIE DES DONNEES LGG'!$D$10:$AP$207,137,FALSE)</f>
        <v>28064.663009280001</v>
      </c>
      <c r="J26" s="50"/>
      <c r="K26" s="74">
        <f t="shared" si="2"/>
        <v>2.3397576327247916E-2</v>
      </c>
      <c r="L26" s="121">
        <f t="shared" si="3"/>
        <v>2.1911519229801325E-3</v>
      </c>
      <c r="M26" s="61"/>
      <c r="N26" s="124">
        <f t="shared" si="4"/>
        <v>8.1584339350980084E-2</v>
      </c>
      <c r="O26" s="75">
        <f t="shared" si="5"/>
        <v>2289.6369907199987</v>
      </c>
      <c r="P26" s="61"/>
      <c r="Q26" s="45">
        <f>HLOOKUP($A$9,'SAISIE DES DONNEES LGG'!$D$10:$AP$252,220,FALSE)</f>
        <v>0.09</v>
      </c>
      <c r="R26" s="240"/>
      <c r="S26" s="240"/>
      <c r="T26" s="240"/>
      <c r="U26" s="240"/>
      <c r="V26" s="240"/>
      <c r="W26" s="240"/>
      <c r="X26" s="240"/>
      <c r="Y26" s="240"/>
      <c r="Z26" s="240"/>
    </row>
    <row r="27" spans="1:29" ht="14.4">
      <c r="B27" s="76"/>
      <c r="C27" s="77" t="s">
        <v>93</v>
      </c>
      <c r="D27" s="65"/>
      <c r="E27" s="78">
        <f>HLOOKUP($A$9,'SAISIE DES DONNEES LGG'!$D$10:$AP$125,41,FALSE)</f>
        <v>301732</v>
      </c>
      <c r="F27" s="67"/>
      <c r="G27" s="139">
        <f t="shared" si="0"/>
        <v>0.24352609698203329</v>
      </c>
      <c r="H27" s="120">
        <f t="shared" si="1"/>
        <v>2.1796387789277696E-2</v>
      </c>
      <c r="I27" s="139">
        <f>HLOOKUP($A$9,'SAISIE DES DONNEES LGG'!$D$10:$AP$207,151,FALSE)</f>
        <v>98555</v>
      </c>
      <c r="J27" s="67"/>
      <c r="K27" s="139">
        <f t="shared" si="2"/>
        <v>8.2165537999491473E-2</v>
      </c>
      <c r="L27" s="121">
        <f t="shared" si="3"/>
        <v>7.6946934191905398E-3</v>
      </c>
      <c r="M27" s="69"/>
      <c r="N27" s="125">
        <f t="shared" si="4"/>
        <v>2.0615595352848661</v>
      </c>
      <c r="O27" s="79">
        <f t="shared" si="5"/>
        <v>203177</v>
      </c>
      <c r="P27" s="61"/>
      <c r="Q27" s="45">
        <f>HLOOKUP($A$9,'SAISIE DES DONNEES LGG'!$D$10:$AP$252,221,FALSE)</f>
        <v>0.36</v>
      </c>
      <c r="R27" s="240"/>
      <c r="S27" s="240"/>
      <c r="T27" s="240"/>
      <c r="U27" s="240"/>
      <c r="V27" s="240"/>
      <c r="W27" s="240"/>
      <c r="X27" s="240"/>
      <c r="Y27" s="240"/>
      <c r="Z27" s="240"/>
    </row>
    <row r="28" spans="1:29" ht="4.5" customHeight="1">
      <c r="B28" s="80"/>
      <c r="C28" s="81"/>
      <c r="E28" s="82"/>
      <c r="F28" s="50"/>
      <c r="G28" s="83"/>
      <c r="H28" s="83"/>
      <c r="I28" s="82"/>
      <c r="J28" s="50"/>
      <c r="K28" s="83"/>
      <c r="L28" s="50"/>
      <c r="M28" s="50"/>
      <c r="N28" s="36"/>
      <c r="O28" s="84"/>
      <c r="P28" s="50"/>
      <c r="Q28" s="50"/>
      <c r="R28" s="50"/>
      <c r="S28" s="238"/>
      <c r="T28" s="238"/>
      <c r="U28" s="238"/>
      <c r="V28" s="238"/>
      <c r="W28" s="238"/>
      <c r="X28" s="238"/>
      <c r="Y28" s="238"/>
      <c r="Z28" s="238"/>
    </row>
    <row r="29" spans="1:29" ht="14.4">
      <c r="B29" s="52">
        <v>1604137.1300000001</v>
      </c>
      <c r="C29" s="85" t="s">
        <v>94</v>
      </c>
      <c r="E29" s="86">
        <f>IFERROR(E19+E24+E25+E26,"")</f>
        <v>13843211.220000001</v>
      </c>
      <c r="F29" s="56"/>
      <c r="G29" s="87">
        <f>IFERROR(E29/$E$13,"")</f>
        <v>11.172773183170799</v>
      </c>
      <c r="H29" s="88"/>
      <c r="I29" s="86">
        <f>IFERROR(I19+I24+I25+I26,"")</f>
        <v>12808177.614224911</v>
      </c>
      <c r="J29" s="56"/>
      <c r="K29" s="87">
        <f>IFERROR(I29/$I$13,"")</f>
        <v>10.678208152461396</v>
      </c>
      <c r="N29" s="122">
        <f>IFERROR(E29/I29-1,"")</f>
        <v>8.0810372634555705E-2</v>
      </c>
      <c r="O29" s="89">
        <f t="shared" ref="O29" si="12">IFERROR(E29-I29,"")</f>
        <v>1035033.6057750899</v>
      </c>
      <c r="Q29" s="45">
        <f>HLOOKUP($A$9,'SAISIE DES DONNEES LGG'!$D$10:$AP$252,222,FALSE)</f>
        <v>9.26</v>
      </c>
    </row>
    <row r="30" spans="1:29" ht="14.4">
      <c r="B30" s="41"/>
      <c r="C30" s="90" t="s">
        <v>95</v>
      </c>
      <c r="D30" s="91"/>
      <c r="E30" s="92">
        <f>IFERROR(E19+E24+E25+E26-E27,"")</f>
        <v>13541479.220000001</v>
      </c>
      <c r="F30" s="93"/>
      <c r="G30" s="94">
        <f>IFERROR(E30/$E$13,"")</f>
        <v>10.929247086188765</v>
      </c>
      <c r="H30" s="95"/>
      <c r="I30" s="92">
        <f>IFERROR(I19+I24+I25+I26-I27,"")</f>
        <v>12709622.614224911</v>
      </c>
      <c r="J30" s="93"/>
      <c r="K30" s="94">
        <f>IFERROR(I30/$I$13,"")</f>
        <v>10.596042614461904</v>
      </c>
      <c r="L30" s="91"/>
      <c r="M30" s="91"/>
      <c r="N30" s="126">
        <f>IFERROR(E30/I30-1,"")</f>
        <v>6.5450928876838343E-2</v>
      </c>
      <c r="O30" s="96">
        <f t="shared" si="5"/>
        <v>831856.60577508993</v>
      </c>
      <c r="Q30" s="45">
        <f>HLOOKUP($A$9,'SAISIE DES DONNEES LGG'!$D$10:$AP$252,223,FALSE)</f>
        <v>8.9</v>
      </c>
    </row>
    <row r="31" spans="1:29" ht="14.4">
      <c r="B31" s="41"/>
      <c r="C31" s="97" t="s">
        <v>54</v>
      </c>
      <c r="D31" s="98"/>
      <c r="E31" s="99">
        <f>HLOOKUP($A$9,'SAISIE DES DONNEES LGG'!$D$10:$AP$125,43,FALSE)</f>
        <v>1496058</v>
      </c>
      <c r="F31" s="98"/>
      <c r="G31" s="98"/>
      <c r="H31" s="98"/>
      <c r="I31" s="99">
        <f>HLOOKUP($A$9,'SAISIE DES DONNEES LGG'!$D$10:$AP$207,153,FALSE)</f>
        <v>95649</v>
      </c>
      <c r="J31" s="98"/>
      <c r="K31" s="98"/>
      <c r="L31" s="98"/>
      <c r="M31" s="98"/>
      <c r="N31" s="126">
        <f>IFERROR(E31/I31-1,"")</f>
        <v>14.641125364614371</v>
      </c>
      <c r="O31" s="96">
        <f t="shared" si="5"/>
        <v>1400409</v>
      </c>
    </row>
    <row r="32" spans="1:29" ht="4.5" customHeight="1">
      <c r="B32" s="41"/>
      <c r="C32" s="100"/>
    </row>
    <row r="33" spans="1:26" ht="4.5" customHeight="1"/>
    <row r="34" spans="1:26" ht="4.5" customHeight="1">
      <c r="A34" s="101"/>
      <c r="B34" s="101"/>
      <c r="C34" s="101"/>
      <c r="D34" s="101"/>
      <c r="E34" s="101"/>
      <c r="F34" s="101"/>
      <c r="G34" s="101"/>
      <c r="H34" s="101"/>
      <c r="I34" s="101"/>
      <c r="J34" s="101"/>
      <c r="K34" s="101"/>
      <c r="L34" s="101"/>
      <c r="M34" s="101"/>
      <c r="N34" s="101"/>
      <c r="O34" s="102"/>
      <c r="P34" s="101"/>
      <c r="Q34" s="101"/>
      <c r="R34" s="241"/>
      <c r="S34" s="241"/>
      <c r="T34" s="241"/>
      <c r="U34" s="241"/>
      <c r="V34" s="241"/>
      <c r="W34" s="241"/>
      <c r="X34" s="241"/>
      <c r="Y34" s="241"/>
      <c r="Z34" s="241"/>
    </row>
    <row r="35" spans="1:26" ht="25.5" customHeight="1">
      <c r="A35" s="296" t="s">
        <v>96</v>
      </c>
      <c r="B35" s="297"/>
      <c r="C35" s="297"/>
      <c r="D35" s="297"/>
      <c r="E35" s="297"/>
      <c r="F35" s="297"/>
      <c r="G35" s="297"/>
      <c r="H35" s="297"/>
      <c r="I35" s="297"/>
      <c r="J35" s="297"/>
      <c r="K35" s="297"/>
      <c r="L35" s="297"/>
      <c r="M35" s="297"/>
      <c r="N35" s="297"/>
      <c r="O35" s="297"/>
      <c r="P35" s="297"/>
      <c r="Q35" s="297"/>
      <c r="R35" s="239"/>
      <c r="S35" s="239"/>
      <c r="T35" s="239"/>
      <c r="U35" s="239"/>
      <c r="V35" s="239"/>
      <c r="W35" s="239"/>
      <c r="X35" s="239"/>
      <c r="Y35" s="239"/>
      <c r="Z35" s="239"/>
    </row>
    <row r="36" spans="1:26" ht="15" customHeight="1">
      <c r="I36" s="225"/>
    </row>
    <row r="37" spans="1:26" ht="14.4">
      <c r="A37" s="307" t="s">
        <v>97</v>
      </c>
      <c r="B37" s="57" t="s">
        <v>98</v>
      </c>
      <c r="C37" s="103"/>
      <c r="E37" s="104">
        <f>HLOOKUP($A$9,'SAISIE DES DONNEES LGG'!$D$10:$AP$125,85,FALSE)</f>
        <v>0</v>
      </c>
      <c r="F37" s="105"/>
      <c r="G37" s="106"/>
      <c r="H37" s="106"/>
      <c r="I37" s="226">
        <f>HLOOKUP($A$9,'SAISIE DES DONNEES LGG'!$D$10:$AP$207,185,FALSE)</f>
        <v>0</v>
      </c>
      <c r="J37" s="105"/>
      <c r="K37" s="106"/>
      <c r="L37" s="50"/>
      <c r="M37" s="50"/>
      <c r="N37" s="123" t="str">
        <f t="shared" ref="N37:N39" si="13">IFERROR(E37/I37-1,"")</f>
        <v/>
      </c>
      <c r="O37" s="107">
        <f t="shared" ref="O37:O39" si="14">IFERROR(E37-I37,"")</f>
        <v>0</v>
      </c>
      <c r="P37" s="50"/>
      <c r="Q37" s="110">
        <v>0</v>
      </c>
      <c r="R37" s="238"/>
      <c r="S37" s="238"/>
      <c r="T37" s="238"/>
      <c r="U37" s="238"/>
      <c r="V37" s="238"/>
      <c r="W37" s="238"/>
      <c r="X37" s="238"/>
      <c r="Y37" s="238"/>
      <c r="Z37" s="238"/>
    </row>
    <row r="38" spans="1:26" ht="14.4">
      <c r="A38" s="308"/>
      <c r="B38" s="71" t="s">
        <v>99</v>
      </c>
      <c r="C38" s="72"/>
      <c r="E38" s="108" t="str">
        <f>HLOOKUP($A$9,'SAISIE DES DONNEES LGG'!$D$10:$AP$125,86,FALSE)</f>
        <v>.</v>
      </c>
      <c r="F38" s="50"/>
      <c r="G38" s="50"/>
      <c r="H38" s="50"/>
      <c r="I38" s="231">
        <f>HLOOKUP($A$9,'SAISIE DES DONNEES LGG'!$D$10:$AP$207,186,FALSE)</f>
        <v>0</v>
      </c>
      <c r="J38" s="50"/>
      <c r="K38" s="50"/>
      <c r="L38" s="109"/>
      <c r="M38" s="109"/>
      <c r="N38" s="124" t="str">
        <f t="shared" si="13"/>
        <v/>
      </c>
      <c r="O38" s="75" t="str">
        <f t="shared" si="14"/>
        <v/>
      </c>
      <c r="P38" s="109"/>
      <c r="Q38" s="110">
        <v>0</v>
      </c>
      <c r="R38" s="242"/>
      <c r="S38" s="242"/>
      <c r="T38" s="242"/>
      <c r="U38" s="242"/>
      <c r="V38" s="242"/>
      <c r="W38" s="242"/>
      <c r="X38" s="242"/>
      <c r="Y38" s="242"/>
      <c r="Z38" s="242"/>
    </row>
    <row r="39" spans="1:26" ht="14.4">
      <c r="A39" s="309"/>
      <c r="B39" s="111" t="s">
        <v>100</v>
      </c>
      <c r="C39" s="112"/>
      <c r="E39" s="113" t="str">
        <f>IFERROR($E$13/E37,"")</f>
        <v/>
      </c>
      <c r="F39" s="114"/>
      <c r="G39" s="114"/>
      <c r="H39" s="114"/>
      <c r="I39" s="227" t="str">
        <f>IFERROR($I$13/I37,"")</f>
        <v/>
      </c>
      <c r="J39" s="114"/>
      <c r="K39" s="114"/>
      <c r="L39" s="109"/>
      <c r="M39" s="109"/>
      <c r="N39" s="127" t="str">
        <f t="shared" si="13"/>
        <v/>
      </c>
      <c r="O39" s="115" t="str">
        <f t="shared" si="14"/>
        <v/>
      </c>
      <c r="S39" s="242"/>
      <c r="T39" s="242"/>
      <c r="U39" s="242"/>
      <c r="V39" s="242"/>
      <c r="W39" s="242"/>
      <c r="X39" s="242"/>
      <c r="Y39" s="242"/>
      <c r="Z39" s="242"/>
    </row>
    <row r="40" spans="1:26" ht="14.4">
      <c r="A40" s="116"/>
      <c r="B40" s="41"/>
      <c r="C40" s="81"/>
      <c r="E40" s="209"/>
      <c r="F40" s="114"/>
      <c r="G40" s="114"/>
      <c r="H40" s="114"/>
      <c r="I40" s="228"/>
      <c r="J40" s="114"/>
      <c r="K40" s="114"/>
      <c r="L40" s="109"/>
      <c r="M40" s="109"/>
      <c r="N40" s="210"/>
      <c r="O40" s="211"/>
      <c r="P40" s="109"/>
      <c r="Q40" s="109"/>
      <c r="R40" s="242"/>
      <c r="S40" s="242"/>
      <c r="T40" s="242"/>
      <c r="U40" s="242"/>
      <c r="V40" s="242"/>
      <c r="W40" s="242"/>
      <c r="X40" s="242"/>
      <c r="Y40" s="242"/>
      <c r="Z40" s="242"/>
    </row>
    <row r="41" spans="1:26" ht="14.4" customHeight="1">
      <c r="A41" s="307" t="s">
        <v>347</v>
      </c>
      <c r="B41" s="57" t="s">
        <v>351</v>
      </c>
      <c r="C41" s="103"/>
      <c r="E41" s="104">
        <f>HLOOKUP($A$9,'SAISIE DES DONNEES LGG'!$D$10:$AP$125,95,FALSE)</f>
        <v>0</v>
      </c>
      <c r="F41" s="105"/>
      <c r="G41" s="106"/>
      <c r="H41" s="106"/>
      <c r="I41" s="226">
        <f>HLOOKUP($A$9,'SAISIE DES DONNEES LGG'!$D$10:$AP$207,190,FALSE)</f>
        <v>0</v>
      </c>
      <c r="J41" s="105"/>
      <c r="K41" s="106"/>
      <c r="L41" s="50"/>
      <c r="M41" s="50"/>
      <c r="N41" s="123" t="str">
        <f t="shared" ref="N41:N43" si="15">IFERROR(E41/I41-1,"")</f>
        <v/>
      </c>
      <c r="O41" s="107">
        <f t="shared" ref="O41:O43" si="16">IFERROR(E41-I41,"")</f>
        <v>0</v>
      </c>
      <c r="P41" s="50"/>
      <c r="Q41" s="110">
        <v>0</v>
      </c>
      <c r="S41" s="242"/>
      <c r="T41" s="242"/>
      <c r="U41" s="242"/>
      <c r="V41" s="242"/>
      <c r="W41" s="242"/>
      <c r="X41" s="242"/>
      <c r="Y41" s="242"/>
      <c r="Z41" s="242"/>
    </row>
    <row r="42" spans="1:26" ht="14.4">
      <c r="A42" s="308"/>
      <c r="B42" s="71" t="s">
        <v>349</v>
      </c>
      <c r="C42" s="72"/>
      <c r="E42" s="108" t="str">
        <f>HLOOKUP($A$9,'SAISIE DES DONNEES LGG'!$D$10:$AP$125,96,FALSE)</f>
        <v>.</v>
      </c>
      <c r="F42" s="50"/>
      <c r="G42" s="50"/>
      <c r="H42" s="50"/>
      <c r="I42" s="231">
        <f>HLOOKUP($A$9,'SAISIE DES DONNEES LGG'!$D$10:$AP$207,191,FALSE)</f>
        <v>0</v>
      </c>
      <c r="J42" s="50"/>
      <c r="K42" s="50"/>
      <c r="L42" s="109"/>
      <c r="M42" s="109"/>
      <c r="N42" s="124" t="str">
        <f t="shared" si="15"/>
        <v/>
      </c>
      <c r="O42" s="75" t="str">
        <f t="shared" si="16"/>
        <v/>
      </c>
      <c r="P42" s="109"/>
      <c r="Q42" s="110">
        <v>0</v>
      </c>
      <c r="S42" s="242"/>
      <c r="T42" s="242"/>
      <c r="U42" s="242"/>
      <c r="V42" s="242"/>
      <c r="W42" s="242"/>
      <c r="X42" s="242"/>
      <c r="Y42" s="242"/>
      <c r="Z42" s="242"/>
    </row>
    <row r="43" spans="1:26" ht="14.4">
      <c r="A43" s="309"/>
      <c r="B43" s="111" t="s">
        <v>350</v>
      </c>
      <c r="C43" s="112"/>
      <c r="E43" s="113" t="str">
        <f>IFERROR($E$13/E41,"")</f>
        <v/>
      </c>
      <c r="F43" s="114"/>
      <c r="G43" s="114"/>
      <c r="H43" s="114"/>
      <c r="I43" s="227" t="str">
        <f>IFERROR($I$13/I41,"")</f>
        <v/>
      </c>
      <c r="J43" s="114"/>
      <c r="K43" s="114"/>
      <c r="L43" s="109"/>
      <c r="M43" s="109"/>
      <c r="N43" s="127" t="str">
        <f t="shared" si="15"/>
        <v/>
      </c>
      <c r="O43" s="115" t="str">
        <f t="shared" si="16"/>
        <v/>
      </c>
      <c r="P43" s="109"/>
      <c r="Q43" s="109"/>
      <c r="R43" s="242"/>
      <c r="S43" s="242"/>
      <c r="T43" s="242"/>
      <c r="U43" s="242"/>
      <c r="V43" s="242"/>
      <c r="W43" s="242"/>
      <c r="X43" s="242"/>
      <c r="Y43" s="242"/>
      <c r="Z43" s="242"/>
    </row>
    <row r="44" spans="1:26" ht="15" customHeight="1">
      <c r="A44" s="116"/>
      <c r="B44" s="41"/>
      <c r="C44" s="81"/>
      <c r="E44" s="49"/>
      <c r="F44" s="49"/>
      <c r="G44" s="49"/>
      <c r="H44" s="49"/>
      <c r="I44" s="229"/>
      <c r="J44" s="49"/>
      <c r="K44" s="49"/>
      <c r="L44" s="109"/>
      <c r="M44" s="109"/>
      <c r="N44" s="117"/>
      <c r="O44" s="117"/>
      <c r="P44" s="109"/>
      <c r="Q44" s="109"/>
      <c r="R44" s="242"/>
      <c r="S44" s="242"/>
      <c r="T44" s="242"/>
      <c r="U44" s="242"/>
      <c r="V44" s="242"/>
      <c r="W44" s="242"/>
      <c r="X44" s="242"/>
      <c r="Y44" s="242"/>
      <c r="Z44" s="242"/>
    </row>
    <row r="45" spans="1:26" ht="14.4">
      <c r="A45" s="307" t="s">
        <v>101</v>
      </c>
      <c r="B45" s="57" t="s">
        <v>348</v>
      </c>
      <c r="C45" s="103"/>
      <c r="E45" s="104">
        <f>HLOOKUP($A$9,'SAISIE DES DONNEES LGG'!$D$10:$AP$125,100,FALSE)</f>
        <v>0</v>
      </c>
      <c r="F45" s="105"/>
      <c r="G45" s="106"/>
      <c r="H45" s="106"/>
      <c r="I45" s="226">
        <f>HLOOKUP($A$9,'SAISIE DES DONNEES LGG'!$D$10:$AP$207,196,FALSE)</f>
        <v>0</v>
      </c>
      <c r="J45" s="105"/>
      <c r="K45" s="106"/>
      <c r="L45" s="50"/>
      <c r="M45" s="50"/>
      <c r="N45" s="123" t="str">
        <f t="shared" ref="N45:N47" si="17">IFERROR(E45/I45-1,"")</f>
        <v/>
      </c>
      <c r="O45" s="107">
        <f t="shared" ref="O45:O47" si="18">IFERROR(E45-I45,"")</f>
        <v>0</v>
      </c>
      <c r="P45" s="50"/>
      <c r="Q45" s="110">
        <v>0</v>
      </c>
      <c r="R45" s="238"/>
      <c r="S45" s="238"/>
      <c r="T45" s="238"/>
      <c r="U45" s="238"/>
      <c r="V45" s="238"/>
      <c r="W45" s="238"/>
      <c r="X45" s="238"/>
      <c r="Y45" s="238"/>
      <c r="Z45" s="238"/>
    </row>
    <row r="46" spans="1:26" ht="14.4">
      <c r="A46" s="308"/>
      <c r="B46" s="71" t="s">
        <v>69</v>
      </c>
      <c r="C46" s="72"/>
      <c r="E46" s="108" t="str">
        <f>HLOOKUP($A$9,'SAISIE DES DONNEES LGG'!$D$10:$AP$125,101,FALSE)</f>
        <v>.</v>
      </c>
      <c r="F46" s="50"/>
      <c r="G46" s="50"/>
      <c r="H46" s="50"/>
      <c r="I46" s="231">
        <f>HLOOKUP($A$9,'SAISIE DES DONNEES LGG'!$D$10:$AP$207,197,FALSE)</f>
        <v>0</v>
      </c>
      <c r="J46" s="50"/>
      <c r="K46" s="50"/>
      <c r="L46" s="109"/>
      <c r="M46" s="109"/>
      <c r="N46" s="124" t="str">
        <f t="shared" si="17"/>
        <v/>
      </c>
      <c r="O46" s="75" t="str">
        <f t="shared" si="18"/>
        <v/>
      </c>
      <c r="P46" s="109"/>
      <c r="Q46" s="110">
        <v>0</v>
      </c>
      <c r="R46" s="242"/>
      <c r="S46" s="242"/>
      <c r="T46" s="242"/>
      <c r="U46" s="242"/>
      <c r="V46" s="242"/>
      <c r="W46" s="242"/>
      <c r="X46" s="242"/>
      <c r="Y46" s="242"/>
      <c r="Z46" s="242"/>
    </row>
    <row r="47" spans="1:26" ht="14.4">
      <c r="A47" s="309"/>
      <c r="B47" s="111" t="s">
        <v>352</v>
      </c>
      <c r="C47" s="112"/>
      <c r="E47" s="113" t="str">
        <f>IFERROR($E$13/E45,"")</f>
        <v/>
      </c>
      <c r="F47" s="49"/>
      <c r="G47" s="49"/>
      <c r="H47" s="49"/>
      <c r="I47" s="227" t="str">
        <f>IFERROR($I$13/I45,"")</f>
        <v/>
      </c>
      <c r="J47" s="49"/>
      <c r="K47" s="49"/>
      <c r="L47" s="109"/>
      <c r="M47" s="109"/>
      <c r="N47" s="127" t="str">
        <f t="shared" si="17"/>
        <v/>
      </c>
      <c r="O47" s="115" t="str">
        <f t="shared" si="18"/>
        <v/>
      </c>
      <c r="P47" s="109"/>
      <c r="Q47" s="109"/>
      <c r="R47" s="242"/>
      <c r="S47" s="242"/>
      <c r="T47" s="242"/>
      <c r="U47" s="242"/>
      <c r="V47" s="242"/>
      <c r="W47" s="242"/>
      <c r="X47" s="242"/>
      <c r="Y47" s="242"/>
      <c r="Z47" s="242"/>
    </row>
    <row r="48" spans="1:26" ht="14.4">
      <c r="E48" s="50"/>
      <c r="F48" s="50"/>
      <c r="G48" s="50"/>
      <c r="H48" s="50"/>
      <c r="I48" s="50"/>
      <c r="J48" s="50"/>
      <c r="K48" s="50"/>
      <c r="L48" s="109"/>
      <c r="M48" s="109"/>
      <c r="N48" s="117"/>
      <c r="O48" s="117"/>
      <c r="P48" s="109"/>
      <c r="Q48" s="109"/>
      <c r="R48" s="242"/>
      <c r="S48" s="242"/>
      <c r="T48" s="242"/>
      <c r="U48" s="242"/>
      <c r="V48" s="242"/>
      <c r="W48" s="242"/>
      <c r="X48" s="242"/>
      <c r="Y48" s="242"/>
      <c r="Z48" s="242"/>
    </row>
    <row r="49" spans="1:26" ht="14.4">
      <c r="A49" s="307" t="s">
        <v>102</v>
      </c>
      <c r="B49" s="57" t="s">
        <v>353</v>
      </c>
      <c r="C49" s="103"/>
      <c r="E49" s="104">
        <f>HLOOKUP($A$9,'SAISIE DES DONNEES LGG'!$D$10:$AP$125,110,FALSE)</f>
        <v>10.9</v>
      </c>
      <c r="F49" s="105"/>
      <c r="G49" s="106"/>
      <c r="H49" s="106"/>
      <c r="I49" s="104">
        <f>HLOOKUP($A$9,'SAISIE DES DONNEES LGG'!$D$10:$AP$302,201,FALSE)</f>
        <v>10.75</v>
      </c>
      <c r="J49" s="105"/>
      <c r="K49" s="106"/>
      <c r="L49" s="50"/>
      <c r="M49" s="50"/>
      <c r="N49" s="123">
        <f t="shared" ref="N49:N51" si="19">IFERROR(E49/I49-1,"")</f>
        <v>1.3953488372093092E-2</v>
      </c>
      <c r="O49" s="107">
        <f t="shared" ref="O49:O51" si="20">IFERROR(E49-I49,"")</f>
        <v>0.15000000000000036</v>
      </c>
      <c r="P49" s="50"/>
      <c r="Q49" s="50"/>
      <c r="R49" s="238"/>
      <c r="S49" s="238"/>
      <c r="T49" s="238"/>
      <c r="U49" s="238"/>
      <c r="V49" s="238"/>
      <c r="W49" s="238"/>
      <c r="X49" s="238"/>
      <c r="Y49" s="238"/>
      <c r="Z49" s="238"/>
    </row>
    <row r="50" spans="1:26" ht="14.4">
      <c r="A50" s="308"/>
      <c r="B50" s="71" t="s">
        <v>354</v>
      </c>
      <c r="C50" s="72"/>
      <c r="E50" s="108">
        <f>HLOOKUP($A$9,'SAISIE DES DONNEES LGG'!$D$10:$AP$125,111,FALSE)</f>
        <v>38296.3266</v>
      </c>
      <c r="F50" s="50"/>
      <c r="G50" s="50"/>
      <c r="H50" s="50"/>
      <c r="I50" s="232">
        <f>HLOOKUP($A$9,'SAISIE DES DONNEES LGG'!$D$10:$AP$302,202,FALSE)</f>
        <v>38232.558139534885</v>
      </c>
      <c r="J50" s="50"/>
      <c r="K50" s="50"/>
      <c r="L50" s="109"/>
      <c r="M50" s="109"/>
      <c r="N50" s="124">
        <f t="shared" si="19"/>
        <v>1.6679098540146597E-3</v>
      </c>
      <c r="O50" s="75">
        <f t="shared" si="20"/>
        <v>63.768460465114913</v>
      </c>
      <c r="P50" s="109"/>
      <c r="Q50" s="110">
        <v>37446</v>
      </c>
      <c r="R50" s="242"/>
      <c r="S50" s="242"/>
      <c r="T50" s="242"/>
      <c r="U50" s="242"/>
      <c r="V50" s="242"/>
      <c r="W50" s="242"/>
      <c r="X50" s="242"/>
      <c r="Y50" s="242"/>
      <c r="Z50" s="242"/>
    </row>
    <row r="51" spans="1:26" ht="14.4">
      <c r="A51" s="309"/>
      <c r="B51" s="111" t="s">
        <v>355</v>
      </c>
      <c r="C51" s="112"/>
      <c r="E51" s="113">
        <f>IFERROR($E$13/E49,"")</f>
        <v>113670.91743119266</v>
      </c>
      <c r="F51" s="114"/>
      <c r="G51" s="114"/>
      <c r="H51" s="114"/>
      <c r="I51" s="230">
        <f>IFERROR($I$13/I49,"")</f>
        <v>111578.49385469766</v>
      </c>
      <c r="J51" s="114"/>
      <c r="K51" s="114"/>
      <c r="L51" s="109"/>
      <c r="M51" s="109"/>
      <c r="N51" s="127">
        <f t="shared" si="19"/>
        <v>1.8752929029673515E-2</v>
      </c>
      <c r="O51" s="115">
        <f t="shared" si="20"/>
        <v>2092.423576494999</v>
      </c>
      <c r="P51" s="109"/>
      <c r="Q51" s="138">
        <v>14009</v>
      </c>
      <c r="R51" s="242"/>
      <c r="S51" s="242"/>
      <c r="T51" s="242"/>
      <c r="U51" s="242"/>
      <c r="V51" s="242"/>
      <c r="W51" s="242"/>
      <c r="X51" s="242"/>
      <c r="Y51" s="242"/>
      <c r="Z51" s="242"/>
    </row>
    <row r="52" spans="1:26" ht="7.35" customHeight="1">
      <c r="A52" s="116"/>
      <c r="B52" s="41"/>
      <c r="C52" s="81"/>
      <c r="E52" s="118"/>
      <c r="F52" s="118"/>
      <c r="G52" s="118"/>
      <c r="H52" s="118"/>
      <c r="I52" s="118"/>
      <c r="J52" s="118"/>
      <c r="K52" s="118"/>
    </row>
    <row r="54" spans="1:26" ht="23.4">
      <c r="A54" s="296" t="s">
        <v>103</v>
      </c>
      <c r="B54" s="297"/>
      <c r="C54" s="297"/>
      <c r="D54" s="297"/>
      <c r="E54" s="297"/>
      <c r="F54" s="297"/>
      <c r="G54" s="297"/>
      <c r="H54" s="297"/>
      <c r="I54" s="297"/>
      <c r="J54" s="297"/>
      <c r="K54" s="297"/>
      <c r="L54" s="297"/>
      <c r="M54" s="297"/>
      <c r="N54" s="297"/>
      <c r="O54" s="297"/>
      <c r="P54" s="297"/>
      <c r="Q54" s="297"/>
    </row>
    <row r="56" spans="1:26">
      <c r="A56" s="310"/>
      <c r="B56" s="299"/>
      <c r="C56" s="299"/>
      <c r="D56" s="299"/>
      <c r="E56" s="299"/>
      <c r="F56" s="299"/>
      <c r="G56" s="299"/>
      <c r="H56" s="299"/>
      <c r="I56" s="299"/>
      <c r="J56" s="299"/>
      <c r="K56" s="299"/>
      <c r="L56" s="299"/>
      <c r="M56" s="299"/>
      <c r="N56" s="299"/>
      <c r="O56" s="299"/>
      <c r="P56" s="299"/>
      <c r="Q56" s="300"/>
    </row>
    <row r="57" spans="1:26">
      <c r="A57" s="301"/>
      <c r="B57" s="302"/>
      <c r="C57" s="302"/>
      <c r="D57" s="302"/>
      <c r="E57" s="302"/>
      <c r="F57" s="302"/>
      <c r="G57" s="302"/>
      <c r="H57" s="302"/>
      <c r="I57" s="302"/>
      <c r="J57" s="302"/>
      <c r="K57" s="302"/>
      <c r="L57" s="302"/>
      <c r="M57" s="302"/>
      <c r="N57" s="302"/>
      <c r="O57" s="302"/>
      <c r="P57" s="302"/>
      <c r="Q57" s="303"/>
    </row>
    <row r="58" spans="1:26">
      <c r="A58" s="301"/>
      <c r="B58" s="302"/>
      <c r="C58" s="302"/>
      <c r="D58" s="302"/>
      <c r="E58" s="302"/>
      <c r="F58" s="302"/>
      <c r="G58" s="302"/>
      <c r="H58" s="302"/>
      <c r="I58" s="302"/>
      <c r="J58" s="302"/>
      <c r="K58" s="302"/>
      <c r="L58" s="302"/>
      <c r="M58" s="302"/>
      <c r="N58" s="302"/>
      <c r="O58" s="302"/>
      <c r="P58" s="302"/>
      <c r="Q58" s="303"/>
    </row>
    <row r="59" spans="1:26">
      <c r="A59" s="301"/>
      <c r="B59" s="302"/>
      <c r="C59" s="302"/>
      <c r="D59" s="302"/>
      <c r="E59" s="302"/>
      <c r="F59" s="302"/>
      <c r="G59" s="302"/>
      <c r="H59" s="302"/>
      <c r="I59" s="302"/>
      <c r="J59" s="302"/>
      <c r="K59" s="302"/>
      <c r="L59" s="302"/>
      <c r="M59" s="302"/>
      <c r="N59" s="302"/>
      <c r="O59" s="302"/>
      <c r="P59" s="302"/>
      <c r="Q59" s="303"/>
    </row>
    <row r="60" spans="1:26">
      <c r="A60" s="301"/>
      <c r="B60" s="302"/>
      <c r="C60" s="302"/>
      <c r="D60" s="302"/>
      <c r="E60" s="302"/>
      <c r="F60" s="302"/>
      <c r="G60" s="302"/>
      <c r="H60" s="302"/>
      <c r="I60" s="302"/>
      <c r="J60" s="302"/>
      <c r="K60" s="302"/>
      <c r="L60" s="302"/>
      <c r="M60" s="302"/>
      <c r="N60" s="302"/>
      <c r="O60" s="302"/>
      <c r="P60" s="302"/>
      <c r="Q60" s="303"/>
    </row>
    <row r="61" spans="1:26">
      <c r="A61" s="301"/>
      <c r="B61" s="302"/>
      <c r="C61" s="302"/>
      <c r="D61" s="302"/>
      <c r="E61" s="302"/>
      <c r="F61" s="302"/>
      <c r="G61" s="302"/>
      <c r="H61" s="302"/>
      <c r="I61" s="302"/>
      <c r="J61" s="302"/>
      <c r="K61" s="302"/>
      <c r="L61" s="302"/>
      <c r="M61" s="302"/>
      <c r="N61" s="302"/>
      <c r="O61" s="302"/>
      <c r="P61" s="302"/>
      <c r="Q61" s="303"/>
    </row>
    <row r="62" spans="1:26">
      <c r="A62" s="301"/>
      <c r="B62" s="302"/>
      <c r="C62" s="302"/>
      <c r="D62" s="302"/>
      <c r="E62" s="302"/>
      <c r="F62" s="302"/>
      <c r="G62" s="302"/>
      <c r="H62" s="302"/>
      <c r="I62" s="302"/>
      <c r="J62" s="302"/>
      <c r="K62" s="302"/>
      <c r="L62" s="302"/>
      <c r="M62" s="302"/>
      <c r="N62" s="302"/>
      <c r="O62" s="302"/>
      <c r="P62" s="302"/>
      <c r="Q62" s="303"/>
    </row>
    <row r="63" spans="1:26">
      <c r="A63" s="301"/>
      <c r="B63" s="302"/>
      <c r="C63" s="302"/>
      <c r="D63" s="302"/>
      <c r="E63" s="302"/>
      <c r="F63" s="302"/>
      <c r="G63" s="302"/>
      <c r="H63" s="302"/>
      <c r="I63" s="302"/>
      <c r="J63" s="302"/>
      <c r="K63" s="302"/>
      <c r="L63" s="302"/>
      <c r="M63" s="302"/>
      <c r="N63" s="302"/>
      <c r="O63" s="302"/>
      <c r="P63" s="302"/>
      <c r="Q63" s="303"/>
    </row>
    <row r="64" spans="1:26">
      <c r="A64" s="301"/>
      <c r="B64" s="302"/>
      <c r="C64" s="302"/>
      <c r="D64" s="302"/>
      <c r="E64" s="302"/>
      <c r="F64" s="302"/>
      <c r="G64" s="302"/>
      <c r="H64" s="302"/>
      <c r="I64" s="302"/>
      <c r="J64" s="302"/>
      <c r="K64" s="302"/>
      <c r="L64" s="302"/>
      <c r="M64" s="302"/>
      <c r="N64" s="302"/>
      <c r="O64" s="302"/>
      <c r="P64" s="302"/>
      <c r="Q64" s="303"/>
    </row>
    <row r="65" spans="1:17">
      <c r="A65" s="304"/>
      <c r="B65" s="305"/>
      <c r="C65" s="305"/>
      <c r="D65" s="305"/>
      <c r="E65" s="305"/>
      <c r="F65" s="305"/>
      <c r="G65" s="305"/>
      <c r="H65" s="305"/>
      <c r="I65" s="305"/>
      <c r="J65" s="305"/>
      <c r="K65" s="305"/>
      <c r="L65" s="305"/>
      <c r="M65" s="305"/>
      <c r="N65" s="305"/>
      <c r="O65" s="305"/>
      <c r="P65" s="305"/>
      <c r="Q65" s="306"/>
    </row>
    <row r="67" spans="1:17" ht="23.4">
      <c r="A67" s="296" t="s">
        <v>133</v>
      </c>
      <c r="B67" s="297"/>
      <c r="C67" s="297"/>
      <c r="D67" s="297"/>
      <c r="E67" s="297"/>
      <c r="F67" s="297"/>
      <c r="G67" s="297"/>
      <c r="H67" s="297"/>
      <c r="I67" s="297"/>
      <c r="J67" s="297"/>
      <c r="K67" s="297"/>
      <c r="L67" s="297"/>
      <c r="M67" s="297"/>
      <c r="N67" s="297"/>
      <c r="O67" s="297"/>
      <c r="P67" s="297"/>
      <c r="Q67" s="297"/>
    </row>
    <row r="69" spans="1:17">
      <c r="A69" s="298"/>
      <c r="B69" s="299"/>
      <c r="C69" s="299"/>
      <c r="D69" s="299"/>
      <c r="E69" s="299"/>
      <c r="F69" s="299"/>
      <c r="G69" s="299"/>
      <c r="H69" s="299"/>
      <c r="I69" s="299"/>
      <c r="J69" s="299"/>
      <c r="K69" s="299"/>
      <c r="L69" s="299"/>
      <c r="M69" s="299"/>
      <c r="N69" s="299"/>
      <c r="O69" s="299"/>
      <c r="P69" s="299"/>
      <c r="Q69" s="300"/>
    </row>
    <row r="70" spans="1:17">
      <c r="A70" s="301"/>
      <c r="B70" s="302"/>
      <c r="C70" s="302"/>
      <c r="D70" s="302"/>
      <c r="E70" s="302"/>
      <c r="F70" s="302"/>
      <c r="G70" s="302"/>
      <c r="H70" s="302"/>
      <c r="I70" s="302"/>
      <c r="J70" s="302"/>
      <c r="K70" s="302"/>
      <c r="L70" s="302"/>
      <c r="M70" s="302"/>
      <c r="N70" s="302"/>
      <c r="O70" s="302"/>
      <c r="P70" s="302"/>
      <c r="Q70" s="303"/>
    </row>
    <row r="71" spans="1:17">
      <c r="A71" s="301"/>
      <c r="B71" s="302"/>
      <c r="C71" s="302"/>
      <c r="D71" s="302"/>
      <c r="E71" s="302"/>
      <c r="F71" s="302"/>
      <c r="G71" s="302"/>
      <c r="H71" s="302"/>
      <c r="I71" s="302"/>
      <c r="J71" s="302"/>
      <c r="K71" s="302"/>
      <c r="L71" s="302"/>
      <c r="M71" s="302"/>
      <c r="N71" s="302"/>
      <c r="O71" s="302"/>
      <c r="P71" s="302"/>
      <c r="Q71" s="303"/>
    </row>
    <row r="72" spans="1:17">
      <c r="A72" s="301"/>
      <c r="B72" s="302"/>
      <c r="C72" s="302"/>
      <c r="D72" s="302"/>
      <c r="E72" s="302"/>
      <c r="F72" s="302"/>
      <c r="G72" s="302"/>
      <c r="H72" s="302"/>
      <c r="I72" s="302"/>
      <c r="J72" s="302"/>
      <c r="K72" s="302"/>
      <c r="L72" s="302"/>
      <c r="M72" s="302"/>
      <c r="N72" s="302"/>
      <c r="O72" s="302"/>
      <c r="P72" s="302"/>
      <c r="Q72" s="303"/>
    </row>
    <row r="73" spans="1:17">
      <c r="A73" s="301"/>
      <c r="B73" s="302"/>
      <c r="C73" s="302"/>
      <c r="D73" s="302"/>
      <c r="E73" s="302"/>
      <c r="F73" s="302"/>
      <c r="G73" s="302"/>
      <c r="H73" s="302"/>
      <c r="I73" s="302"/>
      <c r="J73" s="302"/>
      <c r="K73" s="302"/>
      <c r="L73" s="302"/>
      <c r="M73" s="302"/>
      <c r="N73" s="302"/>
      <c r="O73" s="302"/>
      <c r="P73" s="302"/>
      <c r="Q73" s="303"/>
    </row>
    <row r="74" spans="1:17">
      <c r="A74" s="301"/>
      <c r="B74" s="302"/>
      <c r="C74" s="302"/>
      <c r="D74" s="302"/>
      <c r="E74" s="302"/>
      <c r="F74" s="302"/>
      <c r="G74" s="302"/>
      <c r="H74" s="302"/>
      <c r="I74" s="302"/>
      <c r="J74" s="302"/>
      <c r="K74" s="302"/>
      <c r="L74" s="302"/>
      <c r="M74" s="302"/>
      <c r="N74" s="302"/>
      <c r="O74" s="302"/>
      <c r="P74" s="302"/>
      <c r="Q74" s="303"/>
    </row>
    <row r="75" spans="1:17">
      <c r="A75" s="301"/>
      <c r="B75" s="302"/>
      <c r="C75" s="302"/>
      <c r="D75" s="302"/>
      <c r="E75" s="302"/>
      <c r="F75" s="302"/>
      <c r="G75" s="302"/>
      <c r="H75" s="302"/>
      <c r="I75" s="302"/>
      <c r="J75" s="302"/>
      <c r="K75" s="302"/>
      <c r="L75" s="302"/>
      <c r="M75" s="302"/>
      <c r="N75" s="302"/>
      <c r="O75" s="302"/>
      <c r="P75" s="302"/>
      <c r="Q75" s="303"/>
    </row>
    <row r="76" spans="1:17">
      <c r="A76" s="301"/>
      <c r="B76" s="302"/>
      <c r="C76" s="302"/>
      <c r="D76" s="302"/>
      <c r="E76" s="302"/>
      <c r="F76" s="302"/>
      <c r="G76" s="302"/>
      <c r="H76" s="302"/>
      <c r="I76" s="302"/>
      <c r="J76" s="302"/>
      <c r="K76" s="302"/>
      <c r="L76" s="302"/>
      <c r="M76" s="302"/>
      <c r="N76" s="302"/>
      <c r="O76" s="302"/>
      <c r="P76" s="302"/>
      <c r="Q76" s="303"/>
    </row>
    <row r="77" spans="1:17">
      <c r="A77" s="301"/>
      <c r="B77" s="302"/>
      <c r="C77" s="302"/>
      <c r="D77" s="302"/>
      <c r="E77" s="302"/>
      <c r="F77" s="302"/>
      <c r="G77" s="302"/>
      <c r="H77" s="302"/>
      <c r="I77" s="302"/>
      <c r="J77" s="302"/>
      <c r="K77" s="302"/>
      <c r="L77" s="302"/>
      <c r="M77" s="302"/>
      <c r="N77" s="302"/>
      <c r="O77" s="302"/>
      <c r="P77" s="302"/>
      <c r="Q77" s="303"/>
    </row>
    <row r="78" spans="1:17">
      <c r="A78" s="304"/>
      <c r="B78" s="305"/>
      <c r="C78" s="305"/>
      <c r="D78" s="305"/>
      <c r="E78" s="305"/>
      <c r="F78" s="305"/>
      <c r="G78" s="305"/>
      <c r="H78" s="305"/>
      <c r="I78" s="305"/>
      <c r="J78" s="305"/>
      <c r="K78" s="305"/>
      <c r="L78" s="305"/>
      <c r="M78" s="305"/>
      <c r="N78" s="305"/>
      <c r="O78" s="305"/>
      <c r="P78" s="305"/>
      <c r="Q78" s="306"/>
    </row>
  </sheetData>
  <mergeCells count="31">
    <mergeCell ref="A1:Z1"/>
    <mergeCell ref="A2:Z2"/>
    <mergeCell ref="A4:Q7"/>
    <mergeCell ref="A9:C9"/>
    <mergeCell ref="E9:G9"/>
    <mergeCell ref="I9:K9"/>
    <mergeCell ref="N9:O9"/>
    <mergeCell ref="A11:C11"/>
    <mergeCell ref="E11:G11"/>
    <mergeCell ref="I11:K11"/>
    <mergeCell ref="B13:C13"/>
    <mergeCell ref="E13:G13"/>
    <mergeCell ref="I13:K13"/>
    <mergeCell ref="A45:A47"/>
    <mergeCell ref="E14:G14"/>
    <mergeCell ref="I14:K14"/>
    <mergeCell ref="N14:U14"/>
    <mergeCell ref="E15:G15"/>
    <mergeCell ref="I15:K15"/>
    <mergeCell ref="N15:U15"/>
    <mergeCell ref="A16:Q16"/>
    <mergeCell ref="A17:Q17"/>
    <mergeCell ref="N18:O18"/>
    <mergeCell ref="A35:Q35"/>
    <mergeCell ref="A37:A39"/>
    <mergeCell ref="A41:A43"/>
    <mergeCell ref="A67:Q67"/>
    <mergeCell ref="A69:Q78"/>
    <mergeCell ref="A49:A51"/>
    <mergeCell ref="A54:Q54"/>
    <mergeCell ref="A56:Q65"/>
  </mergeCells>
  <phoneticPr fontId="3" type="noConversion"/>
  <conditionalFormatting sqref="A16">
    <cfRule type="expression" dxfId="44" priority="114">
      <formula>$A$3&lt;&gt;""</formula>
    </cfRule>
  </conditionalFormatting>
  <conditionalFormatting sqref="E14:G15">
    <cfRule type="expression" dxfId="43" priority="103">
      <formula>$A$3&lt;&gt;""</formula>
    </cfRule>
  </conditionalFormatting>
  <conditionalFormatting sqref="E13:H13">
    <cfRule type="expression" dxfId="42" priority="113">
      <formula>$A$3&lt;&gt;""</formula>
    </cfRule>
  </conditionalFormatting>
  <conditionalFormatting sqref="E11:K11">
    <cfRule type="expression" dxfId="41" priority="106">
      <formula>$A$3&lt;&gt;""</formula>
    </cfRule>
    <cfRule type="expression" dxfId="40" priority="121">
      <formula>#REF!&lt;=0</formula>
    </cfRule>
    <cfRule type="expression" dxfId="39" priority="122">
      <formula>#REF!&gt;0</formula>
    </cfRule>
  </conditionalFormatting>
  <conditionalFormatting sqref="E37:K37 I38">
    <cfRule type="cellIs" dxfId="38" priority="52" operator="equal">
      <formula>0</formula>
    </cfRule>
  </conditionalFormatting>
  <conditionalFormatting sqref="E45:K45 I46">
    <cfRule type="cellIs" dxfId="37" priority="51" operator="equal">
      <formula>0</formula>
    </cfRule>
  </conditionalFormatting>
  <conditionalFormatting sqref="E49:K49 I50">
    <cfRule type="cellIs" dxfId="36" priority="107" operator="equal">
      <formula>0</formula>
    </cfRule>
  </conditionalFormatting>
  <conditionalFormatting sqref="G28:H28 H30 G19:G27">
    <cfRule type="expression" dxfId="35" priority="123">
      <formula>#REF!&lt;=0</formula>
    </cfRule>
    <cfRule type="expression" dxfId="34" priority="124">
      <formula>#REF!&gt;0</formula>
    </cfRule>
  </conditionalFormatting>
  <conditionalFormatting sqref="H29">
    <cfRule type="expression" dxfId="33" priority="63">
      <formula>#REF!&lt;=0</formula>
    </cfRule>
    <cfRule type="expression" dxfId="32" priority="64">
      <formula>#REF!&gt;0</formula>
    </cfRule>
  </conditionalFormatting>
  <conditionalFormatting sqref="I13:K13 I15:K15">
    <cfRule type="expression" dxfId="31" priority="101">
      <formula>$A$3&lt;&gt;""</formula>
    </cfRule>
  </conditionalFormatting>
  <conditionalFormatting sqref="K19:K27">
    <cfRule type="expression" dxfId="30" priority="55">
      <formula>#REF!&lt;=0</formula>
    </cfRule>
    <cfRule type="expression" dxfId="29" priority="56">
      <formula>#REF!&gt;0</formula>
    </cfRule>
  </conditionalFormatting>
  <conditionalFormatting sqref="K28">
    <cfRule type="expression" dxfId="28" priority="127">
      <formula>#REF!&lt;=0</formula>
    </cfRule>
    <cfRule type="expression" dxfId="27" priority="128">
      <formula>#REF!&gt;0</formula>
    </cfRule>
  </conditionalFormatting>
  <conditionalFormatting sqref="N11:O11 N19:O31">
    <cfRule type="expression" dxfId="26" priority="80" stopIfTrue="1">
      <formula>$A$3&lt;&gt;""</formula>
    </cfRule>
    <cfRule type="cellIs" dxfId="25" priority="81" operator="lessThan">
      <formula>0</formula>
    </cfRule>
    <cfRule type="cellIs" dxfId="24" priority="82" operator="greaterThanOrEqual">
      <formula>0</formula>
    </cfRule>
  </conditionalFormatting>
  <conditionalFormatting sqref="N13:O13">
    <cfRule type="expression" dxfId="23" priority="77" stopIfTrue="1">
      <formula>$A$3&lt;&gt;""</formula>
    </cfRule>
    <cfRule type="cellIs" dxfId="22" priority="78" operator="lessThan">
      <formula>0</formula>
    </cfRule>
    <cfRule type="cellIs" dxfId="21" priority="79" operator="greaterThanOrEqual">
      <formula>0</formula>
    </cfRule>
  </conditionalFormatting>
  <conditionalFormatting sqref="N37:O43">
    <cfRule type="expression" dxfId="20" priority="45" stopIfTrue="1">
      <formula>$A$3&lt;&gt;""</formula>
    </cfRule>
    <cfRule type="cellIs" dxfId="19" priority="46" operator="lessThan">
      <formula>0</formula>
    </cfRule>
    <cfRule type="cellIs" dxfId="18" priority="47" operator="greaterThanOrEqual">
      <formula>0</formula>
    </cfRule>
  </conditionalFormatting>
  <conditionalFormatting sqref="N45:O47">
    <cfRule type="expression" dxfId="17" priority="39" stopIfTrue="1">
      <formula>$A$3&lt;&gt;""</formula>
    </cfRule>
    <cfRule type="cellIs" dxfId="16" priority="40" operator="lessThan">
      <formula>0</formula>
    </cfRule>
    <cfRule type="cellIs" dxfId="15" priority="41" operator="greaterThanOrEqual">
      <formula>0</formula>
    </cfRule>
  </conditionalFormatting>
  <conditionalFormatting sqref="N49:O51">
    <cfRule type="expression" dxfId="14" priority="65" stopIfTrue="1">
      <formula>$A$3&lt;&gt;""</formula>
    </cfRule>
    <cfRule type="cellIs" dxfId="13" priority="66" operator="lessThan">
      <formula>0</formula>
    </cfRule>
    <cfRule type="cellIs" dxfId="12" priority="67" operator="greaterThanOrEqual">
      <formula>0</formula>
    </cfRule>
  </conditionalFormatting>
  <conditionalFormatting sqref="Q9">
    <cfRule type="expression" dxfId="11" priority="125">
      <formula>#REF!&lt;&gt;""</formula>
    </cfRule>
  </conditionalFormatting>
  <conditionalFormatting sqref="Q11">
    <cfRule type="expression" dxfId="10" priority="126">
      <formula>#REF!&lt;&gt;""</formula>
    </cfRule>
  </conditionalFormatting>
  <conditionalFormatting sqref="Q19:Q27">
    <cfRule type="expression" dxfId="9" priority="20">
      <formula>#REF!&lt;&gt;""</formula>
    </cfRule>
  </conditionalFormatting>
  <conditionalFormatting sqref="Q29:Q30">
    <cfRule type="expression" dxfId="8" priority="13">
      <formula>#REF!&lt;&gt;""</formula>
    </cfRule>
  </conditionalFormatting>
  <conditionalFormatting sqref="Q37:Q38">
    <cfRule type="expression" dxfId="7" priority="9">
      <formula>#REF!&lt;&gt;""</formula>
    </cfRule>
  </conditionalFormatting>
  <conditionalFormatting sqref="Q50:Q51">
    <cfRule type="expression" dxfId="6" priority="7">
      <formula>#REF!&lt;&gt;""</formula>
    </cfRule>
  </conditionalFormatting>
  <conditionalFormatting sqref="E41:K41 I42">
    <cfRule type="cellIs" dxfId="5" priority="6" operator="equal">
      <formula>0</formula>
    </cfRule>
  </conditionalFormatting>
  <conditionalFormatting sqref="Q41:Q42">
    <cfRule type="expression" dxfId="4" priority="5">
      <formula>#REF!&lt;&gt;""</formula>
    </cfRule>
  </conditionalFormatting>
  <conditionalFormatting sqref="I14:K14">
    <cfRule type="expression" dxfId="3" priority="4">
      <formula>$A$3&lt;&gt;""</formula>
    </cfRule>
  </conditionalFormatting>
  <conditionalFormatting sqref="I24:I27">
    <cfRule type="expression" dxfId="2" priority="2">
      <formula>#REF!&lt;=0</formula>
    </cfRule>
    <cfRule type="expression" dxfId="1" priority="3">
      <formula>#REF!&gt;0</formula>
    </cfRule>
  </conditionalFormatting>
  <conditionalFormatting sqref="Q45:Q46">
    <cfRule type="expression" dxfId="0" priority="1">
      <formula>#REF!&lt;&gt;""</formula>
    </cfRule>
  </conditionalFormatting>
  <dataValidations count="1">
    <dataValidation type="list" allowBlank="1" showInputMessage="1" showErrorMessage="1" sqref="Q9" xr:uid="{AFB6CCF3-8AD7-4F51-8D25-2929F833994F}">
      <formula1>$AC$7:$AC$8</formula1>
    </dataValidation>
  </dataValidations>
  <printOptions horizontalCentered="1" verticalCentered="1"/>
  <pageMargins left="0.17" right="0.17" top="0.49" bottom="0.17" header="0.31496062992125984" footer="0.17"/>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Fiche de contenu détaillée</vt:lpstr>
      <vt:lpstr>SAISIE DES DONNEES LGG</vt:lpstr>
      <vt:lpstr>Maquette</vt:lpstr>
      <vt:lpstr>'Fiche de contenu détaillée'!Zone_d_impression</vt:lpstr>
      <vt:lpstr>Maquette!Zone_d_impression</vt:lpstr>
      <vt:lpstr>'SAISIE DES DONNEES LGG'!Zone_d_impression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L'Hostis</dc:creator>
  <cp:lastModifiedBy>Olivier SERRE</cp:lastModifiedBy>
  <cp:lastPrinted>2024-07-01T07:55:32Z</cp:lastPrinted>
  <dcterms:created xsi:type="dcterms:W3CDTF">2021-01-08T10:31:51Z</dcterms:created>
  <dcterms:modified xsi:type="dcterms:W3CDTF">2024-08-09T08:43:13Z</dcterms:modified>
</cp:coreProperties>
</file>