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P:\CBT\Campagne MCO 2022\05 - Garantie de financement\05- Notice et arrêté\"/>
    </mc:Choice>
  </mc:AlternateContent>
  <xr:revisionPtr revIDLastSave="0" documentId="13_ncr:1_{A5124F27-CCF7-4F2E-8AA8-0B3F0B8B45ED}" xr6:coauthVersionLast="36" xr6:coauthVersionMax="36" xr10:uidLastSave="{00000000-0000-0000-0000-000000000000}"/>
  <bookViews>
    <workbookView xWindow="0" yWindow="0" windowWidth="25200" windowHeight="10875" activeTab="4" xr2:uid="{00000000-000D-0000-FFFF-FFFF00000000}"/>
  </bookViews>
  <sheets>
    <sheet name="Descriptif " sheetId="40" r:id="rId1"/>
    <sheet name="Taux" sheetId="46" r:id="rId2"/>
    <sheet name="Tableau de notification MCO" sheetId="58" r:id="rId3"/>
    <sheet name="Tableau de notification HAD" sheetId="57" r:id="rId4"/>
    <sheet name="Calcul GF 2022 MCO" sheetId="51" r:id="rId5"/>
    <sheet name="Calcul GF 2022 HAD" sheetId="54" r:id="rId6"/>
    <sheet name="donnees_notification_MCO" sheetId="52" r:id="rId7"/>
    <sheet name="donnees_notification_HAD" sheetId="55" r:id="rId8"/>
    <sheet name="donnees_sources_MCO" sheetId="47" r:id="rId9"/>
    <sheet name="donnees_sources_HAD" sheetId="56" r:id="rId10"/>
  </sheets>
  <definedNames>
    <definedName name="_xlnm._FilterDatabase" localSheetId="7" hidden="1">donnees_notification_HAD!$A$2:$D$427</definedName>
    <definedName name="_xlnm._FilterDatabase" localSheetId="6" hidden="1">donnees_notification_MCO!$A$2:$BL$3</definedName>
    <definedName name="_xlnm._FilterDatabase" localSheetId="9" hidden="1">donnees_sources_HAD!$A$2:$F$426</definedName>
    <definedName name="_xlnm._FilterDatabase" localSheetId="8" hidden="1">donnees_sources_MCO!$A$2:$I$7</definedName>
    <definedName name="_Hlk95307803" localSheetId="2">'Tableau de notification MCO'!#REF!</definedName>
    <definedName name="_Hlk95307824" localSheetId="2">'Tableau de notification MCO'!#REF!</definedName>
    <definedName name="Données_brutes_2019_HAD" localSheetId="5">#REF!</definedName>
    <definedName name="Données_brutes_2019_HAD" localSheetId="4">#REF!</definedName>
    <definedName name="Données_brutes_2019_HAD" localSheetId="0">#REF!</definedName>
    <definedName name="Données_brutes_2019_HAD" localSheetId="7">#REF!</definedName>
    <definedName name="Données_brutes_2019_HAD" localSheetId="6">#REF!</definedName>
    <definedName name="Données_brutes_2019_HAD" localSheetId="3">#REF!</definedName>
    <definedName name="Données_brutes_2019_HAD" localSheetId="2">#REF!</definedName>
    <definedName name="Données_brutes_2019_HAD">#REF!</definedName>
    <definedName name="Données_brutes_2019_MCO" localSheetId="5">#REF!</definedName>
    <definedName name="Données_brutes_2019_MCO" localSheetId="4">#REF!</definedName>
    <definedName name="Données_brutes_2019_MCO" localSheetId="7">#REF!</definedName>
    <definedName name="Données_brutes_2019_MCO" localSheetId="6">#REF!</definedName>
    <definedName name="Données_brutes_2019_MCO" localSheetId="3">#REF!</definedName>
    <definedName name="Données_brutes_2019_MCO" localSheetId="2">#REF!</definedName>
    <definedName name="Données_brutes_2019_MCO">#REF!</definedName>
    <definedName name="HAD" localSheetId="5">#REF!</definedName>
    <definedName name="HAD" localSheetId="4">#REF!</definedName>
    <definedName name="HAD" localSheetId="7">#REF!</definedName>
    <definedName name="HAD" localSheetId="6">#REF!</definedName>
    <definedName name="HAD" localSheetId="3">#REF!</definedName>
    <definedName name="HAD" localSheetId="2">#REF!</definedName>
    <definedName name="HAD">#REF!</definedName>
    <definedName name="import_HAD" localSheetId="5">#REF!</definedName>
    <definedName name="import_HAD" localSheetId="4">#REF!</definedName>
    <definedName name="import_HAD" localSheetId="7">#REF!</definedName>
    <definedName name="import_HAD" localSheetId="6">#REF!</definedName>
    <definedName name="import_HAD" localSheetId="3">#REF!</definedName>
    <definedName name="import_HAD" localSheetId="2">#REF!</definedName>
    <definedName name="import_HAD">#REF!</definedName>
    <definedName name="import_MCO" localSheetId="5">#REF!</definedName>
    <definedName name="import_MCO" localSheetId="4">#REF!</definedName>
    <definedName name="import_MCO" localSheetId="7">#REF!</definedName>
    <definedName name="import_MCO" localSheetId="6">#REF!</definedName>
    <definedName name="import_MCO" localSheetId="3">#REF!</definedName>
    <definedName name="import_MCO" localSheetId="2">#REF!</definedName>
    <definedName name="import_MCO">#REF!</definedName>
    <definedName name="MCO" localSheetId="5">#REF!</definedName>
    <definedName name="MCO" localSheetId="4">#REF!</definedName>
    <definedName name="MCO" localSheetId="7">#REF!</definedName>
    <definedName name="MCO" localSheetId="6">#REF!</definedName>
    <definedName name="MCO" localSheetId="3">#REF!</definedName>
    <definedName name="MCO" localSheetId="2">#REF!</definedName>
    <definedName name="MCO">#REF!</definedName>
    <definedName name="MCO_EG_AP" localSheetId="5">#REF!</definedName>
    <definedName name="MCO_EG_AP" localSheetId="4">#REF!</definedName>
    <definedName name="MCO_EG_AP" localSheetId="7">#REF!</definedName>
    <definedName name="MCO_EG_AP" localSheetId="6">#REF!</definedName>
    <definedName name="MCO_EG_AP" localSheetId="3">#REF!</definedName>
    <definedName name="MCO_EG_AP" localSheetId="2">#REF!</definedName>
    <definedName name="MCO_EG_AP">#REF!</definedName>
  </definedNames>
  <calcPr calcId="191029"/>
</workbook>
</file>

<file path=xl/calcChain.xml><?xml version="1.0" encoding="utf-8"?>
<calcChain xmlns="http://schemas.openxmlformats.org/spreadsheetml/2006/main">
  <c r="B16" i="58" l="1"/>
  <c r="B31" i="58" l="1"/>
  <c r="C29" i="58" l="1"/>
  <c r="B29" i="58"/>
  <c r="C56" i="58"/>
  <c r="C55" i="58"/>
  <c r="B56" i="58"/>
  <c r="B55" i="58"/>
  <c r="C47" i="58"/>
  <c r="B47" i="58"/>
  <c r="C40" i="58"/>
  <c r="B40" i="58"/>
  <c r="C31" i="58"/>
  <c r="B17" i="58"/>
  <c r="B3" i="58"/>
  <c r="C54" i="58" l="1"/>
  <c r="B28" i="58"/>
  <c r="B10" i="58" s="1"/>
  <c r="B54" i="58"/>
  <c r="C28" i="58"/>
  <c r="C26" i="57"/>
  <c r="B26" i="57"/>
  <c r="C19" i="57"/>
  <c r="B19" i="57"/>
  <c r="B11" i="57" s="1"/>
  <c r="B3" i="57"/>
  <c r="B9" i="57" s="1"/>
  <c r="B10" i="57"/>
  <c r="B15" i="58"/>
  <c r="B9" i="58"/>
  <c r="B8" i="58"/>
  <c r="E3" i="54" l="1"/>
  <c r="M25" i="51" l="1"/>
  <c r="M26" i="51"/>
  <c r="M27" i="51"/>
  <c r="M24" i="51"/>
  <c r="C37" i="51"/>
  <c r="C38" i="51"/>
  <c r="C39" i="51"/>
  <c r="C36" i="51"/>
  <c r="M20" i="51"/>
  <c r="M21" i="51"/>
  <c r="M22" i="51"/>
  <c r="M19" i="51"/>
  <c r="M14" i="51"/>
  <c r="M15" i="51"/>
  <c r="M16" i="51"/>
  <c r="M17" i="51"/>
  <c r="M13" i="51"/>
  <c r="C25" i="51"/>
  <c r="C26" i="51"/>
  <c r="C27" i="51"/>
  <c r="C24" i="51"/>
  <c r="C21" i="51"/>
  <c r="C22" i="51"/>
  <c r="C20" i="51"/>
  <c r="C14" i="51"/>
  <c r="C15" i="51"/>
  <c r="C16" i="51"/>
  <c r="C17" i="51"/>
  <c r="C18" i="51"/>
  <c r="C13" i="51"/>
  <c r="C6" i="54" l="1"/>
  <c r="D12" i="54" s="1"/>
  <c r="F12" i="54"/>
  <c r="F11" i="54"/>
  <c r="C12" i="54"/>
  <c r="D3" i="54"/>
  <c r="C11" i="54"/>
  <c r="E12" i="54" l="1"/>
  <c r="G12" i="54" s="1"/>
  <c r="D11" i="54"/>
  <c r="E11" i="54" l="1"/>
  <c r="G11" i="54" s="1"/>
  <c r="H12" i="54"/>
  <c r="F13" i="54"/>
  <c r="C13" i="54"/>
  <c r="E13" i="54" l="1"/>
  <c r="G13" i="54"/>
  <c r="H11" i="54"/>
  <c r="I22" i="51"/>
  <c r="I18" i="51"/>
  <c r="H13" i="54" l="1"/>
  <c r="M23" i="51" l="1"/>
  <c r="C9" i="51"/>
  <c r="E3" i="51"/>
  <c r="C23" i="51" l="1"/>
  <c r="D3" i="51"/>
  <c r="J38" i="51" l="1"/>
  <c r="J37" i="51"/>
  <c r="J36" i="51"/>
  <c r="C8" i="51"/>
  <c r="C7" i="51"/>
  <c r="C6" i="51"/>
  <c r="K13" i="51" l="1"/>
  <c r="K38" i="51"/>
  <c r="L38" i="51" s="1"/>
  <c r="I38" i="51"/>
  <c r="I39" i="51"/>
  <c r="I36" i="51"/>
  <c r="I37" i="51"/>
  <c r="G26" i="51"/>
  <c r="H26" i="51" s="1"/>
  <c r="G21" i="51"/>
  <c r="H21" i="51" s="1"/>
  <c r="J21" i="51" s="1"/>
  <c r="G15" i="51"/>
  <c r="H15" i="51" s="1"/>
  <c r="J15" i="51" s="1"/>
  <c r="G25" i="51"/>
  <c r="H25" i="51" s="1"/>
  <c r="J25" i="51" s="1"/>
  <c r="G22" i="51"/>
  <c r="H22" i="51" s="1"/>
  <c r="G14" i="51"/>
  <c r="H14" i="51" s="1"/>
  <c r="J14" i="51" s="1"/>
  <c r="G13" i="51"/>
  <c r="H13" i="51" s="1"/>
  <c r="G27" i="51"/>
  <c r="H27" i="51" s="1"/>
  <c r="J27" i="51" s="1"/>
  <c r="G20" i="51"/>
  <c r="H20" i="51" s="1"/>
  <c r="J20" i="51" s="1"/>
  <c r="G16" i="51"/>
  <c r="H16" i="51" s="1"/>
  <c r="J16" i="51" s="1"/>
  <c r="G24" i="51"/>
  <c r="H24" i="51" s="1"/>
  <c r="J24" i="51" s="1"/>
  <c r="G18" i="51"/>
  <c r="H18" i="51" s="1"/>
  <c r="G17" i="51"/>
  <c r="H17" i="51" s="1"/>
  <c r="J17" i="51" s="1"/>
  <c r="C28" i="51"/>
  <c r="C29" i="51" s="1"/>
  <c r="K19" i="51"/>
  <c r="K24" i="51"/>
  <c r="K26" i="51"/>
  <c r="K27" i="51"/>
  <c r="K20" i="51"/>
  <c r="K21" i="51"/>
  <c r="K22" i="51"/>
  <c r="M28" i="51"/>
  <c r="M29" i="51" s="1"/>
  <c r="K37" i="51"/>
  <c r="L37" i="51" s="1"/>
  <c r="K39" i="51"/>
  <c r="K14" i="51"/>
  <c r="K15" i="51"/>
  <c r="K16" i="51"/>
  <c r="K17" i="51"/>
  <c r="K18" i="51"/>
  <c r="K25" i="51"/>
  <c r="C40" i="51"/>
  <c r="K36" i="51"/>
  <c r="L36" i="51" s="1"/>
  <c r="L25" i="51" l="1"/>
  <c r="N25" i="51" s="1"/>
  <c r="J39" i="51"/>
  <c r="J19" i="51" s="1"/>
  <c r="L27" i="51"/>
  <c r="N27" i="51" s="1"/>
  <c r="L24" i="51"/>
  <c r="N24" i="51" s="1"/>
  <c r="J18" i="51"/>
  <c r="L18" i="51" s="1"/>
  <c r="N18" i="51" s="1"/>
  <c r="L15" i="51"/>
  <c r="N15" i="51" s="1"/>
  <c r="J26" i="51"/>
  <c r="L26" i="51" s="1"/>
  <c r="N26" i="51" s="1"/>
  <c r="H28" i="51"/>
  <c r="L14" i="51"/>
  <c r="N14" i="51" s="1"/>
  <c r="L17" i="51"/>
  <c r="N17" i="51" s="1"/>
  <c r="L21" i="51"/>
  <c r="N21" i="51" s="1"/>
  <c r="L16" i="51"/>
  <c r="N16" i="51" s="1"/>
  <c r="L20" i="51"/>
  <c r="N20" i="51" s="1"/>
  <c r="J13" i="51"/>
  <c r="L13" i="51" s="1"/>
  <c r="N13" i="51" s="1"/>
  <c r="H23" i="51"/>
  <c r="O25" i="51" l="1"/>
  <c r="O27" i="51"/>
  <c r="L39" i="51"/>
  <c r="L19" i="51"/>
  <c r="N19" i="51" s="1"/>
  <c r="J40" i="51"/>
  <c r="J22" i="51"/>
  <c r="L22" i="51" s="1"/>
  <c r="N22" i="51" s="1"/>
  <c r="O16" i="51"/>
  <c r="O21" i="51"/>
  <c r="O26" i="51"/>
  <c r="O13" i="51"/>
  <c r="O17" i="51"/>
  <c r="O18" i="51"/>
  <c r="O20" i="51"/>
  <c r="O14" i="51"/>
  <c r="O15" i="51"/>
  <c r="O24" i="51"/>
  <c r="J28" i="51"/>
  <c r="H29" i="51"/>
  <c r="L23" i="51"/>
  <c r="L28" i="51"/>
  <c r="N23" i="51" l="1"/>
  <c r="O22" i="51"/>
  <c r="J23" i="51"/>
  <c r="J29" i="51" s="1"/>
  <c r="O19" i="51"/>
  <c r="L40" i="51"/>
  <c r="L29" i="51"/>
  <c r="N28" i="51"/>
  <c r="O28" i="51"/>
  <c r="O23" i="51" l="1"/>
  <c r="N29" i="51"/>
  <c r="O29" i="51" l="1"/>
</calcChain>
</file>

<file path=xl/sharedStrings.xml><?xml version="1.0" encoding="utf-8"?>
<sst xmlns="http://schemas.openxmlformats.org/spreadsheetml/2006/main" count="341" uniqueCount="172">
  <si>
    <t>Forfait GHS + supplément</t>
  </si>
  <si>
    <t>PO</t>
  </si>
  <si>
    <t>IVG</t>
  </si>
  <si>
    <t>Transports</t>
  </si>
  <si>
    <t>Alt dialyse</t>
  </si>
  <si>
    <t>ATU</t>
  </si>
  <si>
    <t>FFM</t>
  </si>
  <si>
    <t>SE</t>
  </si>
  <si>
    <t>Catégorie</t>
  </si>
  <si>
    <t>champ MCO</t>
  </si>
  <si>
    <t>choix du finess</t>
  </si>
  <si>
    <t>ACE (hors FIDES)</t>
  </si>
  <si>
    <t>Forfait GHS + supplément AME</t>
  </si>
  <si>
    <t>Forfait GHS + supplément soins urgents</t>
  </si>
  <si>
    <t>RAC Séjours détenus</t>
  </si>
  <si>
    <t>RAC ACE détenus</t>
  </si>
  <si>
    <t>FIDES</t>
  </si>
  <si>
    <t>Information</t>
  </si>
  <si>
    <t>autres prestations</t>
  </si>
  <si>
    <t>Montant total = somme des prestations</t>
  </si>
  <si>
    <t>Sous-total détenus</t>
  </si>
  <si>
    <t>Sous-total hors AME SU Détenus</t>
  </si>
  <si>
    <t>EBNL</t>
  </si>
  <si>
    <t>EPS</t>
  </si>
  <si>
    <t>GHS établissements AVEC services urgences</t>
  </si>
  <si>
    <t>GHS établissements SANS services urgences</t>
  </si>
  <si>
    <t>Suppléments</t>
  </si>
  <si>
    <t>dialyse</t>
  </si>
  <si>
    <t>ACE</t>
  </si>
  <si>
    <t>APE</t>
  </si>
  <si>
    <t>HAD</t>
  </si>
  <si>
    <t>Sans coef prudentiel</t>
  </si>
  <si>
    <t>GHS y compris suppléments établissements AVEC services urgences</t>
  </si>
  <si>
    <t>GHS y compris suppléments établissements SANS services urgences</t>
  </si>
  <si>
    <t xml:space="preserve">Prestations soumises à la garantie de financement - hors FIDES
</t>
  </si>
  <si>
    <t xml:space="preserve">Prestations soumises à la garantie de financement - FIDES
</t>
  </si>
  <si>
    <t>Activités MCO et HAD – secteur ex-DG</t>
  </si>
  <si>
    <t>ATU FFM SE FPI</t>
  </si>
  <si>
    <t>CALCUL GF 2021, Cas Général (ne s'applique pas aux cas particuliers)</t>
  </si>
  <si>
    <t xml:space="preserve">Activité SU </t>
  </si>
  <si>
    <r>
      <t xml:space="preserve">effets prix par prestation pour l'établissement
</t>
    </r>
    <r>
      <rPr>
        <i/>
        <sz val="8"/>
        <rFont val="Arial"/>
        <family val="2"/>
      </rPr>
      <t>ETAPE 2 - Application effet prix par prestation (source: onglet taux)</t>
    </r>
  </si>
  <si>
    <t>Montants mensuels M1 M2 2022</t>
  </si>
  <si>
    <t>Région</t>
  </si>
  <si>
    <t>Finess</t>
  </si>
  <si>
    <t>Raison sociale</t>
  </si>
  <si>
    <t>SU</t>
  </si>
  <si>
    <t>Total</t>
  </si>
  <si>
    <t>Fides ghs</t>
  </si>
  <si>
    <t>Fides ivg</t>
  </si>
  <si>
    <t>Fides non ace</t>
  </si>
  <si>
    <t>Fides ace</t>
  </si>
  <si>
    <t>Total Fides</t>
  </si>
  <si>
    <t>Cas particulier</t>
  </si>
  <si>
    <t>Montants mensuels M1/M2 2022</t>
  </si>
  <si>
    <t>CH</t>
  </si>
  <si>
    <t>NON</t>
  </si>
  <si>
    <t>Il rappelle les données sources utilisées pour procéder au calcul.</t>
  </si>
  <si>
    <t>Le fichier se compose des onglets suivants :</t>
  </si>
  <si>
    <t xml:space="preserve">Onglet </t>
  </si>
  <si>
    <t>Descriptif</t>
  </si>
  <si>
    <t>Cas particuliers (facultatif)</t>
  </si>
  <si>
    <t>Liste des cas particuliers. Explication du calcul effectué pour chaque cas.</t>
  </si>
  <si>
    <t>Taux</t>
  </si>
  <si>
    <t>Tableau de notification MCO</t>
  </si>
  <si>
    <t>Arrêté détaillant les montants à notifier, pour un établissement, pour le champ MCO. Cet onglet est alimenté par l'onglet donnees_notification_MCO.</t>
  </si>
  <si>
    <t>Tableau de notification HAD</t>
  </si>
  <si>
    <t>Arrêté détaillant les montants à notifier, pour un établissement, pour le champ HAD. Cet onglet est alimenté par l'onglet donnees_notification_HAD.</t>
  </si>
  <si>
    <t>donnees_notification_MCO</t>
  </si>
  <si>
    <t>donnees_notification_HAD</t>
  </si>
  <si>
    <t>donnees_sources_MCO</t>
  </si>
  <si>
    <t xml:space="preserve">GF 2021 définitive </t>
  </si>
  <si>
    <t>Catégorie Taux</t>
  </si>
  <si>
    <t>GF définitive 2021</t>
  </si>
  <si>
    <t xml:space="preserve">Prestations 2021 Hors FIDES
</t>
  </si>
  <si>
    <t xml:space="preserve">Prestations 2022 Hors FIDES
</t>
  </si>
  <si>
    <t>ATU ("gynécologiques")</t>
  </si>
  <si>
    <t>Assiette 2021 annuelle</t>
  </si>
  <si>
    <t>poids montant AM ATU gyneco/TOTAL des ATU en 2019</t>
  </si>
  <si>
    <t>Passage en prestations 2022</t>
  </si>
  <si>
    <t xml:space="preserve">Forfaits urgences </t>
  </si>
  <si>
    <t>Forfaits urgences = ATU non gyneco et non secs + ACE urgences hors FIDES</t>
  </si>
  <si>
    <t>- si FIDES avant 2019  : poids ACE hors urgences hors FIDES / ACE hors FIDES en 2019
- si FIDES après 2019: (poids ACE hors urgences  / ACE en 2019) * poids hors FIDES (dernier connu 2021)</t>
  </si>
  <si>
    <t xml:space="preserve">poids ATU non gyneco et non secs /TOTAL des ATU en 2019 </t>
  </si>
  <si>
    <t>Base 2022 6 mois EJ</t>
  </si>
  <si>
    <t>Poids des EG non HPROX en 2019</t>
  </si>
  <si>
    <t>GF définitive 2021 au périmètre EG non HPROX</t>
  </si>
  <si>
    <t>Cas hprox</t>
  </si>
  <si>
    <t>Passage à la transmission FIDES 2019, 2020 ou 2021</t>
  </si>
  <si>
    <t xml:space="preserve">Passage FIDES </t>
  </si>
  <si>
    <t>Poids des EG restant en Garantie de Financement dans recettes 2019</t>
  </si>
  <si>
    <t>Poids des ATU gyneco</t>
  </si>
  <si>
    <t>Poids des urgences dans les ACE</t>
  </si>
  <si>
    <t>OUI</t>
  </si>
  <si>
    <t>Occitanie</t>
  </si>
  <si>
    <t>Au moins une entité géographique HPROX</t>
  </si>
  <si>
    <t>Effet prix 2021 sur 6 mois par prestation pour le secteur ex-DG (2 mois d'effet prix 2021 et 4 mois d'effet prix 2022 y compris Ségur).</t>
  </si>
  <si>
    <t>Forfaits urgences</t>
  </si>
  <si>
    <t>ATU gynéco</t>
  </si>
  <si>
    <t>CALCUL GF 2022, Cas Général (ne s'applique pas aux cas particuliers)</t>
  </si>
  <si>
    <t>champ HAD</t>
  </si>
  <si>
    <t xml:space="preserve">Prestations soumises à la garantie de financement
</t>
  </si>
  <si>
    <t xml:space="preserve">GF 2021
</t>
  </si>
  <si>
    <t xml:space="preserve">effets prix par prestation pour l'établissement
</t>
  </si>
  <si>
    <t>Base 2022 
6 mois</t>
  </si>
  <si>
    <t>Montants mensuels 
M1-M2 2022</t>
  </si>
  <si>
    <t>Montants mensuels 
M3-M6 2022</t>
  </si>
  <si>
    <t>GF  2022
6 mois</t>
  </si>
  <si>
    <t>Forfait GHT</t>
  </si>
  <si>
    <t>Forfait GHT AME</t>
  </si>
  <si>
    <t>Forfaits GHT</t>
  </si>
  <si>
    <t>Forfaits GHT AME</t>
  </si>
  <si>
    <t>Montants mensuels M3/M6 2022</t>
  </si>
  <si>
    <t xml:space="preserve">GF 2022 définitive </t>
  </si>
  <si>
    <t>GF 2022</t>
  </si>
  <si>
    <t xml:space="preserve">ACE (hors FIDES) </t>
  </si>
  <si>
    <t>Eléments de l'arrêté de versement
Garantie de financement 2020</t>
  </si>
  <si>
    <t>Finess à sélectionner</t>
  </si>
  <si>
    <t>Pour l’établissement </t>
  </si>
  <si>
    <t>N° Finess</t>
  </si>
  <si>
    <t>Libellé</t>
  </si>
  <si>
    <t>Montant MCO de la garantie de financement de l’établissement au titre des activités facturées dans les conditions définies aux articles R. 174-2-1 et suivants du code de la sécurité sociale (FIDES) est de :</t>
  </si>
  <si>
    <t>Montant MCO de la garantie de financement de l’établissement au titre de la valorisation de l’activité aide médicale de l’Etat (AME) est de :</t>
  </si>
  <si>
    <t>Montant MCO de la garantie de financement de l’établissement au titre de la valorisation de l’activité Soins urgents (SU) est de :</t>
  </si>
  <si>
    <t>Montant MCO de la garantie de financement de l’établissement au titre de la valorisation du RAC détenus est de :</t>
  </si>
  <si>
    <t>Dont séjours</t>
  </si>
  <si>
    <t>Dont ACE y compris ATU/FFM, SE, etc.</t>
  </si>
  <si>
    <r>
      <t>Article 1</t>
    </r>
    <r>
      <rPr>
        <b/>
        <vertAlign val="superscript"/>
        <sz val="9.5"/>
        <color theme="1"/>
        <rFont val="Arial"/>
        <family val="2"/>
      </rPr>
      <t>er</t>
    </r>
    <r>
      <rPr>
        <b/>
        <sz val="9.5"/>
        <color theme="1"/>
        <rFont val="Arial"/>
        <family val="2"/>
      </rPr>
      <t xml:space="preserve"> – Garantie de financement MCO (hors HAD)</t>
    </r>
  </si>
  <si>
    <t xml:space="preserve">Le montant global de la garantie de financement MCO (hors HAD) au titre des prestations de soins de la période de janvier à juin 2022 est de : </t>
  </si>
  <si>
    <t xml:space="preserve">Montant total de la garantie de financement pour la période de janvier à juin :  </t>
  </si>
  <si>
    <t>A titre informatif le montant provisoire MCO de la garantie de financement de l’établissement au titre des activités facturées dans les conditions définies aux articles R. 174-2-1 et suivants du code de la sécurité sociale (FIDES) est de :</t>
  </si>
  <si>
    <t>Ce montant FIDES ne donne lieu à aucun versement mensuel pour la période de janvier à juin 2022.</t>
  </si>
  <si>
    <t>Article 2 –</t>
  </si>
  <si>
    <r>
      <t xml:space="preserve">Pour les activités non facturées </t>
    </r>
    <r>
      <rPr>
        <sz val="9.5"/>
        <color rgb="FF2F2F2F"/>
        <rFont val="Arial"/>
        <family val="2"/>
      </rPr>
      <t>dans les conditions définies aux articles R. 174-2-1 et suivants du code de la sécurité sociale,</t>
    </r>
    <r>
      <rPr>
        <b/>
        <sz val="9.5"/>
        <color theme="1"/>
        <rFont val="Arial"/>
        <family val="2"/>
      </rPr>
      <t xml:space="preserve"> les montants de la garantie de financement MCO hors AME, SU et soins aux détenus ainsi que les montants à verser à partir de M3 à l’établissement </t>
    </r>
    <r>
      <rPr>
        <sz val="9.5"/>
        <color theme="1"/>
        <rFont val="Arial"/>
        <family val="2"/>
      </rPr>
      <t>par la caisse désignée en application des dispositions de l’article L.174-2 du code de la sécurité sociale se décomposent de la manière suivante</t>
    </r>
    <r>
      <rPr>
        <b/>
        <sz val="9.5"/>
        <color theme="1"/>
        <rFont val="Arial"/>
        <family val="2"/>
      </rPr>
      <t xml:space="preserve"> : </t>
    </r>
  </si>
  <si>
    <t xml:space="preserve">Montant de la garantie de financement </t>
  </si>
  <si>
    <t>Montant mensuel</t>
  </si>
  <si>
    <r>
      <t xml:space="preserve">à verser </t>
    </r>
    <r>
      <rPr>
        <b/>
        <vertAlign val="superscript"/>
        <sz val="9.5"/>
        <color theme="1"/>
        <rFont val="Arial"/>
        <family val="2"/>
      </rPr>
      <t>1</t>
    </r>
  </si>
  <si>
    <t xml:space="preserve">Montant des activités MCO non facturées dans les conditions définies aux articles R. 174-2-1 et suivants du code de la sécurité sociale au titre de la valorisation de l’activité hors aide médicale de l’Etat (AME), soins urgents (SU) et soins aux détenus </t>
  </si>
  <si>
    <r>
      <t>Dont montant des forfaits "groupes homogènes de séjou</t>
    </r>
    <r>
      <rPr>
        <sz val="9"/>
        <color rgb="FF545654"/>
        <rFont val="Arial"/>
        <family val="2"/>
      </rPr>
      <t>r</t>
    </r>
    <r>
      <rPr>
        <sz val="9"/>
        <color rgb="FF2F2F2F"/>
        <rFont val="Arial"/>
        <family val="2"/>
      </rPr>
      <t xml:space="preserve">s" </t>
    </r>
    <r>
      <rPr>
        <sz val="9"/>
        <color rgb="FF444444"/>
        <rFont val="Arial"/>
        <family val="2"/>
      </rPr>
      <t xml:space="preserve">(GHS) </t>
    </r>
    <r>
      <rPr>
        <sz val="9"/>
        <color rgb="FF2F2F2F"/>
        <rFont val="Arial"/>
        <family val="2"/>
      </rPr>
      <t>et leurs éventuels suppléments (y compris transports et PO)</t>
    </r>
  </si>
  <si>
    <r>
      <t xml:space="preserve">Dont montant Forfaits D (alternative à dialyse en centre), IVG, ATU « gynécologiques », forfaits âge urgences et suppléments, FFM, SE, des actes et consultations  externes (ACE) </t>
    </r>
    <r>
      <rPr>
        <sz val="9.5"/>
        <color rgb="FF444444"/>
        <rFont val="Arial"/>
        <family val="2"/>
      </rPr>
      <t xml:space="preserve">y  </t>
    </r>
    <r>
      <rPr>
        <sz val="9.5"/>
        <color rgb="FF2F2F2F"/>
        <rFont val="Arial"/>
        <family val="2"/>
      </rPr>
      <t>compris  forfaits techniques non facturés dans les conditions définies aux articles R. 174-2-1 et suivants du code de la sécurité sociale</t>
    </r>
  </si>
  <si>
    <r>
      <t xml:space="preserve">1 </t>
    </r>
    <r>
      <rPr>
        <sz val="9.5"/>
        <color theme="1"/>
        <rFont val="Arial"/>
        <family val="2"/>
      </rPr>
      <t>Le montant à verser intègre la régularisation des montants  versés au titre de M1 et M2.</t>
    </r>
  </si>
  <si>
    <t>Article 3 – Le montant de la garantie financement au titre des prestations de soins de la période de janvier à juin 2022 ainsi que le montant mensuel à verser à l’établissement à partir de M3 relevant de l’Aide médicale de l’Etat (AME) sont de :</t>
  </si>
  <si>
    <t>Montant de la garantie de financement</t>
  </si>
  <si>
    <t xml:space="preserve">Montant mensuel </t>
  </si>
  <si>
    <r>
      <t xml:space="preserve">1 </t>
    </r>
    <r>
      <rPr>
        <sz val="9.5"/>
        <color theme="1"/>
        <rFont val="Arial"/>
        <family val="2"/>
      </rPr>
      <t>Le montant à verser intègre la régularisation des montants versés au titre de M1 et M2.</t>
    </r>
  </si>
  <si>
    <t>Article 4 – Le montant de la garantie financement au titre des prestations de soins de la période de janvier à juin 2022 et le montant mensuel à verser à l’établissement à partir de M3, relevant des Soins Urgents sont de :</t>
  </si>
  <si>
    <r>
      <t>à verser</t>
    </r>
    <r>
      <rPr>
        <b/>
        <vertAlign val="superscript"/>
        <sz val="9.5"/>
        <color theme="1"/>
        <rFont val="Arial"/>
        <family val="2"/>
      </rPr>
      <t>1</t>
    </r>
    <r>
      <rPr>
        <b/>
        <sz val="9.5"/>
        <color theme="1"/>
        <rFont val="Arial"/>
        <family val="2"/>
      </rPr>
      <t xml:space="preserve"> </t>
    </r>
  </si>
  <si>
    <t>Article 5 – Le montant de la garantie financement au titre du RAC détenus pour les prestations de soins de la période de janvier à juin 2022 et le montant mensuel à verser à l’établissement à partir de M3, sont de :</t>
  </si>
  <si>
    <r>
      <t>à verser</t>
    </r>
    <r>
      <rPr>
        <b/>
        <vertAlign val="superscript"/>
        <sz val="9.5"/>
        <color theme="1"/>
        <rFont val="Arial"/>
        <family val="2"/>
      </rPr>
      <t>1</t>
    </r>
  </si>
  <si>
    <r>
      <t>Article 1</t>
    </r>
    <r>
      <rPr>
        <b/>
        <vertAlign val="superscript"/>
        <sz val="9.5"/>
        <color theme="1"/>
        <rFont val="Arial"/>
        <family val="2"/>
      </rPr>
      <t>er</t>
    </r>
    <r>
      <rPr>
        <b/>
        <sz val="9.5"/>
        <color theme="1"/>
        <rFont val="Arial"/>
        <family val="2"/>
      </rPr>
      <t xml:space="preserve"> – Garantie de financement HAD </t>
    </r>
  </si>
  <si>
    <t xml:space="preserve">Le montant global de la garantie de financement HAD au titre des prestations de soins de la période de janvier à juin 2022 est de : </t>
  </si>
  <si>
    <t xml:space="preserve">Article 2 – </t>
  </si>
  <si>
    <r>
      <t xml:space="preserve">Pour les activités non facturées </t>
    </r>
    <r>
      <rPr>
        <sz val="9.5"/>
        <color rgb="FF2F2F2F"/>
        <rFont val="Arial"/>
        <family val="2"/>
      </rPr>
      <t>dans les conditions définies aux articles R. 174-2-1 et suivants du code de la sécurité sociale,</t>
    </r>
    <r>
      <rPr>
        <b/>
        <sz val="9.5"/>
        <color theme="1"/>
        <rFont val="Arial"/>
        <family val="2"/>
      </rPr>
      <t xml:space="preserve"> les montants de la garantie de financement HAD hors AME ainsi que les montants à verser à partir de M3 à l’établissement </t>
    </r>
    <r>
      <rPr>
        <sz val="9.5"/>
        <color theme="1"/>
        <rFont val="Arial"/>
        <family val="2"/>
      </rPr>
      <t>par la caisse désignée en application des dispositions de l’article L.174-2 du code de la sécurité sociale</t>
    </r>
    <r>
      <rPr>
        <b/>
        <sz val="9.5"/>
        <color theme="1"/>
        <rFont val="Arial"/>
        <family val="2"/>
      </rPr>
      <t xml:space="preserve"> se décomposent selon le: </t>
    </r>
  </si>
  <si>
    <t xml:space="preserve">Montant HAD de la garantie de financement de l’établissement au titre de la valorisation de l’activité hors aide médicale de l’Etat (hors AME) </t>
  </si>
  <si>
    <t>Article 3 – Le montant de la garantie financement au titre des prestations de soins de la période de janvier à juin 2022 ainsi le montant à verser à l’établissement à partir de M3 relevant de l’Aide médicale de l’Etat (AME) sont de :</t>
  </si>
  <si>
    <r>
      <t>à verser</t>
    </r>
    <r>
      <rPr>
        <b/>
        <vertAlign val="superscript"/>
        <sz val="9.5"/>
        <color theme="1"/>
        <rFont val="Arial"/>
        <family val="2"/>
      </rPr>
      <t xml:space="preserve"> 1</t>
    </r>
  </si>
  <si>
    <r>
      <t>Montant HAD de la garantie de financement de l’établissement au titre de la valorisation de l’activité des prestations relevant de l’aide médicale de l’Etat (</t>
    </r>
    <r>
      <rPr>
        <b/>
        <sz val="9.5"/>
        <color rgb="FF2F2F2F"/>
        <rFont val="Arial"/>
        <family val="2"/>
      </rPr>
      <t>AME</t>
    </r>
    <r>
      <rPr>
        <sz val="9.5"/>
        <color rgb="FF2F2F2F"/>
        <rFont val="Arial"/>
        <family val="2"/>
      </rPr>
      <t>)</t>
    </r>
  </si>
  <si>
    <t xml:space="preserve">Calcul GF 2022 MCO </t>
  </si>
  <si>
    <t>Calcul GF 2022 HAD</t>
  </si>
  <si>
    <t>donnees_sources_HAD</t>
  </si>
  <si>
    <t>Onglet détaillant le calcul des garanties de financement 2022 Fides et hors Fides sur le champ MCO. Cet onglet est alimenté par l'onglet donnees_sources_MCO.</t>
  </si>
  <si>
    <t>Garantie de financement 2022</t>
  </si>
  <si>
    <r>
      <t xml:space="preserve">Ce jeu de données présente les montants  de </t>
    </r>
    <r>
      <rPr>
        <b/>
        <sz val="10"/>
        <rFont val="Arial"/>
        <family val="2"/>
      </rPr>
      <t xml:space="preserve">garantie de financement 2022 </t>
    </r>
    <r>
      <rPr>
        <sz val="10"/>
        <rFont val="Arial"/>
        <family val="2"/>
      </rPr>
      <t>et les montants mensuels pour les périodes M3 à M6 2022</t>
    </r>
  </si>
  <si>
    <t xml:space="preserve">Taux d'évolution des tarifs entre 2021 et 2022. </t>
  </si>
  <si>
    <t>Onglet détaillant le calcul des garanties de financement 2022  sur le champ HAD. Cet onglet est alimenté par l'onglet donnees_sources_HAD.</t>
  </si>
  <si>
    <t>Données de garantie de financement 2022, donne les informations suivantes : 
montant de Garantie de financement 2022 et montants mensuels M3 à M6.</t>
  </si>
  <si>
    <t>Données permettant le calcul de la garantie de financement 2022 MCO sur la base des informations suivantes : 
indicateur de cas particulier,  garantie de financement définitive 2021, montants mensuels M1-M2 2022, Poids des EG restant en Garantie de Financement dans recettes 2019, Poids des Atu gynécologiques, Poids des urgences dans les ACE</t>
  </si>
  <si>
    <t>Données permettant le calcul de la garantie de financement 2022 HAD sur la base des informations suivantes : 
indicateur de cas particulier,  garantie de financement définitive 2021, montants mensuels M1-M2 2022</t>
  </si>
  <si>
    <t>GF 2022 6 mois</t>
  </si>
  <si>
    <t>Etablissement HAD</t>
  </si>
  <si>
    <t>Region</t>
  </si>
  <si>
    <t>Etablissement MCO</t>
  </si>
  <si>
    <t>Montants mensuels M3-M6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</si>
</sst>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\ _€_-;\-* #,##0.00\ _€_-;_-* &quot;-&quot;??\ _€_-;_-@_-"/>
    <numFmt numFmtId="164" formatCode="_(* #,##0.00_);_(* \(#,##0.00\);_(* &quot;-&quot;??_);_(@_)"/>
    <numFmt numFmtId="165" formatCode="_(* #,##0_);_(* \(#,##0\);_(* &quot;-&quot;??_);_(@_)"/>
    <numFmt numFmtId="166" formatCode="_(* #,##0.000_);_(* \(#,##0.000\);_(* &quot;-&quot;??_);_(@_)"/>
    <numFmt numFmtId="167" formatCode="0.0%"/>
    <numFmt numFmtId="168" formatCode="#,##0.00\ _€"/>
  </numFmts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2"/>
      <color theme="0"/>
      <name val="Arial"/>
      <family val="2"/>
    </font>
    <font>
      <sz val="10"/>
      <color rgb="FFFF0000"/>
      <name val="Arial"/>
      <family val="2"/>
    </font>
    <font>
      <sz val="10"/>
      <color rgb="FF00B0F0"/>
      <name val="Arial"/>
      <family val="2"/>
    </font>
    <font>
      <sz val="10"/>
      <color theme="0"/>
      <name val="Arial"/>
      <family val="2"/>
    </font>
    <font>
      <b/>
      <sz val="18"/>
      <color rgb="FF514B64"/>
      <name val="Arial"/>
      <family val="2"/>
    </font>
    <font>
      <b/>
      <sz val="10"/>
      <color theme="1"/>
      <name val="Arial"/>
      <family val="2"/>
    </font>
    <font>
      <u/>
      <sz val="10"/>
      <name val="Arial"/>
      <family val="2"/>
    </font>
    <font>
      <b/>
      <sz val="10"/>
      <color theme="0"/>
      <name val="Arial"/>
      <family val="2"/>
    </font>
    <font>
      <i/>
      <sz val="8"/>
      <name val="Arial"/>
      <family val="2"/>
    </font>
    <font>
      <b/>
      <sz val="10"/>
      <color rgb="FF514B64"/>
      <name val="Arial"/>
      <family val="2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u/>
      <sz val="10"/>
      <color theme="1"/>
      <name val="Arial"/>
      <family val="2"/>
    </font>
    <font>
      <b/>
      <u/>
      <sz val="10"/>
      <name val="Arial"/>
      <family val="2"/>
    </font>
    <font>
      <sz val="11"/>
      <color theme="1"/>
      <name val="Arial"/>
      <family val="2"/>
    </font>
    <font>
      <sz val="12"/>
      <color rgb="FFFF0000"/>
      <name val="Arial"/>
      <family val="2"/>
    </font>
    <font>
      <sz val="12"/>
      <color theme="1"/>
      <name val="Arial"/>
      <family val="2"/>
    </font>
    <font>
      <b/>
      <sz val="10"/>
      <color rgb="FFFF000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9.5"/>
      <color theme="1"/>
      <name val="Arial"/>
      <family val="2"/>
    </font>
    <font>
      <b/>
      <vertAlign val="superscript"/>
      <sz val="9.5"/>
      <color theme="1"/>
      <name val="Arial"/>
      <family val="2"/>
    </font>
    <font>
      <sz val="9.5"/>
      <color theme="1"/>
      <name val="Arial"/>
      <family val="2"/>
    </font>
    <font>
      <vertAlign val="superscript"/>
      <sz val="9.5"/>
      <color theme="1"/>
      <name val="Arial"/>
      <family val="2"/>
    </font>
    <font>
      <sz val="9.5"/>
      <color rgb="FF2F2F2F"/>
      <name val="Arial"/>
      <family val="2"/>
    </font>
    <font>
      <b/>
      <sz val="9.5"/>
      <color rgb="FF2F2F2F"/>
      <name val="Arial"/>
      <family val="2"/>
    </font>
    <font>
      <sz val="9.5"/>
      <color rgb="FF444444"/>
      <name val="Arial"/>
      <family val="2"/>
    </font>
    <font>
      <sz val="9"/>
      <color rgb="FF2F2F2F"/>
      <name val="Arial"/>
      <family val="2"/>
    </font>
    <font>
      <sz val="9"/>
      <color rgb="FF545654"/>
      <name val="Arial"/>
      <family val="2"/>
    </font>
    <font>
      <sz val="9"/>
      <color rgb="FF444444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49998474074526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2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5" fillId="0" borderId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2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92">
    <xf numFmtId="0" fontId="0" fillId="0" borderId="0" xfId="0"/>
    <xf numFmtId="0" fontId="8" fillId="0" borderId="0" xfId="0" applyFont="1"/>
    <xf numFmtId="0" fontId="7" fillId="0" borderId="0" xfId="0" applyFont="1"/>
    <xf numFmtId="0" fontId="9" fillId="3" borderId="0" xfId="2" applyFont="1" applyFill="1" applyAlignment="1">
      <alignment wrapText="1"/>
    </xf>
    <xf numFmtId="0" fontId="2" fillId="0" borderId="1" xfId="2" applyFont="1" applyBorder="1"/>
    <xf numFmtId="0" fontId="10" fillId="2" borderId="0" xfId="0" applyFont="1" applyFill="1" applyAlignment="1">
      <alignment horizontal="left" vertical="center"/>
    </xf>
    <xf numFmtId="164" fontId="4" fillId="0" borderId="1" xfId="1" applyFont="1" applyBorder="1" applyAlignment="1">
      <alignment wrapText="1"/>
    </xf>
    <xf numFmtId="164" fontId="2" fillId="0" borderId="0" xfId="1" applyFont="1" applyBorder="1"/>
    <xf numFmtId="164" fontId="4" fillId="0" borderId="0" xfId="1" applyFont="1" applyBorder="1" applyAlignment="1">
      <alignment wrapText="1"/>
    </xf>
    <xf numFmtId="0" fontId="7" fillId="0" borderId="0" xfId="0" applyFont="1" applyFill="1" applyBorder="1" applyAlignment="1">
      <alignment vertical="center" wrapText="1"/>
    </xf>
    <xf numFmtId="0" fontId="7" fillId="0" borderId="0" xfId="0" applyFont="1" applyBorder="1"/>
    <xf numFmtId="0" fontId="9" fillId="2" borderId="0" xfId="2" applyFont="1" applyFill="1" applyAlignment="1">
      <alignment wrapText="1"/>
    </xf>
    <xf numFmtId="164" fontId="2" fillId="2" borderId="0" xfId="1" applyFont="1" applyFill="1" applyBorder="1"/>
    <xf numFmtId="0" fontId="12" fillId="0" borderId="0" xfId="6" applyFont="1" applyAlignment="1">
      <alignment wrapText="1"/>
    </xf>
    <xf numFmtId="165" fontId="4" fillId="0" borderId="1" xfId="1" applyNumberFormat="1" applyFont="1" applyBorder="1" applyAlignment="1">
      <alignment wrapText="1"/>
    </xf>
    <xf numFmtId="0" fontId="6" fillId="3" borderId="0" xfId="6" applyFont="1" applyFill="1"/>
    <xf numFmtId="0" fontId="6" fillId="2" borderId="0" xfId="6" applyFont="1" applyFill="1"/>
    <xf numFmtId="0" fontId="3" fillId="0" borderId="0" xfId="6" applyFont="1"/>
    <xf numFmtId="0" fontId="2" fillId="0" borderId="0" xfId="6" applyFont="1"/>
    <xf numFmtId="0" fontId="2" fillId="0" borderId="1" xfId="6" applyFont="1" applyBorder="1" applyAlignment="1">
      <alignment wrapText="1"/>
    </xf>
    <xf numFmtId="0" fontId="13" fillId="3" borderId="0" xfId="2" applyFont="1" applyFill="1" applyAlignment="1">
      <alignment vertical="center" wrapText="1"/>
    </xf>
    <xf numFmtId="0" fontId="3" fillId="8" borderId="2" xfId="6" applyFont="1" applyFill="1" applyBorder="1" applyAlignment="1">
      <alignment vertical="center" wrapText="1"/>
    </xf>
    <xf numFmtId="0" fontId="3" fillId="5" borderId="2" xfId="6" applyFont="1" applyFill="1" applyBorder="1" applyAlignment="1">
      <alignment vertical="center" wrapText="1"/>
    </xf>
    <xf numFmtId="0" fontId="2" fillId="0" borderId="1" xfId="6" applyFont="1" applyBorder="1" applyAlignment="1">
      <alignment vertical="center" wrapText="1"/>
    </xf>
    <xf numFmtId="0" fontId="2" fillId="2" borderId="1" xfId="6" applyFont="1" applyFill="1" applyBorder="1" applyAlignment="1">
      <alignment vertical="center" wrapText="1"/>
    </xf>
    <xf numFmtId="0" fontId="3" fillId="6" borderId="1" xfId="6" applyFont="1" applyFill="1" applyBorder="1" applyAlignment="1">
      <alignment vertical="center" wrapText="1"/>
    </xf>
    <xf numFmtId="0" fontId="3" fillId="7" borderId="1" xfId="6" applyFont="1" applyFill="1" applyBorder="1" applyAlignment="1">
      <alignment vertical="center" wrapText="1"/>
    </xf>
    <xf numFmtId="164" fontId="2" fillId="0" borderId="0" xfId="6" applyNumberFormat="1" applyFont="1"/>
    <xf numFmtId="164" fontId="4" fillId="0" borderId="1" xfId="1" applyNumberFormat="1" applyFont="1" applyBorder="1" applyAlignment="1">
      <alignment wrapText="1"/>
    </xf>
    <xf numFmtId="164" fontId="11" fillId="6" borderId="1" xfId="1" applyNumberFormat="1" applyFont="1" applyFill="1" applyBorder="1" applyAlignment="1">
      <alignment wrapText="1"/>
    </xf>
    <xf numFmtId="164" fontId="3" fillId="7" borderId="1" xfId="1" applyNumberFormat="1" applyFont="1" applyFill="1" applyBorder="1"/>
    <xf numFmtId="164" fontId="2" fillId="2" borderId="0" xfId="6" applyNumberFormat="1" applyFont="1" applyFill="1"/>
    <xf numFmtId="0" fontId="11" fillId="0" borderId="0" xfId="0" applyFont="1" applyFill="1" applyAlignment="1">
      <alignment wrapText="1"/>
    </xf>
    <xf numFmtId="0" fontId="7" fillId="0" borderId="0" xfId="0" applyFont="1" applyFill="1"/>
    <xf numFmtId="10" fontId="3" fillId="4" borderId="2" xfId="8" applyNumberFormat="1" applyFont="1" applyFill="1" applyBorder="1" applyAlignment="1">
      <alignment vertical="center" wrapText="1"/>
    </xf>
    <xf numFmtId="10" fontId="7" fillId="0" borderId="1" xfId="8" applyNumberFormat="1" applyFont="1" applyBorder="1"/>
    <xf numFmtId="166" fontId="2" fillId="0" borderId="0" xfId="1" applyNumberFormat="1" applyFont="1"/>
    <xf numFmtId="0" fontId="2" fillId="2" borderId="0" xfId="6" applyFont="1" applyFill="1"/>
    <xf numFmtId="164" fontId="7" fillId="0" borderId="0" xfId="0" applyNumberFormat="1" applyFont="1"/>
    <xf numFmtId="0" fontId="15" fillId="2" borderId="0" xfId="0" applyFont="1" applyFill="1" applyAlignment="1">
      <alignment horizontal="left" vertical="center"/>
    </xf>
    <xf numFmtId="0" fontId="4" fillId="2" borderId="0" xfId="0" applyFont="1" applyFill="1"/>
    <xf numFmtId="0" fontId="11" fillId="2" borderId="1" xfId="0" applyFont="1" applyFill="1" applyBorder="1"/>
    <xf numFmtId="0" fontId="16" fillId="2" borderId="0" xfId="0" applyFont="1" applyFill="1"/>
    <xf numFmtId="0" fontId="4" fillId="2" borderId="1" xfId="0" applyFont="1" applyFill="1" applyBorder="1" applyAlignment="1">
      <alignment vertical="center" wrapText="1"/>
    </xf>
    <xf numFmtId="0" fontId="4" fillId="2" borderId="1" xfId="0" quotePrefix="1" applyFont="1" applyFill="1" applyBorder="1" applyAlignment="1">
      <alignment vertical="center" wrapText="1"/>
    </xf>
    <xf numFmtId="0" fontId="4" fillId="13" borderId="1" xfId="0" quotePrefix="1" applyFont="1" applyFill="1" applyBorder="1" applyAlignment="1">
      <alignment vertical="center" wrapText="1"/>
    </xf>
    <xf numFmtId="0" fontId="16" fillId="2" borderId="0" xfId="0" quotePrefix="1" applyFont="1" applyFill="1" applyAlignment="1">
      <alignment horizontal="left" wrapText="1" indent="1"/>
    </xf>
    <xf numFmtId="0" fontId="16" fillId="2" borderId="0" xfId="0" quotePrefix="1" applyFont="1" applyFill="1" applyAlignment="1">
      <alignment horizontal="left" indent="1"/>
    </xf>
    <xf numFmtId="0" fontId="17" fillId="2" borderId="0" xfId="0" quotePrefix="1" applyFont="1" applyFill="1" applyAlignment="1">
      <alignment horizontal="left" wrapText="1" indent="1"/>
    </xf>
    <xf numFmtId="16" fontId="16" fillId="2" borderId="0" xfId="0" applyNumberFormat="1" applyFont="1" applyFill="1"/>
    <xf numFmtId="0" fontId="4" fillId="2" borderId="0" xfId="0" quotePrefix="1" applyFont="1" applyFill="1" applyAlignment="1">
      <alignment horizontal="left" indent="1"/>
    </xf>
    <xf numFmtId="0" fontId="4" fillId="2" borderId="0" xfId="0" applyFont="1" applyFill="1" applyAlignment="1">
      <alignment wrapText="1"/>
    </xf>
    <xf numFmtId="0" fontId="18" fillId="2" borderId="0" xfId="0" applyFont="1" applyFill="1"/>
    <xf numFmtId="0" fontId="4" fillId="2" borderId="0" xfId="0" quotePrefix="1" applyFont="1" applyFill="1"/>
    <xf numFmtId="0" fontId="2" fillId="0" borderId="0" xfId="6" applyFont="1" applyAlignment="1">
      <alignment vertical="center"/>
    </xf>
    <xf numFmtId="164" fontId="19" fillId="0" borderId="0" xfId="1" applyFont="1" applyFill="1" applyAlignment="1">
      <alignment vertical="center"/>
    </xf>
    <xf numFmtId="164" fontId="11" fillId="0" borderId="0" xfId="1" applyFont="1" applyFill="1" applyAlignment="1">
      <alignment vertical="center"/>
    </xf>
    <xf numFmtId="164" fontId="3" fillId="11" borderId="0" xfId="1" applyNumberFormat="1" applyFont="1" applyFill="1" applyBorder="1" applyAlignment="1">
      <alignment vertical="center"/>
    </xf>
    <xf numFmtId="164" fontId="11" fillId="11" borderId="0" xfId="1" applyNumberFormat="1" applyFont="1" applyFill="1" applyBorder="1" applyAlignment="1">
      <alignment vertical="center" wrapText="1"/>
    </xf>
    <xf numFmtId="164" fontId="3" fillId="5" borderId="0" xfId="1" applyNumberFormat="1" applyFont="1" applyFill="1" applyBorder="1" applyAlignment="1">
      <alignment vertical="center"/>
    </xf>
    <xf numFmtId="164" fontId="11" fillId="5" borderId="0" xfId="1" applyNumberFormat="1" applyFont="1" applyFill="1" applyBorder="1" applyAlignment="1">
      <alignment vertical="center" wrapText="1"/>
    </xf>
    <xf numFmtId="164" fontId="4" fillId="0" borderId="0" xfId="1" applyFont="1" applyAlignment="1">
      <alignment vertical="center"/>
    </xf>
    <xf numFmtId="164" fontId="3" fillId="11" borderId="4" xfId="1" applyNumberFormat="1" applyFont="1" applyFill="1" applyBorder="1" applyAlignment="1">
      <alignment vertical="center" wrapText="1"/>
    </xf>
    <xf numFmtId="164" fontId="3" fillId="5" borderId="4" xfId="1" applyNumberFormat="1" applyFont="1" applyFill="1" applyBorder="1" applyAlignment="1">
      <alignment vertical="center" wrapText="1"/>
    </xf>
    <xf numFmtId="1" fontId="4" fillId="12" borderId="0" xfId="1" applyNumberFormat="1" applyFont="1" applyFill="1" applyAlignment="1">
      <alignment vertical="center"/>
    </xf>
    <xf numFmtId="164" fontId="11" fillId="0" borderId="4" xfId="1" applyFont="1" applyFill="1" applyBorder="1" applyAlignment="1">
      <alignment vertical="center" wrapText="1"/>
    </xf>
    <xf numFmtId="1" fontId="11" fillId="12" borderId="4" xfId="1" applyNumberFormat="1" applyFont="1" applyFill="1" applyBorder="1" applyAlignment="1">
      <alignment vertical="center" wrapText="1"/>
    </xf>
    <xf numFmtId="164" fontId="4" fillId="0" borderId="0" xfId="1" applyFont="1" applyAlignment="1">
      <alignment vertical="center" wrapText="1"/>
    </xf>
    <xf numFmtId="164" fontId="20" fillId="0" borderId="0" xfId="1" applyFont="1"/>
    <xf numFmtId="0" fontId="20" fillId="0" borderId="0" xfId="0" applyFont="1"/>
    <xf numFmtId="1" fontId="20" fillId="0" borderId="0" xfId="1" applyNumberFormat="1" applyFont="1"/>
    <xf numFmtId="1" fontId="20" fillId="0" borderId="0" xfId="0" applyNumberFormat="1" applyFont="1"/>
    <xf numFmtId="0" fontId="4" fillId="0" borderId="0" xfId="0" applyFont="1"/>
    <xf numFmtId="0" fontId="11" fillId="2" borderId="0" xfId="0" applyFont="1" applyFill="1"/>
    <xf numFmtId="0" fontId="11" fillId="0" borderId="0" xfId="0" applyFont="1"/>
    <xf numFmtId="0" fontId="11" fillId="9" borderId="1" xfId="0" applyFont="1" applyFill="1" applyBorder="1"/>
    <xf numFmtId="0" fontId="11" fillId="10" borderId="1" xfId="0" applyFont="1" applyFill="1" applyBorder="1"/>
    <xf numFmtId="0" fontId="3" fillId="0" borderId="3" xfId="0" applyFont="1" applyBorder="1" applyAlignment="1">
      <alignment horizontal="center" vertical="center" wrapText="1"/>
    </xf>
    <xf numFmtId="10" fontId="4" fillId="9" borderId="1" xfId="8" applyNumberFormat="1" applyFont="1" applyFill="1" applyBorder="1"/>
    <xf numFmtId="10" fontId="4" fillId="10" borderId="1" xfId="8" applyNumberFormat="1" applyFont="1" applyFill="1" applyBorder="1"/>
    <xf numFmtId="0" fontId="3" fillId="0" borderId="3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21" fillId="0" borderId="0" xfId="0" applyFont="1" applyAlignment="1">
      <alignment wrapText="1"/>
    </xf>
    <xf numFmtId="0" fontId="22" fillId="0" borderId="0" xfId="0" applyFont="1"/>
    <xf numFmtId="0" fontId="20" fillId="0" borderId="0" xfId="1" applyNumberFormat="1" applyFont="1"/>
    <xf numFmtId="164" fontId="4" fillId="14" borderId="1" xfId="1" applyNumberFormat="1" applyFont="1" applyFill="1" applyBorder="1" applyAlignment="1">
      <alignment wrapText="1"/>
    </xf>
    <xf numFmtId="165" fontId="4" fillId="0" borderId="0" xfId="1" applyNumberFormat="1" applyFont="1" applyBorder="1" applyAlignment="1">
      <alignment wrapText="1"/>
    </xf>
    <xf numFmtId="0" fontId="2" fillId="14" borderId="1" xfId="6" applyFont="1" applyFill="1" applyBorder="1" applyAlignment="1">
      <alignment vertical="center" wrapText="1"/>
    </xf>
    <xf numFmtId="0" fontId="7" fillId="0" borderId="0" xfId="0" applyFont="1" applyBorder="1" applyAlignment="1">
      <alignment wrapText="1"/>
    </xf>
    <xf numFmtId="9" fontId="4" fillId="14" borderId="1" xfId="8" applyFont="1" applyFill="1" applyBorder="1" applyAlignment="1">
      <alignment wrapText="1"/>
    </xf>
    <xf numFmtId="0" fontId="7" fillId="0" borderId="0" xfId="0" applyFont="1" applyAlignment="1">
      <alignment wrapText="1"/>
    </xf>
    <xf numFmtId="0" fontId="7" fillId="0" borderId="0" xfId="6" applyFont="1" applyAlignment="1">
      <alignment wrapText="1"/>
    </xf>
    <xf numFmtId="164" fontId="7" fillId="0" borderId="0" xfId="6" applyNumberFormat="1" applyFont="1"/>
    <xf numFmtId="10" fontId="7" fillId="14" borderId="1" xfId="8" applyNumberFormat="1" applyFont="1" applyFill="1" applyBorder="1"/>
    <xf numFmtId="10" fontId="4" fillId="14" borderId="1" xfId="8" applyNumberFormat="1" applyFont="1" applyFill="1" applyBorder="1"/>
    <xf numFmtId="0" fontId="2" fillId="14" borderId="1" xfId="6" quotePrefix="1" applyFont="1" applyFill="1" applyBorder="1" applyAlignment="1">
      <alignment vertical="center" wrapText="1"/>
    </xf>
    <xf numFmtId="0" fontId="2" fillId="16" borderId="1" xfId="6" applyFont="1" applyFill="1" applyBorder="1" applyAlignment="1">
      <alignment vertical="center" wrapText="1"/>
    </xf>
    <xf numFmtId="0" fontId="2" fillId="16" borderId="0" xfId="6" applyFont="1" applyFill="1" applyBorder="1" applyAlignment="1">
      <alignment vertical="center" wrapText="1"/>
    </xf>
    <xf numFmtId="0" fontId="3" fillId="2" borderId="0" xfId="6" applyFont="1" applyFill="1" applyBorder="1" applyAlignment="1">
      <alignment vertical="center" wrapText="1"/>
    </xf>
    <xf numFmtId="164" fontId="4" fillId="2" borderId="0" xfId="1" applyNumberFormat="1" applyFont="1" applyFill="1" applyBorder="1" applyAlignment="1">
      <alignment wrapText="1"/>
    </xf>
    <xf numFmtId="164" fontId="11" fillId="2" borderId="0" xfId="1" applyNumberFormat="1" applyFont="1" applyFill="1" applyBorder="1" applyAlignment="1">
      <alignment wrapText="1"/>
    </xf>
    <xf numFmtId="164" fontId="4" fillId="16" borderId="1" xfId="1" applyNumberFormat="1" applyFont="1" applyFill="1" applyBorder="1" applyAlignment="1">
      <alignment wrapText="1"/>
    </xf>
    <xf numFmtId="10" fontId="7" fillId="2" borderId="1" xfId="8" applyNumberFormat="1" applyFont="1" applyFill="1" applyBorder="1"/>
    <xf numFmtId="167" fontId="4" fillId="0" borderId="1" xfId="8" applyNumberFormat="1" applyFont="1" applyBorder="1" applyAlignment="1">
      <alignment wrapText="1"/>
    </xf>
    <xf numFmtId="167" fontId="4" fillId="16" borderId="1" xfId="8" applyNumberFormat="1" applyFont="1" applyFill="1" applyBorder="1" applyAlignment="1">
      <alignment wrapText="1"/>
    </xf>
    <xf numFmtId="167" fontId="3" fillId="7" borderId="1" xfId="8" applyNumberFormat="1" applyFont="1" applyFill="1" applyBorder="1"/>
    <xf numFmtId="9" fontId="11" fillId="15" borderId="0" xfId="8" applyFont="1" applyFill="1" applyBorder="1" applyAlignment="1">
      <alignment vertical="center" wrapText="1"/>
    </xf>
    <xf numFmtId="9" fontId="3" fillId="15" borderId="4" xfId="8" applyFont="1" applyFill="1" applyBorder="1" applyAlignment="1">
      <alignment vertical="center" wrapText="1"/>
    </xf>
    <xf numFmtId="9" fontId="20" fillId="0" borderId="0" xfId="8" applyFont="1"/>
    <xf numFmtId="10" fontId="3" fillId="3" borderId="0" xfId="8" applyNumberFormat="1" applyFont="1" applyFill="1" applyBorder="1" applyAlignment="1">
      <alignment vertical="center"/>
    </xf>
    <xf numFmtId="10" fontId="11" fillId="3" borderId="0" xfId="8" applyNumberFormat="1" applyFont="1" applyFill="1" applyBorder="1" applyAlignment="1">
      <alignment vertical="center" wrapText="1"/>
    </xf>
    <xf numFmtId="10" fontId="3" fillId="15" borderId="0" xfId="8" applyNumberFormat="1" applyFont="1" applyFill="1" applyBorder="1" applyAlignment="1">
      <alignment vertical="center"/>
    </xf>
    <xf numFmtId="10" fontId="3" fillId="3" borderId="4" xfId="8" applyNumberFormat="1" applyFont="1" applyFill="1" applyBorder="1" applyAlignment="1">
      <alignment vertical="center" wrapText="1"/>
    </xf>
    <xf numFmtId="10" fontId="3" fillId="15" borderId="4" xfId="8" applyNumberFormat="1" applyFont="1" applyFill="1" applyBorder="1" applyAlignment="1">
      <alignment vertical="center" wrapText="1"/>
    </xf>
    <xf numFmtId="10" fontId="0" fillId="0" borderId="0" xfId="8" applyNumberFormat="1" applyFont="1"/>
    <xf numFmtId="10" fontId="20" fillId="0" borderId="0" xfId="8" applyNumberFormat="1" applyFont="1"/>
    <xf numFmtId="164" fontId="2" fillId="0" borderId="0" xfId="1" applyFont="1"/>
    <xf numFmtId="168" fontId="4" fillId="0" borderId="1" xfId="1" applyNumberFormat="1" applyFont="1" applyBorder="1" applyAlignment="1">
      <alignment wrapText="1"/>
    </xf>
    <xf numFmtId="168" fontId="2" fillId="0" borderId="0" xfId="1" applyNumberFormat="1" applyFont="1"/>
    <xf numFmtId="168" fontId="4" fillId="2" borderId="1" xfId="1" applyNumberFormat="1" applyFont="1" applyFill="1" applyBorder="1" applyAlignment="1">
      <alignment wrapText="1"/>
    </xf>
    <xf numFmtId="168" fontId="3" fillId="7" borderId="1" xfId="1" applyNumberFormat="1" applyFont="1" applyFill="1" applyBorder="1"/>
    <xf numFmtId="168" fontId="11" fillId="6" borderId="1" xfId="1" applyNumberFormat="1" applyFont="1" applyFill="1" applyBorder="1" applyAlignment="1">
      <alignment wrapText="1"/>
    </xf>
    <xf numFmtId="0" fontId="6" fillId="3" borderId="0" xfId="6" applyFont="1" applyFill="1" applyAlignment="1">
      <alignment wrapText="1"/>
    </xf>
    <xf numFmtId="0" fontId="2" fillId="0" borderId="0" xfId="6"/>
    <xf numFmtId="0" fontId="7" fillId="0" borderId="0" xfId="6" applyFont="1"/>
    <xf numFmtId="0" fontId="2" fillId="0" borderId="0" xfId="6" applyFont="1" applyBorder="1" applyAlignment="1">
      <alignment wrapText="1"/>
    </xf>
    <xf numFmtId="0" fontId="12" fillId="0" borderId="0" xfId="6" applyFont="1" applyAlignment="1"/>
    <xf numFmtId="43" fontId="2" fillId="2" borderId="0" xfId="6" applyNumberFormat="1" applyFill="1"/>
    <xf numFmtId="0" fontId="3" fillId="4" borderId="2" xfId="2" applyFont="1" applyFill="1" applyBorder="1" applyAlignment="1">
      <alignment vertical="center" wrapText="1"/>
    </xf>
    <xf numFmtId="0" fontId="3" fillId="0" borderId="0" xfId="6" applyFont="1" applyAlignment="1">
      <alignment vertical="center"/>
    </xf>
    <xf numFmtId="0" fontId="2" fillId="0" borderId="1" xfId="6" applyFont="1" applyFill="1" applyBorder="1" applyAlignment="1">
      <alignment vertical="center" wrapText="1"/>
    </xf>
    <xf numFmtId="43" fontId="2" fillId="0" borderId="1" xfId="1" applyNumberFormat="1" applyFont="1" applyFill="1" applyBorder="1" applyAlignment="1">
      <alignment vertical="center" wrapText="1"/>
    </xf>
    <xf numFmtId="0" fontId="2" fillId="7" borderId="1" xfId="6" applyFont="1" applyFill="1" applyBorder="1" applyAlignment="1">
      <alignment vertical="center" wrapText="1"/>
    </xf>
    <xf numFmtId="43" fontId="2" fillId="7" borderId="1" xfId="1" applyNumberFormat="1" applyFont="1" applyFill="1" applyBorder="1"/>
    <xf numFmtId="43" fontId="23" fillId="7" borderId="1" xfId="1" applyNumberFormat="1" applyFont="1" applyFill="1" applyBorder="1"/>
    <xf numFmtId="43" fontId="2" fillId="0" borderId="0" xfId="6" applyNumberFormat="1" applyFont="1"/>
    <xf numFmtId="43" fontId="2" fillId="0" borderId="0" xfId="1" applyNumberFormat="1" applyFont="1"/>
    <xf numFmtId="43" fontId="2" fillId="0" borderId="0" xfId="6" applyNumberFormat="1"/>
    <xf numFmtId="9" fontId="0" fillId="0" borderId="0" xfId="8" applyFont="1"/>
    <xf numFmtId="0" fontId="0" fillId="0" borderId="0" xfId="0" applyFill="1"/>
    <xf numFmtId="0" fontId="3" fillId="0" borderId="0" xfId="2" applyFont="1" applyFill="1" applyAlignment="1">
      <alignment horizontal="left"/>
    </xf>
    <xf numFmtId="0" fontId="2" fillId="0" borderId="0" xfId="2" applyFont="1" applyFill="1"/>
    <xf numFmtId="0" fontId="3" fillId="0" borderId="0" xfId="2" applyFont="1" applyFill="1" applyAlignment="1"/>
    <xf numFmtId="4" fontId="2" fillId="0" borderId="0" xfId="2" applyNumberFormat="1" applyFont="1" applyFill="1" applyAlignment="1">
      <alignment horizontal="left"/>
    </xf>
    <xf numFmtId="0" fontId="2" fillId="0" borderId="0" xfId="2" applyFont="1" applyFill="1" applyAlignment="1"/>
    <xf numFmtId="0" fontId="26" fillId="0" borderId="0" xfId="0" applyFont="1" applyFill="1"/>
    <xf numFmtId="167" fontId="27" fillId="0" borderId="0" xfId="8" applyNumberFormat="1" applyFont="1" applyFill="1"/>
    <xf numFmtId="0" fontId="27" fillId="0" borderId="0" xfId="2" applyFont="1" applyFill="1"/>
    <xf numFmtId="0" fontId="28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0" fontId="28" fillId="0" borderId="5" xfId="0" applyFont="1" applyBorder="1" applyAlignment="1">
      <alignment horizontal="center" vertical="center" wrapText="1"/>
    </xf>
    <xf numFmtId="4" fontId="28" fillId="0" borderId="6" xfId="0" applyNumberFormat="1" applyFont="1" applyBorder="1" applyAlignment="1">
      <alignment horizontal="center" vertical="center" wrapText="1"/>
    </xf>
    <xf numFmtId="0" fontId="28" fillId="0" borderId="7" xfId="0" applyFont="1" applyBorder="1" applyAlignment="1">
      <alignment horizontal="center" vertical="center" wrapText="1"/>
    </xf>
    <xf numFmtId="0" fontId="28" fillId="0" borderId="8" xfId="0" applyFont="1" applyBorder="1" applyAlignment="1">
      <alignment horizontal="center" vertical="center" wrapText="1"/>
    </xf>
    <xf numFmtId="0" fontId="32" fillId="0" borderId="7" xfId="0" applyFont="1" applyBorder="1" applyAlignment="1">
      <alignment vertical="center" wrapText="1"/>
    </xf>
    <xf numFmtId="0" fontId="25" fillId="0" borderId="0" xfId="2" applyFont="1" applyFill="1"/>
    <xf numFmtId="0" fontId="34" fillId="0" borderId="0" xfId="0" applyFont="1" applyAlignment="1">
      <alignment vertical="center"/>
    </xf>
    <xf numFmtId="0" fontId="28" fillId="0" borderId="10" xfId="0" applyFont="1" applyBorder="1" applyAlignment="1">
      <alignment horizontal="center" vertical="center" wrapText="1"/>
    </xf>
    <xf numFmtId="4" fontId="32" fillId="0" borderId="8" xfId="1" applyNumberFormat="1" applyFont="1" applyBorder="1" applyAlignment="1">
      <alignment horizontal="center" vertical="center" wrapText="1"/>
    </xf>
    <xf numFmtId="0" fontId="31" fillId="0" borderId="0" xfId="0" applyFont="1" applyAlignment="1">
      <alignment vertical="center"/>
    </xf>
    <xf numFmtId="164" fontId="33" fillId="0" borderId="8" xfId="1" applyFont="1" applyBorder="1" applyAlignment="1">
      <alignment horizontal="center" vertical="center" wrapText="1"/>
    </xf>
    <xf numFmtId="164" fontId="28" fillId="0" borderId="8" xfId="1" applyFont="1" applyBorder="1" applyAlignment="1">
      <alignment horizontal="center" vertical="center" wrapText="1"/>
    </xf>
    <xf numFmtId="4" fontId="28" fillId="0" borderId="8" xfId="1" applyNumberFormat="1" applyFont="1" applyBorder="1" applyAlignment="1">
      <alignment horizontal="center" vertical="center" wrapText="1"/>
    </xf>
    <xf numFmtId="164" fontId="28" fillId="0" borderId="8" xfId="0" applyNumberFormat="1" applyFont="1" applyBorder="1" applyAlignment="1">
      <alignment horizontal="center" vertical="center" wrapText="1"/>
    </xf>
    <xf numFmtId="164" fontId="0" fillId="0" borderId="0" xfId="1" applyFont="1"/>
    <xf numFmtId="0" fontId="4" fillId="2" borderId="2" xfId="0" quotePrefix="1" applyFont="1" applyFill="1" applyBorder="1" applyAlignment="1">
      <alignment vertical="center" wrapText="1"/>
    </xf>
    <xf numFmtId="164" fontId="3" fillId="11" borderId="0" xfId="1" applyFont="1" applyFill="1" applyBorder="1" applyAlignment="1">
      <alignment vertical="center"/>
    </xf>
    <xf numFmtId="164" fontId="11" fillId="11" borderId="0" xfId="1" applyFont="1" applyFill="1" applyBorder="1" applyAlignment="1">
      <alignment vertical="center" wrapText="1"/>
    </xf>
    <xf numFmtId="164" fontId="3" fillId="5" borderId="0" xfId="1" applyFont="1" applyFill="1" applyBorder="1" applyAlignment="1">
      <alignment vertical="center"/>
    </xf>
    <xf numFmtId="164" fontId="11" fillId="5" borderId="0" xfId="1" applyFont="1" applyFill="1" applyBorder="1" applyAlignment="1">
      <alignment vertical="center" wrapText="1"/>
    </xf>
    <xf numFmtId="164" fontId="3" fillId="11" borderId="4" xfId="1" applyFont="1" applyFill="1" applyBorder="1" applyAlignment="1">
      <alignment vertical="center" wrapText="1"/>
    </xf>
    <xf numFmtId="164" fontId="3" fillId="5" borderId="4" xfId="1" applyFont="1" applyFill="1" applyBorder="1" applyAlignment="1">
      <alignment vertical="center" wrapText="1"/>
    </xf>
    <xf numFmtId="164" fontId="4" fillId="0" borderId="0" xfId="1" applyNumberFormat="1" applyFont="1" applyAlignment="1">
      <alignment vertical="center"/>
    </xf>
    <xf numFmtId="164" fontId="4" fillId="0" borderId="0" xfId="1" applyNumberFormat="1" applyFont="1" applyAlignment="1">
      <alignment vertical="center" wrapText="1"/>
    </xf>
    <xf numFmtId="164" fontId="0" fillId="0" borderId="0" xfId="1" applyNumberFormat="1" applyFont="1"/>
    <xf numFmtId="164" fontId="20" fillId="0" borderId="0" xfId="1" applyNumberFormat="1" applyFont="1"/>
    <xf numFmtId="43" fontId="0" fillId="0" borderId="0" xfId="0" applyNumberFormat="1" applyFill="1"/>
    <xf numFmtId="43" fontId="27" fillId="0" borderId="0" xfId="2" applyNumberFormat="1" applyFont="1" applyFill="1"/>
    <xf numFmtId="4" fontId="0" fillId="0" borderId="0" xfId="0" applyNumberFormat="1" applyFill="1"/>
    <xf numFmtId="0" fontId="4" fillId="13" borderId="2" xfId="0" quotePrefix="1" applyFont="1" applyFill="1" applyBorder="1" applyAlignment="1">
      <alignment horizontal="center" vertical="center" wrapText="1"/>
    </xf>
    <xf numFmtId="0" fontId="4" fillId="13" borderId="11" xfId="0" quotePrefix="1" applyFont="1" applyFill="1" applyBorder="1" applyAlignment="1">
      <alignment horizontal="center" vertical="center" wrapText="1"/>
    </xf>
    <xf numFmtId="0" fontId="6" fillId="3" borderId="0" xfId="6" applyFont="1" applyFill="1" applyAlignment="1">
      <alignment horizontal="left" wrapText="1"/>
    </xf>
    <xf numFmtId="0" fontId="24" fillId="0" borderId="0" xfId="2" applyFont="1" applyFill="1" applyAlignment="1">
      <alignment horizontal="center" wrapText="1"/>
    </xf>
    <xf numFmtId="0" fontId="25" fillId="0" borderId="0" xfId="2" applyFont="1" applyFill="1"/>
    <xf numFmtId="0" fontId="28" fillId="0" borderId="9" xfId="0" applyFont="1" applyBorder="1" applyAlignment="1">
      <alignment horizontal="center" vertical="center" wrapText="1"/>
    </xf>
    <xf numFmtId="0" fontId="28" fillId="0" borderId="7" xfId="0" applyFont="1" applyBorder="1" applyAlignment="1">
      <alignment horizontal="center" vertical="center" wrapText="1"/>
    </xf>
    <xf numFmtId="0" fontId="35" fillId="0" borderId="9" xfId="0" applyFont="1" applyBorder="1" applyAlignment="1">
      <alignment vertical="center" wrapText="1"/>
    </xf>
    <xf numFmtId="0" fontId="35" fillId="0" borderId="7" xfId="0" applyFont="1" applyBorder="1" applyAlignment="1">
      <alignment vertical="center" wrapText="1"/>
    </xf>
    <xf numFmtId="164" fontId="33" fillId="0" borderId="9" xfId="1" applyFont="1" applyBorder="1" applyAlignment="1">
      <alignment horizontal="center" vertical="center" wrapText="1"/>
    </xf>
    <xf numFmtId="164" fontId="33" fillId="0" borderId="7" xfId="1" applyFont="1" applyBorder="1" applyAlignment="1">
      <alignment horizontal="center" vertical="center" wrapText="1"/>
    </xf>
    <xf numFmtId="0" fontId="32" fillId="0" borderId="9" xfId="0" applyFont="1" applyBorder="1" applyAlignment="1">
      <alignment vertical="center" wrapText="1"/>
    </xf>
    <xf numFmtId="0" fontId="32" fillId="0" borderId="7" xfId="0" applyFont="1" applyBorder="1" applyAlignment="1">
      <alignment vertical="center" wrapText="1"/>
    </xf>
  </cellXfs>
  <cellStyles count="12">
    <cellStyle name="Milliers" xfId="1" builtinId="3"/>
    <cellStyle name="Milliers 2" xfId="5" xr:uid="{4A01A64C-2E95-4639-A658-85FA3F521763}"/>
    <cellStyle name="Milliers 2 2" xfId="10" xr:uid="{00000000-0005-0000-0000-000001000000}"/>
    <cellStyle name="Milliers 3" xfId="7" xr:uid="{33318272-2156-40CC-8811-548E0288D2DF}"/>
    <cellStyle name="Milliers 3 2" xfId="11" xr:uid="{00000000-0005-0000-0000-000002000000}"/>
    <cellStyle name="Normal" xfId="0" builtinId="0"/>
    <cellStyle name="Normal 2" xfId="2" xr:uid="{00000000-0005-0000-0000-000002000000}"/>
    <cellStyle name="Normal 3" xfId="3" xr:uid="{7FF42F8F-BF36-4B38-B470-40812F700552}"/>
    <cellStyle name="Normal 3 2" xfId="6" xr:uid="{D0CB1CDE-6C14-4DE7-934E-E0B011BB641B}"/>
    <cellStyle name="Pourcentage" xfId="8" builtinId="5"/>
    <cellStyle name="Pourcentage 2" xfId="4" xr:uid="{75E9CC39-03D8-41CC-8BD2-6BF71E42489D}"/>
    <cellStyle name="Pourcentage 2 2" xfId="9" xr:uid="{00000000-0005-0000-0000-000008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152400</xdr:rowOff>
    </xdr:from>
    <xdr:to>
      <xdr:col>1</xdr:col>
      <xdr:colOff>514350</xdr:colOff>
      <xdr:row>5</xdr:row>
      <xdr:rowOff>17145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EC425A0-F4B2-4F21-A34B-A31A1C2916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52400"/>
          <a:ext cx="110490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190500</xdr:colOff>
      <xdr:row>0</xdr:row>
      <xdr:rowOff>152400</xdr:rowOff>
    </xdr:from>
    <xdr:to>
      <xdr:col>1</xdr:col>
      <xdr:colOff>514350</xdr:colOff>
      <xdr:row>5</xdr:row>
      <xdr:rowOff>17145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240F4706-CD31-4B55-B3BD-286B4A2B9C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52400"/>
          <a:ext cx="1095375" cy="807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190500</xdr:colOff>
      <xdr:row>0</xdr:row>
      <xdr:rowOff>152400</xdr:rowOff>
    </xdr:from>
    <xdr:to>
      <xdr:col>1</xdr:col>
      <xdr:colOff>514350</xdr:colOff>
      <xdr:row>5</xdr:row>
      <xdr:rowOff>17145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1430930B-F949-410B-A9D3-9F6C194F9C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52400"/>
          <a:ext cx="1095375" cy="807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39B431-41DC-491E-8894-EA4581301093}">
  <sheetPr codeName="Feuil1"/>
  <dimension ref="C4:F43"/>
  <sheetViews>
    <sheetView topLeftCell="A16" workbookViewId="0">
      <selection activeCell="D27" sqref="D27"/>
    </sheetView>
  </sheetViews>
  <sheetFormatPr baseColWidth="10" defaultColWidth="11.5703125" defaultRowHeight="12.75" x14ac:dyDescent="0.2"/>
  <cols>
    <col min="1" max="2" width="11.5703125" style="40"/>
    <col min="3" max="3" width="53.7109375" style="40" customWidth="1"/>
    <col min="4" max="4" width="75.42578125" style="40" customWidth="1"/>
    <col min="5" max="5" width="35" style="40" customWidth="1"/>
    <col min="6" max="6" width="42.28515625" style="40" customWidth="1"/>
    <col min="7" max="16384" width="11.5703125" style="40"/>
  </cols>
  <sheetData>
    <row r="4" spans="3:4" x14ac:dyDescent="0.2">
      <c r="D4" s="39"/>
    </row>
    <row r="5" spans="3:4" ht="23.25" x14ac:dyDescent="0.2">
      <c r="C5" s="5" t="s">
        <v>160</v>
      </c>
      <c r="D5" s="39"/>
    </row>
    <row r="6" spans="3:4" ht="23.25" x14ac:dyDescent="0.2">
      <c r="C6" s="5" t="s">
        <v>36</v>
      </c>
      <c r="D6" s="39"/>
    </row>
    <row r="8" spans="3:4" x14ac:dyDescent="0.2">
      <c r="C8" s="40" t="s">
        <v>161</v>
      </c>
    </row>
    <row r="9" spans="3:4" x14ac:dyDescent="0.2">
      <c r="C9" s="40" t="s">
        <v>56</v>
      </c>
    </row>
    <row r="15" spans="3:4" x14ac:dyDescent="0.2">
      <c r="C15" s="40" t="s">
        <v>57</v>
      </c>
    </row>
    <row r="17" spans="3:6" s="42" customFormat="1" x14ac:dyDescent="0.2">
      <c r="C17" s="41" t="s">
        <v>58</v>
      </c>
      <c r="D17" s="41" t="s">
        <v>59</v>
      </c>
    </row>
    <row r="18" spans="3:6" s="42" customFormat="1" ht="45.75" customHeight="1" x14ac:dyDescent="0.2">
      <c r="C18" s="43" t="s">
        <v>60</v>
      </c>
      <c r="D18" s="44" t="s">
        <v>61</v>
      </c>
    </row>
    <row r="19" spans="3:6" s="42" customFormat="1" ht="45.75" customHeight="1" x14ac:dyDescent="0.2">
      <c r="C19" s="43" t="s">
        <v>62</v>
      </c>
      <c r="D19" s="44" t="s">
        <v>162</v>
      </c>
    </row>
    <row r="20" spans="3:6" s="42" customFormat="1" ht="45.75" customHeight="1" x14ac:dyDescent="0.2">
      <c r="C20" s="45" t="s">
        <v>63</v>
      </c>
      <c r="D20" s="45" t="s">
        <v>64</v>
      </c>
    </row>
    <row r="21" spans="3:6" s="42" customFormat="1" ht="45.75" customHeight="1" x14ac:dyDescent="0.2">
      <c r="C21" s="45" t="s">
        <v>65</v>
      </c>
      <c r="D21" s="45" t="s">
        <v>66</v>
      </c>
    </row>
    <row r="22" spans="3:6" s="42" customFormat="1" ht="45.75" customHeight="1" x14ac:dyDescent="0.2">
      <c r="C22" s="44" t="s">
        <v>156</v>
      </c>
      <c r="D22" s="44" t="s">
        <v>159</v>
      </c>
      <c r="E22" s="46"/>
      <c r="F22" s="46"/>
    </row>
    <row r="23" spans="3:6" s="42" customFormat="1" ht="45.75" customHeight="1" x14ac:dyDescent="0.2">
      <c r="C23" s="44" t="s">
        <v>157</v>
      </c>
      <c r="D23" s="44" t="s">
        <v>163</v>
      </c>
      <c r="E23" s="46"/>
      <c r="F23" s="46"/>
    </row>
    <row r="24" spans="3:6" s="42" customFormat="1" ht="45.75" customHeight="1" x14ac:dyDescent="0.2">
      <c r="C24" s="45" t="s">
        <v>67</v>
      </c>
      <c r="D24" s="179" t="s">
        <v>164</v>
      </c>
      <c r="E24" s="47"/>
      <c r="F24" s="47"/>
    </row>
    <row r="25" spans="3:6" s="42" customFormat="1" ht="58.5" customHeight="1" x14ac:dyDescent="0.2">
      <c r="C25" s="45" t="s">
        <v>68</v>
      </c>
      <c r="D25" s="180"/>
      <c r="E25" s="48"/>
      <c r="F25" s="48"/>
    </row>
    <row r="26" spans="3:6" s="42" customFormat="1" ht="71.25" customHeight="1" x14ac:dyDescent="0.2">
      <c r="C26" s="44" t="s">
        <v>69</v>
      </c>
      <c r="D26" s="165" t="s">
        <v>165</v>
      </c>
      <c r="E26" s="49"/>
      <c r="F26" s="49"/>
    </row>
    <row r="27" spans="3:6" s="42" customFormat="1" ht="71.25" customHeight="1" x14ac:dyDescent="0.2">
      <c r="C27" s="44" t="s">
        <v>158</v>
      </c>
      <c r="D27" s="44" t="s">
        <v>166</v>
      </c>
      <c r="E27" s="49"/>
      <c r="F27" s="49"/>
    </row>
    <row r="31" spans="3:6" x14ac:dyDescent="0.2">
      <c r="C31" s="50"/>
    </row>
    <row r="32" spans="3:6" x14ac:dyDescent="0.2">
      <c r="C32" s="50"/>
    </row>
    <row r="33" spans="3:6" x14ac:dyDescent="0.2">
      <c r="E33" s="51"/>
      <c r="F33" s="51"/>
    </row>
    <row r="34" spans="3:6" x14ac:dyDescent="0.2">
      <c r="E34" s="50"/>
      <c r="F34" s="50"/>
    </row>
    <row r="38" spans="3:6" x14ac:dyDescent="0.2">
      <c r="C38" s="52"/>
    </row>
    <row r="39" spans="3:6" x14ac:dyDescent="0.2">
      <c r="C39" s="53"/>
    </row>
    <row r="40" spans="3:6" x14ac:dyDescent="0.2">
      <c r="C40" s="53"/>
    </row>
    <row r="41" spans="3:6" x14ac:dyDescent="0.2">
      <c r="C41" s="53"/>
    </row>
    <row r="42" spans="3:6" x14ac:dyDescent="0.2">
      <c r="C42" s="53"/>
    </row>
    <row r="43" spans="3:6" x14ac:dyDescent="0.2">
      <c r="C43" s="53"/>
    </row>
  </sheetData>
  <mergeCells count="1">
    <mergeCell ref="D24:D25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003056-7CD8-41D8-8995-CB9B9027C54C}">
  <dimension ref="A1:P428"/>
  <sheetViews>
    <sheetView workbookViewId="0">
      <selection activeCell="B3" sqref="B3:C3"/>
    </sheetView>
  </sheetViews>
  <sheetFormatPr baseColWidth="10" defaultRowHeight="14.25" x14ac:dyDescent="0.2"/>
  <cols>
    <col min="1" max="1" width="27.7109375" style="69" bestFit="1" customWidth="1"/>
    <col min="2" max="2" width="11.42578125" style="69"/>
    <col min="3" max="3" width="45.28515625" style="69" customWidth="1"/>
    <col min="4" max="4" width="11.42578125" style="69"/>
    <col min="5" max="5" width="13.7109375" style="69" bestFit="1" customWidth="1"/>
    <col min="6" max="6" width="11.7109375" style="71" bestFit="1" customWidth="1"/>
    <col min="7" max="7" width="18.5703125" style="175" bestFit="1" customWidth="1"/>
    <col min="8" max="8" width="15.28515625" style="175" bestFit="1" customWidth="1"/>
    <col min="9" max="9" width="18.5703125" style="175" bestFit="1" customWidth="1"/>
    <col min="10" max="10" width="16.85546875" style="175" bestFit="1" customWidth="1"/>
    <col min="11" max="11" width="12.7109375" style="175" bestFit="1" customWidth="1"/>
    <col min="12" max="16384" width="11.42578125" style="69"/>
  </cols>
  <sheetData>
    <row r="1" spans="1:11" s="61" customFormat="1" ht="45" customHeight="1" x14ac:dyDescent="0.25">
      <c r="A1" s="55"/>
      <c r="B1" s="56"/>
      <c r="C1" s="56"/>
      <c r="D1" s="56"/>
      <c r="E1" s="56"/>
      <c r="F1" s="64"/>
      <c r="G1" s="57" t="s">
        <v>70</v>
      </c>
      <c r="H1" s="58"/>
      <c r="I1" s="58"/>
      <c r="J1" s="59" t="s">
        <v>53</v>
      </c>
      <c r="K1" s="60"/>
    </row>
    <row r="2" spans="1:11" s="67" customFormat="1" ht="41.45" customHeight="1" thickBot="1" x14ac:dyDescent="0.3">
      <c r="A2" s="65" t="s">
        <v>42</v>
      </c>
      <c r="B2" s="65" t="s">
        <v>43</v>
      </c>
      <c r="C2" s="65" t="s">
        <v>44</v>
      </c>
      <c r="D2" s="65" t="s">
        <v>8</v>
      </c>
      <c r="E2" s="65" t="s">
        <v>71</v>
      </c>
      <c r="F2" s="66" t="s">
        <v>52</v>
      </c>
      <c r="G2" s="62" t="s">
        <v>109</v>
      </c>
      <c r="H2" s="62" t="s">
        <v>110</v>
      </c>
      <c r="I2" s="62" t="s">
        <v>46</v>
      </c>
      <c r="J2" s="63" t="s">
        <v>109</v>
      </c>
      <c r="K2" s="63" t="s">
        <v>110</v>
      </c>
    </row>
    <row r="3" spans="1:11" customFormat="1" ht="15" x14ac:dyDescent="0.25">
      <c r="A3" t="s">
        <v>93</v>
      </c>
      <c r="B3">
        <v>11111111</v>
      </c>
      <c r="C3" t="s">
        <v>168</v>
      </c>
      <c r="D3" t="s">
        <v>54</v>
      </c>
      <c r="E3" t="s">
        <v>23</v>
      </c>
      <c r="F3">
        <v>0</v>
      </c>
      <c r="G3" s="174">
        <v>2228198</v>
      </c>
      <c r="H3" s="174">
        <v>19476</v>
      </c>
      <c r="I3" s="174">
        <v>2247674</v>
      </c>
      <c r="J3" s="174">
        <v>185683</v>
      </c>
      <c r="K3" s="174">
        <v>1623</v>
      </c>
    </row>
    <row r="4" spans="1:11" customFormat="1" ht="15" x14ac:dyDescent="0.25">
      <c r="G4" s="174"/>
      <c r="H4" s="174"/>
      <c r="I4" s="174"/>
      <c r="J4" s="174"/>
      <c r="K4" s="174"/>
    </row>
    <row r="5" spans="1:11" customFormat="1" ht="15" x14ac:dyDescent="0.25">
      <c r="G5" s="174"/>
      <c r="H5" s="174"/>
      <c r="I5" s="174"/>
      <c r="J5" s="174"/>
      <c r="K5" s="174"/>
    </row>
    <row r="6" spans="1:11" customFormat="1" ht="15" x14ac:dyDescent="0.25">
      <c r="G6" s="174"/>
      <c r="H6" s="174"/>
      <c r="I6" s="174"/>
      <c r="J6" s="174"/>
      <c r="K6" s="174"/>
    </row>
    <row r="7" spans="1:11" customFormat="1" ht="15" x14ac:dyDescent="0.25">
      <c r="G7" s="174"/>
      <c r="H7" s="174"/>
      <c r="I7" s="174"/>
      <c r="J7" s="174"/>
      <c r="K7" s="174"/>
    </row>
    <row r="8" spans="1:11" customFormat="1" ht="15" x14ac:dyDescent="0.25">
      <c r="G8" s="174"/>
      <c r="H8" s="174"/>
      <c r="I8" s="174"/>
      <c r="J8" s="174"/>
      <c r="K8" s="174"/>
    </row>
    <row r="9" spans="1:11" customFormat="1" ht="15" x14ac:dyDescent="0.25">
      <c r="G9" s="174"/>
      <c r="H9" s="174"/>
      <c r="I9" s="174"/>
      <c r="J9" s="174"/>
      <c r="K9" s="174"/>
    </row>
    <row r="10" spans="1:11" customFormat="1" ht="15" x14ac:dyDescent="0.25">
      <c r="G10" s="174"/>
      <c r="H10" s="174"/>
      <c r="I10" s="174"/>
      <c r="J10" s="174"/>
      <c r="K10" s="174"/>
    </row>
    <row r="11" spans="1:11" customFormat="1" ht="15" x14ac:dyDescent="0.25">
      <c r="G11" s="174"/>
      <c r="H11" s="174"/>
      <c r="I11" s="174"/>
      <c r="J11" s="174"/>
      <c r="K11" s="174"/>
    </row>
    <row r="12" spans="1:11" customFormat="1" ht="15" x14ac:dyDescent="0.25">
      <c r="G12" s="174"/>
      <c r="H12" s="174"/>
      <c r="I12" s="174"/>
      <c r="J12" s="174"/>
      <c r="K12" s="174"/>
    </row>
    <row r="13" spans="1:11" customFormat="1" ht="15" x14ac:dyDescent="0.25">
      <c r="G13" s="174"/>
      <c r="H13" s="174"/>
      <c r="I13" s="174"/>
      <c r="J13" s="174"/>
      <c r="K13" s="174"/>
    </row>
    <row r="14" spans="1:11" customFormat="1" ht="15" x14ac:dyDescent="0.25">
      <c r="G14" s="174"/>
      <c r="H14" s="174"/>
      <c r="I14" s="174"/>
      <c r="J14" s="174"/>
      <c r="K14" s="174"/>
    </row>
    <row r="15" spans="1:11" customFormat="1" ht="15" x14ac:dyDescent="0.25">
      <c r="G15" s="174"/>
      <c r="H15" s="174"/>
      <c r="I15" s="174"/>
      <c r="J15" s="174"/>
      <c r="K15" s="174"/>
    </row>
    <row r="16" spans="1:11" customFormat="1" ht="15" x14ac:dyDescent="0.25">
      <c r="G16" s="174"/>
      <c r="H16" s="174"/>
      <c r="I16" s="174"/>
      <c r="J16" s="174"/>
      <c r="K16" s="174"/>
    </row>
    <row r="17" spans="7:11" customFormat="1" ht="15" x14ac:dyDescent="0.25">
      <c r="G17" s="174"/>
      <c r="H17" s="174"/>
      <c r="I17" s="174"/>
      <c r="J17" s="174"/>
      <c r="K17" s="174"/>
    </row>
    <row r="18" spans="7:11" customFormat="1" ht="15" x14ac:dyDescent="0.25">
      <c r="G18" s="174"/>
      <c r="H18" s="174"/>
      <c r="I18" s="174"/>
      <c r="J18" s="174"/>
      <c r="K18" s="174"/>
    </row>
    <row r="19" spans="7:11" customFormat="1" ht="15" x14ac:dyDescent="0.25">
      <c r="G19" s="174"/>
      <c r="H19" s="174"/>
      <c r="I19" s="174"/>
      <c r="J19" s="174"/>
      <c r="K19" s="174"/>
    </row>
    <row r="20" spans="7:11" customFormat="1" ht="15" x14ac:dyDescent="0.25">
      <c r="G20" s="174"/>
      <c r="H20" s="174"/>
      <c r="I20" s="174"/>
      <c r="J20" s="174"/>
      <c r="K20" s="174"/>
    </row>
    <row r="21" spans="7:11" customFormat="1" ht="15" x14ac:dyDescent="0.25">
      <c r="G21" s="174"/>
      <c r="H21" s="174"/>
      <c r="I21" s="174"/>
      <c r="J21" s="174"/>
      <c r="K21" s="174"/>
    </row>
    <row r="22" spans="7:11" customFormat="1" ht="15" x14ac:dyDescent="0.25">
      <c r="G22" s="174"/>
      <c r="H22" s="174"/>
      <c r="I22" s="174"/>
      <c r="J22" s="174"/>
      <c r="K22" s="174"/>
    </row>
    <row r="23" spans="7:11" customFormat="1" ht="15" x14ac:dyDescent="0.25">
      <c r="G23" s="174"/>
      <c r="H23" s="174"/>
      <c r="I23" s="174"/>
      <c r="J23" s="174"/>
      <c r="K23" s="174"/>
    </row>
    <row r="24" spans="7:11" customFormat="1" ht="15" x14ac:dyDescent="0.25">
      <c r="G24" s="174"/>
      <c r="H24" s="174"/>
      <c r="I24" s="174"/>
      <c r="J24" s="174"/>
      <c r="K24" s="174"/>
    </row>
    <row r="25" spans="7:11" customFormat="1" ht="15" x14ac:dyDescent="0.25">
      <c r="G25" s="174"/>
      <c r="H25" s="174"/>
      <c r="I25" s="174"/>
      <c r="J25" s="174"/>
      <c r="K25" s="174"/>
    </row>
    <row r="26" spans="7:11" customFormat="1" ht="15" x14ac:dyDescent="0.25">
      <c r="G26" s="174"/>
      <c r="H26" s="174"/>
      <c r="I26" s="174"/>
      <c r="J26" s="174"/>
      <c r="K26" s="174"/>
    </row>
    <row r="27" spans="7:11" customFormat="1" ht="15" x14ac:dyDescent="0.25">
      <c r="G27" s="174"/>
      <c r="H27" s="174"/>
      <c r="I27" s="174"/>
      <c r="J27" s="174"/>
      <c r="K27" s="174"/>
    </row>
    <row r="28" spans="7:11" customFormat="1" ht="15" x14ac:dyDescent="0.25">
      <c r="G28" s="174"/>
      <c r="H28" s="174"/>
      <c r="I28" s="174"/>
      <c r="J28" s="174"/>
      <c r="K28" s="174"/>
    </row>
    <row r="29" spans="7:11" customFormat="1" ht="15" x14ac:dyDescent="0.25">
      <c r="G29" s="174"/>
      <c r="H29" s="174"/>
      <c r="I29" s="174"/>
      <c r="J29" s="174"/>
      <c r="K29" s="174"/>
    </row>
    <row r="30" spans="7:11" customFormat="1" ht="15" x14ac:dyDescent="0.25">
      <c r="G30" s="174"/>
      <c r="H30" s="174"/>
      <c r="I30" s="174"/>
      <c r="J30" s="174"/>
      <c r="K30" s="174"/>
    </row>
    <row r="31" spans="7:11" customFormat="1" ht="15" x14ac:dyDescent="0.25">
      <c r="G31" s="174"/>
      <c r="H31" s="174"/>
      <c r="I31" s="174"/>
      <c r="J31" s="174"/>
      <c r="K31" s="174"/>
    </row>
    <row r="32" spans="7:11" customFormat="1" ht="15" x14ac:dyDescent="0.25">
      <c r="G32" s="174"/>
      <c r="H32" s="174"/>
      <c r="I32" s="174"/>
      <c r="J32" s="174"/>
      <c r="K32" s="174"/>
    </row>
    <row r="33" spans="7:11" customFormat="1" ht="15" x14ac:dyDescent="0.25">
      <c r="G33" s="174"/>
      <c r="H33" s="174"/>
      <c r="I33" s="174"/>
      <c r="J33" s="174"/>
      <c r="K33" s="174"/>
    </row>
    <row r="34" spans="7:11" customFormat="1" ht="15" x14ac:dyDescent="0.25">
      <c r="G34" s="174"/>
      <c r="H34" s="174"/>
      <c r="I34" s="174"/>
      <c r="J34" s="174"/>
      <c r="K34" s="174"/>
    </row>
    <row r="35" spans="7:11" customFormat="1" ht="15" x14ac:dyDescent="0.25">
      <c r="G35" s="174"/>
      <c r="H35" s="174"/>
      <c r="I35" s="174"/>
      <c r="J35" s="174"/>
      <c r="K35" s="174"/>
    </row>
    <row r="36" spans="7:11" customFormat="1" ht="15" x14ac:dyDescent="0.25">
      <c r="G36" s="174"/>
      <c r="H36" s="174"/>
      <c r="I36" s="174"/>
      <c r="J36" s="174"/>
      <c r="K36" s="174"/>
    </row>
    <row r="37" spans="7:11" customFormat="1" ht="15" x14ac:dyDescent="0.25">
      <c r="G37" s="174"/>
      <c r="H37" s="174"/>
      <c r="I37" s="174"/>
      <c r="J37" s="174"/>
      <c r="K37" s="174"/>
    </row>
    <row r="38" spans="7:11" customFormat="1" ht="15" x14ac:dyDescent="0.25">
      <c r="G38" s="174"/>
      <c r="H38" s="174"/>
      <c r="I38" s="174"/>
      <c r="J38" s="174"/>
      <c r="K38" s="174"/>
    </row>
    <row r="39" spans="7:11" customFormat="1" ht="15" x14ac:dyDescent="0.25">
      <c r="G39" s="174"/>
      <c r="H39" s="174"/>
      <c r="I39" s="174"/>
      <c r="J39" s="174"/>
      <c r="K39" s="174"/>
    </row>
    <row r="40" spans="7:11" customFormat="1" ht="15" x14ac:dyDescent="0.25">
      <c r="G40" s="174"/>
      <c r="H40" s="174"/>
      <c r="I40" s="174"/>
      <c r="J40" s="174"/>
      <c r="K40" s="174"/>
    </row>
    <row r="41" spans="7:11" customFormat="1" ht="15" x14ac:dyDescent="0.25">
      <c r="G41" s="174"/>
      <c r="H41" s="174"/>
      <c r="I41" s="174"/>
      <c r="J41" s="174"/>
      <c r="K41" s="174"/>
    </row>
    <row r="42" spans="7:11" customFormat="1" ht="15" x14ac:dyDescent="0.25">
      <c r="G42" s="174"/>
      <c r="H42" s="174"/>
      <c r="I42" s="174"/>
      <c r="J42" s="174"/>
      <c r="K42" s="174"/>
    </row>
    <row r="43" spans="7:11" customFormat="1" ht="15" x14ac:dyDescent="0.25">
      <c r="G43" s="174"/>
      <c r="H43" s="174"/>
      <c r="I43" s="174"/>
      <c r="J43" s="174"/>
      <c r="K43" s="174"/>
    </row>
    <row r="44" spans="7:11" customFormat="1" ht="15" x14ac:dyDescent="0.25">
      <c r="G44" s="174"/>
      <c r="H44" s="174"/>
      <c r="I44" s="174"/>
      <c r="J44" s="174"/>
      <c r="K44" s="174"/>
    </row>
    <row r="45" spans="7:11" customFormat="1" ht="15" x14ac:dyDescent="0.25">
      <c r="G45" s="174"/>
      <c r="H45" s="174"/>
      <c r="I45" s="174"/>
      <c r="J45" s="174"/>
      <c r="K45" s="174"/>
    </row>
    <row r="46" spans="7:11" customFormat="1" ht="15" x14ac:dyDescent="0.25">
      <c r="G46" s="174"/>
      <c r="H46" s="174"/>
      <c r="I46" s="174"/>
      <c r="J46" s="174"/>
      <c r="K46" s="174"/>
    </row>
    <row r="47" spans="7:11" customFormat="1" ht="15" x14ac:dyDescent="0.25">
      <c r="G47" s="174"/>
      <c r="H47" s="174"/>
      <c r="I47" s="174"/>
      <c r="J47" s="174"/>
      <c r="K47" s="174"/>
    </row>
    <row r="48" spans="7:11" customFormat="1" ht="15" x14ac:dyDescent="0.25">
      <c r="G48" s="174"/>
      <c r="H48" s="174"/>
      <c r="I48" s="174"/>
      <c r="J48" s="174"/>
      <c r="K48" s="174"/>
    </row>
    <row r="49" spans="7:11" customFormat="1" ht="15" x14ac:dyDescent="0.25">
      <c r="G49" s="174"/>
      <c r="H49" s="174"/>
      <c r="I49" s="174"/>
      <c r="J49" s="174"/>
      <c r="K49" s="174"/>
    </row>
    <row r="50" spans="7:11" customFormat="1" ht="15" x14ac:dyDescent="0.25">
      <c r="G50" s="174"/>
      <c r="H50" s="174"/>
      <c r="I50" s="174"/>
      <c r="J50" s="174"/>
      <c r="K50" s="174"/>
    </row>
    <row r="51" spans="7:11" customFormat="1" ht="15" x14ac:dyDescent="0.25">
      <c r="G51" s="174"/>
      <c r="H51" s="174"/>
      <c r="I51" s="174"/>
      <c r="J51" s="174"/>
      <c r="K51" s="174"/>
    </row>
    <row r="52" spans="7:11" customFormat="1" ht="15" x14ac:dyDescent="0.25">
      <c r="G52" s="174"/>
      <c r="H52" s="174"/>
      <c r="I52" s="174"/>
      <c r="J52" s="174"/>
      <c r="K52" s="174"/>
    </row>
    <row r="53" spans="7:11" customFormat="1" ht="15" x14ac:dyDescent="0.25">
      <c r="G53" s="174"/>
      <c r="H53" s="174"/>
      <c r="I53" s="174"/>
      <c r="J53" s="174"/>
      <c r="K53" s="174"/>
    </row>
    <row r="54" spans="7:11" customFormat="1" ht="15" x14ac:dyDescent="0.25">
      <c r="G54" s="174"/>
      <c r="H54" s="174"/>
      <c r="I54" s="174"/>
      <c r="J54" s="174"/>
      <c r="K54" s="174"/>
    </row>
    <row r="55" spans="7:11" customFormat="1" ht="15" x14ac:dyDescent="0.25">
      <c r="G55" s="174"/>
      <c r="H55" s="174"/>
      <c r="I55" s="174"/>
      <c r="J55" s="174"/>
      <c r="K55" s="174"/>
    </row>
    <row r="56" spans="7:11" customFormat="1" ht="15" x14ac:dyDescent="0.25">
      <c r="G56" s="174"/>
      <c r="H56" s="174"/>
      <c r="I56" s="174"/>
      <c r="J56" s="174"/>
      <c r="K56" s="174"/>
    </row>
    <row r="57" spans="7:11" customFormat="1" ht="15" x14ac:dyDescent="0.25">
      <c r="G57" s="174"/>
      <c r="H57" s="174"/>
      <c r="I57" s="174"/>
      <c r="J57" s="174"/>
      <c r="K57" s="174"/>
    </row>
    <row r="58" spans="7:11" customFormat="1" ht="15" x14ac:dyDescent="0.25">
      <c r="G58" s="174"/>
      <c r="H58" s="174"/>
      <c r="I58" s="174"/>
      <c r="J58" s="174"/>
      <c r="K58" s="174"/>
    </row>
    <row r="59" spans="7:11" customFormat="1" ht="15" x14ac:dyDescent="0.25">
      <c r="G59" s="174"/>
      <c r="H59" s="174"/>
      <c r="I59" s="174"/>
      <c r="J59" s="174"/>
      <c r="K59" s="174"/>
    </row>
    <row r="60" spans="7:11" customFormat="1" ht="15" x14ac:dyDescent="0.25">
      <c r="G60" s="174"/>
      <c r="H60" s="174"/>
      <c r="I60" s="174"/>
      <c r="J60" s="174"/>
      <c r="K60" s="174"/>
    </row>
    <row r="61" spans="7:11" customFormat="1" ht="15" x14ac:dyDescent="0.25">
      <c r="G61" s="174"/>
      <c r="H61" s="174"/>
      <c r="I61" s="174"/>
      <c r="J61" s="174"/>
      <c r="K61" s="174"/>
    </row>
    <row r="62" spans="7:11" customFormat="1" ht="15" x14ac:dyDescent="0.25">
      <c r="G62" s="174"/>
      <c r="H62" s="174"/>
      <c r="I62" s="174"/>
      <c r="J62" s="174"/>
      <c r="K62" s="174"/>
    </row>
    <row r="63" spans="7:11" customFormat="1" ht="15" x14ac:dyDescent="0.25">
      <c r="G63" s="174"/>
      <c r="H63" s="174"/>
      <c r="I63" s="174"/>
      <c r="J63" s="174"/>
      <c r="K63" s="174"/>
    </row>
    <row r="64" spans="7:11" customFormat="1" ht="15" x14ac:dyDescent="0.25">
      <c r="G64" s="174"/>
      <c r="H64" s="174"/>
      <c r="I64" s="174"/>
      <c r="J64" s="174"/>
      <c r="K64" s="174"/>
    </row>
    <row r="65" spans="7:11" customFormat="1" ht="15" x14ac:dyDescent="0.25">
      <c r="G65" s="174"/>
      <c r="H65" s="174"/>
      <c r="I65" s="174"/>
      <c r="J65" s="174"/>
      <c r="K65" s="174"/>
    </row>
    <row r="66" spans="7:11" customFormat="1" ht="15" x14ac:dyDescent="0.25">
      <c r="G66" s="174"/>
      <c r="H66" s="174"/>
      <c r="I66" s="174"/>
      <c r="J66" s="174"/>
      <c r="K66" s="174"/>
    </row>
    <row r="67" spans="7:11" customFormat="1" ht="15" x14ac:dyDescent="0.25">
      <c r="G67" s="174"/>
      <c r="H67" s="174"/>
      <c r="I67" s="174"/>
      <c r="J67" s="174"/>
      <c r="K67" s="174"/>
    </row>
    <row r="68" spans="7:11" customFormat="1" ht="15" x14ac:dyDescent="0.25">
      <c r="G68" s="174"/>
      <c r="H68" s="174"/>
      <c r="I68" s="174"/>
      <c r="J68" s="174"/>
      <c r="K68" s="174"/>
    </row>
    <row r="69" spans="7:11" customFormat="1" ht="15" x14ac:dyDescent="0.25">
      <c r="G69" s="174"/>
      <c r="H69" s="174"/>
      <c r="I69" s="174"/>
      <c r="J69" s="174"/>
      <c r="K69" s="174"/>
    </row>
    <row r="70" spans="7:11" customFormat="1" ht="15" x14ac:dyDescent="0.25">
      <c r="G70" s="174"/>
      <c r="H70" s="174"/>
      <c r="I70" s="174"/>
      <c r="J70" s="174"/>
      <c r="K70" s="174"/>
    </row>
    <row r="71" spans="7:11" customFormat="1" ht="15" x14ac:dyDescent="0.25">
      <c r="G71" s="174"/>
      <c r="H71" s="174"/>
      <c r="I71" s="174"/>
      <c r="J71" s="174"/>
      <c r="K71" s="174"/>
    </row>
    <row r="72" spans="7:11" customFormat="1" ht="15" x14ac:dyDescent="0.25">
      <c r="G72" s="174"/>
      <c r="H72" s="174"/>
      <c r="I72" s="174"/>
      <c r="J72" s="174"/>
      <c r="K72" s="174"/>
    </row>
    <row r="73" spans="7:11" customFormat="1" ht="15" x14ac:dyDescent="0.25">
      <c r="G73" s="174"/>
      <c r="H73" s="174"/>
      <c r="I73" s="174"/>
      <c r="J73" s="174"/>
      <c r="K73" s="174"/>
    </row>
    <row r="74" spans="7:11" customFormat="1" ht="15" x14ac:dyDescent="0.25">
      <c r="G74" s="174"/>
      <c r="H74" s="174"/>
      <c r="I74" s="174"/>
      <c r="J74" s="174"/>
      <c r="K74" s="174"/>
    </row>
    <row r="75" spans="7:11" customFormat="1" ht="15" x14ac:dyDescent="0.25">
      <c r="G75" s="174"/>
      <c r="H75" s="174"/>
      <c r="I75" s="174"/>
      <c r="J75" s="174"/>
      <c r="K75" s="174"/>
    </row>
    <row r="76" spans="7:11" customFormat="1" ht="15" x14ac:dyDescent="0.25">
      <c r="G76" s="174"/>
      <c r="H76" s="174"/>
      <c r="I76" s="174"/>
      <c r="J76" s="174"/>
      <c r="K76" s="174"/>
    </row>
    <row r="77" spans="7:11" customFormat="1" ht="15" x14ac:dyDescent="0.25">
      <c r="G77" s="174"/>
      <c r="H77" s="174"/>
      <c r="I77" s="174"/>
      <c r="J77" s="174"/>
      <c r="K77" s="174"/>
    </row>
    <row r="78" spans="7:11" customFormat="1" ht="15" x14ac:dyDescent="0.25">
      <c r="G78" s="174"/>
      <c r="H78" s="174"/>
      <c r="I78" s="174"/>
      <c r="J78" s="174"/>
      <c r="K78" s="174"/>
    </row>
    <row r="79" spans="7:11" customFormat="1" ht="15" x14ac:dyDescent="0.25">
      <c r="G79" s="174"/>
      <c r="H79" s="174"/>
      <c r="I79" s="174"/>
      <c r="J79" s="174"/>
      <c r="K79" s="174"/>
    </row>
    <row r="80" spans="7:11" customFormat="1" ht="15" x14ac:dyDescent="0.25">
      <c r="G80" s="174"/>
      <c r="H80" s="174"/>
      <c r="I80" s="174"/>
      <c r="J80" s="174"/>
      <c r="K80" s="174"/>
    </row>
    <row r="81" spans="7:11" customFormat="1" ht="15" x14ac:dyDescent="0.25">
      <c r="G81" s="174"/>
      <c r="H81" s="174"/>
      <c r="I81" s="174"/>
      <c r="J81" s="174"/>
      <c r="K81" s="174"/>
    </row>
    <row r="82" spans="7:11" customFormat="1" ht="15" x14ac:dyDescent="0.25">
      <c r="G82" s="174"/>
      <c r="H82" s="174"/>
      <c r="I82" s="174"/>
      <c r="J82" s="174"/>
      <c r="K82" s="174"/>
    </row>
    <row r="83" spans="7:11" customFormat="1" ht="15" x14ac:dyDescent="0.25">
      <c r="G83" s="174"/>
      <c r="H83" s="174"/>
      <c r="I83" s="174"/>
      <c r="J83" s="174"/>
      <c r="K83" s="174"/>
    </row>
    <row r="84" spans="7:11" customFormat="1" ht="15" x14ac:dyDescent="0.25">
      <c r="G84" s="174"/>
      <c r="H84" s="174"/>
      <c r="I84" s="174"/>
      <c r="J84" s="174"/>
      <c r="K84" s="174"/>
    </row>
    <row r="85" spans="7:11" customFormat="1" ht="15" x14ac:dyDescent="0.25">
      <c r="G85" s="174"/>
      <c r="H85" s="174"/>
      <c r="I85" s="174"/>
      <c r="J85" s="174"/>
      <c r="K85" s="174"/>
    </row>
    <row r="86" spans="7:11" customFormat="1" ht="15" x14ac:dyDescent="0.25">
      <c r="G86" s="174"/>
      <c r="H86" s="174"/>
      <c r="I86" s="174"/>
      <c r="J86" s="174"/>
      <c r="K86" s="174"/>
    </row>
    <row r="87" spans="7:11" customFormat="1" ht="15" x14ac:dyDescent="0.25">
      <c r="G87" s="174"/>
      <c r="H87" s="174"/>
      <c r="I87" s="174"/>
      <c r="J87" s="174"/>
      <c r="K87" s="174"/>
    </row>
    <row r="88" spans="7:11" customFormat="1" ht="15" x14ac:dyDescent="0.25">
      <c r="G88" s="174"/>
      <c r="H88" s="174"/>
      <c r="I88" s="174"/>
      <c r="J88" s="174"/>
      <c r="K88" s="174"/>
    </row>
    <row r="89" spans="7:11" customFormat="1" ht="15" x14ac:dyDescent="0.25">
      <c r="G89" s="174"/>
      <c r="H89" s="174"/>
      <c r="I89" s="174"/>
      <c r="J89" s="174"/>
      <c r="K89" s="174"/>
    </row>
    <row r="90" spans="7:11" customFormat="1" ht="15" x14ac:dyDescent="0.25">
      <c r="G90" s="174"/>
      <c r="H90" s="174"/>
      <c r="I90" s="174"/>
      <c r="J90" s="174"/>
      <c r="K90" s="174"/>
    </row>
    <row r="91" spans="7:11" customFormat="1" ht="15" x14ac:dyDescent="0.25">
      <c r="G91" s="174"/>
      <c r="H91" s="174"/>
      <c r="I91" s="174"/>
      <c r="J91" s="174"/>
      <c r="K91" s="174"/>
    </row>
    <row r="92" spans="7:11" customFormat="1" ht="15" x14ac:dyDescent="0.25">
      <c r="G92" s="174"/>
      <c r="H92" s="174"/>
      <c r="I92" s="174"/>
      <c r="J92" s="174"/>
      <c r="K92" s="174"/>
    </row>
    <row r="93" spans="7:11" customFormat="1" ht="15" x14ac:dyDescent="0.25">
      <c r="G93" s="174"/>
      <c r="H93" s="174"/>
      <c r="I93" s="174"/>
      <c r="J93" s="174"/>
      <c r="K93" s="174"/>
    </row>
    <row r="94" spans="7:11" customFormat="1" ht="15" x14ac:dyDescent="0.25">
      <c r="G94" s="174"/>
      <c r="H94" s="174"/>
      <c r="I94" s="174"/>
      <c r="J94" s="174"/>
      <c r="K94" s="174"/>
    </row>
    <row r="95" spans="7:11" customFormat="1" ht="15" x14ac:dyDescent="0.25">
      <c r="G95" s="174"/>
      <c r="H95" s="174"/>
      <c r="I95" s="174"/>
      <c r="J95" s="174"/>
      <c r="K95" s="174"/>
    </row>
    <row r="96" spans="7:11" customFormat="1" ht="15" x14ac:dyDescent="0.25">
      <c r="G96" s="174"/>
      <c r="H96" s="174"/>
      <c r="I96" s="174"/>
      <c r="J96" s="174"/>
      <c r="K96" s="174"/>
    </row>
    <row r="97" spans="7:11" customFormat="1" ht="15" x14ac:dyDescent="0.25">
      <c r="G97" s="174"/>
      <c r="H97" s="174"/>
      <c r="I97" s="174"/>
      <c r="J97" s="174"/>
      <c r="K97" s="174"/>
    </row>
    <row r="98" spans="7:11" customFormat="1" ht="15" x14ac:dyDescent="0.25">
      <c r="G98" s="174"/>
      <c r="H98" s="174"/>
      <c r="I98" s="174"/>
      <c r="J98" s="174"/>
      <c r="K98" s="174"/>
    </row>
    <row r="99" spans="7:11" customFormat="1" ht="15" x14ac:dyDescent="0.25">
      <c r="G99" s="174"/>
      <c r="H99" s="174"/>
      <c r="I99" s="174"/>
      <c r="J99" s="174"/>
      <c r="K99" s="174"/>
    </row>
    <row r="100" spans="7:11" customFormat="1" ht="15" x14ac:dyDescent="0.25">
      <c r="G100" s="174"/>
      <c r="H100" s="174"/>
      <c r="I100" s="174"/>
      <c r="J100" s="174"/>
      <c r="K100" s="174"/>
    </row>
    <row r="101" spans="7:11" customFormat="1" ht="15" x14ac:dyDescent="0.25">
      <c r="G101" s="174"/>
      <c r="H101" s="174"/>
      <c r="I101" s="174"/>
      <c r="J101" s="174"/>
      <c r="K101" s="174"/>
    </row>
    <row r="102" spans="7:11" customFormat="1" ht="15" x14ac:dyDescent="0.25">
      <c r="G102" s="174"/>
      <c r="H102" s="174"/>
      <c r="I102" s="174"/>
      <c r="J102" s="174"/>
      <c r="K102" s="174"/>
    </row>
    <row r="103" spans="7:11" customFormat="1" ht="15" x14ac:dyDescent="0.25">
      <c r="G103" s="174"/>
      <c r="H103" s="174"/>
      <c r="I103" s="174"/>
      <c r="J103" s="174"/>
      <c r="K103" s="174"/>
    </row>
    <row r="104" spans="7:11" customFormat="1" ht="15" x14ac:dyDescent="0.25">
      <c r="G104" s="174"/>
      <c r="H104" s="174"/>
      <c r="I104" s="174"/>
      <c r="J104" s="174"/>
      <c r="K104" s="174"/>
    </row>
    <row r="105" spans="7:11" customFormat="1" ht="15" x14ac:dyDescent="0.25">
      <c r="G105" s="174"/>
      <c r="H105" s="174"/>
      <c r="I105" s="174"/>
      <c r="J105" s="174"/>
      <c r="K105" s="174"/>
    </row>
    <row r="106" spans="7:11" customFormat="1" ht="15" x14ac:dyDescent="0.25">
      <c r="G106" s="174"/>
      <c r="H106" s="174"/>
      <c r="I106" s="174"/>
      <c r="J106" s="174"/>
      <c r="K106" s="174"/>
    </row>
    <row r="107" spans="7:11" customFormat="1" ht="15" x14ac:dyDescent="0.25">
      <c r="G107" s="174"/>
      <c r="H107" s="174"/>
      <c r="I107" s="174"/>
      <c r="J107" s="174"/>
      <c r="K107" s="174"/>
    </row>
    <row r="108" spans="7:11" customFormat="1" ht="15" x14ac:dyDescent="0.25">
      <c r="G108" s="174"/>
      <c r="H108" s="174"/>
      <c r="I108" s="174"/>
      <c r="J108" s="174"/>
      <c r="K108" s="174"/>
    </row>
    <row r="109" spans="7:11" customFormat="1" ht="15" x14ac:dyDescent="0.25">
      <c r="G109" s="174"/>
      <c r="H109" s="174"/>
      <c r="I109" s="174"/>
      <c r="J109" s="174"/>
      <c r="K109" s="174"/>
    </row>
    <row r="110" spans="7:11" customFormat="1" ht="15" x14ac:dyDescent="0.25">
      <c r="G110" s="174"/>
      <c r="H110" s="174"/>
      <c r="I110" s="174"/>
      <c r="J110" s="174"/>
      <c r="K110" s="174"/>
    </row>
    <row r="111" spans="7:11" customFormat="1" ht="15" x14ac:dyDescent="0.25">
      <c r="G111" s="174"/>
      <c r="H111" s="174"/>
      <c r="I111" s="174"/>
      <c r="J111" s="174"/>
      <c r="K111" s="174"/>
    </row>
    <row r="112" spans="7:11" customFormat="1" ht="15" x14ac:dyDescent="0.25">
      <c r="G112" s="174"/>
      <c r="H112" s="174"/>
      <c r="I112" s="174"/>
      <c r="J112" s="174"/>
      <c r="K112" s="174"/>
    </row>
    <row r="113" spans="7:11" customFormat="1" ht="15" x14ac:dyDescent="0.25">
      <c r="G113" s="174"/>
      <c r="H113" s="174"/>
      <c r="I113" s="174"/>
      <c r="J113" s="174"/>
      <c r="K113" s="174"/>
    </row>
    <row r="114" spans="7:11" customFormat="1" ht="15" x14ac:dyDescent="0.25">
      <c r="G114" s="174"/>
      <c r="H114" s="174"/>
      <c r="I114" s="174"/>
      <c r="J114" s="174"/>
      <c r="K114" s="174"/>
    </row>
    <row r="115" spans="7:11" customFormat="1" ht="15" x14ac:dyDescent="0.25">
      <c r="G115" s="174"/>
      <c r="H115" s="174"/>
      <c r="I115" s="174"/>
      <c r="J115" s="174"/>
      <c r="K115" s="174"/>
    </row>
    <row r="116" spans="7:11" customFormat="1" ht="15" x14ac:dyDescent="0.25">
      <c r="G116" s="174"/>
      <c r="H116" s="174"/>
      <c r="I116" s="174"/>
      <c r="J116" s="174"/>
      <c r="K116" s="174"/>
    </row>
    <row r="117" spans="7:11" customFormat="1" ht="15" x14ac:dyDescent="0.25">
      <c r="G117" s="174"/>
      <c r="H117" s="174"/>
      <c r="I117" s="174"/>
      <c r="J117" s="174"/>
      <c r="K117" s="174"/>
    </row>
    <row r="118" spans="7:11" customFormat="1" ht="15" x14ac:dyDescent="0.25">
      <c r="G118" s="174"/>
      <c r="H118" s="174"/>
      <c r="I118" s="174"/>
      <c r="J118" s="174"/>
      <c r="K118" s="174"/>
    </row>
    <row r="119" spans="7:11" customFormat="1" ht="15" x14ac:dyDescent="0.25">
      <c r="G119" s="174"/>
      <c r="H119" s="174"/>
      <c r="I119" s="174"/>
      <c r="J119" s="174"/>
      <c r="K119" s="174"/>
    </row>
    <row r="120" spans="7:11" customFormat="1" ht="15" x14ac:dyDescent="0.25">
      <c r="G120" s="174"/>
      <c r="H120" s="174"/>
      <c r="I120" s="174"/>
      <c r="J120" s="174"/>
      <c r="K120" s="174"/>
    </row>
    <row r="121" spans="7:11" customFormat="1" ht="15" x14ac:dyDescent="0.25">
      <c r="G121" s="174"/>
      <c r="H121" s="174"/>
      <c r="I121" s="174"/>
      <c r="J121" s="174"/>
      <c r="K121" s="174"/>
    </row>
    <row r="122" spans="7:11" customFormat="1" ht="15" x14ac:dyDescent="0.25">
      <c r="G122" s="174"/>
      <c r="H122" s="174"/>
      <c r="I122" s="174"/>
      <c r="J122" s="174"/>
      <c r="K122" s="174"/>
    </row>
    <row r="123" spans="7:11" customFormat="1" ht="15" x14ac:dyDescent="0.25">
      <c r="G123" s="174"/>
      <c r="H123" s="174"/>
      <c r="I123" s="174"/>
      <c r="J123" s="174"/>
      <c r="K123" s="174"/>
    </row>
    <row r="124" spans="7:11" customFormat="1" ht="15" x14ac:dyDescent="0.25">
      <c r="G124" s="174"/>
      <c r="H124" s="174"/>
      <c r="I124" s="174"/>
      <c r="J124" s="174"/>
      <c r="K124" s="174"/>
    </row>
    <row r="125" spans="7:11" customFormat="1" ht="15" x14ac:dyDescent="0.25">
      <c r="G125" s="174"/>
      <c r="H125" s="174"/>
      <c r="I125" s="174"/>
      <c r="J125" s="174"/>
      <c r="K125" s="174"/>
    </row>
    <row r="126" spans="7:11" customFormat="1" ht="15" x14ac:dyDescent="0.25">
      <c r="G126" s="174"/>
      <c r="H126" s="174"/>
      <c r="I126" s="174"/>
      <c r="J126" s="174"/>
      <c r="K126" s="174"/>
    </row>
    <row r="127" spans="7:11" customFormat="1" ht="15" x14ac:dyDescent="0.25">
      <c r="G127" s="174"/>
      <c r="H127" s="174"/>
      <c r="I127" s="174"/>
      <c r="J127" s="174"/>
      <c r="K127" s="174"/>
    </row>
    <row r="128" spans="7:11" customFormat="1" ht="15" x14ac:dyDescent="0.25">
      <c r="G128" s="174"/>
      <c r="H128" s="174"/>
      <c r="I128" s="174"/>
      <c r="J128" s="174"/>
      <c r="K128" s="174"/>
    </row>
    <row r="129" spans="7:11" customFormat="1" ht="15" x14ac:dyDescent="0.25">
      <c r="G129" s="174"/>
      <c r="H129" s="174"/>
      <c r="I129" s="174"/>
      <c r="J129" s="174"/>
      <c r="K129" s="174"/>
    </row>
    <row r="130" spans="7:11" customFormat="1" ht="15" x14ac:dyDescent="0.25">
      <c r="G130" s="174"/>
      <c r="H130" s="174"/>
      <c r="I130" s="174"/>
      <c r="J130" s="174"/>
      <c r="K130" s="174"/>
    </row>
    <row r="131" spans="7:11" customFormat="1" ht="15" x14ac:dyDescent="0.25">
      <c r="G131" s="174"/>
      <c r="H131" s="174"/>
      <c r="I131" s="174"/>
      <c r="J131" s="174"/>
      <c r="K131" s="174"/>
    </row>
    <row r="132" spans="7:11" customFormat="1" ht="15" x14ac:dyDescent="0.25">
      <c r="G132" s="174"/>
      <c r="H132" s="174"/>
      <c r="I132" s="174"/>
      <c r="J132" s="174"/>
      <c r="K132" s="174"/>
    </row>
    <row r="133" spans="7:11" customFormat="1" ht="15" x14ac:dyDescent="0.25">
      <c r="G133" s="174"/>
      <c r="H133" s="174"/>
      <c r="I133" s="174"/>
      <c r="J133" s="174"/>
      <c r="K133" s="174"/>
    </row>
    <row r="134" spans="7:11" customFormat="1" ht="15" x14ac:dyDescent="0.25">
      <c r="G134" s="174"/>
      <c r="H134" s="174"/>
      <c r="I134" s="174"/>
      <c r="J134" s="174"/>
      <c r="K134" s="174"/>
    </row>
    <row r="135" spans="7:11" customFormat="1" ht="15" x14ac:dyDescent="0.25">
      <c r="G135" s="174"/>
      <c r="H135" s="174"/>
      <c r="I135" s="174"/>
      <c r="J135" s="174"/>
      <c r="K135" s="174"/>
    </row>
    <row r="136" spans="7:11" customFormat="1" ht="15" x14ac:dyDescent="0.25">
      <c r="G136" s="174"/>
      <c r="H136" s="174"/>
      <c r="I136" s="174"/>
      <c r="J136" s="174"/>
      <c r="K136" s="174"/>
    </row>
    <row r="137" spans="7:11" customFormat="1" ht="15" x14ac:dyDescent="0.25">
      <c r="G137" s="174"/>
      <c r="H137" s="174"/>
      <c r="I137" s="174"/>
      <c r="J137" s="174"/>
      <c r="K137" s="174"/>
    </row>
    <row r="138" spans="7:11" customFormat="1" ht="15" x14ac:dyDescent="0.25">
      <c r="G138" s="174"/>
      <c r="H138" s="174"/>
      <c r="I138" s="174"/>
      <c r="J138" s="174"/>
      <c r="K138" s="174"/>
    </row>
    <row r="139" spans="7:11" customFormat="1" ht="15" x14ac:dyDescent="0.25">
      <c r="G139" s="174"/>
      <c r="H139" s="174"/>
      <c r="I139" s="174"/>
      <c r="J139" s="174"/>
      <c r="K139" s="174"/>
    </row>
    <row r="140" spans="7:11" customFormat="1" ht="15" x14ac:dyDescent="0.25">
      <c r="G140" s="174"/>
      <c r="H140" s="174"/>
      <c r="I140" s="174"/>
      <c r="J140" s="174"/>
      <c r="K140" s="174"/>
    </row>
    <row r="141" spans="7:11" customFormat="1" ht="15" x14ac:dyDescent="0.25">
      <c r="G141" s="174"/>
      <c r="H141" s="174"/>
      <c r="I141" s="174"/>
      <c r="J141" s="174"/>
      <c r="K141" s="174"/>
    </row>
    <row r="142" spans="7:11" customFormat="1" ht="15" x14ac:dyDescent="0.25">
      <c r="G142" s="174"/>
      <c r="H142" s="174"/>
      <c r="I142" s="174"/>
      <c r="J142" s="174"/>
      <c r="K142" s="174"/>
    </row>
    <row r="143" spans="7:11" customFormat="1" ht="15" x14ac:dyDescent="0.25">
      <c r="G143" s="174"/>
      <c r="H143" s="174"/>
      <c r="I143" s="174"/>
      <c r="J143" s="174"/>
      <c r="K143" s="174"/>
    </row>
    <row r="144" spans="7:11" customFormat="1" ht="15" x14ac:dyDescent="0.25">
      <c r="G144" s="174"/>
      <c r="H144" s="174"/>
      <c r="I144" s="174"/>
      <c r="J144" s="174"/>
      <c r="K144" s="174"/>
    </row>
    <row r="145" spans="7:11" customFormat="1" ht="15" x14ac:dyDescent="0.25">
      <c r="G145" s="174"/>
      <c r="H145" s="174"/>
      <c r="I145" s="174"/>
      <c r="J145" s="174"/>
      <c r="K145" s="174"/>
    </row>
    <row r="146" spans="7:11" customFormat="1" ht="15" x14ac:dyDescent="0.25">
      <c r="G146" s="174"/>
      <c r="H146" s="174"/>
      <c r="I146" s="174"/>
      <c r="J146" s="174"/>
      <c r="K146" s="174"/>
    </row>
    <row r="147" spans="7:11" customFormat="1" ht="15" x14ac:dyDescent="0.25">
      <c r="G147" s="174"/>
      <c r="H147" s="174"/>
      <c r="I147" s="174"/>
      <c r="J147" s="174"/>
      <c r="K147" s="174"/>
    </row>
    <row r="148" spans="7:11" customFormat="1" ht="15" x14ac:dyDescent="0.25">
      <c r="G148" s="174"/>
      <c r="H148" s="174"/>
      <c r="I148" s="174"/>
      <c r="J148" s="174"/>
      <c r="K148" s="174"/>
    </row>
    <row r="149" spans="7:11" customFormat="1" ht="15" x14ac:dyDescent="0.25">
      <c r="G149" s="174"/>
      <c r="H149" s="174"/>
      <c r="I149" s="174"/>
      <c r="J149" s="174"/>
      <c r="K149" s="174"/>
    </row>
    <row r="150" spans="7:11" customFormat="1" ht="15" x14ac:dyDescent="0.25">
      <c r="G150" s="174"/>
      <c r="H150" s="174"/>
      <c r="I150" s="174"/>
      <c r="J150" s="174"/>
      <c r="K150" s="174"/>
    </row>
    <row r="151" spans="7:11" customFormat="1" ht="15" x14ac:dyDescent="0.25">
      <c r="G151" s="174"/>
      <c r="H151" s="174"/>
      <c r="I151" s="174"/>
      <c r="J151" s="174"/>
      <c r="K151" s="174"/>
    </row>
    <row r="152" spans="7:11" customFormat="1" ht="15" x14ac:dyDescent="0.25">
      <c r="G152" s="174"/>
      <c r="H152" s="174"/>
      <c r="I152" s="174"/>
      <c r="J152" s="174"/>
      <c r="K152" s="174"/>
    </row>
    <row r="153" spans="7:11" customFormat="1" ht="15" x14ac:dyDescent="0.25">
      <c r="G153" s="174"/>
      <c r="H153" s="174"/>
      <c r="I153" s="174"/>
      <c r="J153" s="174"/>
      <c r="K153" s="174"/>
    </row>
    <row r="154" spans="7:11" customFormat="1" ht="15" x14ac:dyDescent="0.25">
      <c r="G154" s="174"/>
      <c r="H154" s="174"/>
      <c r="I154" s="174"/>
      <c r="J154" s="174"/>
      <c r="K154" s="174"/>
    </row>
    <row r="155" spans="7:11" customFormat="1" ht="15" x14ac:dyDescent="0.25">
      <c r="G155" s="174"/>
      <c r="H155" s="174"/>
      <c r="I155" s="174"/>
      <c r="J155" s="174"/>
      <c r="K155" s="174"/>
    </row>
    <row r="156" spans="7:11" customFormat="1" ht="15" x14ac:dyDescent="0.25">
      <c r="G156" s="174"/>
      <c r="H156" s="174"/>
      <c r="I156" s="174"/>
      <c r="J156" s="174"/>
      <c r="K156" s="174"/>
    </row>
    <row r="157" spans="7:11" customFormat="1" ht="15" x14ac:dyDescent="0.25">
      <c r="G157" s="174"/>
      <c r="H157" s="174"/>
      <c r="I157" s="174"/>
      <c r="J157" s="174"/>
      <c r="K157" s="174"/>
    </row>
    <row r="158" spans="7:11" customFormat="1" ht="15" x14ac:dyDescent="0.25">
      <c r="G158" s="174"/>
      <c r="H158" s="174"/>
      <c r="I158" s="174"/>
      <c r="J158" s="174"/>
      <c r="K158" s="174"/>
    </row>
    <row r="159" spans="7:11" customFormat="1" ht="15" x14ac:dyDescent="0.25">
      <c r="G159" s="174"/>
      <c r="H159" s="174"/>
      <c r="I159" s="174"/>
      <c r="J159" s="174"/>
      <c r="K159" s="174"/>
    </row>
    <row r="160" spans="7:11" customFormat="1" ht="15" x14ac:dyDescent="0.25">
      <c r="G160" s="174"/>
      <c r="H160" s="174"/>
      <c r="I160" s="174"/>
      <c r="J160" s="174"/>
      <c r="K160" s="174"/>
    </row>
    <row r="161" spans="7:11" customFormat="1" ht="15" x14ac:dyDescent="0.25">
      <c r="G161" s="174"/>
      <c r="H161" s="174"/>
      <c r="I161" s="174"/>
      <c r="J161" s="174"/>
      <c r="K161" s="174"/>
    </row>
    <row r="162" spans="7:11" customFormat="1" ht="15" x14ac:dyDescent="0.25">
      <c r="G162" s="174"/>
      <c r="H162" s="174"/>
      <c r="I162" s="174"/>
      <c r="J162" s="174"/>
      <c r="K162" s="174"/>
    </row>
    <row r="163" spans="7:11" customFormat="1" ht="15" x14ac:dyDescent="0.25">
      <c r="G163" s="174"/>
      <c r="H163" s="174"/>
      <c r="I163" s="174"/>
      <c r="J163" s="174"/>
      <c r="K163" s="174"/>
    </row>
    <row r="164" spans="7:11" customFormat="1" ht="15" x14ac:dyDescent="0.25">
      <c r="G164" s="174"/>
      <c r="H164" s="174"/>
      <c r="I164" s="174"/>
      <c r="J164" s="174"/>
      <c r="K164" s="174"/>
    </row>
    <row r="165" spans="7:11" customFormat="1" ht="15" x14ac:dyDescent="0.25">
      <c r="G165" s="174"/>
      <c r="H165" s="174"/>
      <c r="I165" s="174"/>
      <c r="J165" s="174"/>
      <c r="K165" s="174"/>
    </row>
    <row r="166" spans="7:11" customFormat="1" ht="15" x14ac:dyDescent="0.25">
      <c r="G166" s="174"/>
      <c r="H166" s="174"/>
      <c r="I166" s="174"/>
      <c r="J166" s="174"/>
      <c r="K166" s="174"/>
    </row>
    <row r="167" spans="7:11" customFormat="1" ht="15" x14ac:dyDescent="0.25">
      <c r="G167" s="174"/>
      <c r="H167" s="174"/>
      <c r="I167" s="174"/>
      <c r="J167" s="174"/>
      <c r="K167" s="174"/>
    </row>
    <row r="168" spans="7:11" customFormat="1" ht="15" x14ac:dyDescent="0.25">
      <c r="G168" s="174"/>
      <c r="H168" s="174"/>
      <c r="I168" s="174"/>
      <c r="J168" s="174"/>
      <c r="K168" s="174"/>
    </row>
    <row r="169" spans="7:11" customFormat="1" ht="15" x14ac:dyDescent="0.25">
      <c r="G169" s="174"/>
      <c r="H169" s="174"/>
      <c r="I169" s="174"/>
      <c r="J169" s="174"/>
      <c r="K169" s="174"/>
    </row>
    <row r="170" spans="7:11" customFormat="1" ht="15" x14ac:dyDescent="0.25">
      <c r="G170" s="174"/>
      <c r="H170" s="174"/>
      <c r="I170" s="174"/>
      <c r="J170" s="174"/>
      <c r="K170" s="174"/>
    </row>
    <row r="171" spans="7:11" customFormat="1" ht="15" x14ac:dyDescent="0.25">
      <c r="G171" s="174"/>
      <c r="H171" s="174"/>
      <c r="I171" s="174"/>
      <c r="J171" s="174"/>
      <c r="K171" s="174"/>
    </row>
    <row r="172" spans="7:11" customFormat="1" ht="15" x14ac:dyDescent="0.25">
      <c r="G172" s="174"/>
      <c r="H172" s="174"/>
      <c r="I172" s="174"/>
      <c r="J172" s="174"/>
      <c r="K172" s="174"/>
    </row>
    <row r="173" spans="7:11" customFormat="1" ht="15" x14ac:dyDescent="0.25">
      <c r="G173" s="174"/>
      <c r="H173" s="174"/>
      <c r="I173" s="174"/>
      <c r="J173" s="174"/>
      <c r="K173" s="174"/>
    </row>
    <row r="174" spans="7:11" customFormat="1" ht="15" x14ac:dyDescent="0.25">
      <c r="G174" s="174"/>
      <c r="H174" s="174"/>
      <c r="I174" s="174"/>
      <c r="J174" s="174"/>
      <c r="K174" s="174"/>
    </row>
    <row r="175" spans="7:11" customFormat="1" ht="15" x14ac:dyDescent="0.25">
      <c r="G175" s="174"/>
      <c r="H175" s="174"/>
      <c r="I175" s="174"/>
      <c r="J175" s="174"/>
      <c r="K175" s="174"/>
    </row>
    <row r="176" spans="7:11" customFormat="1" ht="15" x14ac:dyDescent="0.25">
      <c r="G176" s="174"/>
      <c r="H176" s="174"/>
      <c r="I176" s="174"/>
      <c r="J176" s="174"/>
      <c r="K176" s="174"/>
    </row>
    <row r="177" spans="7:11" customFormat="1" ht="15" x14ac:dyDescent="0.25">
      <c r="G177" s="174"/>
      <c r="H177" s="174"/>
      <c r="I177" s="174"/>
      <c r="J177" s="174"/>
      <c r="K177" s="174"/>
    </row>
    <row r="178" spans="7:11" customFormat="1" ht="15" x14ac:dyDescent="0.25">
      <c r="G178" s="174"/>
      <c r="H178" s="174"/>
      <c r="I178" s="174"/>
      <c r="J178" s="174"/>
      <c r="K178" s="174"/>
    </row>
    <row r="179" spans="7:11" customFormat="1" ht="15" x14ac:dyDescent="0.25">
      <c r="G179" s="174"/>
      <c r="H179" s="174"/>
      <c r="I179" s="174"/>
      <c r="J179" s="174"/>
      <c r="K179" s="174"/>
    </row>
    <row r="180" spans="7:11" customFormat="1" ht="15" x14ac:dyDescent="0.25">
      <c r="G180" s="174"/>
      <c r="H180" s="174"/>
      <c r="I180" s="174"/>
      <c r="J180" s="174"/>
      <c r="K180" s="174"/>
    </row>
    <row r="181" spans="7:11" customFormat="1" ht="15" x14ac:dyDescent="0.25">
      <c r="G181" s="174"/>
      <c r="H181" s="174"/>
      <c r="I181" s="174"/>
      <c r="J181" s="174"/>
      <c r="K181" s="174"/>
    </row>
    <row r="182" spans="7:11" customFormat="1" ht="15" x14ac:dyDescent="0.25">
      <c r="G182" s="174"/>
      <c r="H182" s="174"/>
      <c r="I182" s="174"/>
      <c r="J182" s="174"/>
      <c r="K182" s="174"/>
    </row>
    <row r="183" spans="7:11" customFormat="1" ht="15" x14ac:dyDescent="0.25">
      <c r="G183" s="174"/>
      <c r="H183" s="174"/>
      <c r="I183" s="174"/>
      <c r="J183" s="174"/>
      <c r="K183" s="174"/>
    </row>
    <row r="184" spans="7:11" customFormat="1" ht="15" x14ac:dyDescent="0.25">
      <c r="G184" s="174"/>
      <c r="H184" s="174"/>
      <c r="I184" s="174"/>
      <c r="J184" s="174"/>
      <c r="K184" s="174"/>
    </row>
    <row r="185" spans="7:11" customFormat="1" ht="15" x14ac:dyDescent="0.25">
      <c r="G185" s="174"/>
      <c r="H185" s="174"/>
      <c r="I185" s="174"/>
      <c r="J185" s="174"/>
      <c r="K185" s="174"/>
    </row>
    <row r="186" spans="7:11" customFormat="1" ht="15" x14ac:dyDescent="0.25">
      <c r="G186" s="174"/>
      <c r="H186" s="174"/>
      <c r="I186" s="174"/>
      <c r="J186" s="174"/>
      <c r="K186" s="174"/>
    </row>
    <row r="187" spans="7:11" customFormat="1" ht="15" x14ac:dyDescent="0.25">
      <c r="G187" s="174"/>
      <c r="H187" s="174"/>
      <c r="I187" s="174"/>
      <c r="J187" s="174"/>
      <c r="K187" s="174"/>
    </row>
    <row r="188" spans="7:11" customFormat="1" ht="15" x14ac:dyDescent="0.25">
      <c r="G188" s="174"/>
      <c r="H188" s="174"/>
      <c r="I188" s="174"/>
      <c r="J188" s="174"/>
      <c r="K188" s="174"/>
    </row>
    <row r="189" spans="7:11" customFormat="1" ht="15" x14ac:dyDescent="0.25">
      <c r="G189" s="174"/>
      <c r="H189" s="174"/>
      <c r="I189" s="174"/>
      <c r="J189" s="174"/>
      <c r="K189" s="174"/>
    </row>
    <row r="190" spans="7:11" customFormat="1" ht="15" x14ac:dyDescent="0.25">
      <c r="G190" s="174"/>
      <c r="H190" s="174"/>
      <c r="I190" s="174"/>
      <c r="J190" s="174"/>
      <c r="K190" s="174"/>
    </row>
    <row r="191" spans="7:11" customFormat="1" ht="15" x14ac:dyDescent="0.25">
      <c r="G191" s="174"/>
      <c r="H191" s="174"/>
      <c r="I191" s="174"/>
      <c r="J191" s="174"/>
      <c r="K191" s="174"/>
    </row>
    <row r="192" spans="7:11" customFormat="1" ht="15" x14ac:dyDescent="0.25">
      <c r="G192" s="174"/>
      <c r="H192" s="174"/>
      <c r="I192" s="174"/>
      <c r="J192" s="174"/>
      <c r="K192" s="174"/>
    </row>
    <row r="193" spans="7:11" customFormat="1" ht="15" x14ac:dyDescent="0.25">
      <c r="G193" s="174"/>
      <c r="H193" s="174"/>
      <c r="I193" s="174"/>
      <c r="J193" s="174"/>
      <c r="K193" s="174"/>
    </row>
    <row r="194" spans="7:11" customFormat="1" ht="15" x14ac:dyDescent="0.25">
      <c r="G194" s="174"/>
      <c r="H194" s="174"/>
      <c r="I194" s="174"/>
      <c r="J194" s="174"/>
      <c r="K194" s="174"/>
    </row>
    <row r="195" spans="7:11" customFormat="1" ht="15" x14ac:dyDescent="0.25">
      <c r="G195" s="174"/>
      <c r="H195" s="174"/>
      <c r="I195" s="174"/>
      <c r="J195" s="174"/>
      <c r="K195" s="174"/>
    </row>
    <row r="196" spans="7:11" customFormat="1" ht="15" x14ac:dyDescent="0.25">
      <c r="G196" s="174"/>
      <c r="H196" s="174"/>
      <c r="I196" s="174"/>
      <c r="J196" s="174"/>
      <c r="K196" s="174"/>
    </row>
    <row r="197" spans="7:11" customFormat="1" ht="15" x14ac:dyDescent="0.25">
      <c r="G197" s="174"/>
      <c r="H197" s="174"/>
      <c r="I197" s="174"/>
      <c r="J197" s="174"/>
      <c r="K197" s="174"/>
    </row>
    <row r="198" spans="7:11" customFormat="1" ht="15" x14ac:dyDescent="0.25">
      <c r="G198" s="174"/>
      <c r="H198" s="174"/>
      <c r="I198" s="174"/>
      <c r="J198" s="174"/>
      <c r="K198" s="174"/>
    </row>
    <row r="199" spans="7:11" customFormat="1" ht="15" x14ac:dyDescent="0.25">
      <c r="G199" s="174"/>
      <c r="H199" s="174"/>
      <c r="I199" s="174"/>
      <c r="J199" s="174"/>
      <c r="K199" s="174"/>
    </row>
    <row r="200" spans="7:11" customFormat="1" ht="15" x14ac:dyDescent="0.25">
      <c r="G200" s="174"/>
      <c r="H200" s="174"/>
      <c r="I200" s="174"/>
      <c r="J200" s="174"/>
      <c r="K200" s="174"/>
    </row>
    <row r="201" spans="7:11" customFormat="1" ht="15" x14ac:dyDescent="0.25">
      <c r="G201" s="174"/>
      <c r="H201" s="174"/>
      <c r="I201" s="174"/>
      <c r="J201" s="174"/>
      <c r="K201" s="174"/>
    </row>
    <row r="202" spans="7:11" customFormat="1" ht="15" x14ac:dyDescent="0.25">
      <c r="G202" s="174"/>
      <c r="H202" s="174"/>
      <c r="I202" s="174"/>
      <c r="J202" s="174"/>
      <c r="K202" s="174"/>
    </row>
    <row r="203" spans="7:11" customFormat="1" ht="15" x14ac:dyDescent="0.25">
      <c r="G203" s="174"/>
      <c r="H203" s="174"/>
      <c r="I203" s="174"/>
      <c r="J203" s="174"/>
      <c r="K203" s="174"/>
    </row>
    <row r="204" spans="7:11" customFormat="1" ht="15" x14ac:dyDescent="0.25">
      <c r="G204" s="174"/>
      <c r="H204" s="174"/>
      <c r="I204" s="174"/>
      <c r="J204" s="174"/>
      <c r="K204" s="174"/>
    </row>
    <row r="205" spans="7:11" customFormat="1" ht="15" x14ac:dyDescent="0.25">
      <c r="G205" s="174"/>
      <c r="H205" s="174"/>
      <c r="I205" s="174"/>
      <c r="J205" s="174"/>
      <c r="K205" s="174"/>
    </row>
    <row r="206" spans="7:11" customFormat="1" ht="15" x14ac:dyDescent="0.25">
      <c r="G206" s="174"/>
      <c r="H206" s="174"/>
      <c r="I206" s="174"/>
      <c r="J206" s="174"/>
      <c r="K206" s="174"/>
    </row>
    <row r="207" spans="7:11" customFormat="1" ht="15" x14ac:dyDescent="0.25">
      <c r="G207" s="174"/>
      <c r="H207" s="174"/>
      <c r="I207" s="174"/>
      <c r="J207" s="174"/>
      <c r="K207" s="174"/>
    </row>
    <row r="208" spans="7:11" customFormat="1" ht="15" x14ac:dyDescent="0.25">
      <c r="G208" s="174"/>
      <c r="H208" s="174"/>
      <c r="I208" s="174"/>
      <c r="J208" s="174"/>
      <c r="K208" s="174"/>
    </row>
    <row r="209" spans="7:11" customFormat="1" ht="15" x14ac:dyDescent="0.25">
      <c r="G209" s="174"/>
      <c r="H209" s="174"/>
      <c r="I209" s="174"/>
      <c r="J209" s="174"/>
      <c r="K209" s="174"/>
    </row>
    <row r="210" spans="7:11" customFormat="1" ht="15" x14ac:dyDescent="0.25">
      <c r="G210" s="174"/>
      <c r="H210" s="174"/>
      <c r="I210" s="174"/>
      <c r="J210" s="174"/>
      <c r="K210" s="174"/>
    </row>
    <row r="211" spans="7:11" customFormat="1" ht="15" x14ac:dyDescent="0.25">
      <c r="G211" s="174"/>
      <c r="H211" s="174"/>
      <c r="I211" s="174"/>
      <c r="J211" s="174"/>
      <c r="K211" s="174"/>
    </row>
    <row r="212" spans="7:11" customFormat="1" ht="15" x14ac:dyDescent="0.25">
      <c r="G212" s="174"/>
      <c r="H212" s="174"/>
      <c r="I212" s="174"/>
      <c r="J212" s="174"/>
      <c r="K212" s="174"/>
    </row>
    <row r="213" spans="7:11" customFormat="1" ht="15" x14ac:dyDescent="0.25">
      <c r="G213" s="174"/>
      <c r="H213" s="174"/>
      <c r="I213" s="174"/>
      <c r="J213" s="174"/>
      <c r="K213" s="174"/>
    </row>
    <row r="214" spans="7:11" customFormat="1" ht="15" x14ac:dyDescent="0.25">
      <c r="G214" s="174"/>
      <c r="H214" s="174"/>
      <c r="I214" s="174"/>
      <c r="J214" s="174"/>
      <c r="K214" s="174"/>
    </row>
    <row r="215" spans="7:11" customFormat="1" ht="15" x14ac:dyDescent="0.25">
      <c r="G215" s="174"/>
      <c r="H215" s="174"/>
      <c r="I215" s="174"/>
      <c r="J215" s="174"/>
      <c r="K215" s="174"/>
    </row>
    <row r="216" spans="7:11" customFormat="1" ht="15" x14ac:dyDescent="0.25">
      <c r="G216" s="174"/>
      <c r="H216" s="174"/>
      <c r="I216" s="174"/>
      <c r="J216" s="174"/>
      <c r="K216" s="174"/>
    </row>
    <row r="217" spans="7:11" customFormat="1" ht="15" x14ac:dyDescent="0.25">
      <c r="G217" s="174"/>
      <c r="H217" s="174"/>
      <c r="I217" s="174"/>
      <c r="J217" s="174"/>
      <c r="K217" s="174"/>
    </row>
    <row r="218" spans="7:11" customFormat="1" ht="15" x14ac:dyDescent="0.25">
      <c r="G218" s="174"/>
      <c r="H218" s="174"/>
      <c r="I218" s="174"/>
      <c r="J218" s="174"/>
      <c r="K218" s="174"/>
    </row>
    <row r="219" spans="7:11" customFormat="1" ht="15" x14ac:dyDescent="0.25">
      <c r="G219" s="174"/>
      <c r="H219" s="174"/>
      <c r="I219" s="174"/>
      <c r="J219" s="174"/>
      <c r="K219" s="174"/>
    </row>
    <row r="220" spans="7:11" customFormat="1" ht="15" x14ac:dyDescent="0.25">
      <c r="G220" s="174"/>
      <c r="H220" s="174"/>
      <c r="I220" s="174"/>
      <c r="J220" s="174"/>
      <c r="K220" s="174"/>
    </row>
    <row r="221" spans="7:11" customFormat="1" ht="15" x14ac:dyDescent="0.25">
      <c r="G221" s="174"/>
      <c r="H221" s="174"/>
      <c r="I221" s="174"/>
      <c r="J221" s="174"/>
      <c r="K221" s="174"/>
    </row>
    <row r="222" spans="7:11" customFormat="1" ht="15" x14ac:dyDescent="0.25">
      <c r="G222" s="174"/>
      <c r="H222" s="174"/>
      <c r="I222" s="174"/>
      <c r="J222" s="174"/>
      <c r="K222" s="174"/>
    </row>
    <row r="223" spans="7:11" customFormat="1" ht="15" x14ac:dyDescent="0.25">
      <c r="G223" s="174"/>
      <c r="H223" s="174"/>
      <c r="I223" s="174"/>
      <c r="J223" s="174"/>
      <c r="K223" s="174"/>
    </row>
    <row r="224" spans="7:11" customFormat="1" ht="15" x14ac:dyDescent="0.25">
      <c r="G224" s="174"/>
      <c r="H224" s="174"/>
      <c r="I224" s="174"/>
      <c r="J224" s="174"/>
      <c r="K224" s="174"/>
    </row>
    <row r="225" spans="7:11" customFormat="1" ht="15" x14ac:dyDescent="0.25">
      <c r="G225" s="174"/>
      <c r="H225" s="174"/>
      <c r="I225" s="174"/>
      <c r="J225" s="174"/>
      <c r="K225" s="174"/>
    </row>
    <row r="226" spans="7:11" customFormat="1" ht="15" x14ac:dyDescent="0.25">
      <c r="G226" s="174"/>
      <c r="H226" s="174"/>
      <c r="I226" s="174"/>
      <c r="J226" s="174"/>
      <c r="K226" s="174"/>
    </row>
    <row r="227" spans="7:11" customFormat="1" ht="15" x14ac:dyDescent="0.25">
      <c r="G227" s="174"/>
      <c r="H227" s="174"/>
      <c r="I227" s="174"/>
      <c r="J227" s="174"/>
      <c r="K227" s="174"/>
    </row>
    <row r="228" spans="7:11" customFormat="1" ht="15" x14ac:dyDescent="0.25">
      <c r="G228" s="174"/>
      <c r="H228" s="174"/>
      <c r="I228" s="174"/>
      <c r="J228" s="174"/>
      <c r="K228" s="174"/>
    </row>
    <row r="229" spans="7:11" customFormat="1" ht="15" x14ac:dyDescent="0.25">
      <c r="G229" s="174"/>
      <c r="H229" s="174"/>
      <c r="I229" s="174"/>
      <c r="J229" s="174"/>
      <c r="K229" s="174"/>
    </row>
    <row r="230" spans="7:11" customFormat="1" ht="15" x14ac:dyDescent="0.25">
      <c r="G230" s="174"/>
      <c r="H230" s="174"/>
      <c r="I230" s="174"/>
      <c r="J230" s="174"/>
      <c r="K230" s="174"/>
    </row>
    <row r="231" spans="7:11" customFormat="1" ht="15" x14ac:dyDescent="0.25">
      <c r="G231" s="174"/>
      <c r="H231" s="174"/>
      <c r="I231" s="174"/>
      <c r="J231" s="174"/>
      <c r="K231" s="174"/>
    </row>
    <row r="232" spans="7:11" customFormat="1" ht="15" x14ac:dyDescent="0.25">
      <c r="G232" s="174"/>
      <c r="H232" s="174"/>
      <c r="I232" s="174"/>
      <c r="J232" s="174"/>
      <c r="K232" s="174"/>
    </row>
    <row r="233" spans="7:11" customFormat="1" ht="15" x14ac:dyDescent="0.25">
      <c r="G233" s="174"/>
      <c r="H233" s="174"/>
      <c r="I233" s="174"/>
      <c r="J233" s="174"/>
      <c r="K233" s="174"/>
    </row>
    <row r="234" spans="7:11" customFormat="1" ht="15" x14ac:dyDescent="0.25">
      <c r="G234" s="174"/>
      <c r="H234" s="174"/>
      <c r="I234" s="174"/>
      <c r="J234" s="174"/>
      <c r="K234" s="174"/>
    </row>
    <row r="235" spans="7:11" customFormat="1" ht="15" x14ac:dyDescent="0.25">
      <c r="G235" s="174"/>
      <c r="H235" s="174"/>
      <c r="I235" s="174"/>
      <c r="J235" s="174"/>
      <c r="K235" s="174"/>
    </row>
    <row r="236" spans="7:11" customFormat="1" ht="15" x14ac:dyDescent="0.25">
      <c r="G236" s="174"/>
      <c r="H236" s="174"/>
      <c r="I236" s="174"/>
      <c r="J236" s="174"/>
      <c r="K236" s="174"/>
    </row>
    <row r="237" spans="7:11" customFormat="1" ht="15" x14ac:dyDescent="0.25">
      <c r="G237" s="174"/>
      <c r="H237" s="174"/>
      <c r="I237" s="174"/>
      <c r="J237" s="174"/>
      <c r="K237" s="174"/>
    </row>
    <row r="238" spans="7:11" customFormat="1" ht="15" x14ac:dyDescent="0.25">
      <c r="G238" s="174"/>
      <c r="H238" s="174"/>
      <c r="I238" s="174"/>
      <c r="J238" s="174"/>
      <c r="K238" s="174"/>
    </row>
    <row r="239" spans="7:11" customFormat="1" ht="15" x14ac:dyDescent="0.25">
      <c r="G239" s="174"/>
      <c r="H239" s="174"/>
      <c r="I239" s="174"/>
      <c r="J239" s="174"/>
      <c r="K239" s="174"/>
    </row>
    <row r="240" spans="7:11" customFormat="1" ht="15" x14ac:dyDescent="0.25">
      <c r="G240" s="174"/>
      <c r="H240" s="174"/>
      <c r="I240" s="174"/>
      <c r="J240" s="174"/>
      <c r="K240" s="174"/>
    </row>
    <row r="241" spans="7:11" customFormat="1" ht="15" x14ac:dyDescent="0.25">
      <c r="G241" s="174"/>
      <c r="H241" s="174"/>
      <c r="I241" s="174"/>
      <c r="J241" s="174"/>
      <c r="K241" s="174"/>
    </row>
    <row r="242" spans="7:11" customFormat="1" ht="15" x14ac:dyDescent="0.25">
      <c r="G242" s="174"/>
      <c r="H242" s="174"/>
      <c r="I242" s="174"/>
      <c r="J242" s="174"/>
      <c r="K242" s="174"/>
    </row>
    <row r="243" spans="7:11" customFormat="1" ht="15" x14ac:dyDescent="0.25">
      <c r="G243" s="174"/>
      <c r="H243" s="174"/>
      <c r="I243" s="174"/>
      <c r="J243" s="174"/>
      <c r="K243" s="174"/>
    </row>
    <row r="244" spans="7:11" customFormat="1" ht="15" x14ac:dyDescent="0.25">
      <c r="G244" s="174"/>
      <c r="H244" s="174"/>
      <c r="I244" s="174"/>
      <c r="J244" s="174"/>
      <c r="K244" s="174"/>
    </row>
    <row r="245" spans="7:11" customFormat="1" ht="15" x14ac:dyDescent="0.25">
      <c r="G245" s="174"/>
      <c r="H245" s="174"/>
      <c r="I245" s="174"/>
      <c r="J245" s="174"/>
      <c r="K245" s="174"/>
    </row>
    <row r="246" spans="7:11" customFormat="1" ht="15" x14ac:dyDescent="0.25">
      <c r="G246" s="174"/>
      <c r="H246" s="174"/>
      <c r="I246" s="174"/>
      <c r="J246" s="174"/>
      <c r="K246" s="174"/>
    </row>
    <row r="247" spans="7:11" customFormat="1" ht="15" x14ac:dyDescent="0.25">
      <c r="G247" s="174"/>
      <c r="H247" s="174"/>
      <c r="I247" s="174"/>
      <c r="J247" s="174"/>
      <c r="K247" s="174"/>
    </row>
    <row r="248" spans="7:11" customFormat="1" ht="15" x14ac:dyDescent="0.25">
      <c r="G248" s="174"/>
      <c r="H248" s="174"/>
      <c r="I248" s="174"/>
      <c r="J248" s="174"/>
      <c r="K248" s="174"/>
    </row>
    <row r="249" spans="7:11" customFormat="1" ht="15" x14ac:dyDescent="0.25">
      <c r="G249" s="174"/>
      <c r="H249" s="174"/>
      <c r="I249" s="174"/>
      <c r="J249" s="174"/>
      <c r="K249" s="174"/>
    </row>
    <row r="250" spans="7:11" customFormat="1" ht="15" x14ac:dyDescent="0.25">
      <c r="G250" s="174"/>
      <c r="H250" s="174"/>
      <c r="I250" s="174"/>
      <c r="J250" s="174"/>
      <c r="K250" s="174"/>
    </row>
    <row r="251" spans="7:11" customFormat="1" ht="15" x14ac:dyDescent="0.25">
      <c r="G251" s="174"/>
      <c r="H251" s="174"/>
      <c r="I251" s="174"/>
      <c r="J251" s="174"/>
      <c r="K251" s="174"/>
    </row>
    <row r="252" spans="7:11" customFormat="1" ht="15" x14ac:dyDescent="0.25">
      <c r="G252" s="174"/>
      <c r="H252" s="174"/>
      <c r="I252" s="174"/>
      <c r="J252" s="174"/>
      <c r="K252" s="174"/>
    </row>
    <row r="253" spans="7:11" customFormat="1" ht="15" x14ac:dyDescent="0.25">
      <c r="G253" s="174"/>
      <c r="H253" s="174"/>
      <c r="I253" s="174"/>
      <c r="J253" s="174"/>
      <c r="K253" s="174"/>
    </row>
    <row r="254" spans="7:11" customFormat="1" ht="15" x14ac:dyDescent="0.25">
      <c r="G254" s="174"/>
      <c r="H254" s="174"/>
      <c r="I254" s="174"/>
      <c r="J254" s="174"/>
      <c r="K254" s="174"/>
    </row>
    <row r="255" spans="7:11" customFormat="1" ht="15" x14ac:dyDescent="0.25">
      <c r="G255" s="174"/>
      <c r="H255" s="174"/>
      <c r="I255" s="174"/>
      <c r="J255" s="174"/>
      <c r="K255" s="174"/>
    </row>
    <row r="256" spans="7:11" customFormat="1" ht="15" x14ac:dyDescent="0.25">
      <c r="G256" s="174"/>
      <c r="H256" s="174"/>
      <c r="I256" s="174"/>
      <c r="J256" s="174"/>
      <c r="K256" s="174"/>
    </row>
    <row r="257" spans="7:11" customFormat="1" ht="15" x14ac:dyDescent="0.25">
      <c r="G257" s="174"/>
      <c r="H257" s="174"/>
      <c r="I257" s="174"/>
      <c r="J257" s="174"/>
      <c r="K257" s="174"/>
    </row>
    <row r="258" spans="7:11" customFormat="1" ht="15" x14ac:dyDescent="0.25">
      <c r="G258" s="174"/>
      <c r="H258" s="174"/>
      <c r="I258" s="174"/>
      <c r="J258" s="174"/>
      <c r="K258" s="174"/>
    </row>
    <row r="259" spans="7:11" customFormat="1" ht="15" x14ac:dyDescent="0.25">
      <c r="G259" s="174"/>
      <c r="H259" s="174"/>
      <c r="I259" s="174"/>
      <c r="J259" s="174"/>
      <c r="K259" s="174"/>
    </row>
    <row r="260" spans="7:11" customFormat="1" ht="15" x14ac:dyDescent="0.25">
      <c r="G260" s="174"/>
      <c r="H260" s="174"/>
      <c r="I260" s="174"/>
      <c r="J260" s="174"/>
      <c r="K260" s="174"/>
    </row>
    <row r="261" spans="7:11" customFormat="1" ht="15" x14ac:dyDescent="0.25">
      <c r="G261" s="174"/>
      <c r="H261" s="174"/>
      <c r="I261" s="174"/>
      <c r="J261" s="174"/>
      <c r="K261" s="174"/>
    </row>
    <row r="262" spans="7:11" customFormat="1" ht="15" x14ac:dyDescent="0.25">
      <c r="G262" s="174"/>
      <c r="H262" s="174"/>
      <c r="I262" s="174"/>
      <c r="J262" s="174"/>
      <c r="K262" s="174"/>
    </row>
    <row r="263" spans="7:11" customFormat="1" ht="15" x14ac:dyDescent="0.25">
      <c r="G263" s="174"/>
      <c r="H263" s="174"/>
      <c r="I263" s="174"/>
      <c r="J263" s="174"/>
      <c r="K263" s="174"/>
    </row>
    <row r="264" spans="7:11" customFormat="1" ht="15" x14ac:dyDescent="0.25">
      <c r="G264" s="174"/>
      <c r="H264" s="174"/>
      <c r="I264" s="174"/>
      <c r="J264" s="174"/>
      <c r="K264" s="174"/>
    </row>
    <row r="265" spans="7:11" customFormat="1" ht="15" x14ac:dyDescent="0.25">
      <c r="G265" s="174"/>
      <c r="H265" s="174"/>
      <c r="I265" s="174"/>
      <c r="J265" s="174"/>
      <c r="K265" s="174"/>
    </row>
    <row r="266" spans="7:11" customFormat="1" ht="15" x14ac:dyDescent="0.25">
      <c r="G266" s="174"/>
      <c r="H266" s="174"/>
      <c r="I266" s="174"/>
      <c r="J266" s="174"/>
      <c r="K266" s="174"/>
    </row>
    <row r="267" spans="7:11" customFormat="1" ht="15" x14ac:dyDescent="0.25">
      <c r="G267" s="174"/>
      <c r="H267" s="174"/>
      <c r="I267" s="174"/>
      <c r="J267" s="174"/>
      <c r="K267" s="174"/>
    </row>
    <row r="268" spans="7:11" customFormat="1" ht="15" x14ac:dyDescent="0.25">
      <c r="G268" s="174"/>
      <c r="H268" s="174"/>
      <c r="I268" s="174"/>
      <c r="J268" s="174"/>
      <c r="K268" s="174"/>
    </row>
    <row r="269" spans="7:11" customFormat="1" ht="15" x14ac:dyDescent="0.25">
      <c r="G269" s="174"/>
      <c r="H269" s="174"/>
      <c r="I269" s="174"/>
      <c r="J269" s="174"/>
      <c r="K269" s="174"/>
    </row>
    <row r="270" spans="7:11" customFormat="1" ht="15" x14ac:dyDescent="0.25">
      <c r="G270" s="174"/>
      <c r="H270" s="174"/>
      <c r="I270" s="174"/>
      <c r="J270" s="174"/>
      <c r="K270" s="174"/>
    </row>
    <row r="271" spans="7:11" customFormat="1" ht="15" x14ac:dyDescent="0.25">
      <c r="G271" s="174"/>
      <c r="H271" s="174"/>
      <c r="I271" s="174"/>
      <c r="J271" s="174"/>
      <c r="K271" s="174"/>
    </row>
    <row r="272" spans="7:11" customFormat="1" ht="15" x14ac:dyDescent="0.25">
      <c r="G272" s="174"/>
      <c r="H272" s="174"/>
      <c r="I272" s="174"/>
      <c r="J272" s="174"/>
      <c r="K272" s="174"/>
    </row>
    <row r="273" spans="7:11" customFormat="1" ht="15" x14ac:dyDescent="0.25">
      <c r="G273" s="174"/>
      <c r="H273" s="174"/>
      <c r="I273" s="174"/>
      <c r="J273" s="174"/>
      <c r="K273" s="174"/>
    </row>
    <row r="274" spans="7:11" customFormat="1" ht="15" x14ac:dyDescent="0.25">
      <c r="G274" s="174"/>
      <c r="H274" s="174"/>
      <c r="I274" s="174"/>
      <c r="J274" s="174"/>
      <c r="K274" s="174"/>
    </row>
    <row r="275" spans="7:11" customFormat="1" ht="15" x14ac:dyDescent="0.25">
      <c r="G275" s="174"/>
      <c r="H275" s="174"/>
      <c r="I275" s="174"/>
      <c r="J275" s="174"/>
      <c r="K275" s="174"/>
    </row>
    <row r="276" spans="7:11" customFormat="1" ht="15" x14ac:dyDescent="0.25">
      <c r="G276" s="174"/>
      <c r="H276" s="174"/>
      <c r="I276" s="174"/>
      <c r="J276" s="174"/>
      <c r="K276" s="174"/>
    </row>
    <row r="277" spans="7:11" customFormat="1" ht="15" x14ac:dyDescent="0.25">
      <c r="G277" s="174"/>
      <c r="H277" s="174"/>
      <c r="I277" s="174"/>
      <c r="J277" s="174"/>
      <c r="K277" s="174"/>
    </row>
    <row r="278" spans="7:11" customFormat="1" ht="15" x14ac:dyDescent="0.25">
      <c r="G278" s="174"/>
      <c r="H278" s="174"/>
      <c r="I278" s="174"/>
      <c r="J278" s="174"/>
      <c r="K278" s="174"/>
    </row>
    <row r="279" spans="7:11" customFormat="1" ht="15" x14ac:dyDescent="0.25">
      <c r="G279" s="174"/>
      <c r="H279" s="174"/>
      <c r="I279" s="174"/>
      <c r="J279" s="174"/>
      <c r="K279" s="174"/>
    </row>
    <row r="280" spans="7:11" customFormat="1" ht="15" x14ac:dyDescent="0.25">
      <c r="G280" s="174"/>
      <c r="H280" s="174"/>
      <c r="I280" s="174"/>
      <c r="J280" s="174"/>
      <c r="K280" s="174"/>
    </row>
    <row r="281" spans="7:11" customFormat="1" ht="15" x14ac:dyDescent="0.25">
      <c r="G281" s="174"/>
      <c r="H281" s="174"/>
      <c r="I281" s="174"/>
      <c r="J281" s="174"/>
      <c r="K281" s="174"/>
    </row>
    <row r="282" spans="7:11" customFormat="1" ht="15" x14ac:dyDescent="0.25">
      <c r="G282" s="174"/>
      <c r="H282" s="174"/>
      <c r="I282" s="174"/>
      <c r="J282" s="174"/>
      <c r="K282" s="174"/>
    </row>
    <row r="283" spans="7:11" customFormat="1" ht="15" x14ac:dyDescent="0.25">
      <c r="G283" s="174"/>
      <c r="H283" s="174"/>
      <c r="I283" s="174"/>
      <c r="J283" s="174"/>
      <c r="K283" s="174"/>
    </row>
    <row r="284" spans="7:11" customFormat="1" ht="15" x14ac:dyDescent="0.25">
      <c r="G284" s="174"/>
      <c r="H284" s="174"/>
      <c r="I284" s="174"/>
      <c r="J284" s="174"/>
      <c r="K284" s="174"/>
    </row>
    <row r="285" spans="7:11" customFormat="1" ht="15" x14ac:dyDescent="0.25">
      <c r="G285" s="174"/>
      <c r="H285" s="174"/>
      <c r="I285" s="174"/>
      <c r="J285" s="174"/>
      <c r="K285" s="174"/>
    </row>
    <row r="286" spans="7:11" customFormat="1" ht="15" x14ac:dyDescent="0.25">
      <c r="G286" s="174"/>
      <c r="H286" s="174"/>
      <c r="I286" s="174"/>
      <c r="J286" s="174"/>
      <c r="K286" s="174"/>
    </row>
    <row r="287" spans="7:11" customFormat="1" ht="15" x14ac:dyDescent="0.25">
      <c r="G287" s="174"/>
      <c r="H287" s="174"/>
      <c r="I287" s="174"/>
      <c r="J287" s="174"/>
      <c r="K287" s="174"/>
    </row>
    <row r="288" spans="7:11" customFormat="1" ht="15" x14ac:dyDescent="0.25">
      <c r="G288" s="174"/>
      <c r="H288" s="174"/>
      <c r="I288" s="174"/>
      <c r="J288" s="174"/>
      <c r="K288" s="174"/>
    </row>
    <row r="289" spans="7:11" customFormat="1" ht="15" x14ac:dyDescent="0.25">
      <c r="G289" s="174"/>
      <c r="H289" s="174"/>
      <c r="I289" s="174"/>
      <c r="J289" s="174"/>
      <c r="K289" s="174"/>
    </row>
    <row r="290" spans="7:11" customFormat="1" ht="15" x14ac:dyDescent="0.25">
      <c r="G290" s="174"/>
      <c r="H290" s="174"/>
      <c r="I290" s="174"/>
      <c r="J290" s="174"/>
      <c r="K290" s="174"/>
    </row>
    <row r="291" spans="7:11" customFormat="1" ht="15" x14ac:dyDescent="0.25">
      <c r="G291" s="174"/>
      <c r="H291" s="174"/>
      <c r="I291" s="174"/>
      <c r="J291" s="174"/>
      <c r="K291" s="174"/>
    </row>
    <row r="292" spans="7:11" customFormat="1" ht="15" x14ac:dyDescent="0.25">
      <c r="G292" s="174"/>
      <c r="H292" s="174"/>
      <c r="I292" s="174"/>
      <c r="J292" s="174"/>
      <c r="K292" s="174"/>
    </row>
    <row r="293" spans="7:11" customFormat="1" ht="15" x14ac:dyDescent="0.25">
      <c r="G293" s="174"/>
      <c r="H293" s="174"/>
      <c r="I293" s="174"/>
      <c r="J293" s="174"/>
      <c r="K293" s="174"/>
    </row>
    <row r="294" spans="7:11" customFormat="1" ht="15" x14ac:dyDescent="0.25">
      <c r="G294" s="174"/>
      <c r="H294" s="174"/>
      <c r="I294" s="174"/>
      <c r="J294" s="174"/>
      <c r="K294" s="174"/>
    </row>
    <row r="295" spans="7:11" customFormat="1" ht="15" x14ac:dyDescent="0.25">
      <c r="G295" s="174"/>
      <c r="H295" s="174"/>
      <c r="I295" s="174"/>
      <c r="J295" s="174"/>
      <c r="K295" s="174"/>
    </row>
    <row r="296" spans="7:11" customFormat="1" ht="15" x14ac:dyDescent="0.25">
      <c r="G296" s="174"/>
      <c r="H296" s="174"/>
      <c r="I296" s="174"/>
      <c r="J296" s="174"/>
      <c r="K296" s="174"/>
    </row>
    <row r="297" spans="7:11" customFormat="1" ht="15" x14ac:dyDescent="0.25">
      <c r="G297" s="174"/>
      <c r="H297" s="174"/>
      <c r="I297" s="174"/>
      <c r="J297" s="174"/>
      <c r="K297" s="174"/>
    </row>
    <row r="298" spans="7:11" customFormat="1" ht="15" x14ac:dyDescent="0.25">
      <c r="G298" s="174"/>
      <c r="H298" s="174"/>
      <c r="I298" s="174"/>
      <c r="J298" s="174"/>
      <c r="K298" s="174"/>
    </row>
    <row r="299" spans="7:11" customFormat="1" ht="15" x14ac:dyDescent="0.25">
      <c r="G299" s="174"/>
      <c r="H299" s="174"/>
      <c r="I299" s="174"/>
      <c r="J299" s="174"/>
      <c r="K299" s="174"/>
    </row>
    <row r="300" spans="7:11" customFormat="1" ht="15" x14ac:dyDescent="0.25">
      <c r="G300" s="174"/>
      <c r="H300" s="174"/>
      <c r="I300" s="174"/>
      <c r="J300" s="174"/>
      <c r="K300" s="174"/>
    </row>
    <row r="301" spans="7:11" customFormat="1" ht="15" x14ac:dyDescent="0.25">
      <c r="G301" s="174"/>
      <c r="H301" s="174"/>
      <c r="I301" s="174"/>
      <c r="J301" s="174"/>
      <c r="K301" s="174"/>
    </row>
    <row r="302" spans="7:11" customFormat="1" ht="15" x14ac:dyDescent="0.25">
      <c r="G302" s="174"/>
      <c r="H302" s="174"/>
      <c r="I302" s="174"/>
      <c r="J302" s="174"/>
      <c r="K302" s="174"/>
    </row>
    <row r="303" spans="7:11" customFormat="1" ht="15" x14ac:dyDescent="0.25">
      <c r="G303" s="174"/>
      <c r="H303" s="174"/>
      <c r="I303" s="174"/>
      <c r="J303" s="174"/>
      <c r="K303" s="174"/>
    </row>
    <row r="304" spans="7:11" customFormat="1" ht="15" x14ac:dyDescent="0.25">
      <c r="G304" s="174"/>
      <c r="H304" s="174"/>
      <c r="I304" s="174"/>
      <c r="J304" s="174"/>
      <c r="K304" s="174"/>
    </row>
    <row r="305" spans="7:11" customFormat="1" ht="15" x14ac:dyDescent="0.25">
      <c r="G305" s="174"/>
      <c r="H305" s="174"/>
      <c r="I305" s="174"/>
      <c r="J305" s="174"/>
      <c r="K305" s="174"/>
    </row>
    <row r="306" spans="7:11" customFormat="1" ht="15" x14ac:dyDescent="0.25">
      <c r="G306" s="174"/>
      <c r="H306" s="174"/>
      <c r="I306" s="174"/>
      <c r="J306" s="174"/>
      <c r="K306" s="174"/>
    </row>
    <row r="307" spans="7:11" customFormat="1" ht="15" x14ac:dyDescent="0.25">
      <c r="G307" s="174"/>
      <c r="H307" s="174"/>
      <c r="I307" s="174"/>
      <c r="J307" s="174"/>
      <c r="K307" s="174"/>
    </row>
    <row r="308" spans="7:11" customFormat="1" ht="15" x14ac:dyDescent="0.25">
      <c r="G308" s="174"/>
      <c r="H308" s="174"/>
      <c r="I308" s="174"/>
      <c r="J308" s="174"/>
      <c r="K308" s="174"/>
    </row>
    <row r="309" spans="7:11" customFormat="1" ht="15" x14ac:dyDescent="0.25">
      <c r="G309" s="174"/>
      <c r="H309" s="174"/>
      <c r="I309" s="174"/>
      <c r="J309" s="174"/>
      <c r="K309" s="174"/>
    </row>
    <row r="310" spans="7:11" customFormat="1" ht="15" x14ac:dyDescent="0.25">
      <c r="G310" s="174"/>
      <c r="H310" s="174"/>
      <c r="I310" s="174"/>
      <c r="J310" s="174"/>
      <c r="K310" s="174"/>
    </row>
    <row r="311" spans="7:11" customFormat="1" ht="15" x14ac:dyDescent="0.25">
      <c r="G311" s="174"/>
      <c r="H311" s="174"/>
      <c r="I311" s="174"/>
      <c r="J311" s="174"/>
      <c r="K311" s="174"/>
    </row>
    <row r="312" spans="7:11" customFormat="1" ht="15" x14ac:dyDescent="0.25">
      <c r="G312" s="174"/>
      <c r="H312" s="174"/>
      <c r="I312" s="174"/>
      <c r="J312" s="174"/>
      <c r="K312" s="174"/>
    </row>
    <row r="313" spans="7:11" customFormat="1" ht="15" x14ac:dyDescent="0.25">
      <c r="G313" s="174"/>
      <c r="H313" s="174"/>
      <c r="I313" s="174"/>
      <c r="J313" s="174"/>
      <c r="K313" s="174"/>
    </row>
    <row r="314" spans="7:11" customFormat="1" ht="15" x14ac:dyDescent="0.25">
      <c r="G314" s="174"/>
      <c r="H314" s="174"/>
      <c r="I314" s="174"/>
      <c r="J314" s="174"/>
      <c r="K314" s="174"/>
    </row>
    <row r="315" spans="7:11" customFormat="1" ht="15" x14ac:dyDescent="0.25">
      <c r="G315" s="174"/>
      <c r="H315" s="174"/>
      <c r="I315" s="174"/>
      <c r="J315" s="174"/>
      <c r="K315" s="174"/>
    </row>
    <row r="316" spans="7:11" customFormat="1" ht="15" x14ac:dyDescent="0.25">
      <c r="G316" s="174"/>
      <c r="H316" s="174"/>
      <c r="I316" s="174"/>
      <c r="J316" s="174"/>
      <c r="K316" s="174"/>
    </row>
    <row r="317" spans="7:11" customFormat="1" ht="15" x14ac:dyDescent="0.25">
      <c r="G317" s="174"/>
      <c r="H317" s="174"/>
      <c r="I317" s="174"/>
      <c r="J317" s="174"/>
      <c r="K317" s="174"/>
    </row>
    <row r="318" spans="7:11" customFormat="1" ht="15" x14ac:dyDescent="0.25">
      <c r="G318" s="174"/>
      <c r="H318" s="174"/>
      <c r="I318" s="174"/>
      <c r="J318" s="174"/>
      <c r="K318" s="174"/>
    </row>
    <row r="319" spans="7:11" customFormat="1" ht="15" x14ac:dyDescent="0.25">
      <c r="G319" s="174"/>
      <c r="H319" s="174"/>
      <c r="I319" s="174"/>
      <c r="J319" s="174"/>
      <c r="K319" s="174"/>
    </row>
    <row r="320" spans="7:11" customFormat="1" ht="15" x14ac:dyDescent="0.25">
      <c r="G320" s="174"/>
      <c r="H320" s="174"/>
      <c r="I320" s="174"/>
      <c r="J320" s="174"/>
      <c r="K320" s="174"/>
    </row>
    <row r="321" spans="7:11" customFormat="1" ht="15" x14ac:dyDescent="0.25">
      <c r="G321" s="174"/>
      <c r="H321" s="174"/>
      <c r="I321" s="174"/>
      <c r="J321" s="174"/>
      <c r="K321" s="174"/>
    </row>
    <row r="322" spans="7:11" customFormat="1" ht="15" x14ac:dyDescent="0.25">
      <c r="G322" s="174"/>
      <c r="H322" s="174"/>
      <c r="I322" s="174"/>
      <c r="J322" s="174"/>
      <c r="K322" s="174"/>
    </row>
    <row r="323" spans="7:11" customFormat="1" ht="15" x14ac:dyDescent="0.25">
      <c r="G323" s="174"/>
      <c r="H323" s="174"/>
      <c r="I323" s="174"/>
      <c r="J323" s="174"/>
      <c r="K323" s="174"/>
    </row>
    <row r="324" spans="7:11" customFormat="1" ht="15" x14ac:dyDescent="0.25">
      <c r="G324" s="174"/>
      <c r="H324" s="174"/>
      <c r="I324" s="174"/>
      <c r="J324" s="174"/>
      <c r="K324" s="174"/>
    </row>
    <row r="325" spans="7:11" customFormat="1" ht="15" x14ac:dyDescent="0.25">
      <c r="G325" s="174"/>
      <c r="H325" s="174"/>
      <c r="I325" s="174"/>
      <c r="J325" s="174"/>
      <c r="K325" s="174"/>
    </row>
    <row r="326" spans="7:11" customFormat="1" ht="15" x14ac:dyDescent="0.25">
      <c r="G326" s="174"/>
      <c r="H326" s="174"/>
      <c r="I326" s="174"/>
      <c r="J326" s="174"/>
      <c r="K326" s="174"/>
    </row>
    <row r="327" spans="7:11" customFormat="1" ht="15" x14ac:dyDescent="0.25">
      <c r="G327" s="174"/>
      <c r="H327" s="174"/>
      <c r="I327" s="174"/>
      <c r="J327" s="174"/>
      <c r="K327" s="174"/>
    </row>
    <row r="328" spans="7:11" customFormat="1" ht="15" x14ac:dyDescent="0.25">
      <c r="G328" s="174"/>
      <c r="H328" s="174"/>
      <c r="I328" s="174"/>
      <c r="J328" s="174"/>
      <c r="K328" s="174"/>
    </row>
    <row r="329" spans="7:11" customFormat="1" ht="15" x14ac:dyDescent="0.25">
      <c r="G329" s="174"/>
      <c r="H329" s="174"/>
      <c r="I329" s="174"/>
      <c r="J329" s="174"/>
      <c r="K329" s="174"/>
    </row>
    <row r="330" spans="7:11" customFormat="1" ht="15" x14ac:dyDescent="0.25">
      <c r="G330" s="174"/>
      <c r="H330" s="174"/>
      <c r="I330" s="174"/>
      <c r="J330" s="174"/>
      <c r="K330" s="174"/>
    </row>
    <row r="331" spans="7:11" customFormat="1" ht="15" x14ac:dyDescent="0.25">
      <c r="G331" s="174"/>
      <c r="H331" s="174"/>
      <c r="I331" s="174"/>
      <c r="J331" s="174"/>
      <c r="K331" s="174"/>
    </row>
    <row r="332" spans="7:11" customFormat="1" ht="15" x14ac:dyDescent="0.25">
      <c r="G332" s="174"/>
      <c r="H332" s="174"/>
      <c r="I332" s="174"/>
      <c r="J332" s="174"/>
      <c r="K332" s="174"/>
    </row>
    <row r="333" spans="7:11" customFormat="1" ht="15" x14ac:dyDescent="0.25">
      <c r="G333" s="174"/>
      <c r="H333" s="174"/>
      <c r="I333" s="174"/>
      <c r="J333" s="174"/>
      <c r="K333" s="174"/>
    </row>
    <row r="334" spans="7:11" customFormat="1" ht="15" x14ac:dyDescent="0.25">
      <c r="G334" s="174"/>
      <c r="H334" s="174"/>
      <c r="I334" s="174"/>
      <c r="J334" s="174"/>
      <c r="K334" s="174"/>
    </row>
    <row r="335" spans="7:11" customFormat="1" ht="15" x14ac:dyDescent="0.25">
      <c r="G335" s="174"/>
      <c r="H335" s="174"/>
      <c r="I335" s="174"/>
      <c r="J335" s="174"/>
      <c r="K335" s="174"/>
    </row>
    <row r="336" spans="7:11" customFormat="1" ht="15" x14ac:dyDescent="0.25">
      <c r="G336" s="174"/>
      <c r="H336" s="174"/>
      <c r="I336" s="174"/>
      <c r="J336" s="174"/>
      <c r="K336" s="174"/>
    </row>
    <row r="337" spans="7:11" customFormat="1" ht="15" x14ac:dyDescent="0.25">
      <c r="G337" s="174"/>
      <c r="H337" s="174"/>
      <c r="I337" s="174"/>
      <c r="J337" s="174"/>
      <c r="K337" s="174"/>
    </row>
    <row r="338" spans="7:11" customFormat="1" ht="15" x14ac:dyDescent="0.25">
      <c r="G338" s="174"/>
      <c r="H338" s="174"/>
      <c r="I338" s="174"/>
      <c r="J338" s="174"/>
      <c r="K338" s="174"/>
    </row>
    <row r="339" spans="7:11" customFormat="1" ht="15" x14ac:dyDescent="0.25">
      <c r="G339" s="174"/>
      <c r="H339" s="174"/>
      <c r="I339" s="174"/>
      <c r="J339" s="174"/>
      <c r="K339" s="174"/>
    </row>
    <row r="340" spans="7:11" customFormat="1" ht="15" x14ac:dyDescent="0.25">
      <c r="G340" s="174"/>
      <c r="H340" s="174"/>
      <c r="I340" s="174"/>
      <c r="J340" s="174"/>
      <c r="K340" s="174"/>
    </row>
    <row r="341" spans="7:11" customFormat="1" ht="15" x14ac:dyDescent="0.25">
      <c r="G341" s="174"/>
      <c r="H341" s="174"/>
      <c r="I341" s="174"/>
      <c r="J341" s="174"/>
      <c r="K341" s="174"/>
    </row>
    <row r="342" spans="7:11" customFormat="1" ht="15" x14ac:dyDescent="0.25">
      <c r="G342" s="174"/>
      <c r="H342" s="174"/>
      <c r="I342" s="174"/>
      <c r="J342" s="174"/>
      <c r="K342" s="174"/>
    </row>
    <row r="343" spans="7:11" customFormat="1" ht="15" x14ac:dyDescent="0.25">
      <c r="G343" s="174"/>
      <c r="H343" s="174"/>
      <c r="I343" s="174"/>
      <c r="J343" s="174"/>
      <c r="K343" s="174"/>
    </row>
    <row r="344" spans="7:11" customFormat="1" ht="15" x14ac:dyDescent="0.25">
      <c r="G344" s="174"/>
      <c r="H344" s="174"/>
      <c r="I344" s="174"/>
      <c r="J344" s="174"/>
      <c r="K344" s="174"/>
    </row>
    <row r="345" spans="7:11" customFormat="1" ht="15" x14ac:dyDescent="0.25">
      <c r="G345" s="174"/>
      <c r="H345" s="174"/>
      <c r="I345" s="174"/>
      <c r="J345" s="174"/>
      <c r="K345" s="174"/>
    </row>
    <row r="346" spans="7:11" customFormat="1" ht="15" x14ac:dyDescent="0.25">
      <c r="G346" s="174"/>
      <c r="H346" s="174"/>
      <c r="I346" s="174"/>
      <c r="J346" s="174"/>
      <c r="K346" s="174"/>
    </row>
    <row r="347" spans="7:11" customFormat="1" ht="15" x14ac:dyDescent="0.25">
      <c r="G347" s="174"/>
      <c r="H347" s="174"/>
      <c r="I347" s="174"/>
      <c r="J347" s="174"/>
      <c r="K347" s="174"/>
    </row>
    <row r="348" spans="7:11" customFormat="1" ht="15" x14ac:dyDescent="0.25">
      <c r="G348" s="174"/>
      <c r="H348" s="174"/>
      <c r="I348" s="174"/>
      <c r="J348" s="174"/>
      <c r="K348" s="174"/>
    </row>
    <row r="349" spans="7:11" customFormat="1" ht="15" x14ac:dyDescent="0.25">
      <c r="G349" s="174"/>
      <c r="H349" s="174"/>
      <c r="I349" s="174"/>
      <c r="J349" s="174"/>
      <c r="K349" s="174"/>
    </row>
    <row r="350" spans="7:11" customFormat="1" ht="15" x14ac:dyDescent="0.25">
      <c r="G350" s="174"/>
      <c r="H350" s="174"/>
      <c r="I350" s="174"/>
      <c r="J350" s="174"/>
      <c r="K350" s="174"/>
    </row>
    <row r="351" spans="7:11" customFormat="1" ht="15" x14ac:dyDescent="0.25">
      <c r="G351" s="174"/>
      <c r="H351" s="174"/>
      <c r="I351" s="174"/>
      <c r="J351" s="174"/>
      <c r="K351" s="174"/>
    </row>
    <row r="352" spans="7:11" customFormat="1" ht="15" x14ac:dyDescent="0.25">
      <c r="G352" s="174"/>
      <c r="H352" s="174"/>
      <c r="I352" s="174"/>
      <c r="J352" s="174"/>
      <c r="K352" s="174"/>
    </row>
    <row r="353" spans="7:11" customFormat="1" ht="15" x14ac:dyDescent="0.25">
      <c r="G353" s="174"/>
      <c r="H353" s="174"/>
      <c r="I353" s="174"/>
      <c r="J353" s="174"/>
      <c r="K353" s="174"/>
    </row>
    <row r="354" spans="7:11" customFormat="1" ht="15" x14ac:dyDescent="0.25">
      <c r="G354" s="174"/>
      <c r="H354" s="174"/>
      <c r="I354" s="174"/>
      <c r="J354" s="174"/>
      <c r="K354" s="174"/>
    </row>
    <row r="355" spans="7:11" customFormat="1" ht="15" x14ac:dyDescent="0.25">
      <c r="G355" s="174"/>
      <c r="H355" s="174"/>
      <c r="I355" s="174"/>
      <c r="J355" s="174"/>
      <c r="K355" s="174"/>
    </row>
    <row r="356" spans="7:11" customFormat="1" ht="15" x14ac:dyDescent="0.25">
      <c r="G356" s="174"/>
      <c r="H356" s="174"/>
      <c r="I356" s="174"/>
      <c r="J356" s="174"/>
      <c r="K356" s="174"/>
    </row>
    <row r="357" spans="7:11" customFormat="1" ht="15" x14ac:dyDescent="0.25">
      <c r="G357" s="174"/>
      <c r="H357" s="174"/>
      <c r="I357" s="174"/>
      <c r="J357" s="174"/>
      <c r="K357" s="174"/>
    </row>
    <row r="358" spans="7:11" customFormat="1" ht="15" x14ac:dyDescent="0.25">
      <c r="G358" s="174"/>
      <c r="H358" s="174"/>
      <c r="I358" s="174"/>
      <c r="J358" s="174"/>
      <c r="K358" s="174"/>
    </row>
    <row r="359" spans="7:11" customFormat="1" ht="15" x14ac:dyDescent="0.25">
      <c r="G359" s="174"/>
      <c r="H359" s="174"/>
      <c r="I359" s="174"/>
      <c r="J359" s="174"/>
      <c r="K359" s="174"/>
    </row>
    <row r="360" spans="7:11" customFormat="1" ht="15" x14ac:dyDescent="0.25">
      <c r="G360" s="174"/>
      <c r="H360" s="174"/>
      <c r="I360" s="174"/>
      <c r="J360" s="174"/>
      <c r="K360" s="174"/>
    </row>
    <row r="361" spans="7:11" customFormat="1" ht="15" x14ac:dyDescent="0.25">
      <c r="G361" s="174"/>
      <c r="H361" s="174"/>
      <c r="I361" s="174"/>
      <c r="J361" s="174"/>
      <c r="K361" s="174"/>
    </row>
    <row r="362" spans="7:11" customFormat="1" ht="15" x14ac:dyDescent="0.25">
      <c r="G362" s="174"/>
      <c r="H362" s="174"/>
      <c r="I362" s="174"/>
      <c r="J362" s="174"/>
      <c r="K362" s="174"/>
    </row>
    <row r="363" spans="7:11" customFormat="1" ht="15" x14ac:dyDescent="0.25">
      <c r="G363" s="174"/>
      <c r="H363" s="174"/>
      <c r="I363" s="174"/>
      <c r="J363" s="174"/>
      <c r="K363" s="174"/>
    </row>
    <row r="364" spans="7:11" customFormat="1" ht="15" x14ac:dyDescent="0.25">
      <c r="G364" s="174"/>
      <c r="H364" s="174"/>
      <c r="I364" s="174"/>
      <c r="J364" s="174"/>
      <c r="K364" s="174"/>
    </row>
    <row r="365" spans="7:11" customFormat="1" ht="15" x14ac:dyDescent="0.25">
      <c r="G365" s="174"/>
      <c r="H365" s="174"/>
      <c r="I365" s="174"/>
      <c r="J365" s="174"/>
      <c r="K365" s="174"/>
    </row>
    <row r="366" spans="7:11" customFormat="1" ht="15" x14ac:dyDescent="0.25">
      <c r="G366" s="174"/>
      <c r="H366" s="174"/>
      <c r="I366" s="174"/>
      <c r="J366" s="174"/>
      <c r="K366" s="174"/>
    </row>
    <row r="367" spans="7:11" customFormat="1" ht="15" x14ac:dyDescent="0.25">
      <c r="G367" s="174"/>
      <c r="H367" s="174"/>
      <c r="I367" s="174"/>
      <c r="J367" s="174"/>
      <c r="K367" s="174"/>
    </row>
    <row r="368" spans="7:11" customFormat="1" ht="15" x14ac:dyDescent="0.25">
      <c r="G368" s="174"/>
      <c r="H368" s="174"/>
      <c r="I368" s="174"/>
      <c r="J368" s="174"/>
      <c r="K368" s="174"/>
    </row>
    <row r="369" spans="7:11" customFormat="1" ht="15" x14ac:dyDescent="0.25">
      <c r="G369" s="174"/>
      <c r="H369" s="174"/>
      <c r="I369" s="174"/>
      <c r="J369" s="174"/>
      <c r="K369" s="174"/>
    </row>
    <row r="370" spans="7:11" customFormat="1" ht="15" x14ac:dyDescent="0.25">
      <c r="G370" s="174"/>
      <c r="H370" s="174"/>
      <c r="I370" s="174"/>
      <c r="J370" s="174"/>
      <c r="K370" s="174"/>
    </row>
    <row r="371" spans="7:11" customFormat="1" ht="15" x14ac:dyDescent="0.25">
      <c r="G371" s="174"/>
      <c r="H371" s="174"/>
      <c r="I371" s="174"/>
      <c r="J371" s="174"/>
      <c r="K371" s="174"/>
    </row>
    <row r="372" spans="7:11" customFormat="1" ht="15" x14ac:dyDescent="0.25">
      <c r="G372" s="174"/>
      <c r="H372" s="174"/>
      <c r="I372" s="174"/>
      <c r="J372" s="174"/>
      <c r="K372" s="174"/>
    </row>
    <row r="373" spans="7:11" customFormat="1" ht="15" x14ac:dyDescent="0.25">
      <c r="G373" s="174"/>
      <c r="H373" s="174"/>
      <c r="I373" s="174"/>
      <c r="J373" s="174"/>
      <c r="K373" s="174"/>
    </row>
    <row r="374" spans="7:11" customFormat="1" ht="15" x14ac:dyDescent="0.25">
      <c r="G374" s="174"/>
      <c r="H374" s="174"/>
      <c r="I374" s="174"/>
      <c r="J374" s="174"/>
      <c r="K374" s="174"/>
    </row>
    <row r="375" spans="7:11" customFormat="1" ht="15" x14ac:dyDescent="0.25">
      <c r="G375" s="174"/>
      <c r="H375" s="174"/>
      <c r="I375" s="174"/>
      <c r="J375" s="174"/>
      <c r="K375" s="174"/>
    </row>
    <row r="376" spans="7:11" customFormat="1" ht="15" x14ac:dyDescent="0.25">
      <c r="G376" s="174"/>
      <c r="H376" s="174"/>
      <c r="I376" s="174"/>
      <c r="J376" s="174"/>
      <c r="K376" s="174"/>
    </row>
    <row r="377" spans="7:11" customFormat="1" ht="15" x14ac:dyDescent="0.25">
      <c r="G377" s="174"/>
      <c r="H377" s="174"/>
      <c r="I377" s="174"/>
      <c r="J377" s="174"/>
      <c r="K377" s="174"/>
    </row>
    <row r="378" spans="7:11" customFormat="1" ht="15" x14ac:dyDescent="0.25">
      <c r="G378" s="174"/>
      <c r="H378" s="174"/>
      <c r="I378" s="174"/>
      <c r="J378" s="174"/>
      <c r="K378" s="174"/>
    </row>
    <row r="379" spans="7:11" customFormat="1" ht="15" x14ac:dyDescent="0.25">
      <c r="G379" s="174"/>
      <c r="H379" s="174"/>
      <c r="I379" s="174"/>
      <c r="J379" s="174"/>
      <c r="K379" s="174"/>
    </row>
    <row r="380" spans="7:11" customFormat="1" ht="15" x14ac:dyDescent="0.25">
      <c r="G380" s="174"/>
      <c r="H380" s="174"/>
      <c r="I380" s="174"/>
      <c r="J380" s="174"/>
      <c r="K380" s="174"/>
    </row>
    <row r="381" spans="7:11" customFormat="1" ht="15" x14ac:dyDescent="0.25">
      <c r="G381" s="174"/>
      <c r="H381" s="174"/>
      <c r="I381" s="174"/>
      <c r="J381" s="174"/>
      <c r="K381" s="174"/>
    </row>
    <row r="382" spans="7:11" customFormat="1" ht="15" x14ac:dyDescent="0.25">
      <c r="G382" s="174"/>
      <c r="H382" s="174"/>
      <c r="I382" s="174"/>
      <c r="J382" s="174"/>
      <c r="K382" s="174"/>
    </row>
    <row r="383" spans="7:11" customFormat="1" ht="15" x14ac:dyDescent="0.25">
      <c r="G383" s="174"/>
      <c r="H383" s="174"/>
      <c r="I383" s="174"/>
      <c r="J383" s="174"/>
      <c r="K383" s="174"/>
    </row>
    <row r="384" spans="7:11" customFormat="1" ht="15" x14ac:dyDescent="0.25">
      <c r="G384" s="174"/>
      <c r="H384" s="174"/>
      <c r="I384" s="174"/>
      <c r="J384" s="174"/>
      <c r="K384" s="174"/>
    </row>
    <row r="385" spans="1:16" customFormat="1" ht="15" x14ac:dyDescent="0.25">
      <c r="G385" s="174"/>
      <c r="H385" s="174"/>
      <c r="I385" s="174"/>
      <c r="J385" s="174"/>
      <c r="K385" s="174"/>
    </row>
    <row r="386" spans="1:16" customFormat="1" ht="15" x14ac:dyDescent="0.25">
      <c r="G386" s="174"/>
      <c r="H386" s="174"/>
      <c r="I386" s="174"/>
      <c r="J386" s="174"/>
      <c r="K386" s="174"/>
    </row>
    <row r="387" spans="1:16" customFormat="1" ht="15" x14ac:dyDescent="0.25">
      <c r="G387" s="174"/>
      <c r="H387" s="174"/>
      <c r="I387" s="174"/>
      <c r="J387" s="174"/>
      <c r="K387" s="174"/>
    </row>
    <row r="388" spans="1:16" customFormat="1" ht="15" x14ac:dyDescent="0.25">
      <c r="G388" s="174"/>
      <c r="H388" s="174"/>
      <c r="I388" s="174"/>
      <c r="J388" s="174"/>
      <c r="K388" s="174"/>
    </row>
    <row r="389" spans="1:16" customFormat="1" ht="15" x14ac:dyDescent="0.25">
      <c r="G389" s="174"/>
      <c r="H389" s="174"/>
      <c r="I389" s="174"/>
      <c r="J389" s="174"/>
      <c r="K389" s="174"/>
    </row>
    <row r="390" spans="1:16" customFormat="1" ht="15" x14ac:dyDescent="0.25">
      <c r="G390" s="174"/>
      <c r="H390" s="174"/>
      <c r="I390" s="174"/>
      <c r="J390" s="174"/>
      <c r="K390" s="174"/>
    </row>
    <row r="391" spans="1:16" customFormat="1" ht="15" x14ac:dyDescent="0.25">
      <c r="G391" s="174"/>
      <c r="H391" s="174"/>
      <c r="I391" s="174"/>
      <c r="J391" s="174"/>
      <c r="K391" s="174"/>
    </row>
    <row r="392" spans="1:16" customFormat="1" ht="15" x14ac:dyDescent="0.25">
      <c r="G392" s="174"/>
      <c r="H392" s="174"/>
      <c r="I392" s="174"/>
      <c r="J392" s="174"/>
      <c r="K392" s="174"/>
    </row>
    <row r="393" spans="1:16" customFormat="1" ht="15" x14ac:dyDescent="0.25">
      <c r="G393" s="174"/>
      <c r="H393" s="174"/>
      <c r="I393" s="174"/>
      <c r="J393" s="174"/>
      <c r="K393" s="174"/>
    </row>
    <row r="394" spans="1:16" customFormat="1" ht="15" x14ac:dyDescent="0.25">
      <c r="G394" s="174"/>
      <c r="H394" s="174"/>
      <c r="I394" s="174"/>
      <c r="J394" s="174"/>
      <c r="K394" s="174"/>
    </row>
    <row r="395" spans="1:16" customFormat="1" ht="15" x14ac:dyDescent="0.25">
      <c r="G395" s="174"/>
      <c r="H395" s="174"/>
      <c r="I395" s="174"/>
      <c r="J395" s="174"/>
      <c r="K395" s="174"/>
    </row>
    <row r="396" spans="1:16" customFormat="1" ht="15" x14ac:dyDescent="0.25">
      <c r="G396" s="174"/>
      <c r="H396" s="174"/>
      <c r="I396" s="174"/>
      <c r="J396" s="174"/>
      <c r="K396" s="174"/>
    </row>
    <row r="397" spans="1:16" customFormat="1" ht="15" x14ac:dyDescent="0.25">
      <c r="G397" s="174"/>
      <c r="H397" s="174"/>
      <c r="I397" s="174"/>
      <c r="J397" s="174"/>
      <c r="K397" s="174"/>
    </row>
    <row r="398" spans="1:16" customFormat="1" ht="15" x14ac:dyDescent="0.25">
      <c r="G398" s="174"/>
      <c r="H398" s="174"/>
      <c r="I398" s="174"/>
      <c r="J398" s="174"/>
      <c r="K398" s="174"/>
    </row>
    <row r="399" spans="1:16" customFormat="1" ht="15" x14ac:dyDescent="0.25">
      <c r="G399" s="174"/>
      <c r="H399" s="174"/>
      <c r="I399" s="174"/>
      <c r="J399" s="174"/>
      <c r="K399" s="174"/>
    </row>
    <row r="400" spans="1:16" s="68" customFormat="1" ht="15" x14ac:dyDescent="0.25">
      <c r="A400" s="84"/>
      <c r="B400" s="84"/>
      <c r="C400" s="84"/>
      <c r="D400" s="84"/>
      <c r="E400" s="84"/>
      <c r="F400" s="70"/>
      <c r="G400" s="174"/>
      <c r="H400" s="174"/>
      <c r="I400" s="174"/>
      <c r="J400" s="174"/>
      <c r="K400" s="174"/>
      <c r="L400" s="84"/>
      <c r="M400" s="84"/>
      <c r="N400" s="84"/>
      <c r="O400" s="84"/>
      <c r="P400" s="84"/>
    </row>
    <row r="401" spans="1:16" s="68" customFormat="1" ht="15" x14ac:dyDescent="0.25">
      <c r="A401" s="84"/>
      <c r="B401" s="84"/>
      <c r="C401" s="84"/>
      <c r="D401" s="84"/>
      <c r="E401" s="84"/>
      <c r="F401" s="70"/>
      <c r="G401" s="174"/>
      <c r="H401" s="174"/>
      <c r="I401" s="174"/>
      <c r="J401" s="174"/>
      <c r="K401" s="174"/>
      <c r="L401" s="84"/>
      <c r="M401" s="84"/>
      <c r="N401" s="84"/>
      <c r="O401" s="84"/>
      <c r="P401" s="84"/>
    </row>
    <row r="402" spans="1:16" s="68" customFormat="1" ht="15" x14ac:dyDescent="0.25">
      <c r="A402" s="84"/>
      <c r="B402" s="84"/>
      <c r="C402" s="84"/>
      <c r="D402" s="84"/>
      <c r="E402" s="84"/>
      <c r="F402" s="70"/>
      <c r="G402" s="174"/>
      <c r="H402" s="174"/>
      <c r="I402" s="174"/>
      <c r="J402" s="174"/>
      <c r="K402" s="174"/>
      <c r="L402" s="84"/>
      <c r="M402" s="84"/>
      <c r="N402" s="84"/>
      <c r="O402" s="84"/>
      <c r="P402" s="84"/>
    </row>
    <row r="403" spans="1:16" s="68" customFormat="1" ht="15" x14ac:dyDescent="0.25">
      <c r="A403" s="84"/>
      <c r="B403" s="84"/>
      <c r="C403" s="84"/>
      <c r="D403" s="84"/>
      <c r="E403" s="84"/>
      <c r="F403" s="70"/>
      <c r="G403" s="174"/>
      <c r="H403" s="174"/>
      <c r="I403" s="174"/>
      <c r="J403" s="174"/>
      <c r="K403" s="174"/>
      <c r="L403" s="84"/>
      <c r="M403" s="84"/>
      <c r="N403" s="84"/>
      <c r="O403" s="84"/>
      <c r="P403" s="84"/>
    </row>
    <row r="404" spans="1:16" s="68" customFormat="1" ht="15" x14ac:dyDescent="0.25">
      <c r="A404" s="84"/>
      <c r="B404" s="84"/>
      <c r="C404" s="84"/>
      <c r="D404" s="84"/>
      <c r="E404" s="84"/>
      <c r="F404" s="70"/>
      <c r="G404" s="174"/>
      <c r="H404" s="174"/>
      <c r="I404" s="174"/>
      <c r="J404" s="174"/>
      <c r="K404" s="174"/>
      <c r="L404" s="84"/>
      <c r="M404" s="84"/>
      <c r="N404" s="84"/>
      <c r="O404" s="84"/>
      <c r="P404" s="84"/>
    </row>
    <row r="405" spans="1:16" s="68" customFormat="1" ht="15" x14ac:dyDescent="0.25">
      <c r="A405" s="84"/>
      <c r="B405" s="84"/>
      <c r="C405" s="84"/>
      <c r="D405" s="84"/>
      <c r="E405" s="84"/>
      <c r="F405" s="70"/>
      <c r="G405" s="174"/>
      <c r="H405" s="174"/>
      <c r="I405" s="174"/>
      <c r="J405" s="174"/>
      <c r="K405" s="174"/>
      <c r="L405" s="84"/>
      <c r="M405" s="84"/>
      <c r="N405" s="84"/>
      <c r="O405" s="84"/>
      <c r="P405" s="84"/>
    </row>
    <row r="406" spans="1:16" s="68" customFormat="1" ht="15" x14ac:dyDescent="0.25">
      <c r="A406" s="84"/>
      <c r="B406" s="84"/>
      <c r="C406" s="84"/>
      <c r="D406" s="84"/>
      <c r="E406" s="84"/>
      <c r="F406" s="70"/>
      <c r="G406" s="174"/>
      <c r="H406" s="174"/>
      <c r="I406" s="174"/>
      <c r="J406" s="174"/>
      <c r="K406" s="174"/>
      <c r="L406" s="84"/>
      <c r="M406" s="84"/>
      <c r="N406" s="84"/>
      <c r="O406" s="84"/>
      <c r="P406" s="84"/>
    </row>
    <row r="407" spans="1:16" s="68" customFormat="1" ht="15" x14ac:dyDescent="0.25">
      <c r="A407" s="84"/>
      <c r="B407" s="84"/>
      <c r="C407" s="84"/>
      <c r="D407" s="84"/>
      <c r="E407" s="84"/>
      <c r="F407" s="70"/>
      <c r="G407" s="174"/>
      <c r="H407" s="174"/>
      <c r="I407" s="174"/>
      <c r="J407" s="174"/>
      <c r="K407" s="174"/>
      <c r="L407" s="84"/>
      <c r="M407" s="84"/>
      <c r="N407" s="84"/>
      <c r="O407" s="84"/>
      <c r="P407" s="84"/>
    </row>
    <row r="408" spans="1:16" s="68" customFormat="1" ht="15" x14ac:dyDescent="0.25">
      <c r="A408" s="84"/>
      <c r="B408" s="84"/>
      <c r="C408" s="84"/>
      <c r="D408" s="84"/>
      <c r="E408" s="84"/>
      <c r="F408" s="70"/>
      <c r="G408" s="174"/>
      <c r="H408" s="174"/>
      <c r="I408" s="174"/>
      <c r="J408" s="174"/>
      <c r="K408" s="174"/>
      <c r="L408" s="84"/>
      <c r="M408" s="84"/>
      <c r="N408" s="84"/>
      <c r="O408" s="84"/>
      <c r="P408" s="84"/>
    </row>
    <row r="409" spans="1:16" s="68" customFormat="1" ht="15" x14ac:dyDescent="0.25">
      <c r="A409" s="84"/>
      <c r="B409" s="84"/>
      <c r="C409" s="84"/>
      <c r="D409" s="84"/>
      <c r="E409" s="84"/>
      <c r="F409" s="70"/>
      <c r="G409" s="174"/>
      <c r="H409" s="174"/>
      <c r="I409" s="174"/>
      <c r="J409" s="174"/>
      <c r="K409" s="174"/>
      <c r="L409" s="84"/>
      <c r="M409" s="84"/>
      <c r="N409" s="84"/>
      <c r="O409" s="84"/>
      <c r="P409" s="84"/>
    </row>
    <row r="410" spans="1:16" s="68" customFormat="1" ht="15" x14ac:dyDescent="0.25">
      <c r="A410" s="84"/>
      <c r="B410" s="84"/>
      <c r="C410" s="84"/>
      <c r="D410" s="84"/>
      <c r="E410" s="84"/>
      <c r="F410" s="70"/>
      <c r="G410" s="174"/>
      <c r="H410" s="174"/>
      <c r="I410" s="174"/>
      <c r="J410" s="174"/>
      <c r="K410" s="174"/>
      <c r="L410" s="84"/>
      <c r="M410" s="84"/>
      <c r="N410" s="84"/>
      <c r="O410" s="84"/>
      <c r="P410" s="84"/>
    </row>
    <row r="411" spans="1:16" s="68" customFormat="1" ht="15" x14ac:dyDescent="0.25">
      <c r="A411" s="84"/>
      <c r="B411" s="84"/>
      <c r="C411" s="84"/>
      <c r="D411" s="84"/>
      <c r="E411" s="84"/>
      <c r="F411" s="70"/>
      <c r="G411" s="174"/>
      <c r="H411" s="174"/>
      <c r="I411" s="174"/>
      <c r="J411" s="174"/>
      <c r="K411" s="174"/>
      <c r="L411" s="84"/>
      <c r="M411" s="84"/>
      <c r="N411" s="84"/>
      <c r="O411" s="84"/>
      <c r="P411" s="84"/>
    </row>
    <row r="412" spans="1:16" s="68" customFormat="1" ht="15" x14ac:dyDescent="0.25">
      <c r="A412" s="84"/>
      <c r="B412" s="84"/>
      <c r="C412" s="84"/>
      <c r="D412" s="84"/>
      <c r="E412" s="84"/>
      <c r="F412" s="70"/>
      <c r="G412" s="174"/>
      <c r="H412" s="174"/>
      <c r="I412" s="174"/>
      <c r="J412" s="174"/>
      <c r="K412" s="174"/>
      <c r="L412" s="84"/>
      <c r="M412" s="84"/>
      <c r="N412" s="84"/>
      <c r="O412" s="84"/>
      <c r="P412" s="84"/>
    </row>
    <row r="413" spans="1:16" s="68" customFormat="1" ht="15" x14ac:dyDescent="0.25">
      <c r="A413" s="84"/>
      <c r="B413" s="84"/>
      <c r="C413" s="84"/>
      <c r="D413" s="84"/>
      <c r="E413" s="84"/>
      <c r="F413" s="70"/>
      <c r="G413" s="174"/>
      <c r="H413" s="174"/>
      <c r="I413" s="174"/>
      <c r="J413" s="174"/>
      <c r="K413" s="174"/>
      <c r="L413" s="84"/>
      <c r="M413" s="84"/>
      <c r="N413" s="84"/>
      <c r="O413" s="84"/>
      <c r="P413" s="84"/>
    </row>
    <row r="414" spans="1:16" s="68" customFormat="1" ht="15" x14ac:dyDescent="0.25">
      <c r="A414" s="84"/>
      <c r="B414" s="84"/>
      <c r="C414" s="84"/>
      <c r="D414" s="84"/>
      <c r="E414" s="84"/>
      <c r="F414" s="70"/>
      <c r="G414" s="174"/>
      <c r="H414" s="174"/>
      <c r="I414" s="174"/>
      <c r="J414" s="174"/>
      <c r="K414" s="174"/>
      <c r="L414" s="84"/>
      <c r="M414" s="84"/>
      <c r="N414" s="84"/>
      <c r="O414" s="84"/>
      <c r="P414" s="84"/>
    </row>
    <row r="415" spans="1:16" s="68" customFormat="1" ht="15" x14ac:dyDescent="0.25">
      <c r="A415" s="84"/>
      <c r="B415" s="84"/>
      <c r="C415" s="84"/>
      <c r="D415" s="84"/>
      <c r="E415" s="84"/>
      <c r="F415" s="70"/>
      <c r="G415" s="174"/>
      <c r="H415" s="174"/>
      <c r="I415" s="174"/>
      <c r="J415" s="174"/>
      <c r="K415" s="174"/>
      <c r="L415" s="84"/>
      <c r="M415" s="84"/>
      <c r="N415" s="84"/>
      <c r="O415" s="84"/>
      <c r="P415" s="84"/>
    </row>
    <row r="416" spans="1:16" s="68" customFormat="1" ht="15" x14ac:dyDescent="0.25">
      <c r="A416" s="84"/>
      <c r="B416" s="84"/>
      <c r="C416" s="84"/>
      <c r="D416" s="84"/>
      <c r="E416" s="84"/>
      <c r="F416" s="70"/>
      <c r="G416" s="174"/>
      <c r="H416" s="174"/>
      <c r="I416" s="174"/>
      <c r="J416" s="174"/>
      <c r="K416" s="174"/>
      <c r="L416" s="84"/>
      <c r="M416" s="84"/>
      <c r="N416" s="84"/>
      <c r="O416" s="84"/>
      <c r="P416" s="84"/>
    </row>
    <row r="417" spans="1:16" s="68" customFormat="1" ht="15" x14ac:dyDescent="0.25">
      <c r="A417" s="84"/>
      <c r="B417" s="84"/>
      <c r="C417" s="84"/>
      <c r="D417" s="84"/>
      <c r="E417" s="84"/>
      <c r="F417" s="70"/>
      <c r="G417" s="174"/>
      <c r="H417" s="174"/>
      <c r="I417" s="174"/>
      <c r="J417" s="174"/>
      <c r="K417" s="174"/>
      <c r="L417" s="84"/>
      <c r="M417" s="84"/>
      <c r="N417" s="84"/>
      <c r="O417" s="84"/>
      <c r="P417" s="84"/>
    </row>
    <row r="418" spans="1:16" s="68" customFormat="1" ht="15" x14ac:dyDescent="0.25">
      <c r="A418" s="84"/>
      <c r="B418" s="84"/>
      <c r="C418" s="84"/>
      <c r="D418" s="84"/>
      <c r="E418" s="84"/>
      <c r="F418" s="70"/>
      <c r="G418" s="174"/>
      <c r="H418" s="174"/>
      <c r="I418" s="174"/>
      <c r="J418" s="174"/>
      <c r="K418" s="174"/>
      <c r="L418" s="84"/>
      <c r="M418" s="84"/>
      <c r="N418" s="84"/>
      <c r="O418" s="84"/>
      <c r="P418" s="84"/>
    </row>
    <row r="419" spans="1:16" s="68" customFormat="1" ht="15" x14ac:dyDescent="0.25">
      <c r="A419" s="84"/>
      <c r="B419" s="84"/>
      <c r="C419" s="84"/>
      <c r="D419" s="84"/>
      <c r="E419" s="84"/>
      <c r="F419" s="70"/>
      <c r="G419" s="174"/>
      <c r="H419" s="174"/>
      <c r="I419" s="174"/>
      <c r="J419" s="174"/>
      <c r="K419" s="174"/>
      <c r="L419" s="84"/>
      <c r="M419" s="84"/>
      <c r="N419" s="84"/>
      <c r="O419" s="84"/>
      <c r="P419" s="84"/>
    </row>
    <row r="420" spans="1:16" s="68" customFormat="1" ht="15" x14ac:dyDescent="0.25">
      <c r="A420" s="84"/>
      <c r="B420" s="84"/>
      <c r="C420" s="84"/>
      <c r="D420" s="84"/>
      <c r="E420" s="84"/>
      <c r="F420" s="70"/>
      <c r="G420" s="174"/>
      <c r="H420" s="174"/>
      <c r="I420" s="174"/>
      <c r="J420" s="174"/>
      <c r="K420" s="174"/>
      <c r="L420" s="84"/>
      <c r="M420" s="84"/>
      <c r="N420" s="84"/>
      <c r="O420" s="84"/>
      <c r="P420" s="84"/>
    </row>
    <row r="421" spans="1:16" s="68" customFormat="1" ht="15" x14ac:dyDescent="0.25">
      <c r="A421" s="84"/>
      <c r="B421" s="84"/>
      <c r="C421" s="84"/>
      <c r="D421" s="84"/>
      <c r="E421" s="84"/>
      <c r="F421" s="70"/>
      <c r="G421" s="174"/>
      <c r="H421" s="174"/>
      <c r="I421" s="174"/>
      <c r="J421" s="174"/>
      <c r="K421" s="174"/>
      <c r="L421" s="84"/>
      <c r="M421" s="84"/>
      <c r="N421" s="84"/>
      <c r="O421" s="84"/>
      <c r="P421" s="84"/>
    </row>
    <row r="422" spans="1:16" s="68" customFormat="1" ht="15" x14ac:dyDescent="0.25">
      <c r="A422" s="84"/>
      <c r="B422" s="84"/>
      <c r="C422" s="84"/>
      <c r="D422" s="84"/>
      <c r="E422" s="84"/>
      <c r="F422" s="70"/>
      <c r="G422" s="174"/>
      <c r="H422" s="174"/>
      <c r="I422" s="174"/>
      <c r="J422" s="174"/>
      <c r="K422" s="174"/>
      <c r="L422" s="84"/>
      <c r="M422" s="84"/>
      <c r="N422" s="84"/>
      <c r="O422" s="84"/>
      <c r="P422" s="84"/>
    </row>
    <row r="423" spans="1:16" s="68" customFormat="1" ht="15" x14ac:dyDescent="0.25">
      <c r="A423" s="84"/>
      <c r="B423" s="84"/>
      <c r="C423" s="84"/>
      <c r="D423" s="84"/>
      <c r="E423" s="84"/>
      <c r="F423" s="70"/>
      <c r="G423" s="174"/>
      <c r="H423" s="174"/>
      <c r="I423" s="174"/>
      <c r="J423" s="174"/>
      <c r="K423" s="174"/>
      <c r="L423" s="84"/>
      <c r="M423" s="84"/>
      <c r="N423" s="84"/>
      <c r="O423" s="84"/>
      <c r="P423" s="84"/>
    </row>
    <row r="424" spans="1:16" s="68" customFormat="1" ht="15" x14ac:dyDescent="0.25">
      <c r="A424" s="84"/>
      <c r="B424" s="84"/>
      <c r="C424" s="84"/>
      <c r="D424" s="84"/>
      <c r="E424" s="84"/>
      <c r="F424" s="70"/>
      <c r="G424" s="174"/>
      <c r="H424" s="174"/>
      <c r="I424" s="174"/>
      <c r="J424" s="174"/>
      <c r="K424" s="174"/>
      <c r="L424" s="84"/>
      <c r="M424" s="84"/>
      <c r="N424" s="84"/>
      <c r="O424" s="84"/>
      <c r="P424" s="84"/>
    </row>
    <row r="425" spans="1:16" s="68" customFormat="1" ht="15" x14ac:dyDescent="0.25">
      <c r="A425" s="84"/>
      <c r="B425" s="84"/>
      <c r="C425" s="84"/>
      <c r="D425" s="84"/>
      <c r="E425" s="84"/>
      <c r="F425" s="70"/>
      <c r="G425" s="174"/>
      <c r="H425" s="174"/>
      <c r="I425" s="174"/>
      <c r="J425" s="174"/>
      <c r="K425" s="174"/>
      <c r="L425" s="84"/>
      <c r="M425" s="84"/>
      <c r="N425" s="84"/>
      <c r="O425" s="84"/>
      <c r="P425" s="84"/>
    </row>
    <row r="426" spans="1:16" s="68" customFormat="1" ht="15" x14ac:dyDescent="0.25">
      <c r="A426" s="84"/>
      <c r="B426" s="84"/>
      <c r="C426" s="84"/>
      <c r="D426" s="84"/>
      <c r="E426" s="84"/>
      <c r="F426" s="70"/>
      <c r="G426" s="174"/>
      <c r="H426" s="174"/>
      <c r="I426" s="174"/>
      <c r="J426" s="174"/>
      <c r="K426" s="174"/>
      <c r="L426" s="84"/>
      <c r="M426" s="84"/>
      <c r="N426" s="84"/>
      <c r="O426" s="84"/>
      <c r="P426" s="84"/>
    </row>
    <row r="427" spans="1:16" s="68" customFormat="1" ht="15" x14ac:dyDescent="0.25">
      <c r="A427" s="84"/>
      <c r="B427" s="84"/>
      <c r="C427" s="84"/>
      <c r="D427" s="84"/>
      <c r="E427" s="84"/>
      <c r="F427" s="70"/>
      <c r="G427" s="174"/>
      <c r="H427" s="174"/>
      <c r="I427" s="174"/>
      <c r="J427" s="174"/>
      <c r="K427" s="174"/>
      <c r="L427" s="84"/>
      <c r="M427" s="84"/>
      <c r="N427" s="84"/>
      <c r="O427" s="84"/>
      <c r="P427" s="84"/>
    </row>
    <row r="428" spans="1:16" s="68" customFormat="1" x14ac:dyDescent="0.2">
      <c r="A428" s="84"/>
      <c r="B428" s="84"/>
      <c r="C428" s="84"/>
      <c r="D428" s="84"/>
      <c r="E428" s="84"/>
      <c r="F428" s="70"/>
      <c r="G428" s="175"/>
      <c r="H428" s="175"/>
      <c r="I428" s="175"/>
      <c r="J428" s="175"/>
      <c r="K428" s="175"/>
      <c r="L428" s="84"/>
      <c r="M428" s="84"/>
      <c r="N428" s="84"/>
      <c r="O428" s="84"/>
      <c r="P428" s="84"/>
    </row>
  </sheetData>
  <autoFilter ref="A2:F426" xr:uid="{7C771EA2-E408-46F2-B58B-CA781D9E77F6}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170EB8-6DD0-45BB-ABFE-38F3F1D1AB65}">
  <sheetPr codeName="Feuil2"/>
  <dimension ref="A1:C21"/>
  <sheetViews>
    <sheetView showGridLines="0" zoomScale="120" zoomScaleNormal="120" workbookViewId="0">
      <selection activeCell="F23" sqref="F23"/>
    </sheetView>
  </sheetViews>
  <sheetFormatPr baseColWidth="10" defaultColWidth="11.5703125" defaultRowHeight="12.75" x14ac:dyDescent="0.2"/>
  <cols>
    <col min="1" max="1" width="23.28515625" style="72" customWidth="1"/>
    <col min="2" max="2" width="20.140625" style="72" bestFit="1" customWidth="1"/>
    <col min="3" max="3" width="21.28515625" style="72" bestFit="1" customWidth="1"/>
    <col min="4" max="16384" width="11.5703125" style="72"/>
  </cols>
  <sheetData>
    <row r="1" spans="1:3" s="83" customFormat="1" ht="83.25" customHeight="1" x14ac:dyDescent="0.2">
      <c r="A1" s="181" t="s">
        <v>95</v>
      </c>
      <c r="B1" s="181"/>
      <c r="C1" s="82"/>
    </row>
    <row r="3" spans="1:3" x14ac:dyDescent="0.2">
      <c r="A3" s="73"/>
    </row>
    <row r="4" spans="1:3" x14ac:dyDescent="0.2">
      <c r="A4" s="74"/>
      <c r="B4" s="75" t="s">
        <v>23</v>
      </c>
      <c r="C4" s="76" t="s">
        <v>22</v>
      </c>
    </row>
    <row r="5" spans="1:3" x14ac:dyDescent="0.2">
      <c r="A5" s="77"/>
      <c r="B5" s="75" t="s">
        <v>31</v>
      </c>
      <c r="C5" s="76" t="s">
        <v>31</v>
      </c>
    </row>
    <row r="6" spans="1:3" ht="25.5" x14ac:dyDescent="0.2">
      <c r="A6" s="77" t="s">
        <v>24</v>
      </c>
      <c r="B6" s="78">
        <v>2.5887213422218558E-2</v>
      </c>
      <c r="C6" s="79">
        <v>2.5345000168948657E-2</v>
      </c>
    </row>
    <row r="7" spans="1:3" ht="25.5" x14ac:dyDescent="0.2">
      <c r="A7" s="77" t="s">
        <v>25</v>
      </c>
      <c r="B7" s="78">
        <v>3.348087451946672E-2</v>
      </c>
      <c r="C7" s="79">
        <v>3.2943133699325479E-2</v>
      </c>
    </row>
    <row r="8" spans="1:3" x14ac:dyDescent="0.2">
      <c r="A8" s="77" t="s">
        <v>26</v>
      </c>
      <c r="B8" s="78">
        <v>4.2488518769760043E-2</v>
      </c>
      <c r="C8" s="79">
        <v>4.1997908955194362E-2</v>
      </c>
    </row>
    <row r="9" spans="1:3" ht="51" x14ac:dyDescent="0.2">
      <c r="A9" s="77" t="s">
        <v>32</v>
      </c>
      <c r="B9" s="78">
        <v>2.740065437405274E-2</v>
      </c>
      <c r="C9" s="79">
        <v>2.6862952174990424E-2</v>
      </c>
    </row>
    <row r="10" spans="1:3" ht="51" x14ac:dyDescent="0.2">
      <c r="A10" s="77" t="s">
        <v>33</v>
      </c>
      <c r="B10" s="78">
        <v>3.3865926108540188E-2</v>
      </c>
      <c r="C10" s="79">
        <v>3.332911214100117E-2</v>
      </c>
    </row>
    <row r="11" spans="1:3" x14ac:dyDescent="0.2">
      <c r="A11" s="80" t="s">
        <v>1</v>
      </c>
      <c r="B11" s="78">
        <v>2.4523677007935858E-2</v>
      </c>
      <c r="C11" s="79">
        <v>2.4040634562105812E-2</v>
      </c>
    </row>
    <row r="12" spans="1:3" x14ac:dyDescent="0.2">
      <c r="A12" s="80" t="s">
        <v>2</v>
      </c>
      <c r="B12" s="78">
        <v>0</v>
      </c>
      <c r="C12" s="79">
        <v>0</v>
      </c>
    </row>
    <row r="13" spans="1:3" x14ac:dyDescent="0.2">
      <c r="A13" s="80" t="s">
        <v>3</v>
      </c>
      <c r="B13" s="78">
        <v>2.4674790759872039E-2</v>
      </c>
      <c r="C13" s="79">
        <v>2.4187213436038801E-2</v>
      </c>
    </row>
    <row r="14" spans="1:3" x14ac:dyDescent="0.2">
      <c r="A14" s="80" t="s">
        <v>27</v>
      </c>
      <c r="B14" s="78">
        <v>3.2576940073061111E-2</v>
      </c>
      <c r="C14" s="79">
        <v>3.201100259821358E-2</v>
      </c>
    </row>
    <row r="15" spans="1:3" x14ac:dyDescent="0.2">
      <c r="A15" s="87" t="s">
        <v>75</v>
      </c>
      <c r="B15" s="94">
        <v>2.4523677007935858E-2</v>
      </c>
      <c r="C15" s="94">
        <v>2.4040634562105812E-2</v>
      </c>
    </row>
    <row r="16" spans="1:3" x14ac:dyDescent="0.2">
      <c r="A16" s="87" t="s">
        <v>79</v>
      </c>
      <c r="B16" s="94">
        <v>0</v>
      </c>
      <c r="C16" s="94">
        <v>0</v>
      </c>
    </row>
    <row r="17" spans="1:3" x14ac:dyDescent="0.2">
      <c r="A17" s="80" t="s">
        <v>6</v>
      </c>
      <c r="B17" s="78">
        <v>2.4523677007935858E-2</v>
      </c>
      <c r="C17" s="79">
        <v>2.4040634562105812E-2</v>
      </c>
    </row>
    <row r="18" spans="1:3" x14ac:dyDescent="0.2">
      <c r="A18" s="81" t="s">
        <v>7</v>
      </c>
      <c r="B18" s="78">
        <v>2.4523677007935858E-2</v>
      </c>
      <c r="C18" s="79">
        <v>2.4040634562105812E-2</v>
      </c>
    </row>
    <row r="19" spans="1:3" x14ac:dyDescent="0.2">
      <c r="A19" s="81" t="s">
        <v>28</v>
      </c>
      <c r="B19" s="78">
        <v>0</v>
      </c>
      <c r="C19" s="79">
        <v>0</v>
      </c>
    </row>
    <row r="20" spans="1:3" x14ac:dyDescent="0.2">
      <c r="A20" s="81" t="s">
        <v>29</v>
      </c>
      <c r="B20" s="78">
        <v>0</v>
      </c>
      <c r="C20" s="79">
        <v>0</v>
      </c>
    </row>
    <row r="21" spans="1:3" x14ac:dyDescent="0.2">
      <c r="A21" s="81" t="s">
        <v>30</v>
      </c>
      <c r="B21" s="78">
        <v>3.4234654780903519E-2</v>
      </c>
      <c r="C21" s="79">
        <v>3.3824813139750866E-2</v>
      </c>
    </row>
  </sheetData>
  <mergeCells count="1">
    <mergeCell ref="A1:B1"/>
  </mergeCells>
  <pageMargins left="0.7" right="0.7" top="0.75" bottom="0.75" header="0.3" footer="0.3"/>
  <pageSetup paperSize="9" orientation="portrait" horizontalDpi="90" verticalDpi="9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248E3D-00DF-4FC9-B14C-CDD37EDA56BA}">
  <dimension ref="A1:I57"/>
  <sheetViews>
    <sheetView showGridLines="0" zoomScaleNormal="100" workbookViewId="0">
      <selection activeCell="D1" sqref="D1"/>
    </sheetView>
  </sheetViews>
  <sheetFormatPr baseColWidth="10" defaultColWidth="11.5703125" defaultRowHeight="15" x14ac:dyDescent="0.25"/>
  <cols>
    <col min="1" max="1" width="48.7109375" style="147" customWidth="1"/>
    <col min="2" max="2" width="27" style="147" customWidth="1"/>
    <col min="3" max="3" width="24.7109375" style="147" customWidth="1"/>
    <col min="4" max="4" width="11.5703125" style="147"/>
    <col min="5" max="5" width="11.7109375" style="147" bestFit="1" customWidth="1"/>
    <col min="6" max="6" width="18.7109375" style="139" customWidth="1"/>
    <col min="7" max="8" width="11.5703125" style="139"/>
    <col min="9" max="9" width="12.85546875" style="139" bestFit="1" customWidth="1"/>
    <col min="10" max="16384" width="11.5703125" style="139"/>
  </cols>
  <sheetData>
    <row r="1" spans="1:6" ht="15.75" x14ac:dyDescent="0.25">
      <c r="A1" s="182" t="s">
        <v>115</v>
      </c>
      <c r="B1" s="183"/>
      <c r="C1" s="183"/>
      <c r="D1" s="155"/>
      <c r="E1" s="155"/>
    </row>
    <row r="2" spans="1:6" x14ac:dyDescent="0.25">
      <c r="A2" s="140" t="s">
        <v>116</v>
      </c>
      <c r="B2">
        <v>22222222</v>
      </c>
      <c r="C2" s="141"/>
      <c r="D2" s="141"/>
      <c r="E2" s="141"/>
    </row>
    <row r="3" spans="1:6" x14ac:dyDescent="0.25">
      <c r="A3" s="142" t="s">
        <v>44</v>
      </c>
      <c r="B3" s="143" t="str">
        <f>VLOOKUP($B$2,donnees_notification_MCO!$B$3:$AQ$400,2,FALSE)</f>
        <v>Etablissement MCO</v>
      </c>
      <c r="C3" s="144"/>
      <c r="D3" s="141"/>
      <c r="E3" s="141"/>
    </row>
    <row r="4" spans="1:6" x14ac:dyDescent="0.25">
      <c r="A4" s="148" t="s">
        <v>126</v>
      </c>
      <c r="B4"/>
      <c r="C4"/>
    </row>
    <row r="5" spans="1:6" x14ac:dyDescent="0.25">
      <c r="A5" s="148"/>
      <c r="B5"/>
      <c r="C5"/>
    </row>
    <row r="6" spans="1:6" x14ac:dyDescent="0.25">
      <c r="A6" s="149" t="s">
        <v>127</v>
      </c>
      <c r="B6"/>
      <c r="C6"/>
    </row>
    <row r="7" spans="1:6" ht="15.75" thickBot="1" x14ac:dyDescent="0.3">
      <c r="A7" s="149"/>
      <c r="B7"/>
      <c r="C7"/>
    </row>
    <row r="8" spans="1:6" ht="15.75" thickBot="1" x14ac:dyDescent="0.3">
      <c r="A8" s="150" t="s">
        <v>117</v>
      </c>
      <c r="B8" s="151" t="str">
        <f>B3</f>
        <v>Etablissement MCO</v>
      </c>
      <c r="C8"/>
    </row>
    <row r="9" spans="1:6" ht="15.75" thickBot="1" x14ac:dyDescent="0.3">
      <c r="A9" s="152" t="s">
        <v>118</v>
      </c>
      <c r="B9" s="153">
        <f>B2</f>
        <v>22222222</v>
      </c>
      <c r="C9"/>
    </row>
    <row r="10" spans="1:6" ht="26.25" thickBot="1" x14ac:dyDescent="0.3">
      <c r="A10" s="152" t="s">
        <v>128</v>
      </c>
      <c r="B10" s="163">
        <f>SUM(B28,B40,B47,B54)</f>
        <v>37131412</v>
      </c>
      <c r="C10"/>
      <c r="F10" s="176"/>
    </row>
    <row r="11" spans="1:6" x14ac:dyDescent="0.25">
      <c r="A11" s="148"/>
      <c r="B11"/>
      <c r="C11"/>
    </row>
    <row r="12" spans="1:6" x14ac:dyDescent="0.25">
      <c r="A12" s="148"/>
      <c r="B12"/>
      <c r="C12"/>
    </row>
    <row r="13" spans="1:6" x14ac:dyDescent="0.25">
      <c r="A13" s="148" t="s">
        <v>129</v>
      </c>
      <c r="B13"/>
      <c r="C13"/>
    </row>
    <row r="14" spans="1:6" ht="15.75" thickBot="1" x14ac:dyDescent="0.3">
      <c r="A14" s="149"/>
      <c r="B14"/>
      <c r="C14"/>
    </row>
    <row r="15" spans="1:6" ht="15.75" thickBot="1" x14ac:dyDescent="0.3">
      <c r="A15" s="150" t="s">
        <v>117</v>
      </c>
      <c r="B15" s="151" t="str">
        <f>B3</f>
        <v>Etablissement MCO</v>
      </c>
      <c r="C15"/>
    </row>
    <row r="16" spans="1:6" ht="15.75" thickBot="1" x14ac:dyDescent="0.3">
      <c r="A16" s="152" t="s">
        <v>118</v>
      </c>
      <c r="B16" s="153">
        <f>B2</f>
        <v>22222222</v>
      </c>
      <c r="C16"/>
    </row>
    <row r="17" spans="1:9" ht="51.75" thickBot="1" x14ac:dyDescent="0.3">
      <c r="A17" s="154" t="s">
        <v>120</v>
      </c>
      <c r="B17" s="161">
        <f>VLOOKUP($B$2,donnees_notification_MCO!$B$3:$AQ$400,23,FALSE)</f>
        <v>2589944</v>
      </c>
      <c r="C17"/>
      <c r="F17" s="176"/>
    </row>
    <row r="18" spans="1:9" x14ac:dyDescent="0.25">
      <c r="A18" s="149"/>
      <c r="B18"/>
      <c r="C18"/>
    </row>
    <row r="19" spans="1:9" x14ac:dyDescent="0.25">
      <c r="A19" s="148" t="s">
        <v>130</v>
      </c>
      <c r="B19"/>
      <c r="C19"/>
    </row>
    <row r="20" spans="1:9" x14ac:dyDescent="0.25">
      <c r="A20" s="148"/>
      <c r="B20"/>
      <c r="C20"/>
    </row>
    <row r="21" spans="1:9" x14ac:dyDescent="0.25">
      <c r="A21" s="148"/>
      <c r="B21"/>
      <c r="C21"/>
    </row>
    <row r="22" spans="1:9" x14ac:dyDescent="0.25">
      <c r="A22" s="148" t="s">
        <v>131</v>
      </c>
      <c r="B22"/>
      <c r="C22"/>
    </row>
    <row r="23" spans="1:9" x14ac:dyDescent="0.25">
      <c r="A23" s="148"/>
      <c r="B23"/>
      <c r="C23"/>
    </row>
    <row r="24" spans="1:9" x14ac:dyDescent="0.25">
      <c r="A24" s="148" t="s">
        <v>132</v>
      </c>
      <c r="B24"/>
      <c r="C24"/>
    </row>
    <row r="25" spans="1:9" ht="15.75" thickBot="1" x14ac:dyDescent="0.3">
      <c r="A25" s="156"/>
      <c r="B25"/>
      <c r="C25"/>
    </row>
    <row r="26" spans="1:9" x14ac:dyDescent="0.25">
      <c r="A26" s="184" t="s">
        <v>119</v>
      </c>
      <c r="B26" s="184" t="s">
        <v>133</v>
      </c>
      <c r="C26" s="157" t="s">
        <v>134</v>
      </c>
    </row>
    <row r="27" spans="1:9" ht="15.75" thickBot="1" x14ac:dyDescent="0.3">
      <c r="A27" s="185"/>
      <c r="B27" s="185"/>
      <c r="C27" s="153" t="s">
        <v>135</v>
      </c>
    </row>
    <row r="28" spans="1:9" ht="64.5" thickBot="1" x14ac:dyDescent="0.3">
      <c r="A28" s="154" t="s">
        <v>136</v>
      </c>
      <c r="B28" s="161">
        <f>SUM(B29:B32)</f>
        <v>37094544</v>
      </c>
      <c r="C28" s="160">
        <f>SUM(C29:C32)</f>
        <v>5456578</v>
      </c>
      <c r="F28" s="176"/>
      <c r="I28" s="176"/>
    </row>
    <row r="29" spans="1:9" ht="20.25" customHeight="1" x14ac:dyDescent="0.25">
      <c r="A29" s="186" t="s">
        <v>137</v>
      </c>
      <c r="B29" s="188">
        <f>SUM(VLOOKUP($B$2,donnees_notification_MCO!$B$3:$AQ$400,4,FALSE), VLOOKUP($B$2,donnees_notification_MCO!$B$3:$AQ$400,5,FALSE),VLOOKUP($B$2,donnees_notification_MCO!$B$3:$AQ$400,7,FALSE))</f>
        <v>35582456</v>
      </c>
      <c r="C29" s="188">
        <f>SUM(VLOOKUP($B$2,donnees_notification_MCO!$B$3:$AQ$400,24,FALSE), VLOOKUP($B$2,donnees_notification_MCO!$B$3:$AQ$400,25,FALSE),VLOOKUP($B$2,donnees_notification_MCO!$B$3:$AQ$400,27,FALSE))</f>
        <v>5295125</v>
      </c>
      <c r="F29" s="176"/>
      <c r="I29" s="176"/>
    </row>
    <row r="30" spans="1:9" ht="15.75" thickBot="1" x14ac:dyDescent="0.3">
      <c r="A30" s="187"/>
      <c r="B30" s="189"/>
      <c r="C30" s="189"/>
      <c r="I30" s="176"/>
    </row>
    <row r="31" spans="1:9" ht="60.75" customHeight="1" x14ac:dyDescent="0.25">
      <c r="A31" s="190" t="s">
        <v>138</v>
      </c>
      <c r="B31" s="188">
        <f>SUM(VLOOKUP($B$2,donnees_notification_MCO!$B$3:$AQ$400,6,FALSE), VLOOKUP($B$2,donnees_notification_MCO!$B$3:$AQ$400,8,FALSE),VLOOKUP($B$2,donnees_notification_MCO!$B$3:$AQ$400,9,FALSE),VLOOKUP($B$2,donnees_notification_MCO!$B$3:$AQ$400,10,FALSE),VLOOKUP($B$2,donnees_notification_MCO!$B$3:$AQ$400,11,FALSE),VLOOKUP($B$2,donnees_notification_MCO!$B$3:$AQ$400,12,FALSE),VLOOKUP($B$2,donnees_notification_MCO!$B$3:$AQ$400,13,FALSE))</f>
        <v>1512088</v>
      </c>
      <c r="C31" s="188">
        <f>SUM(VLOOKUP($B$2,donnees_notification_MCO!$B$3:$AQ$400,26,FALSE), VLOOKUP($B$2,donnees_notification_MCO!$B$3:$AQ$400,28,FALSE),VLOOKUP($B$2,donnees_notification_MCO!$B$3:$AQ$400,29,FALSE),VLOOKUP($B$2,donnees_notification_MCO!$B$3:$AQ$400,30,FALSE),VLOOKUP($B$2,donnees_notification_MCO!$B$3:$AQ$400,31,FALSE),VLOOKUP($B$2,donnees_notification_MCO!$B$3:$AQ$400,32,FALSE),VLOOKUP($B$2,donnees_notification_MCO!$B$3:$AQ$400,33,FALSE))</f>
        <v>161453</v>
      </c>
      <c r="F31" s="176"/>
      <c r="I31" s="176"/>
    </row>
    <row r="32" spans="1:9" ht="15.75" thickBot="1" x14ac:dyDescent="0.3">
      <c r="A32" s="191"/>
      <c r="B32" s="189"/>
      <c r="C32" s="189"/>
    </row>
    <row r="33" spans="1:9" x14ac:dyDescent="0.25">
      <c r="A33" s="159" t="s">
        <v>139</v>
      </c>
      <c r="B33"/>
      <c r="C33"/>
    </row>
    <row r="34" spans="1:9" ht="14.25" customHeight="1" x14ac:dyDescent="0.25">
      <c r="A34"/>
      <c r="B34"/>
      <c r="C34"/>
    </row>
    <row r="35" spans="1:9" ht="14.25" customHeight="1" x14ac:dyDescent="0.25">
      <c r="A35" s="148"/>
      <c r="B35"/>
      <c r="C35"/>
    </row>
    <row r="36" spans="1:9" ht="14.25" customHeight="1" x14ac:dyDescent="0.25">
      <c r="A36" s="148" t="s">
        <v>140</v>
      </c>
      <c r="B36"/>
      <c r="C36"/>
    </row>
    <row r="37" spans="1:9" ht="14.25" customHeight="1" thickBot="1" x14ac:dyDescent="0.3">
      <c r="A37" s="156"/>
      <c r="B37"/>
      <c r="C37"/>
    </row>
    <row r="38" spans="1:9" ht="14.25" customHeight="1" x14ac:dyDescent="0.25">
      <c r="A38" s="184" t="s">
        <v>119</v>
      </c>
      <c r="B38" s="184" t="s">
        <v>141</v>
      </c>
      <c r="C38" s="157" t="s">
        <v>142</v>
      </c>
    </row>
    <row r="39" spans="1:9" ht="14.25" customHeight="1" thickBot="1" x14ac:dyDescent="0.3">
      <c r="A39" s="185"/>
      <c r="B39" s="185"/>
      <c r="C39" s="153" t="s">
        <v>135</v>
      </c>
    </row>
    <row r="40" spans="1:9" ht="39" thickBot="1" x14ac:dyDescent="0.3">
      <c r="A40" s="154" t="s">
        <v>121</v>
      </c>
      <c r="B40" s="161">
        <f>VLOOKUP($B$2,donnees_notification_MCO!$B$3:$AQ$400,14,FALSE)</f>
        <v>19524</v>
      </c>
      <c r="C40" s="161">
        <f>VLOOKUP($B$2,donnees_notification_MCO!$B$3:$AQ$400,34,FALSE)</f>
        <v>3197</v>
      </c>
      <c r="F40" s="176"/>
      <c r="I40" s="176"/>
    </row>
    <row r="41" spans="1:9" x14ac:dyDescent="0.25">
      <c r="A41" s="159" t="s">
        <v>143</v>
      </c>
      <c r="B41"/>
      <c r="C41"/>
    </row>
    <row r="42" spans="1:9" x14ac:dyDescent="0.25">
      <c r="A42" s="148"/>
      <c r="B42"/>
      <c r="C42"/>
    </row>
    <row r="43" spans="1:9" x14ac:dyDescent="0.25">
      <c r="A43" s="148" t="s">
        <v>144</v>
      </c>
      <c r="B43"/>
      <c r="C43"/>
    </row>
    <row r="44" spans="1:9" ht="15.75" thickBot="1" x14ac:dyDescent="0.3">
      <c r="A44" s="148"/>
      <c r="B44"/>
      <c r="C44"/>
    </row>
    <row r="45" spans="1:9" x14ac:dyDescent="0.25">
      <c r="A45" s="184" t="s">
        <v>119</v>
      </c>
      <c r="B45" s="184" t="s">
        <v>141</v>
      </c>
      <c r="C45" s="157" t="s">
        <v>142</v>
      </c>
    </row>
    <row r="46" spans="1:9" ht="15.75" thickBot="1" x14ac:dyDescent="0.3">
      <c r="A46" s="185"/>
      <c r="B46" s="185"/>
      <c r="C46" s="153" t="s">
        <v>145</v>
      </c>
    </row>
    <row r="47" spans="1:9" ht="39" thickBot="1" x14ac:dyDescent="0.3">
      <c r="A47" s="154" t="s">
        <v>122</v>
      </c>
      <c r="B47" s="161">
        <f>VLOOKUP($B$2,donnees_notification_MCO!$B$3:$AQ$400,15,FALSE)</f>
        <v>6938</v>
      </c>
      <c r="C47" s="161">
        <f>VLOOKUP($B$2,donnees_notification_MCO!$B$3:$AQ$400,35,FALSE)</f>
        <v>1172</v>
      </c>
      <c r="F47" s="176"/>
      <c r="I47" s="176"/>
    </row>
    <row r="48" spans="1:9" x14ac:dyDescent="0.25">
      <c r="A48" s="159" t="s">
        <v>143</v>
      </c>
      <c r="B48"/>
      <c r="C48"/>
    </row>
    <row r="49" spans="1:9" x14ac:dyDescent="0.25">
      <c r="A49" s="148"/>
      <c r="B49"/>
      <c r="C49"/>
    </row>
    <row r="50" spans="1:9" x14ac:dyDescent="0.25">
      <c r="A50" s="148" t="s">
        <v>146</v>
      </c>
      <c r="B50"/>
      <c r="C50"/>
    </row>
    <row r="51" spans="1:9" ht="15.75" thickBot="1" x14ac:dyDescent="0.3">
      <c r="A51" s="156"/>
      <c r="B51"/>
      <c r="C51"/>
    </row>
    <row r="52" spans="1:9" x14ac:dyDescent="0.25">
      <c r="A52" s="184" t="s">
        <v>119</v>
      </c>
      <c r="B52" s="184" t="s">
        <v>141</v>
      </c>
      <c r="C52" s="157" t="s">
        <v>142</v>
      </c>
    </row>
    <row r="53" spans="1:9" ht="15.75" thickBot="1" x14ac:dyDescent="0.3">
      <c r="A53" s="185"/>
      <c r="B53" s="185"/>
      <c r="C53" s="153" t="s">
        <v>147</v>
      </c>
    </row>
    <row r="54" spans="1:9" ht="39" thickBot="1" x14ac:dyDescent="0.3">
      <c r="A54" s="154" t="s">
        <v>123</v>
      </c>
      <c r="B54" s="160">
        <f>SUM(B55:B56)</f>
        <v>10406</v>
      </c>
      <c r="C54" s="160">
        <f>SUM(C55:C56)</f>
        <v>1650</v>
      </c>
      <c r="F54" s="176"/>
      <c r="H54" s="147"/>
      <c r="I54" s="176"/>
    </row>
    <row r="55" spans="1:9" ht="15.75" thickBot="1" x14ac:dyDescent="0.3">
      <c r="A55" s="154" t="s">
        <v>124</v>
      </c>
      <c r="B55" s="161">
        <f>VLOOKUP($B$2,donnees_notification_MCO!$B$3:$AQ$400,16,FALSE)</f>
        <v>3838</v>
      </c>
      <c r="C55" s="161">
        <f>VLOOKUP($B$2,donnees_notification_MCO!$B$3:$AQ$400,36,FALSE)</f>
        <v>584</v>
      </c>
      <c r="F55" s="176"/>
      <c r="I55" s="176"/>
    </row>
    <row r="56" spans="1:9" ht="15.75" thickBot="1" x14ac:dyDescent="0.3">
      <c r="A56" s="154" t="s">
        <v>125</v>
      </c>
      <c r="B56" s="161">
        <f>VLOOKUP($B$2,donnees_notification_MCO!$B$3:$AQ$400,17,FALSE)</f>
        <v>6568</v>
      </c>
      <c r="C56" s="161">
        <f>VLOOKUP($B$2,donnees_notification_MCO!$B$3:$AQ$400,37,FALSE)</f>
        <v>1066</v>
      </c>
      <c r="F56" s="176"/>
      <c r="I56" s="176"/>
    </row>
    <row r="57" spans="1:9" x14ac:dyDescent="0.25">
      <c r="A57" s="159" t="s">
        <v>143</v>
      </c>
      <c r="B57"/>
      <c r="C57"/>
    </row>
  </sheetData>
  <mergeCells count="15">
    <mergeCell ref="A1:C1"/>
    <mergeCell ref="A52:A53"/>
    <mergeCell ref="B52:B53"/>
    <mergeCell ref="A29:A30"/>
    <mergeCell ref="B29:B30"/>
    <mergeCell ref="C29:C30"/>
    <mergeCell ref="A31:A32"/>
    <mergeCell ref="B31:B32"/>
    <mergeCell ref="C31:C32"/>
    <mergeCell ref="A26:A27"/>
    <mergeCell ref="B26:B27"/>
    <mergeCell ref="A38:A39"/>
    <mergeCell ref="B38:B39"/>
    <mergeCell ref="A45:A46"/>
    <mergeCell ref="B45:B46"/>
  </mergeCells>
  <pageMargins left="0.7" right="0.7" top="0.75" bottom="0.75" header="0.3" footer="0.3"/>
  <pageSetup paperSize="9" orientation="portrait" horizontalDpi="90" verticalDpi="9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38E7F46-2F56-423F-930A-9D2B50F03736}">
          <x14:formula1>
            <xm:f>donnees_notification_MCO!$B$3:$B$3</xm:f>
          </x14:formula1>
          <xm:sqref>B2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1BB6C2-E06D-4148-9422-EFFECFC928F7}">
  <dimension ref="A1:I28"/>
  <sheetViews>
    <sheetView showGridLines="0" workbookViewId="0">
      <selection activeCell="E10" sqref="E10:J29"/>
    </sheetView>
  </sheetViews>
  <sheetFormatPr baseColWidth="10" defaultColWidth="11.5703125" defaultRowHeight="15" x14ac:dyDescent="0.25"/>
  <cols>
    <col min="1" max="1" width="60.28515625" style="139" customWidth="1"/>
    <col min="2" max="2" width="18.85546875" style="139" customWidth="1"/>
    <col min="3" max="3" width="26.140625" style="139" customWidth="1"/>
    <col min="4" max="4" width="11.5703125" style="139"/>
    <col min="5" max="5" width="14.85546875" style="139" customWidth="1"/>
    <col min="6" max="6" width="12.85546875" style="139" bestFit="1" customWidth="1"/>
    <col min="7" max="7" width="11.5703125" style="139"/>
    <col min="8" max="8" width="12.85546875" style="139" bestFit="1" customWidth="1"/>
    <col min="9" max="16384" width="11.5703125" style="139"/>
  </cols>
  <sheetData>
    <row r="1" spans="1:9" ht="15.75" x14ac:dyDescent="0.25">
      <c r="A1" s="182" t="s">
        <v>115</v>
      </c>
      <c r="B1" s="183"/>
      <c r="C1" s="183"/>
    </row>
    <row r="2" spans="1:9" x14ac:dyDescent="0.25">
      <c r="A2" s="140" t="s">
        <v>116</v>
      </c>
      <c r="B2">
        <v>11111111</v>
      </c>
      <c r="C2" s="141"/>
    </row>
    <row r="3" spans="1:9" x14ac:dyDescent="0.25">
      <c r="A3" s="142" t="s">
        <v>44</v>
      </c>
      <c r="B3" s="143" t="str">
        <f>VLOOKUP($B$2,donnees_notification_HAD!$B$3:$K$62,2,FALSE)</f>
        <v>Etablissement HAD</v>
      </c>
      <c r="C3" s="144"/>
    </row>
    <row r="4" spans="1:9" x14ac:dyDescent="0.25">
      <c r="A4" s="145"/>
      <c r="B4" s="146"/>
      <c r="C4" s="147"/>
    </row>
    <row r="5" spans="1:9" x14ac:dyDescent="0.25">
      <c r="A5" s="148" t="s">
        <v>148</v>
      </c>
      <c r="B5"/>
      <c r="C5"/>
    </row>
    <row r="6" spans="1:9" x14ac:dyDescent="0.25">
      <c r="A6" s="148"/>
      <c r="B6"/>
      <c r="C6"/>
    </row>
    <row r="7" spans="1:9" x14ac:dyDescent="0.25">
      <c r="A7" s="149" t="s">
        <v>149</v>
      </c>
      <c r="B7"/>
      <c r="C7"/>
    </row>
    <row r="8" spans="1:9" ht="15.75" thickBot="1" x14ac:dyDescent="0.3">
      <c r="A8" s="149"/>
      <c r="B8"/>
      <c r="C8"/>
    </row>
    <row r="9" spans="1:9" ht="15.75" thickBot="1" x14ac:dyDescent="0.3">
      <c r="A9" s="150" t="s">
        <v>117</v>
      </c>
      <c r="B9" s="151" t="str">
        <f>B3</f>
        <v>Etablissement HAD</v>
      </c>
      <c r="C9"/>
    </row>
    <row r="10" spans="1:9" ht="15.75" thickBot="1" x14ac:dyDescent="0.3">
      <c r="A10" s="152" t="s">
        <v>118</v>
      </c>
      <c r="B10" s="153">
        <f>B2</f>
        <v>11111111</v>
      </c>
      <c r="C10"/>
      <c r="E10" s="147"/>
    </row>
    <row r="11" spans="1:9" ht="26.25" thickBot="1" x14ac:dyDescent="0.3">
      <c r="A11" s="152" t="s">
        <v>128</v>
      </c>
      <c r="B11" s="162">
        <f>SUM(B19,B26)</f>
        <v>1162272</v>
      </c>
      <c r="C11"/>
      <c r="E11" s="177"/>
      <c r="F11" s="176"/>
      <c r="H11" s="176"/>
      <c r="I11" s="178"/>
    </row>
    <row r="12" spans="1:9" x14ac:dyDescent="0.25">
      <c r="A12" s="148"/>
      <c r="B12"/>
      <c r="C12"/>
    </row>
    <row r="13" spans="1:9" x14ac:dyDescent="0.25">
      <c r="A13" s="148" t="s">
        <v>150</v>
      </c>
      <c r="B13"/>
      <c r="C13"/>
    </row>
    <row r="14" spans="1:9" x14ac:dyDescent="0.25">
      <c r="A14" s="148"/>
      <c r="B14"/>
      <c r="C14"/>
    </row>
    <row r="15" spans="1:9" x14ac:dyDescent="0.25">
      <c r="A15" s="148" t="s">
        <v>151</v>
      </c>
      <c r="B15"/>
      <c r="C15"/>
    </row>
    <row r="16" spans="1:9" ht="15.75" thickBot="1" x14ac:dyDescent="0.3">
      <c r="A16" s="156"/>
      <c r="B16"/>
      <c r="C16"/>
    </row>
    <row r="17" spans="1:9" ht="22.5" customHeight="1" x14ac:dyDescent="0.25">
      <c r="A17" s="184" t="s">
        <v>119</v>
      </c>
      <c r="B17" s="184" t="s">
        <v>133</v>
      </c>
      <c r="C17" s="157" t="s">
        <v>142</v>
      </c>
      <c r="E17" s="147"/>
    </row>
    <row r="18" spans="1:9" ht="15.75" thickBot="1" x14ac:dyDescent="0.3">
      <c r="A18" s="185"/>
      <c r="B18" s="185"/>
      <c r="C18" s="153" t="s">
        <v>147</v>
      </c>
      <c r="E18" s="147"/>
    </row>
    <row r="19" spans="1:9" ht="26.25" thickBot="1" x14ac:dyDescent="0.3">
      <c r="A19" s="154" t="s">
        <v>152</v>
      </c>
      <c r="B19" s="158">
        <f>VLOOKUP($B$2,donnees_notification_HAD!$B$3:$K$62,4,FALSE)</f>
        <v>1152202</v>
      </c>
      <c r="C19" s="158">
        <f>VLOOKUP($B$2,donnees_notification_HAD!$B$3:$K$62,7,FALSE)</f>
        <v>195209</v>
      </c>
      <c r="F19" s="176"/>
      <c r="I19" s="178"/>
    </row>
    <row r="20" spans="1:9" x14ac:dyDescent="0.25">
      <c r="A20" s="159" t="s">
        <v>143</v>
      </c>
      <c r="B20"/>
      <c r="C20"/>
    </row>
    <row r="21" spans="1:9" x14ac:dyDescent="0.25">
      <c r="A21" s="148"/>
      <c r="B21"/>
      <c r="C21"/>
    </row>
    <row r="22" spans="1:9" x14ac:dyDescent="0.25">
      <c r="A22" s="148" t="s">
        <v>153</v>
      </c>
      <c r="B22"/>
      <c r="C22"/>
    </row>
    <row r="23" spans="1:9" ht="15.75" thickBot="1" x14ac:dyDescent="0.3">
      <c r="A23" s="156"/>
      <c r="B23"/>
      <c r="C23"/>
    </row>
    <row r="24" spans="1:9" ht="22.5" customHeight="1" x14ac:dyDescent="0.25">
      <c r="A24" s="184" t="s">
        <v>119</v>
      </c>
      <c r="B24" s="184" t="s">
        <v>141</v>
      </c>
      <c r="C24" s="157" t="s">
        <v>142</v>
      </c>
    </row>
    <row r="25" spans="1:9" ht="15.75" thickBot="1" x14ac:dyDescent="0.3">
      <c r="A25" s="185"/>
      <c r="B25" s="185"/>
      <c r="C25" s="153" t="s">
        <v>154</v>
      </c>
      <c r="E25" s="147"/>
    </row>
    <row r="26" spans="1:9" ht="39" thickBot="1" x14ac:dyDescent="0.3">
      <c r="A26" s="154" t="s">
        <v>155</v>
      </c>
      <c r="B26" s="158">
        <f>VLOOKUP($B$2,donnees_notification_HAD!$B$3:$K$62,5,FALSE)</f>
        <v>10070</v>
      </c>
      <c r="C26" s="158">
        <f>VLOOKUP($B$2,donnees_notification_HAD!$B$3:$K$62,8,FALSE)</f>
        <v>1706</v>
      </c>
      <c r="E26" s="177"/>
      <c r="F26" s="176"/>
      <c r="I26" s="178"/>
    </row>
    <row r="27" spans="1:9" x14ac:dyDescent="0.25">
      <c r="A27" s="159" t="s">
        <v>143</v>
      </c>
      <c r="B27"/>
      <c r="C27"/>
    </row>
    <row r="28" spans="1:9" x14ac:dyDescent="0.25">
      <c r="A28" s="148"/>
      <c r="B28"/>
      <c r="C28"/>
    </row>
  </sheetData>
  <mergeCells count="5">
    <mergeCell ref="A1:C1"/>
    <mergeCell ref="A17:A18"/>
    <mergeCell ref="B17:B18"/>
    <mergeCell ref="A24:A25"/>
    <mergeCell ref="B24:B25"/>
  </mergeCells>
  <pageMargins left="0.7" right="0.7" top="0.75" bottom="0.75" header="0.3" footer="0.3"/>
  <pageSetup paperSize="9" orientation="portrait" horizontalDpi="90" verticalDpi="9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110EC60-0DD5-493B-B3FB-F37DE527A75C}">
          <x14:formula1>
            <xm:f>donnees_notification_HAD!$B$3:$B$9</xm:f>
          </x14:formula1>
          <xm:sqref>B2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BCA30E-80D3-4FE2-96BE-A93C74F40620}">
  <dimension ref="B1:Q44"/>
  <sheetViews>
    <sheetView showGridLines="0" tabSelected="1" zoomScale="90" zoomScaleNormal="90" workbookViewId="0">
      <selection activeCell="L35" sqref="L35"/>
    </sheetView>
  </sheetViews>
  <sheetFormatPr baseColWidth="10" defaultRowHeight="12.75" x14ac:dyDescent="0.2"/>
  <cols>
    <col min="1" max="1" width="1.85546875" style="18" customWidth="1"/>
    <col min="2" max="2" width="74.28515625" style="18" bestFit="1" customWidth="1"/>
    <col min="3" max="4" width="22.42578125" style="18" customWidth="1"/>
    <col min="5" max="5" width="27.5703125" style="18" customWidth="1"/>
    <col min="6" max="6" width="53.42578125" style="18" customWidth="1"/>
    <col min="7" max="8" width="18.85546875" style="18" customWidth="1"/>
    <col min="9" max="9" width="19.28515625" style="18" customWidth="1"/>
    <col min="10" max="10" width="22.42578125" style="18" customWidth="1"/>
    <col min="11" max="11" width="22.7109375" style="18" customWidth="1"/>
    <col min="12" max="12" width="18.85546875" style="18" customWidth="1"/>
    <col min="13" max="13" width="24.42578125" style="18" customWidth="1"/>
    <col min="14" max="14" width="20.28515625" style="18" customWidth="1"/>
    <col min="15" max="15" width="20.7109375" style="18" customWidth="1"/>
    <col min="16" max="16" width="18.28515625" style="18" bestFit="1" customWidth="1"/>
    <col min="17" max="17" width="15.5703125" style="18" bestFit="1" customWidth="1"/>
    <col min="18" max="216" width="11.42578125" style="18"/>
    <col min="217" max="217" width="47.28515625" style="18" customWidth="1"/>
    <col min="218" max="218" width="23.7109375" style="18" customWidth="1"/>
    <col min="219" max="219" width="21.28515625" style="18" customWidth="1"/>
    <col min="220" max="220" width="17.5703125" style="18" customWidth="1"/>
    <col min="221" max="221" width="16.28515625" style="18" customWidth="1"/>
    <col min="222" max="222" width="19.28515625" style="18" customWidth="1"/>
    <col min="223" max="224" width="15" style="18" bestFit="1" customWidth="1"/>
    <col min="225" max="225" width="11.7109375" style="18" customWidth="1"/>
    <col min="226" max="226" width="15" style="18" bestFit="1" customWidth="1"/>
    <col min="227" max="227" width="16.7109375" style="18" bestFit="1" customWidth="1"/>
    <col min="228" max="229" width="13.28515625" style="18" customWidth="1"/>
    <col min="230" max="230" width="13" style="18" customWidth="1"/>
    <col min="231" max="472" width="11.42578125" style="18"/>
    <col min="473" max="473" width="47.28515625" style="18" customWidth="1"/>
    <col min="474" max="474" width="23.7109375" style="18" customWidth="1"/>
    <col min="475" max="475" width="21.28515625" style="18" customWidth="1"/>
    <col min="476" max="476" width="17.5703125" style="18" customWidth="1"/>
    <col min="477" max="477" width="16.28515625" style="18" customWidth="1"/>
    <col min="478" max="478" width="19.28515625" style="18" customWidth="1"/>
    <col min="479" max="480" width="15" style="18" bestFit="1" customWidth="1"/>
    <col min="481" max="481" width="11.7109375" style="18" customWidth="1"/>
    <col min="482" max="482" width="15" style="18" bestFit="1" customWidth="1"/>
    <col min="483" max="483" width="16.7109375" style="18" bestFit="1" customWidth="1"/>
    <col min="484" max="485" width="13.28515625" style="18" customWidth="1"/>
    <col min="486" max="486" width="13" style="18" customWidth="1"/>
    <col min="487" max="728" width="11.42578125" style="18"/>
    <col min="729" max="729" width="47.28515625" style="18" customWidth="1"/>
    <col min="730" max="730" width="23.7109375" style="18" customWidth="1"/>
    <col min="731" max="731" width="21.28515625" style="18" customWidth="1"/>
    <col min="732" max="732" width="17.5703125" style="18" customWidth="1"/>
    <col min="733" max="733" width="16.28515625" style="18" customWidth="1"/>
    <col min="734" max="734" width="19.28515625" style="18" customWidth="1"/>
    <col min="735" max="736" width="15" style="18" bestFit="1" customWidth="1"/>
    <col min="737" max="737" width="11.7109375" style="18" customWidth="1"/>
    <col min="738" max="738" width="15" style="18" bestFit="1" customWidth="1"/>
    <col min="739" max="739" width="16.7109375" style="18" bestFit="1" customWidth="1"/>
    <col min="740" max="741" width="13.28515625" style="18" customWidth="1"/>
    <col min="742" max="742" width="13" style="18" customWidth="1"/>
    <col min="743" max="984" width="11.42578125" style="18"/>
    <col min="985" max="985" width="47.28515625" style="18" customWidth="1"/>
    <col min="986" max="986" width="23.7109375" style="18" customWidth="1"/>
    <col min="987" max="987" width="21.28515625" style="18" customWidth="1"/>
    <col min="988" max="988" width="17.5703125" style="18" customWidth="1"/>
    <col min="989" max="989" width="16.28515625" style="18" customWidth="1"/>
    <col min="990" max="990" width="19.28515625" style="18" customWidth="1"/>
    <col min="991" max="992" width="15" style="18" bestFit="1" customWidth="1"/>
    <col min="993" max="993" width="11.7109375" style="18" customWidth="1"/>
    <col min="994" max="994" width="15" style="18" bestFit="1" customWidth="1"/>
    <col min="995" max="995" width="16.7109375" style="18" bestFit="1" customWidth="1"/>
    <col min="996" max="997" width="13.28515625" style="18" customWidth="1"/>
    <col min="998" max="998" width="13" style="18" customWidth="1"/>
    <col min="999" max="1240" width="11.42578125" style="18"/>
    <col min="1241" max="1241" width="47.28515625" style="18" customWidth="1"/>
    <col min="1242" max="1242" width="23.7109375" style="18" customWidth="1"/>
    <col min="1243" max="1243" width="21.28515625" style="18" customWidth="1"/>
    <col min="1244" max="1244" width="17.5703125" style="18" customWidth="1"/>
    <col min="1245" max="1245" width="16.28515625" style="18" customWidth="1"/>
    <col min="1246" max="1246" width="19.28515625" style="18" customWidth="1"/>
    <col min="1247" max="1248" width="15" style="18" bestFit="1" customWidth="1"/>
    <col min="1249" max="1249" width="11.7109375" style="18" customWidth="1"/>
    <col min="1250" max="1250" width="15" style="18" bestFit="1" customWidth="1"/>
    <col min="1251" max="1251" width="16.7109375" style="18" bestFit="1" customWidth="1"/>
    <col min="1252" max="1253" width="13.28515625" style="18" customWidth="1"/>
    <col min="1254" max="1254" width="13" style="18" customWidth="1"/>
    <col min="1255" max="1496" width="11.42578125" style="18"/>
    <col min="1497" max="1497" width="47.28515625" style="18" customWidth="1"/>
    <col min="1498" max="1498" width="23.7109375" style="18" customWidth="1"/>
    <col min="1499" max="1499" width="21.28515625" style="18" customWidth="1"/>
    <col min="1500" max="1500" width="17.5703125" style="18" customWidth="1"/>
    <col min="1501" max="1501" width="16.28515625" style="18" customWidth="1"/>
    <col min="1502" max="1502" width="19.28515625" style="18" customWidth="1"/>
    <col min="1503" max="1504" width="15" style="18" bestFit="1" customWidth="1"/>
    <col min="1505" max="1505" width="11.7109375" style="18" customWidth="1"/>
    <col min="1506" max="1506" width="15" style="18" bestFit="1" customWidth="1"/>
    <col min="1507" max="1507" width="16.7109375" style="18" bestFit="1" customWidth="1"/>
    <col min="1508" max="1509" width="13.28515625" style="18" customWidth="1"/>
    <col min="1510" max="1510" width="13" style="18" customWidth="1"/>
    <col min="1511" max="1752" width="11.42578125" style="18"/>
    <col min="1753" max="1753" width="47.28515625" style="18" customWidth="1"/>
    <col min="1754" max="1754" width="23.7109375" style="18" customWidth="1"/>
    <col min="1755" max="1755" width="21.28515625" style="18" customWidth="1"/>
    <col min="1756" max="1756" width="17.5703125" style="18" customWidth="1"/>
    <col min="1757" max="1757" width="16.28515625" style="18" customWidth="1"/>
    <col min="1758" max="1758" width="19.28515625" style="18" customWidth="1"/>
    <col min="1759" max="1760" width="15" style="18" bestFit="1" customWidth="1"/>
    <col min="1761" max="1761" width="11.7109375" style="18" customWidth="1"/>
    <col min="1762" max="1762" width="15" style="18" bestFit="1" customWidth="1"/>
    <col min="1763" max="1763" width="16.7109375" style="18" bestFit="1" customWidth="1"/>
    <col min="1764" max="1765" width="13.28515625" style="18" customWidth="1"/>
    <col min="1766" max="1766" width="13" style="18" customWidth="1"/>
    <col min="1767" max="2008" width="11.42578125" style="18"/>
    <col min="2009" max="2009" width="47.28515625" style="18" customWidth="1"/>
    <col min="2010" max="2010" width="23.7109375" style="18" customWidth="1"/>
    <col min="2011" max="2011" width="21.28515625" style="18" customWidth="1"/>
    <col min="2012" max="2012" width="17.5703125" style="18" customWidth="1"/>
    <col min="2013" max="2013" width="16.28515625" style="18" customWidth="1"/>
    <col min="2014" max="2014" width="19.28515625" style="18" customWidth="1"/>
    <col min="2015" max="2016" width="15" style="18" bestFit="1" customWidth="1"/>
    <col min="2017" max="2017" width="11.7109375" style="18" customWidth="1"/>
    <col min="2018" max="2018" width="15" style="18" bestFit="1" customWidth="1"/>
    <col min="2019" max="2019" width="16.7109375" style="18" bestFit="1" customWidth="1"/>
    <col min="2020" max="2021" width="13.28515625" style="18" customWidth="1"/>
    <col min="2022" max="2022" width="13" style="18" customWidth="1"/>
    <col min="2023" max="2264" width="11.42578125" style="18"/>
    <col min="2265" max="2265" width="47.28515625" style="18" customWidth="1"/>
    <col min="2266" max="2266" width="23.7109375" style="18" customWidth="1"/>
    <col min="2267" max="2267" width="21.28515625" style="18" customWidth="1"/>
    <col min="2268" max="2268" width="17.5703125" style="18" customWidth="1"/>
    <col min="2269" max="2269" width="16.28515625" style="18" customWidth="1"/>
    <col min="2270" max="2270" width="19.28515625" style="18" customWidth="1"/>
    <col min="2271" max="2272" width="15" style="18" bestFit="1" customWidth="1"/>
    <col min="2273" max="2273" width="11.7109375" style="18" customWidth="1"/>
    <col min="2274" max="2274" width="15" style="18" bestFit="1" customWidth="1"/>
    <col min="2275" max="2275" width="16.7109375" style="18" bestFit="1" customWidth="1"/>
    <col min="2276" max="2277" width="13.28515625" style="18" customWidth="1"/>
    <col min="2278" max="2278" width="13" style="18" customWidth="1"/>
    <col min="2279" max="2520" width="11.42578125" style="18"/>
    <col min="2521" max="2521" width="47.28515625" style="18" customWidth="1"/>
    <col min="2522" max="2522" width="23.7109375" style="18" customWidth="1"/>
    <col min="2523" max="2523" width="21.28515625" style="18" customWidth="1"/>
    <col min="2524" max="2524" width="17.5703125" style="18" customWidth="1"/>
    <col min="2525" max="2525" width="16.28515625" style="18" customWidth="1"/>
    <col min="2526" max="2526" width="19.28515625" style="18" customWidth="1"/>
    <col min="2527" max="2528" width="15" style="18" bestFit="1" customWidth="1"/>
    <col min="2529" max="2529" width="11.7109375" style="18" customWidth="1"/>
    <col min="2530" max="2530" width="15" style="18" bestFit="1" customWidth="1"/>
    <col min="2531" max="2531" width="16.7109375" style="18" bestFit="1" customWidth="1"/>
    <col min="2532" max="2533" width="13.28515625" style="18" customWidth="1"/>
    <col min="2534" max="2534" width="13" style="18" customWidth="1"/>
    <col min="2535" max="2776" width="11.42578125" style="18"/>
    <col min="2777" max="2777" width="47.28515625" style="18" customWidth="1"/>
    <col min="2778" max="2778" width="23.7109375" style="18" customWidth="1"/>
    <col min="2779" max="2779" width="21.28515625" style="18" customWidth="1"/>
    <col min="2780" max="2780" width="17.5703125" style="18" customWidth="1"/>
    <col min="2781" max="2781" width="16.28515625" style="18" customWidth="1"/>
    <col min="2782" max="2782" width="19.28515625" style="18" customWidth="1"/>
    <col min="2783" max="2784" width="15" style="18" bestFit="1" customWidth="1"/>
    <col min="2785" max="2785" width="11.7109375" style="18" customWidth="1"/>
    <col min="2786" max="2786" width="15" style="18" bestFit="1" customWidth="1"/>
    <col min="2787" max="2787" width="16.7109375" style="18" bestFit="1" customWidth="1"/>
    <col min="2788" max="2789" width="13.28515625" style="18" customWidth="1"/>
    <col min="2790" max="2790" width="13" style="18" customWidth="1"/>
    <col min="2791" max="3032" width="11.42578125" style="18"/>
    <col min="3033" max="3033" width="47.28515625" style="18" customWidth="1"/>
    <col min="3034" max="3034" width="23.7109375" style="18" customWidth="1"/>
    <col min="3035" max="3035" width="21.28515625" style="18" customWidth="1"/>
    <col min="3036" max="3036" width="17.5703125" style="18" customWidth="1"/>
    <col min="3037" max="3037" width="16.28515625" style="18" customWidth="1"/>
    <col min="3038" max="3038" width="19.28515625" style="18" customWidth="1"/>
    <col min="3039" max="3040" width="15" style="18" bestFit="1" customWidth="1"/>
    <col min="3041" max="3041" width="11.7109375" style="18" customWidth="1"/>
    <col min="3042" max="3042" width="15" style="18" bestFit="1" customWidth="1"/>
    <col min="3043" max="3043" width="16.7109375" style="18" bestFit="1" customWidth="1"/>
    <col min="3044" max="3045" width="13.28515625" style="18" customWidth="1"/>
    <col min="3046" max="3046" width="13" style="18" customWidth="1"/>
    <col min="3047" max="3288" width="11.42578125" style="18"/>
    <col min="3289" max="3289" width="47.28515625" style="18" customWidth="1"/>
    <col min="3290" max="3290" width="23.7109375" style="18" customWidth="1"/>
    <col min="3291" max="3291" width="21.28515625" style="18" customWidth="1"/>
    <col min="3292" max="3292" width="17.5703125" style="18" customWidth="1"/>
    <col min="3293" max="3293" width="16.28515625" style="18" customWidth="1"/>
    <col min="3294" max="3294" width="19.28515625" style="18" customWidth="1"/>
    <col min="3295" max="3296" width="15" style="18" bestFit="1" customWidth="1"/>
    <col min="3297" max="3297" width="11.7109375" style="18" customWidth="1"/>
    <col min="3298" max="3298" width="15" style="18" bestFit="1" customWidth="1"/>
    <col min="3299" max="3299" width="16.7109375" style="18" bestFit="1" customWidth="1"/>
    <col min="3300" max="3301" width="13.28515625" style="18" customWidth="1"/>
    <col min="3302" max="3302" width="13" style="18" customWidth="1"/>
    <col min="3303" max="3544" width="11.42578125" style="18"/>
    <col min="3545" max="3545" width="47.28515625" style="18" customWidth="1"/>
    <col min="3546" max="3546" width="23.7109375" style="18" customWidth="1"/>
    <col min="3547" max="3547" width="21.28515625" style="18" customWidth="1"/>
    <col min="3548" max="3548" width="17.5703125" style="18" customWidth="1"/>
    <col min="3549" max="3549" width="16.28515625" style="18" customWidth="1"/>
    <col min="3550" max="3550" width="19.28515625" style="18" customWidth="1"/>
    <col min="3551" max="3552" width="15" style="18" bestFit="1" customWidth="1"/>
    <col min="3553" max="3553" width="11.7109375" style="18" customWidth="1"/>
    <col min="3554" max="3554" width="15" style="18" bestFit="1" customWidth="1"/>
    <col min="3555" max="3555" width="16.7109375" style="18" bestFit="1" customWidth="1"/>
    <col min="3556" max="3557" width="13.28515625" style="18" customWidth="1"/>
    <col min="3558" max="3558" width="13" style="18" customWidth="1"/>
    <col min="3559" max="3800" width="11.42578125" style="18"/>
    <col min="3801" max="3801" width="47.28515625" style="18" customWidth="1"/>
    <col min="3802" max="3802" width="23.7109375" style="18" customWidth="1"/>
    <col min="3803" max="3803" width="21.28515625" style="18" customWidth="1"/>
    <col min="3804" max="3804" width="17.5703125" style="18" customWidth="1"/>
    <col min="3805" max="3805" width="16.28515625" style="18" customWidth="1"/>
    <col min="3806" max="3806" width="19.28515625" style="18" customWidth="1"/>
    <col min="3807" max="3808" width="15" style="18" bestFit="1" customWidth="1"/>
    <col min="3809" max="3809" width="11.7109375" style="18" customWidth="1"/>
    <col min="3810" max="3810" width="15" style="18" bestFit="1" customWidth="1"/>
    <col min="3811" max="3811" width="16.7109375" style="18" bestFit="1" customWidth="1"/>
    <col min="3812" max="3813" width="13.28515625" style="18" customWidth="1"/>
    <col min="3814" max="3814" width="13" style="18" customWidth="1"/>
    <col min="3815" max="4056" width="11.42578125" style="18"/>
    <col min="4057" max="4057" width="47.28515625" style="18" customWidth="1"/>
    <col min="4058" max="4058" width="23.7109375" style="18" customWidth="1"/>
    <col min="4059" max="4059" width="21.28515625" style="18" customWidth="1"/>
    <col min="4060" max="4060" width="17.5703125" style="18" customWidth="1"/>
    <col min="4061" max="4061" width="16.28515625" style="18" customWidth="1"/>
    <col min="4062" max="4062" width="19.28515625" style="18" customWidth="1"/>
    <col min="4063" max="4064" width="15" style="18" bestFit="1" customWidth="1"/>
    <col min="4065" max="4065" width="11.7109375" style="18" customWidth="1"/>
    <col min="4066" max="4066" width="15" style="18" bestFit="1" customWidth="1"/>
    <col min="4067" max="4067" width="16.7109375" style="18" bestFit="1" customWidth="1"/>
    <col min="4068" max="4069" width="13.28515625" style="18" customWidth="1"/>
    <col min="4070" max="4070" width="13" style="18" customWidth="1"/>
    <col min="4071" max="4312" width="11.42578125" style="18"/>
    <col min="4313" max="4313" width="47.28515625" style="18" customWidth="1"/>
    <col min="4314" max="4314" width="23.7109375" style="18" customWidth="1"/>
    <col min="4315" max="4315" width="21.28515625" style="18" customWidth="1"/>
    <col min="4316" max="4316" width="17.5703125" style="18" customWidth="1"/>
    <col min="4317" max="4317" width="16.28515625" style="18" customWidth="1"/>
    <col min="4318" max="4318" width="19.28515625" style="18" customWidth="1"/>
    <col min="4319" max="4320" width="15" style="18" bestFit="1" customWidth="1"/>
    <col min="4321" max="4321" width="11.7109375" style="18" customWidth="1"/>
    <col min="4322" max="4322" width="15" style="18" bestFit="1" customWidth="1"/>
    <col min="4323" max="4323" width="16.7109375" style="18" bestFit="1" customWidth="1"/>
    <col min="4324" max="4325" width="13.28515625" style="18" customWidth="1"/>
    <col min="4326" max="4326" width="13" style="18" customWidth="1"/>
    <col min="4327" max="4568" width="11.42578125" style="18"/>
    <col min="4569" max="4569" width="47.28515625" style="18" customWidth="1"/>
    <col min="4570" max="4570" width="23.7109375" style="18" customWidth="1"/>
    <col min="4571" max="4571" width="21.28515625" style="18" customWidth="1"/>
    <col min="4572" max="4572" width="17.5703125" style="18" customWidth="1"/>
    <col min="4573" max="4573" width="16.28515625" style="18" customWidth="1"/>
    <col min="4574" max="4574" width="19.28515625" style="18" customWidth="1"/>
    <col min="4575" max="4576" width="15" style="18" bestFit="1" customWidth="1"/>
    <col min="4577" max="4577" width="11.7109375" style="18" customWidth="1"/>
    <col min="4578" max="4578" width="15" style="18" bestFit="1" customWidth="1"/>
    <col min="4579" max="4579" width="16.7109375" style="18" bestFit="1" customWidth="1"/>
    <col min="4580" max="4581" width="13.28515625" style="18" customWidth="1"/>
    <col min="4582" max="4582" width="13" style="18" customWidth="1"/>
    <col min="4583" max="4824" width="11.42578125" style="18"/>
    <col min="4825" max="4825" width="47.28515625" style="18" customWidth="1"/>
    <col min="4826" max="4826" width="23.7109375" style="18" customWidth="1"/>
    <col min="4827" max="4827" width="21.28515625" style="18" customWidth="1"/>
    <col min="4828" max="4828" width="17.5703125" style="18" customWidth="1"/>
    <col min="4829" max="4829" width="16.28515625" style="18" customWidth="1"/>
    <col min="4830" max="4830" width="19.28515625" style="18" customWidth="1"/>
    <col min="4831" max="4832" width="15" style="18" bestFit="1" customWidth="1"/>
    <col min="4833" max="4833" width="11.7109375" style="18" customWidth="1"/>
    <col min="4834" max="4834" width="15" style="18" bestFit="1" customWidth="1"/>
    <col min="4835" max="4835" width="16.7109375" style="18" bestFit="1" customWidth="1"/>
    <col min="4836" max="4837" width="13.28515625" style="18" customWidth="1"/>
    <col min="4838" max="4838" width="13" style="18" customWidth="1"/>
    <col min="4839" max="5080" width="11.42578125" style="18"/>
    <col min="5081" max="5081" width="47.28515625" style="18" customWidth="1"/>
    <col min="5082" max="5082" width="23.7109375" style="18" customWidth="1"/>
    <col min="5083" max="5083" width="21.28515625" style="18" customWidth="1"/>
    <col min="5084" max="5084" width="17.5703125" style="18" customWidth="1"/>
    <col min="5085" max="5085" width="16.28515625" style="18" customWidth="1"/>
    <col min="5086" max="5086" width="19.28515625" style="18" customWidth="1"/>
    <col min="5087" max="5088" width="15" style="18" bestFit="1" customWidth="1"/>
    <col min="5089" max="5089" width="11.7109375" style="18" customWidth="1"/>
    <col min="5090" max="5090" width="15" style="18" bestFit="1" customWidth="1"/>
    <col min="5091" max="5091" width="16.7109375" style="18" bestFit="1" customWidth="1"/>
    <col min="5092" max="5093" width="13.28515625" style="18" customWidth="1"/>
    <col min="5094" max="5094" width="13" style="18" customWidth="1"/>
    <col min="5095" max="5336" width="11.42578125" style="18"/>
    <col min="5337" max="5337" width="47.28515625" style="18" customWidth="1"/>
    <col min="5338" max="5338" width="23.7109375" style="18" customWidth="1"/>
    <col min="5339" max="5339" width="21.28515625" style="18" customWidth="1"/>
    <col min="5340" max="5340" width="17.5703125" style="18" customWidth="1"/>
    <col min="5341" max="5341" width="16.28515625" style="18" customWidth="1"/>
    <col min="5342" max="5342" width="19.28515625" style="18" customWidth="1"/>
    <col min="5343" max="5344" width="15" style="18" bestFit="1" customWidth="1"/>
    <col min="5345" max="5345" width="11.7109375" style="18" customWidth="1"/>
    <col min="5346" max="5346" width="15" style="18" bestFit="1" customWidth="1"/>
    <col min="5347" max="5347" width="16.7109375" style="18" bestFit="1" customWidth="1"/>
    <col min="5348" max="5349" width="13.28515625" style="18" customWidth="1"/>
    <col min="5350" max="5350" width="13" style="18" customWidth="1"/>
    <col min="5351" max="5592" width="11.42578125" style="18"/>
    <col min="5593" max="5593" width="47.28515625" style="18" customWidth="1"/>
    <col min="5594" max="5594" width="23.7109375" style="18" customWidth="1"/>
    <col min="5595" max="5595" width="21.28515625" style="18" customWidth="1"/>
    <col min="5596" max="5596" width="17.5703125" style="18" customWidth="1"/>
    <col min="5597" max="5597" width="16.28515625" style="18" customWidth="1"/>
    <col min="5598" max="5598" width="19.28515625" style="18" customWidth="1"/>
    <col min="5599" max="5600" width="15" style="18" bestFit="1" customWidth="1"/>
    <col min="5601" max="5601" width="11.7109375" style="18" customWidth="1"/>
    <col min="5602" max="5602" width="15" style="18" bestFit="1" customWidth="1"/>
    <col min="5603" max="5603" width="16.7109375" style="18" bestFit="1" customWidth="1"/>
    <col min="5604" max="5605" width="13.28515625" style="18" customWidth="1"/>
    <col min="5606" max="5606" width="13" style="18" customWidth="1"/>
    <col min="5607" max="5848" width="11.42578125" style="18"/>
    <col min="5849" max="5849" width="47.28515625" style="18" customWidth="1"/>
    <col min="5850" max="5850" width="23.7109375" style="18" customWidth="1"/>
    <col min="5851" max="5851" width="21.28515625" style="18" customWidth="1"/>
    <col min="5852" max="5852" width="17.5703125" style="18" customWidth="1"/>
    <col min="5853" max="5853" width="16.28515625" style="18" customWidth="1"/>
    <col min="5854" max="5854" width="19.28515625" style="18" customWidth="1"/>
    <col min="5855" max="5856" width="15" style="18" bestFit="1" customWidth="1"/>
    <col min="5857" max="5857" width="11.7109375" style="18" customWidth="1"/>
    <col min="5858" max="5858" width="15" style="18" bestFit="1" customWidth="1"/>
    <col min="5859" max="5859" width="16.7109375" style="18" bestFit="1" customWidth="1"/>
    <col min="5860" max="5861" width="13.28515625" style="18" customWidth="1"/>
    <col min="5862" max="5862" width="13" style="18" customWidth="1"/>
    <col min="5863" max="6104" width="11.42578125" style="18"/>
    <col min="6105" max="6105" width="47.28515625" style="18" customWidth="1"/>
    <col min="6106" max="6106" width="23.7109375" style="18" customWidth="1"/>
    <col min="6107" max="6107" width="21.28515625" style="18" customWidth="1"/>
    <col min="6108" max="6108" width="17.5703125" style="18" customWidth="1"/>
    <col min="6109" max="6109" width="16.28515625" style="18" customWidth="1"/>
    <col min="6110" max="6110" width="19.28515625" style="18" customWidth="1"/>
    <col min="6111" max="6112" width="15" style="18" bestFit="1" customWidth="1"/>
    <col min="6113" max="6113" width="11.7109375" style="18" customWidth="1"/>
    <col min="6114" max="6114" width="15" style="18" bestFit="1" customWidth="1"/>
    <col min="6115" max="6115" width="16.7109375" style="18" bestFit="1" customWidth="1"/>
    <col min="6116" max="6117" width="13.28515625" style="18" customWidth="1"/>
    <col min="6118" max="6118" width="13" style="18" customWidth="1"/>
    <col min="6119" max="6360" width="11.42578125" style="18"/>
    <col min="6361" max="6361" width="47.28515625" style="18" customWidth="1"/>
    <col min="6362" max="6362" width="23.7109375" style="18" customWidth="1"/>
    <col min="6363" max="6363" width="21.28515625" style="18" customWidth="1"/>
    <col min="6364" max="6364" width="17.5703125" style="18" customWidth="1"/>
    <col min="6365" max="6365" width="16.28515625" style="18" customWidth="1"/>
    <col min="6366" max="6366" width="19.28515625" style="18" customWidth="1"/>
    <col min="6367" max="6368" width="15" style="18" bestFit="1" customWidth="1"/>
    <col min="6369" max="6369" width="11.7109375" style="18" customWidth="1"/>
    <col min="6370" max="6370" width="15" style="18" bestFit="1" customWidth="1"/>
    <col min="6371" max="6371" width="16.7109375" style="18" bestFit="1" customWidth="1"/>
    <col min="6372" max="6373" width="13.28515625" style="18" customWidth="1"/>
    <col min="6374" max="6374" width="13" style="18" customWidth="1"/>
    <col min="6375" max="6616" width="11.42578125" style="18"/>
    <col min="6617" max="6617" width="47.28515625" style="18" customWidth="1"/>
    <col min="6618" max="6618" width="23.7109375" style="18" customWidth="1"/>
    <col min="6619" max="6619" width="21.28515625" style="18" customWidth="1"/>
    <col min="6620" max="6620" width="17.5703125" style="18" customWidth="1"/>
    <col min="6621" max="6621" width="16.28515625" style="18" customWidth="1"/>
    <col min="6622" max="6622" width="19.28515625" style="18" customWidth="1"/>
    <col min="6623" max="6624" width="15" style="18" bestFit="1" customWidth="1"/>
    <col min="6625" max="6625" width="11.7109375" style="18" customWidth="1"/>
    <col min="6626" max="6626" width="15" style="18" bestFit="1" customWidth="1"/>
    <col min="6627" max="6627" width="16.7109375" style="18" bestFit="1" customWidth="1"/>
    <col min="6628" max="6629" width="13.28515625" style="18" customWidth="1"/>
    <col min="6630" max="6630" width="13" style="18" customWidth="1"/>
    <col min="6631" max="6872" width="11.42578125" style="18"/>
    <col min="6873" max="6873" width="47.28515625" style="18" customWidth="1"/>
    <col min="6874" max="6874" width="23.7109375" style="18" customWidth="1"/>
    <col min="6875" max="6875" width="21.28515625" style="18" customWidth="1"/>
    <col min="6876" max="6876" width="17.5703125" style="18" customWidth="1"/>
    <col min="6877" max="6877" width="16.28515625" style="18" customWidth="1"/>
    <col min="6878" max="6878" width="19.28515625" style="18" customWidth="1"/>
    <col min="6879" max="6880" width="15" style="18" bestFit="1" customWidth="1"/>
    <col min="6881" max="6881" width="11.7109375" style="18" customWidth="1"/>
    <col min="6882" max="6882" width="15" style="18" bestFit="1" customWidth="1"/>
    <col min="6883" max="6883" width="16.7109375" style="18" bestFit="1" customWidth="1"/>
    <col min="6884" max="6885" width="13.28515625" style="18" customWidth="1"/>
    <col min="6886" max="6886" width="13" style="18" customWidth="1"/>
    <col min="6887" max="7128" width="11.42578125" style="18"/>
    <col min="7129" max="7129" width="47.28515625" style="18" customWidth="1"/>
    <col min="7130" max="7130" width="23.7109375" style="18" customWidth="1"/>
    <col min="7131" max="7131" width="21.28515625" style="18" customWidth="1"/>
    <col min="7132" max="7132" width="17.5703125" style="18" customWidth="1"/>
    <col min="7133" max="7133" width="16.28515625" style="18" customWidth="1"/>
    <col min="7134" max="7134" width="19.28515625" style="18" customWidth="1"/>
    <col min="7135" max="7136" width="15" style="18" bestFit="1" customWidth="1"/>
    <col min="7137" max="7137" width="11.7109375" style="18" customWidth="1"/>
    <col min="7138" max="7138" width="15" style="18" bestFit="1" customWidth="1"/>
    <col min="7139" max="7139" width="16.7109375" style="18" bestFit="1" customWidth="1"/>
    <col min="7140" max="7141" width="13.28515625" style="18" customWidth="1"/>
    <col min="7142" max="7142" width="13" style="18" customWidth="1"/>
    <col min="7143" max="7384" width="11.42578125" style="18"/>
    <col min="7385" max="7385" width="47.28515625" style="18" customWidth="1"/>
    <col min="7386" max="7386" width="23.7109375" style="18" customWidth="1"/>
    <col min="7387" max="7387" width="21.28515625" style="18" customWidth="1"/>
    <col min="7388" max="7388" width="17.5703125" style="18" customWidth="1"/>
    <col min="7389" max="7389" width="16.28515625" style="18" customWidth="1"/>
    <col min="7390" max="7390" width="19.28515625" style="18" customWidth="1"/>
    <col min="7391" max="7392" width="15" style="18" bestFit="1" customWidth="1"/>
    <col min="7393" max="7393" width="11.7109375" style="18" customWidth="1"/>
    <col min="7394" max="7394" width="15" style="18" bestFit="1" customWidth="1"/>
    <col min="7395" max="7395" width="16.7109375" style="18" bestFit="1" customWidth="1"/>
    <col min="7396" max="7397" width="13.28515625" style="18" customWidth="1"/>
    <col min="7398" max="7398" width="13" style="18" customWidth="1"/>
    <col min="7399" max="7640" width="11.42578125" style="18"/>
    <col min="7641" max="7641" width="47.28515625" style="18" customWidth="1"/>
    <col min="7642" max="7642" width="23.7109375" style="18" customWidth="1"/>
    <col min="7643" max="7643" width="21.28515625" style="18" customWidth="1"/>
    <col min="7644" max="7644" width="17.5703125" style="18" customWidth="1"/>
    <col min="7645" max="7645" width="16.28515625" style="18" customWidth="1"/>
    <col min="7646" max="7646" width="19.28515625" style="18" customWidth="1"/>
    <col min="7647" max="7648" width="15" style="18" bestFit="1" customWidth="1"/>
    <col min="7649" max="7649" width="11.7109375" style="18" customWidth="1"/>
    <col min="7650" max="7650" width="15" style="18" bestFit="1" customWidth="1"/>
    <col min="7651" max="7651" width="16.7109375" style="18" bestFit="1" customWidth="1"/>
    <col min="7652" max="7653" width="13.28515625" style="18" customWidth="1"/>
    <col min="7654" max="7654" width="13" style="18" customWidth="1"/>
    <col min="7655" max="7896" width="11.42578125" style="18"/>
    <col min="7897" max="7897" width="47.28515625" style="18" customWidth="1"/>
    <col min="7898" max="7898" width="23.7109375" style="18" customWidth="1"/>
    <col min="7899" max="7899" width="21.28515625" style="18" customWidth="1"/>
    <col min="7900" max="7900" width="17.5703125" style="18" customWidth="1"/>
    <col min="7901" max="7901" width="16.28515625" style="18" customWidth="1"/>
    <col min="7902" max="7902" width="19.28515625" style="18" customWidth="1"/>
    <col min="7903" max="7904" width="15" style="18" bestFit="1" customWidth="1"/>
    <col min="7905" max="7905" width="11.7109375" style="18" customWidth="1"/>
    <col min="7906" max="7906" width="15" style="18" bestFit="1" customWidth="1"/>
    <col min="7907" max="7907" width="16.7109375" style="18" bestFit="1" customWidth="1"/>
    <col min="7908" max="7909" width="13.28515625" style="18" customWidth="1"/>
    <col min="7910" max="7910" width="13" style="18" customWidth="1"/>
    <col min="7911" max="8152" width="11.42578125" style="18"/>
    <col min="8153" max="8153" width="47.28515625" style="18" customWidth="1"/>
    <col min="8154" max="8154" width="23.7109375" style="18" customWidth="1"/>
    <col min="8155" max="8155" width="21.28515625" style="18" customWidth="1"/>
    <col min="8156" max="8156" width="17.5703125" style="18" customWidth="1"/>
    <col min="8157" max="8157" width="16.28515625" style="18" customWidth="1"/>
    <col min="8158" max="8158" width="19.28515625" style="18" customWidth="1"/>
    <col min="8159" max="8160" width="15" style="18" bestFit="1" customWidth="1"/>
    <col min="8161" max="8161" width="11.7109375" style="18" customWidth="1"/>
    <col min="8162" max="8162" width="15" style="18" bestFit="1" customWidth="1"/>
    <col min="8163" max="8163" width="16.7109375" style="18" bestFit="1" customWidth="1"/>
    <col min="8164" max="8165" width="13.28515625" style="18" customWidth="1"/>
    <col min="8166" max="8166" width="13" style="18" customWidth="1"/>
    <col min="8167" max="8408" width="11.42578125" style="18"/>
    <col min="8409" max="8409" width="47.28515625" style="18" customWidth="1"/>
    <col min="8410" max="8410" width="23.7109375" style="18" customWidth="1"/>
    <col min="8411" max="8411" width="21.28515625" style="18" customWidth="1"/>
    <col min="8412" max="8412" width="17.5703125" style="18" customWidth="1"/>
    <col min="8413" max="8413" width="16.28515625" style="18" customWidth="1"/>
    <col min="8414" max="8414" width="19.28515625" style="18" customWidth="1"/>
    <col min="8415" max="8416" width="15" style="18" bestFit="1" customWidth="1"/>
    <col min="8417" max="8417" width="11.7109375" style="18" customWidth="1"/>
    <col min="8418" max="8418" width="15" style="18" bestFit="1" customWidth="1"/>
    <col min="8419" max="8419" width="16.7109375" style="18" bestFit="1" customWidth="1"/>
    <col min="8420" max="8421" width="13.28515625" style="18" customWidth="1"/>
    <col min="8422" max="8422" width="13" style="18" customWidth="1"/>
    <col min="8423" max="8664" width="11.42578125" style="18"/>
    <col min="8665" max="8665" width="47.28515625" style="18" customWidth="1"/>
    <col min="8666" max="8666" width="23.7109375" style="18" customWidth="1"/>
    <col min="8667" max="8667" width="21.28515625" style="18" customWidth="1"/>
    <col min="8668" max="8668" width="17.5703125" style="18" customWidth="1"/>
    <col min="8669" max="8669" width="16.28515625" style="18" customWidth="1"/>
    <col min="8670" max="8670" width="19.28515625" style="18" customWidth="1"/>
    <col min="8671" max="8672" width="15" style="18" bestFit="1" customWidth="1"/>
    <col min="8673" max="8673" width="11.7109375" style="18" customWidth="1"/>
    <col min="8674" max="8674" width="15" style="18" bestFit="1" customWidth="1"/>
    <col min="8675" max="8675" width="16.7109375" style="18" bestFit="1" customWidth="1"/>
    <col min="8676" max="8677" width="13.28515625" style="18" customWidth="1"/>
    <col min="8678" max="8678" width="13" style="18" customWidth="1"/>
    <col min="8679" max="8920" width="11.42578125" style="18"/>
    <col min="8921" max="8921" width="47.28515625" style="18" customWidth="1"/>
    <col min="8922" max="8922" width="23.7109375" style="18" customWidth="1"/>
    <col min="8923" max="8923" width="21.28515625" style="18" customWidth="1"/>
    <col min="8924" max="8924" width="17.5703125" style="18" customWidth="1"/>
    <col min="8925" max="8925" width="16.28515625" style="18" customWidth="1"/>
    <col min="8926" max="8926" width="19.28515625" style="18" customWidth="1"/>
    <col min="8927" max="8928" width="15" style="18" bestFit="1" customWidth="1"/>
    <col min="8929" max="8929" width="11.7109375" style="18" customWidth="1"/>
    <col min="8930" max="8930" width="15" style="18" bestFit="1" customWidth="1"/>
    <col min="8931" max="8931" width="16.7109375" style="18" bestFit="1" customWidth="1"/>
    <col min="8932" max="8933" width="13.28515625" style="18" customWidth="1"/>
    <col min="8934" max="8934" width="13" style="18" customWidth="1"/>
    <col min="8935" max="9176" width="11.42578125" style="18"/>
    <col min="9177" max="9177" width="47.28515625" style="18" customWidth="1"/>
    <col min="9178" max="9178" width="23.7109375" style="18" customWidth="1"/>
    <col min="9179" max="9179" width="21.28515625" style="18" customWidth="1"/>
    <col min="9180" max="9180" width="17.5703125" style="18" customWidth="1"/>
    <col min="9181" max="9181" width="16.28515625" style="18" customWidth="1"/>
    <col min="9182" max="9182" width="19.28515625" style="18" customWidth="1"/>
    <col min="9183" max="9184" width="15" style="18" bestFit="1" customWidth="1"/>
    <col min="9185" max="9185" width="11.7109375" style="18" customWidth="1"/>
    <col min="9186" max="9186" width="15" style="18" bestFit="1" customWidth="1"/>
    <col min="9187" max="9187" width="16.7109375" style="18" bestFit="1" customWidth="1"/>
    <col min="9188" max="9189" width="13.28515625" style="18" customWidth="1"/>
    <col min="9190" max="9190" width="13" style="18" customWidth="1"/>
    <col min="9191" max="9432" width="11.42578125" style="18"/>
    <col min="9433" max="9433" width="47.28515625" style="18" customWidth="1"/>
    <col min="9434" max="9434" width="23.7109375" style="18" customWidth="1"/>
    <col min="9435" max="9435" width="21.28515625" style="18" customWidth="1"/>
    <col min="9436" max="9436" width="17.5703125" style="18" customWidth="1"/>
    <col min="9437" max="9437" width="16.28515625" style="18" customWidth="1"/>
    <col min="9438" max="9438" width="19.28515625" style="18" customWidth="1"/>
    <col min="9439" max="9440" width="15" style="18" bestFit="1" customWidth="1"/>
    <col min="9441" max="9441" width="11.7109375" style="18" customWidth="1"/>
    <col min="9442" max="9442" width="15" style="18" bestFit="1" customWidth="1"/>
    <col min="9443" max="9443" width="16.7109375" style="18" bestFit="1" customWidth="1"/>
    <col min="9444" max="9445" width="13.28515625" style="18" customWidth="1"/>
    <col min="9446" max="9446" width="13" style="18" customWidth="1"/>
    <col min="9447" max="9688" width="11.42578125" style="18"/>
    <col min="9689" max="9689" width="47.28515625" style="18" customWidth="1"/>
    <col min="9690" max="9690" width="23.7109375" style="18" customWidth="1"/>
    <col min="9691" max="9691" width="21.28515625" style="18" customWidth="1"/>
    <col min="9692" max="9692" width="17.5703125" style="18" customWidth="1"/>
    <col min="9693" max="9693" width="16.28515625" style="18" customWidth="1"/>
    <col min="9694" max="9694" width="19.28515625" style="18" customWidth="1"/>
    <col min="9695" max="9696" width="15" style="18" bestFit="1" customWidth="1"/>
    <col min="9697" max="9697" width="11.7109375" style="18" customWidth="1"/>
    <col min="9698" max="9698" width="15" style="18" bestFit="1" customWidth="1"/>
    <col min="9699" max="9699" width="16.7109375" style="18" bestFit="1" customWidth="1"/>
    <col min="9700" max="9701" width="13.28515625" style="18" customWidth="1"/>
    <col min="9702" max="9702" width="13" style="18" customWidth="1"/>
    <col min="9703" max="9944" width="11.42578125" style="18"/>
    <col min="9945" max="9945" width="47.28515625" style="18" customWidth="1"/>
    <col min="9946" max="9946" width="23.7109375" style="18" customWidth="1"/>
    <col min="9947" max="9947" width="21.28515625" style="18" customWidth="1"/>
    <col min="9948" max="9948" width="17.5703125" style="18" customWidth="1"/>
    <col min="9949" max="9949" width="16.28515625" style="18" customWidth="1"/>
    <col min="9950" max="9950" width="19.28515625" style="18" customWidth="1"/>
    <col min="9951" max="9952" width="15" style="18" bestFit="1" customWidth="1"/>
    <col min="9953" max="9953" width="11.7109375" style="18" customWidth="1"/>
    <col min="9954" max="9954" width="15" style="18" bestFit="1" customWidth="1"/>
    <col min="9955" max="9955" width="16.7109375" style="18" bestFit="1" customWidth="1"/>
    <col min="9956" max="9957" width="13.28515625" style="18" customWidth="1"/>
    <col min="9958" max="9958" width="13" style="18" customWidth="1"/>
    <col min="9959" max="10200" width="11.42578125" style="18"/>
    <col min="10201" max="10201" width="47.28515625" style="18" customWidth="1"/>
    <col min="10202" max="10202" width="23.7109375" style="18" customWidth="1"/>
    <col min="10203" max="10203" width="21.28515625" style="18" customWidth="1"/>
    <col min="10204" max="10204" width="17.5703125" style="18" customWidth="1"/>
    <col min="10205" max="10205" width="16.28515625" style="18" customWidth="1"/>
    <col min="10206" max="10206" width="19.28515625" style="18" customWidth="1"/>
    <col min="10207" max="10208" width="15" style="18" bestFit="1" customWidth="1"/>
    <col min="10209" max="10209" width="11.7109375" style="18" customWidth="1"/>
    <col min="10210" max="10210" width="15" style="18" bestFit="1" customWidth="1"/>
    <col min="10211" max="10211" width="16.7109375" style="18" bestFit="1" customWidth="1"/>
    <col min="10212" max="10213" width="13.28515625" style="18" customWidth="1"/>
    <col min="10214" max="10214" width="13" style="18" customWidth="1"/>
    <col min="10215" max="10456" width="11.42578125" style="18"/>
    <col min="10457" max="10457" width="47.28515625" style="18" customWidth="1"/>
    <col min="10458" max="10458" width="23.7109375" style="18" customWidth="1"/>
    <col min="10459" max="10459" width="21.28515625" style="18" customWidth="1"/>
    <col min="10460" max="10460" width="17.5703125" style="18" customWidth="1"/>
    <col min="10461" max="10461" width="16.28515625" style="18" customWidth="1"/>
    <col min="10462" max="10462" width="19.28515625" style="18" customWidth="1"/>
    <col min="10463" max="10464" width="15" style="18" bestFit="1" customWidth="1"/>
    <col min="10465" max="10465" width="11.7109375" style="18" customWidth="1"/>
    <col min="10466" max="10466" width="15" style="18" bestFit="1" customWidth="1"/>
    <col min="10467" max="10467" width="16.7109375" style="18" bestFit="1" customWidth="1"/>
    <col min="10468" max="10469" width="13.28515625" style="18" customWidth="1"/>
    <col min="10470" max="10470" width="13" style="18" customWidth="1"/>
    <col min="10471" max="10712" width="11.42578125" style="18"/>
    <col min="10713" max="10713" width="47.28515625" style="18" customWidth="1"/>
    <col min="10714" max="10714" width="23.7109375" style="18" customWidth="1"/>
    <col min="10715" max="10715" width="21.28515625" style="18" customWidth="1"/>
    <col min="10716" max="10716" width="17.5703125" style="18" customWidth="1"/>
    <col min="10717" max="10717" width="16.28515625" style="18" customWidth="1"/>
    <col min="10718" max="10718" width="19.28515625" style="18" customWidth="1"/>
    <col min="10719" max="10720" width="15" style="18" bestFit="1" customWidth="1"/>
    <col min="10721" max="10721" width="11.7109375" style="18" customWidth="1"/>
    <col min="10722" max="10722" width="15" style="18" bestFit="1" customWidth="1"/>
    <col min="10723" max="10723" width="16.7109375" style="18" bestFit="1" customWidth="1"/>
    <col min="10724" max="10725" width="13.28515625" style="18" customWidth="1"/>
    <col min="10726" max="10726" width="13" style="18" customWidth="1"/>
    <col min="10727" max="10968" width="11.42578125" style="18"/>
    <col min="10969" max="10969" width="47.28515625" style="18" customWidth="1"/>
    <col min="10970" max="10970" width="23.7109375" style="18" customWidth="1"/>
    <col min="10971" max="10971" width="21.28515625" style="18" customWidth="1"/>
    <col min="10972" max="10972" width="17.5703125" style="18" customWidth="1"/>
    <col min="10973" max="10973" width="16.28515625" style="18" customWidth="1"/>
    <col min="10974" max="10974" width="19.28515625" style="18" customWidth="1"/>
    <col min="10975" max="10976" width="15" style="18" bestFit="1" customWidth="1"/>
    <col min="10977" max="10977" width="11.7109375" style="18" customWidth="1"/>
    <col min="10978" max="10978" width="15" style="18" bestFit="1" customWidth="1"/>
    <col min="10979" max="10979" width="16.7109375" style="18" bestFit="1" customWidth="1"/>
    <col min="10980" max="10981" width="13.28515625" style="18" customWidth="1"/>
    <col min="10982" max="10982" width="13" style="18" customWidth="1"/>
    <col min="10983" max="11224" width="11.42578125" style="18"/>
    <col min="11225" max="11225" width="47.28515625" style="18" customWidth="1"/>
    <col min="11226" max="11226" width="23.7109375" style="18" customWidth="1"/>
    <col min="11227" max="11227" width="21.28515625" style="18" customWidth="1"/>
    <col min="11228" max="11228" width="17.5703125" style="18" customWidth="1"/>
    <col min="11229" max="11229" width="16.28515625" style="18" customWidth="1"/>
    <col min="11230" max="11230" width="19.28515625" style="18" customWidth="1"/>
    <col min="11231" max="11232" width="15" style="18" bestFit="1" customWidth="1"/>
    <col min="11233" max="11233" width="11.7109375" style="18" customWidth="1"/>
    <col min="11234" max="11234" width="15" style="18" bestFit="1" customWidth="1"/>
    <col min="11235" max="11235" width="16.7109375" style="18" bestFit="1" customWidth="1"/>
    <col min="11236" max="11237" width="13.28515625" style="18" customWidth="1"/>
    <col min="11238" max="11238" width="13" style="18" customWidth="1"/>
    <col min="11239" max="11480" width="11.42578125" style="18"/>
    <col min="11481" max="11481" width="47.28515625" style="18" customWidth="1"/>
    <col min="11482" max="11482" width="23.7109375" style="18" customWidth="1"/>
    <col min="11483" max="11483" width="21.28515625" style="18" customWidth="1"/>
    <col min="11484" max="11484" width="17.5703125" style="18" customWidth="1"/>
    <col min="11485" max="11485" width="16.28515625" style="18" customWidth="1"/>
    <col min="11486" max="11486" width="19.28515625" style="18" customWidth="1"/>
    <col min="11487" max="11488" width="15" style="18" bestFit="1" customWidth="1"/>
    <col min="11489" max="11489" width="11.7109375" style="18" customWidth="1"/>
    <col min="11490" max="11490" width="15" style="18" bestFit="1" customWidth="1"/>
    <col min="11491" max="11491" width="16.7109375" style="18" bestFit="1" customWidth="1"/>
    <col min="11492" max="11493" width="13.28515625" style="18" customWidth="1"/>
    <col min="11494" max="11494" width="13" style="18" customWidth="1"/>
    <col min="11495" max="11736" width="11.42578125" style="18"/>
    <col min="11737" max="11737" width="47.28515625" style="18" customWidth="1"/>
    <col min="11738" max="11738" width="23.7109375" style="18" customWidth="1"/>
    <col min="11739" max="11739" width="21.28515625" style="18" customWidth="1"/>
    <col min="11740" max="11740" width="17.5703125" style="18" customWidth="1"/>
    <col min="11741" max="11741" width="16.28515625" style="18" customWidth="1"/>
    <col min="11742" max="11742" width="19.28515625" style="18" customWidth="1"/>
    <col min="11743" max="11744" width="15" style="18" bestFit="1" customWidth="1"/>
    <col min="11745" max="11745" width="11.7109375" style="18" customWidth="1"/>
    <col min="11746" max="11746" width="15" style="18" bestFit="1" customWidth="1"/>
    <col min="11747" max="11747" width="16.7109375" style="18" bestFit="1" customWidth="1"/>
    <col min="11748" max="11749" width="13.28515625" style="18" customWidth="1"/>
    <col min="11750" max="11750" width="13" style="18" customWidth="1"/>
    <col min="11751" max="11992" width="11.42578125" style="18"/>
    <col min="11993" max="11993" width="47.28515625" style="18" customWidth="1"/>
    <col min="11994" max="11994" width="23.7109375" style="18" customWidth="1"/>
    <col min="11995" max="11995" width="21.28515625" style="18" customWidth="1"/>
    <col min="11996" max="11996" width="17.5703125" style="18" customWidth="1"/>
    <col min="11997" max="11997" width="16.28515625" style="18" customWidth="1"/>
    <col min="11998" max="11998" width="19.28515625" style="18" customWidth="1"/>
    <col min="11999" max="12000" width="15" style="18" bestFit="1" customWidth="1"/>
    <col min="12001" max="12001" width="11.7109375" style="18" customWidth="1"/>
    <col min="12002" max="12002" width="15" style="18" bestFit="1" customWidth="1"/>
    <col min="12003" max="12003" width="16.7109375" style="18" bestFit="1" customWidth="1"/>
    <col min="12004" max="12005" width="13.28515625" style="18" customWidth="1"/>
    <col min="12006" max="12006" width="13" style="18" customWidth="1"/>
    <col min="12007" max="12248" width="11.42578125" style="18"/>
    <col min="12249" max="12249" width="47.28515625" style="18" customWidth="1"/>
    <col min="12250" max="12250" width="23.7109375" style="18" customWidth="1"/>
    <col min="12251" max="12251" width="21.28515625" style="18" customWidth="1"/>
    <col min="12252" max="12252" width="17.5703125" style="18" customWidth="1"/>
    <col min="12253" max="12253" width="16.28515625" style="18" customWidth="1"/>
    <col min="12254" max="12254" width="19.28515625" style="18" customWidth="1"/>
    <col min="12255" max="12256" width="15" style="18" bestFit="1" customWidth="1"/>
    <col min="12257" max="12257" width="11.7109375" style="18" customWidth="1"/>
    <col min="12258" max="12258" width="15" style="18" bestFit="1" customWidth="1"/>
    <col min="12259" max="12259" width="16.7109375" style="18" bestFit="1" customWidth="1"/>
    <col min="12260" max="12261" width="13.28515625" style="18" customWidth="1"/>
    <col min="12262" max="12262" width="13" style="18" customWidth="1"/>
    <col min="12263" max="12504" width="11.42578125" style="18"/>
    <col min="12505" max="12505" width="47.28515625" style="18" customWidth="1"/>
    <col min="12506" max="12506" width="23.7109375" style="18" customWidth="1"/>
    <col min="12507" max="12507" width="21.28515625" style="18" customWidth="1"/>
    <col min="12508" max="12508" width="17.5703125" style="18" customWidth="1"/>
    <col min="12509" max="12509" width="16.28515625" style="18" customWidth="1"/>
    <col min="12510" max="12510" width="19.28515625" style="18" customWidth="1"/>
    <col min="12511" max="12512" width="15" style="18" bestFit="1" customWidth="1"/>
    <col min="12513" max="12513" width="11.7109375" style="18" customWidth="1"/>
    <col min="12514" max="12514" width="15" style="18" bestFit="1" customWidth="1"/>
    <col min="12515" max="12515" width="16.7109375" style="18" bestFit="1" customWidth="1"/>
    <col min="12516" max="12517" width="13.28515625" style="18" customWidth="1"/>
    <col min="12518" max="12518" width="13" style="18" customWidth="1"/>
    <col min="12519" max="12760" width="11.42578125" style="18"/>
    <col min="12761" max="12761" width="47.28515625" style="18" customWidth="1"/>
    <col min="12762" max="12762" width="23.7109375" style="18" customWidth="1"/>
    <col min="12763" max="12763" width="21.28515625" style="18" customWidth="1"/>
    <col min="12764" max="12764" width="17.5703125" style="18" customWidth="1"/>
    <col min="12765" max="12765" width="16.28515625" style="18" customWidth="1"/>
    <col min="12766" max="12766" width="19.28515625" style="18" customWidth="1"/>
    <col min="12767" max="12768" width="15" style="18" bestFit="1" customWidth="1"/>
    <col min="12769" max="12769" width="11.7109375" style="18" customWidth="1"/>
    <col min="12770" max="12770" width="15" style="18" bestFit="1" customWidth="1"/>
    <col min="12771" max="12771" width="16.7109375" style="18" bestFit="1" customWidth="1"/>
    <col min="12772" max="12773" width="13.28515625" style="18" customWidth="1"/>
    <col min="12774" max="12774" width="13" style="18" customWidth="1"/>
    <col min="12775" max="13016" width="11.42578125" style="18"/>
    <col min="13017" max="13017" width="47.28515625" style="18" customWidth="1"/>
    <col min="13018" max="13018" width="23.7109375" style="18" customWidth="1"/>
    <col min="13019" max="13019" width="21.28515625" style="18" customWidth="1"/>
    <col min="13020" max="13020" width="17.5703125" style="18" customWidth="1"/>
    <col min="13021" max="13021" width="16.28515625" style="18" customWidth="1"/>
    <col min="13022" max="13022" width="19.28515625" style="18" customWidth="1"/>
    <col min="13023" max="13024" width="15" style="18" bestFit="1" customWidth="1"/>
    <col min="13025" max="13025" width="11.7109375" style="18" customWidth="1"/>
    <col min="13026" max="13026" width="15" style="18" bestFit="1" customWidth="1"/>
    <col min="13027" max="13027" width="16.7109375" style="18" bestFit="1" customWidth="1"/>
    <col min="13028" max="13029" width="13.28515625" style="18" customWidth="1"/>
    <col min="13030" max="13030" width="13" style="18" customWidth="1"/>
    <col min="13031" max="13272" width="11.42578125" style="18"/>
    <col min="13273" max="13273" width="47.28515625" style="18" customWidth="1"/>
    <col min="13274" max="13274" width="23.7109375" style="18" customWidth="1"/>
    <col min="13275" max="13275" width="21.28515625" style="18" customWidth="1"/>
    <col min="13276" max="13276" width="17.5703125" style="18" customWidth="1"/>
    <col min="13277" max="13277" width="16.28515625" style="18" customWidth="1"/>
    <col min="13278" max="13278" width="19.28515625" style="18" customWidth="1"/>
    <col min="13279" max="13280" width="15" style="18" bestFit="1" customWidth="1"/>
    <col min="13281" max="13281" width="11.7109375" style="18" customWidth="1"/>
    <col min="13282" max="13282" width="15" style="18" bestFit="1" customWidth="1"/>
    <col min="13283" max="13283" width="16.7109375" style="18" bestFit="1" customWidth="1"/>
    <col min="13284" max="13285" width="13.28515625" style="18" customWidth="1"/>
    <col min="13286" max="13286" width="13" style="18" customWidth="1"/>
    <col min="13287" max="13528" width="11.42578125" style="18"/>
    <col min="13529" max="13529" width="47.28515625" style="18" customWidth="1"/>
    <col min="13530" max="13530" width="23.7109375" style="18" customWidth="1"/>
    <col min="13531" max="13531" width="21.28515625" style="18" customWidth="1"/>
    <col min="13532" max="13532" width="17.5703125" style="18" customWidth="1"/>
    <col min="13533" max="13533" width="16.28515625" style="18" customWidth="1"/>
    <col min="13534" max="13534" width="19.28515625" style="18" customWidth="1"/>
    <col min="13535" max="13536" width="15" style="18" bestFit="1" customWidth="1"/>
    <col min="13537" max="13537" width="11.7109375" style="18" customWidth="1"/>
    <col min="13538" max="13538" width="15" style="18" bestFit="1" customWidth="1"/>
    <col min="13539" max="13539" width="16.7109375" style="18" bestFit="1" customWidth="1"/>
    <col min="13540" max="13541" width="13.28515625" style="18" customWidth="1"/>
    <col min="13542" max="13542" width="13" style="18" customWidth="1"/>
    <col min="13543" max="13784" width="11.42578125" style="18"/>
    <col min="13785" max="13785" width="47.28515625" style="18" customWidth="1"/>
    <col min="13786" max="13786" width="23.7109375" style="18" customWidth="1"/>
    <col min="13787" max="13787" width="21.28515625" style="18" customWidth="1"/>
    <col min="13788" max="13788" width="17.5703125" style="18" customWidth="1"/>
    <col min="13789" max="13789" width="16.28515625" style="18" customWidth="1"/>
    <col min="13790" max="13790" width="19.28515625" style="18" customWidth="1"/>
    <col min="13791" max="13792" width="15" style="18" bestFit="1" customWidth="1"/>
    <col min="13793" max="13793" width="11.7109375" style="18" customWidth="1"/>
    <col min="13794" max="13794" width="15" style="18" bestFit="1" customWidth="1"/>
    <col min="13795" max="13795" width="16.7109375" style="18" bestFit="1" customWidth="1"/>
    <col min="13796" max="13797" width="13.28515625" style="18" customWidth="1"/>
    <col min="13798" max="13798" width="13" style="18" customWidth="1"/>
    <col min="13799" max="14040" width="11.42578125" style="18"/>
    <col min="14041" max="14041" width="47.28515625" style="18" customWidth="1"/>
    <col min="14042" max="14042" width="23.7109375" style="18" customWidth="1"/>
    <col min="14043" max="14043" width="21.28515625" style="18" customWidth="1"/>
    <col min="14044" max="14044" width="17.5703125" style="18" customWidth="1"/>
    <col min="14045" max="14045" width="16.28515625" style="18" customWidth="1"/>
    <col min="14046" max="14046" width="19.28515625" style="18" customWidth="1"/>
    <col min="14047" max="14048" width="15" style="18" bestFit="1" customWidth="1"/>
    <col min="14049" max="14049" width="11.7109375" style="18" customWidth="1"/>
    <col min="14050" max="14050" width="15" style="18" bestFit="1" customWidth="1"/>
    <col min="14051" max="14051" width="16.7109375" style="18" bestFit="1" customWidth="1"/>
    <col min="14052" max="14053" width="13.28515625" style="18" customWidth="1"/>
    <col min="14054" max="14054" width="13" style="18" customWidth="1"/>
    <col min="14055" max="14296" width="11.42578125" style="18"/>
    <col min="14297" max="14297" width="47.28515625" style="18" customWidth="1"/>
    <col min="14298" max="14298" width="23.7109375" style="18" customWidth="1"/>
    <col min="14299" max="14299" width="21.28515625" style="18" customWidth="1"/>
    <col min="14300" max="14300" width="17.5703125" style="18" customWidth="1"/>
    <col min="14301" max="14301" width="16.28515625" style="18" customWidth="1"/>
    <col min="14302" max="14302" width="19.28515625" style="18" customWidth="1"/>
    <col min="14303" max="14304" width="15" style="18" bestFit="1" customWidth="1"/>
    <col min="14305" max="14305" width="11.7109375" style="18" customWidth="1"/>
    <col min="14306" max="14306" width="15" style="18" bestFit="1" customWidth="1"/>
    <col min="14307" max="14307" width="16.7109375" style="18" bestFit="1" customWidth="1"/>
    <col min="14308" max="14309" width="13.28515625" style="18" customWidth="1"/>
    <col min="14310" max="14310" width="13" style="18" customWidth="1"/>
    <col min="14311" max="14552" width="11.42578125" style="18"/>
    <col min="14553" max="14553" width="47.28515625" style="18" customWidth="1"/>
    <col min="14554" max="14554" width="23.7109375" style="18" customWidth="1"/>
    <col min="14555" max="14555" width="21.28515625" style="18" customWidth="1"/>
    <col min="14556" max="14556" width="17.5703125" style="18" customWidth="1"/>
    <col min="14557" max="14557" width="16.28515625" style="18" customWidth="1"/>
    <col min="14558" max="14558" width="19.28515625" style="18" customWidth="1"/>
    <col min="14559" max="14560" width="15" style="18" bestFit="1" customWidth="1"/>
    <col min="14561" max="14561" width="11.7109375" style="18" customWidth="1"/>
    <col min="14562" max="14562" width="15" style="18" bestFit="1" customWidth="1"/>
    <col min="14563" max="14563" width="16.7109375" style="18" bestFit="1" customWidth="1"/>
    <col min="14564" max="14565" width="13.28515625" style="18" customWidth="1"/>
    <col min="14566" max="14566" width="13" style="18" customWidth="1"/>
    <col min="14567" max="14808" width="11.42578125" style="18"/>
    <col min="14809" max="14809" width="47.28515625" style="18" customWidth="1"/>
    <col min="14810" max="14810" width="23.7109375" style="18" customWidth="1"/>
    <col min="14811" max="14811" width="21.28515625" style="18" customWidth="1"/>
    <col min="14812" max="14812" width="17.5703125" style="18" customWidth="1"/>
    <col min="14813" max="14813" width="16.28515625" style="18" customWidth="1"/>
    <col min="14814" max="14814" width="19.28515625" style="18" customWidth="1"/>
    <col min="14815" max="14816" width="15" style="18" bestFit="1" customWidth="1"/>
    <col min="14817" max="14817" width="11.7109375" style="18" customWidth="1"/>
    <col min="14818" max="14818" width="15" style="18" bestFit="1" customWidth="1"/>
    <col min="14819" max="14819" width="16.7109375" style="18" bestFit="1" customWidth="1"/>
    <col min="14820" max="14821" width="13.28515625" style="18" customWidth="1"/>
    <col min="14822" max="14822" width="13" style="18" customWidth="1"/>
    <col min="14823" max="15064" width="11.42578125" style="18"/>
    <col min="15065" max="15065" width="47.28515625" style="18" customWidth="1"/>
    <col min="15066" max="15066" width="23.7109375" style="18" customWidth="1"/>
    <col min="15067" max="15067" width="21.28515625" style="18" customWidth="1"/>
    <col min="15068" max="15068" width="17.5703125" style="18" customWidth="1"/>
    <col min="15069" max="15069" width="16.28515625" style="18" customWidth="1"/>
    <col min="15070" max="15070" width="19.28515625" style="18" customWidth="1"/>
    <col min="15071" max="15072" width="15" style="18" bestFit="1" customWidth="1"/>
    <col min="15073" max="15073" width="11.7109375" style="18" customWidth="1"/>
    <col min="15074" max="15074" width="15" style="18" bestFit="1" customWidth="1"/>
    <col min="15075" max="15075" width="16.7109375" style="18" bestFit="1" customWidth="1"/>
    <col min="15076" max="15077" width="13.28515625" style="18" customWidth="1"/>
    <col min="15078" max="15078" width="13" style="18" customWidth="1"/>
    <col min="15079" max="15320" width="11.42578125" style="18"/>
    <col min="15321" max="15321" width="47.28515625" style="18" customWidth="1"/>
    <col min="15322" max="15322" width="23.7109375" style="18" customWidth="1"/>
    <col min="15323" max="15323" width="21.28515625" style="18" customWidth="1"/>
    <col min="15324" max="15324" width="17.5703125" style="18" customWidth="1"/>
    <col min="15325" max="15325" width="16.28515625" style="18" customWidth="1"/>
    <col min="15326" max="15326" width="19.28515625" style="18" customWidth="1"/>
    <col min="15327" max="15328" width="15" style="18" bestFit="1" customWidth="1"/>
    <col min="15329" max="15329" width="11.7109375" style="18" customWidth="1"/>
    <col min="15330" max="15330" width="15" style="18" bestFit="1" customWidth="1"/>
    <col min="15331" max="15331" width="16.7109375" style="18" bestFit="1" customWidth="1"/>
    <col min="15332" max="15333" width="13.28515625" style="18" customWidth="1"/>
    <col min="15334" max="15334" width="13" style="18" customWidth="1"/>
    <col min="15335" max="15576" width="11.42578125" style="18"/>
    <col min="15577" max="15577" width="47.28515625" style="18" customWidth="1"/>
    <col min="15578" max="15578" width="23.7109375" style="18" customWidth="1"/>
    <col min="15579" max="15579" width="21.28515625" style="18" customWidth="1"/>
    <col min="15580" max="15580" width="17.5703125" style="18" customWidth="1"/>
    <col min="15581" max="15581" width="16.28515625" style="18" customWidth="1"/>
    <col min="15582" max="15582" width="19.28515625" style="18" customWidth="1"/>
    <col min="15583" max="15584" width="15" style="18" bestFit="1" customWidth="1"/>
    <col min="15585" max="15585" width="11.7109375" style="18" customWidth="1"/>
    <col min="15586" max="15586" width="15" style="18" bestFit="1" customWidth="1"/>
    <col min="15587" max="15587" width="16.7109375" style="18" bestFit="1" customWidth="1"/>
    <col min="15588" max="15589" width="13.28515625" style="18" customWidth="1"/>
    <col min="15590" max="15590" width="13" style="18" customWidth="1"/>
    <col min="15591" max="15832" width="11.42578125" style="18"/>
    <col min="15833" max="15833" width="47.28515625" style="18" customWidth="1"/>
    <col min="15834" max="15834" width="23.7109375" style="18" customWidth="1"/>
    <col min="15835" max="15835" width="21.28515625" style="18" customWidth="1"/>
    <col min="15836" max="15836" width="17.5703125" style="18" customWidth="1"/>
    <col min="15837" max="15837" width="16.28515625" style="18" customWidth="1"/>
    <col min="15838" max="15838" width="19.28515625" style="18" customWidth="1"/>
    <col min="15839" max="15840" width="15" style="18" bestFit="1" customWidth="1"/>
    <col min="15841" max="15841" width="11.7109375" style="18" customWidth="1"/>
    <col min="15842" max="15842" width="15" style="18" bestFit="1" customWidth="1"/>
    <col min="15843" max="15843" width="16.7109375" style="18" bestFit="1" customWidth="1"/>
    <col min="15844" max="15845" width="13.28515625" style="18" customWidth="1"/>
    <col min="15846" max="15846" width="13" style="18" customWidth="1"/>
    <col min="15847" max="16088" width="11.42578125" style="18"/>
    <col min="16089" max="16089" width="47.28515625" style="18" customWidth="1"/>
    <col min="16090" max="16090" width="23.7109375" style="18" customWidth="1"/>
    <col min="16091" max="16091" width="21.28515625" style="18" customWidth="1"/>
    <col min="16092" max="16092" width="17.5703125" style="18" customWidth="1"/>
    <col min="16093" max="16093" width="16.28515625" style="18" customWidth="1"/>
    <col min="16094" max="16094" width="19.28515625" style="18" customWidth="1"/>
    <col min="16095" max="16096" width="15" style="18" bestFit="1" customWidth="1"/>
    <col min="16097" max="16097" width="11.7109375" style="18" customWidth="1"/>
    <col min="16098" max="16098" width="15" style="18" bestFit="1" customWidth="1"/>
    <col min="16099" max="16099" width="16.7109375" style="18" bestFit="1" customWidth="1"/>
    <col min="16100" max="16101" width="13.28515625" style="18" customWidth="1"/>
    <col min="16102" max="16102" width="13" style="18" customWidth="1"/>
    <col min="16103" max="16343" width="11.42578125" style="18"/>
    <col min="16344" max="16369" width="11.42578125" style="18" customWidth="1"/>
    <col min="16370" max="16384" width="11.42578125" style="18"/>
  </cols>
  <sheetData>
    <row r="1" spans="2:17" ht="30" customHeight="1" x14ac:dyDescent="0.2">
      <c r="B1" s="15" t="s">
        <v>38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37"/>
    </row>
    <row r="2" spans="2:17" ht="30" customHeight="1" x14ac:dyDescent="0.2">
      <c r="B2" s="15" t="s">
        <v>9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37"/>
    </row>
    <row r="3" spans="2:17" ht="45" customHeight="1" x14ac:dyDescent="0.25">
      <c r="B3" s="17" t="s">
        <v>10</v>
      </c>
      <c r="C3">
        <v>22222222</v>
      </c>
      <c r="D3" s="32" t="str">
        <f>VLOOKUP($C$3,donnees_sources_MCO!$B$3:$I$159,2,FALSE)</f>
        <v>Etablissement MCO</v>
      </c>
      <c r="E3" s="10" t="str">
        <f>IF(VLOOKUP($C$3,donnees_sources_MCO!$B$3:$I$159,8,FALSE) = 1, "Attention cas particulier (Ne pas se référer aux calculs, cf onglet cas particuliers)", "Cas général")</f>
        <v>Cas général</v>
      </c>
      <c r="L3" s="33"/>
    </row>
    <row r="5" spans="2:17" x14ac:dyDescent="0.2">
      <c r="B5" s="3" t="s">
        <v>17</v>
      </c>
      <c r="C5" s="3"/>
      <c r="D5" s="86"/>
      <c r="E5" s="86"/>
      <c r="F5" s="86"/>
      <c r="G5" s="11"/>
      <c r="H5" s="11"/>
      <c r="I5" s="86"/>
      <c r="J5" s="86"/>
      <c r="K5" s="11"/>
      <c r="L5" s="11"/>
    </row>
    <row r="6" spans="2:17" x14ac:dyDescent="0.2">
      <c r="B6" s="19" t="s">
        <v>39</v>
      </c>
      <c r="C6" s="6" t="str">
        <f>VLOOKUP($C$3,donnees_sources_MCO!$B$3:$I$159,4,FALSE)</f>
        <v>SU</v>
      </c>
      <c r="D6" s="8"/>
      <c r="E6" s="8"/>
      <c r="F6" s="8"/>
      <c r="G6" s="12"/>
      <c r="H6" s="12"/>
      <c r="I6" s="8"/>
      <c r="J6" s="8"/>
      <c r="K6" s="12"/>
      <c r="L6" s="12"/>
      <c r="M6" s="7"/>
    </row>
    <row r="7" spans="2:17" x14ac:dyDescent="0.2">
      <c r="B7" s="19" t="s">
        <v>8</v>
      </c>
      <c r="C7" s="6" t="str">
        <f>VLOOKUP($C$3,donnees_sources_MCO!$B$3:$I$159,5,FALSE)</f>
        <v>EPS</v>
      </c>
      <c r="D7" s="8"/>
      <c r="E7" s="8"/>
      <c r="F7" s="8"/>
      <c r="G7" s="8"/>
      <c r="H7" s="8"/>
      <c r="I7" s="8"/>
      <c r="J7" s="8"/>
      <c r="K7" s="8"/>
      <c r="L7" s="8"/>
      <c r="M7" s="8"/>
    </row>
    <row r="8" spans="2:17" x14ac:dyDescent="0.2">
      <c r="B8" s="19" t="s">
        <v>94</v>
      </c>
      <c r="C8" s="14" t="str">
        <f>VLOOKUP($C$3,donnees_sources_MCO!$B$3:$I$159,6,FALSE)</f>
        <v>OUI</v>
      </c>
      <c r="D8" s="86"/>
      <c r="E8" s="86"/>
      <c r="F8" s="86"/>
      <c r="I8" s="86"/>
      <c r="J8" s="86"/>
    </row>
    <row r="9" spans="2:17" x14ac:dyDescent="0.2">
      <c r="B9" s="19" t="s">
        <v>87</v>
      </c>
      <c r="C9" s="14" t="str">
        <f>VLOOKUP($C$3,donnees_sources_MCO!$B$3:$I$159,7,FALSE)</f>
        <v>NON</v>
      </c>
      <c r="D9" s="86"/>
      <c r="E9" s="86"/>
      <c r="F9" s="86"/>
      <c r="I9" s="86"/>
      <c r="J9" s="86"/>
    </row>
    <row r="10" spans="2:17" s="1" customFormat="1" x14ac:dyDescent="0.2">
      <c r="B10" s="9"/>
      <c r="C10" s="10"/>
      <c r="D10" s="10"/>
      <c r="F10" s="10"/>
      <c r="G10" s="2"/>
      <c r="H10" s="2"/>
      <c r="I10" s="10"/>
      <c r="J10" s="10"/>
      <c r="K10" s="2"/>
      <c r="L10" s="2"/>
    </row>
    <row r="11" spans="2:17" ht="25.5" x14ac:dyDescent="0.2">
      <c r="B11" s="13" t="s">
        <v>34</v>
      </c>
      <c r="C11" s="2"/>
      <c r="D11" s="10"/>
      <c r="E11" s="10"/>
      <c r="F11" s="10"/>
      <c r="G11" s="2"/>
      <c r="H11" s="2"/>
      <c r="I11" s="88"/>
      <c r="J11" s="2"/>
      <c r="K11" s="90"/>
      <c r="L11" s="2"/>
      <c r="N11" s="91"/>
    </row>
    <row r="12" spans="2:17" s="54" customFormat="1" ht="100.15" customHeight="1" x14ac:dyDescent="0.2">
      <c r="B12" s="20" t="s">
        <v>73</v>
      </c>
      <c r="C12" s="21" t="s">
        <v>72</v>
      </c>
      <c r="D12" s="10"/>
      <c r="E12" s="20" t="s">
        <v>74</v>
      </c>
      <c r="F12" s="86"/>
      <c r="G12" s="21" t="s">
        <v>84</v>
      </c>
      <c r="H12" s="21" t="s">
        <v>85</v>
      </c>
      <c r="I12" s="21" t="s">
        <v>78</v>
      </c>
      <c r="J12" s="34" t="s">
        <v>76</v>
      </c>
      <c r="K12" s="34" t="s">
        <v>40</v>
      </c>
      <c r="L12" s="21" t="s">
        <v>83</v>
      </c>
      <c r="M12" s="22" t="s">
        <v>41</v>
      </c>
      <c r="N12" s="22" t="s">
        <v>171</v>
      </c>
      <c r="O12" s="22" t="s">
        <v>167</v>
      </c>
    </row>
    <row r="13" spans="2:17" x14ac:dyDescent="0.2">
      <c r="B13" s="23" t="s">
        <v>0</v>
      </c>
      <c r="C13" s="28">
        <f>VLOOKUP($C$3,donnees_sources_MCO!$B$3:$AP$442,ROW()-4,0)</f>
        <v>86256008</v>
      </c>
      <c r="D13" s="10"/>
      <c r="E13" s="23" t="s">
        <v>0</v>
      </c>
      <c r="F13" s="96"/>
      <c r="G13" s="103">
        <f>IF($C$8="NON",1,VLOOKUP($C$3,donnees_sources_MCO!$B$3:$BO$442,ROW()+28,FALSE))</f>
        <v>0.80159629357325313</v>
      </c>
      <c r="H13" s="28">
        <f>C13*G13</f>
        <v>69142496.311224863</v>
      </c>
      <c r="I13" s="101"/>
      <c r="J13" s="28">
        <f>H13</f>
        <v>69142496.311224863</v>
      </c>
      <c r="K13" s="35">
        <f>ROUND(IF($C$7="EPS",IF($C$6="SU",Taux!$B$9,Taux!$B$10), IF($C$6="SU",Taux!$C$9,Taux!$C$10)),4)</f>
        <v>2.7400000000000001E-2</v>
      </c>
      <c r="L13" s="117">
        <f>J13/2*(1+K13)</f>
        <v>35518500.355076216</v>
      </c>
      <c r="M13" s="117">
        <f>VLOOKUP($C$3,donnees_sources_MCO!$B$3:$AP$442,ROW()+15,0)</f>
        <v>7188001</v>
      </c>
      <c r="N13" s="117">
        <f>ROUND((L13-(M13*2))/4,0)</f>
        <v>5285625</v>
      </c>
      <c r="O13" s="117">
        <f>M13*2+N13*4</f>
        <v>35518502</v>
      </c>
      <c r="P13" s="118"/>
      <c r="Q13" s="118"/>
    </row>
    <row r="14" spans="2:17" x14ac:dyDescent="0.2">
      <c r="B14" s="23" t="s">
        <v>1</v>
      </c>
      <c r="C14" s="28">
        <f>VLOOKUP($C$3,donnees_sources_MCO!$B$3:$AP$442,ROW()-4,0)</f>
        <v>0</v>
      </c>
      <c r="D14" s="10"/>
      <c r="E14" s="23" t="s">
        <v>1</v>
      </c>
      <c r="F14" s="96"/>
      <c r="G14" s="103">
        <f>IF($C$8="NON",1,VLOOKUP($C$3,donnees_sources_MCO!$B$3:$BO$442,ROW()+28,FALSE))</f>
        <v>1</v>
      </c>
      <c r="H14" s="28">
        <f t="shared" ref="H14:H22" si="0">C14*G14</f>
        <v>0</v>
      </c>
      <c r="I14" s="101"/>
      <c r="J14" s="28">
        <f t="shared" ref="J14:J17" si="1">H14</f>
        <v>0</v>
      </c>
      <c r="K14" s="35">
        <f>ROUND(IF($C$7="EPS",Taux!$B$11,Taux!$C$11), 4)</f>
        <v>2.4500000000000001E-2</v>
      </c>
      <c r="L14" s="117">
        <f t="shared" ref="L14:L22" si="2">J14/2*(1+K14)</f>
        <v>0</v>
      </c>
      <c r="M14" s="117">
        <f>VLOOKUP($C$3,donnees_sources_MCO!$B$3:$AP$442,ROW()+15,0)</f>
        <v>0</v>
      </c>
      <c r="N14" s="117">
        <f t="shared" ref="N14:N27" si="3">ROUND((L14-(M14*2))/4,0)</f>
        <v>0</v>
      </c>
      <c r="O14" s="117">
        <f t="shared" ref="O14:O27" si="4">M14*2+N14*4</f>
        <v>0</v>
      </c>
      <c r="P14" s="118"/>
      <c r="Q14" s="118"/>
    </row>
    <row r="15" spans="2:17" x14ac:dyDescent="0.2">
      <c r="B15" s="23" t="s">
        <v>2</v>
      </c>
      <c r="C15" s="28">
        <f>VLOOKUP($C$3,donnees_sources_MCO!$B$3:$AP$442,ROW()-4,0)</f>
        <v>79456</v>
      </c>
      <c r="D15" s="10"/>
      <c r="E15" s="23" t="s">
        <v>2</v>
      </c>
      <c r="F15" s="96"/>
      <c r="G15" s="103">
        <f>IF($C$8="NON",1,VLOOKUP($C$3,donnees_sources_MCO!$B$3:$BO$442,ROW()+28,FALSE))</f>
        <v>0.84394990593171926</v>
      </c>
      <c r="H15" s="28">
        <f t="shared" si="0"/>
        <v>67056.883725710679</v>
      </c>
      <c r="I15" s="101"/>
      <c r="J15" s="28">
        <f t="shared" si="1"/>
        <v>67056.883725710679</v>
      </c>
      <c r="K15" s="35">
        <f>ROUND(IF($C$7="EPS",Taux!$B$12,Taux!$C$12), 4)</f>
        <v>0</v>
      </c>
      <c r="L15" s="117">
        <f t="shared" si="2"/>
        <v>33528.441862855339</v>
      </c>
      <c r="M15" s="117">
        <f>VLOOKUP($C$3,donnees_sources_MCO!$B$3:$AP$442,ROW()+15,0)</f>
        <v>6621</v>
      </c>
      <c r="N15" s="117">
        <f t="shared" si="3"/>
        <v>5072</v>
      </c>
      <c r="O15" s="117">
        <f t="shared" si="4"/>
        <v>33530</v>
      </c>
      <c r="P15" s="118"/>
      <c r="Q15" s="118"/>
    </row>
    <row r="16" spans="2:17" x14ac:dyDescent="0.2">
      <c r="B16" s="23" t="s">
        <v>3</v>
      </c>
      <c r="C16" s="28">
        <f>VLOOKUP($C$3,donnees_sources_MCO!$B$3:$AP$442,ROW()-4,0)</f>
        <v>155718</v>
      </c>
      <c r="D16" s="10"/>
      <c r="E16" s="24" t="s">
        <v>3</v>
      </c>
      <c r="F16" s="96"/>
      <c r="G16" s="103">
        <f>IF($C$8="NON",1,VLOOKUP($C$3,donnees_sources_MCO!$B$3:$BO$442,ROW()+28,FALSE))</f>
        <v>0.80159629357325313</v>
      </c>
      <c r="H16" s="28">
        <f t="shared" si="0"/>
        <v>124822.97164263984</v>
      </c>
      <c r="I16" s="101"/>
      <c r="J16" s="28">
        <f t="shared" si="1"/>
        <v>124822.97164263984</v>
      </c>
      <c r="K16" s="102">
        <f>ROUND(IF($C$7="EPS",Taux!$B$13,Taux!$C$13), 4)</f>
        <v>2.47E-2</v>
      </c>
      <c r="L16" s="119">
        <f t="shared" si="2"/>
        <v>63953.049521106514</v>
      </c>
      <c r="M16" s="117">
        <f>VLOOKUP($C$3,donnees_sources_MCO!$B$3:$AP$442,ROW()+15,0)</f>
        <v>12977</v>
      </c>
      <c r="N16" s="117">
        <f t="shared" si="3"/>
        <v>9500</v>
      </c>
      <c r="O16" s="117">
        <f t="shared" si="4"/>
        <v>63954</v>
      </c>
      <c r="P16" s="118"/>
      <c r="Q16" s="118"/>
    </row>
    <row r="17" spans="2:17" x14ac:dyDescent="0.2">
      <c r="B17" s="23" t="s">
        <v>4</v>
      </c>
      <c r="C17" s="28">
        <f>VLOOKUP($C$3,donnees_sources_MCO!$B$3:$AP$442,ROW()-4,0)</f>
        <v>0</v>
      </c>
      <c r="D17" s="10"/>
      <c r="E17" s="23" t="s">
        <v>4</v>
      </c>
      <c r="F17" s="96"/>
      <c r="G17" s="103">
        <f>IF($C$8="NON",1,VLOOKUP($C$3,donnees_sources_MCO!$B$3:$BO$442,ROW()+28,FALSE))</f>
        <v>1</v>
      </c>
      <c r="H17" s="28">
        <f t="shared" si="0"/>
        <v>0</v>
      </c>
      <c r="I17" s="101"/>
      <c r="J17" s="28">
        <f t="shared" si="1"/>
        <v>0</v>
      </c>
      <c r="K17" s="35">
        <f>ROUND(IF($C$7="EPS",Taux!$B$14,Taux!$C$14), 4)</f>
        <v>3.2599999999999997E-2</v>
      </c>
      <c r="L17" s="117">
        <f t="shared" si="2"/>
        <v>0</v>
      </c>
      <c r="M17" s="117">
        <f>VLOOKUP($C$3,donnees_sources_MCO!$B$3:$AP$442,ROW()+15,0)</f>
        <v>0</v>
      </c>
      <c r="N17" s="117">
        <f t="shared" si="3"/>
        <v>0</v>
      </c>
      <c r="O17" s="117">
        <f t="shared" si="4"/>
        <v>0</v>
      </c>
      <c r="P17" s="118"/>
      <c r="Q17" s="118"/>
    </row>
    <row r="18" spans="2:17" x14ac:dyDescent="0.2">
      <c r="B18" s="23" t="s">
        <v>5</v>
      </c>
      <c r="C18" s="28">
        <f>VLOOKUP($C$3,donnees_sources_MCO!$B$3:$AP$442,ROW()-4,0)</f>
        <v>1003326</v>
      </c>
      <c r="D18" s="10"/>
      <c r="E18" s="87" t="s">
        <v>75</v>
      </c>
      <c r="F18" s="87" t="s">
        <v>77</v>
      </c>
      <c r="G18" s="103">
        <f>IF($C$8="NON",1,VLOOKUP($C$3,donnees_sources_MCO!$B$3:$BO$442,ROW()+28,FALSE))</f>
        <v>0.45671083965853093</v>
      </c>
      <c r="H18" s="28">
        <f t="shared" si="0"/>
        <v>458229.85991123522</v>
      </c>
      <c r="I18" s="89">
        <f>VLOOKUP($C$3,donnees_sources_MCO!$B$3:$BO$442,55,FALSE)</f>
        <v>1.8410870899452165E-2</v>
      </c>
      <c r="J18" s="85">
        <f>H18*I18</f>
        <v>8436.4107930998034</v>
      </c>
      <c r="K18" s="93">
        <f>ROUND(IF($C$7="EPS",Taux!$B$15,Taux!$C$15), 4)</f>
        <v>2.4500000000000001E-2</v>
      </c>
      <c r="L18" s="117">
        <f t="shared" si="2"/>
        <v>4321.5514287653741</v>
      </c>
      <c r="M18" s="117"/>
      <c r="N18" s="117">
        <f t="shared" si="3"/>
        <v>1080</v>
      </c>
      <c r="O18" s="117">
        <f t="shared" si="4"/>
        <v>4320</v>
      </c>
      <c r="P18" s="118"/>
      <c r="Q18" s="118"/>
    </row>
    <row r="19" spans="2:17" ht="38.25" x14ac:dyDescent="0.2">
      <c r="B19" s="96"/>
      <c r="C19" s="96"/>
      <c r="D19" s="10"/>
      <c r="E19" s="87" t="s">
        <v>80</v>
      </c>
      <c r="F19" s="87" t="s">
        <v>82</v>
      </c>
      <c r="G19" s="104"/>
      <c r="H19" s="101"/>
      <c r="I19" s="89"/>
      <c r="J19" s="85">
        <f>IF($C$9="NON",H18*(1-I18)+H22*(1-I22),H18*(1-I18)+(H22+J39)*(1-I22))</f>
        <v>2241744.2265574355</v>
      </c>
      <c r="K19" s="93">
        <f>ROUND(IF($C$7="EPS",Taux!$B$16,Taux!$C$16), 4)</f>
        <v>0</v>
      </c>
      <c r="L19" s="117">
        <f t="shared" si="2"/>
        <v>1120872.1132787177</v>
      </c>
      <c r="M19" s="117">
        <f>VLOOKUP($C$3,donnees_sources_MCO!$B$3:$AP$442,ROW()+14,0)</f>
        <v>83611</v>
      </c>
      <c r="N19" s="117">
        <f t="shared" si="3"/>
        <v>238413</v>
      </c>
      <c r="O19" s="117">
        <f t="shared" si="4"/>
        <v>1120874</v>
      </c>
      <c r="P19" s="118"/>
      <c r="Q19" s="118"/>
    </row>
    <row r="20" spans="2:17" x14ac:dyDescent="0.2">
      <c r="B20" s="23" t="s">
        <v>6</v>
      </c>
      <c r="C20" s="28">
        <f>VLOOKUP($C$3,donnees_sources_MCO!$B$3:$AP$442,ROW()-5,0)</f>
        <v>0</v>
      </c>
      <c r="D20" s="10"/>
      <c r="E20" s="23" t="s">
        <v>6</v>
      </c>
      <c r="F20" s="97"/>
      <c r="G20" s="103">
        <f>IF($C$8="NON",1,VLOOKUP($C$3,donnees_sources_MCO!$B$3:$BO$442,ROW()+27,FALSE))</f>
        <v>1</v>
      </c>
      <c r="H20" s="28">
        <f t="shared" si="0"/>
        <v>0</v>
      </c>
      <c r="I20" s="101"/>
      <c r="J20" s="28">
        <f t="shared" ref="J20:J21" si="5">H20</f>
        <v>0</v>
      </c>
      <c r="K20" s="35">
        <f>ROUND(IF($C$7="EPS",Taux!$B$17,Taux!$C$17), 4)</f>
        <v>2.4500000000000001E-2</v>
      </c>
      <c r="L20" s="117">
        <f t="shared" si="2"/>
        <v>0</v>
      </c>
      <c r="M20" s="117">
        <f>VLOOKUP($C$3,donnees_sources_MCO!$B$3:$AP$442,ROW()+14,0)</f>
        <v>0</v>
      </c>
      <c r="N20" s="117">
        <f t="shared" si="3"/>
        <v>0</v>
      </c>
      <c r="O20" s="117">
        <f t="shared" si="4"/>
        <v>0</v>
      </c>
      <c r="P20" s="118"/>
      <c r="Q20" s="118"/>
    </row>
    <row r="21" spans="2:17" x14ac:dyDescent="0.2">
      <c r="B21" s="23" t="s">
        <v>7</v>
      </c>
      <c r="C21" s="28">
        <f>VLOOKUP($C$3,donnees_sources_MCO!$B$3:$AP$442,ROW()-5,0)</f>
        <v>371876</v>
      </c>
      <c r="D21" s="10"/>
      <c r="E21" s="23" t="s">
        <v>7</v>
      </c>
      <c r="F21" s="96"/>
      <c r="G21" s="103">
        <f>IF($C$8="NON",1,VLOOKUP($C$3,donnees_sources_MCO!$B$3:$BO$442,ROW()+27,FALSE))</f>
        <v>0.80257395654058261</v>
      </c>
      <c r="H21" s="28">
        <f t="shared" si="0"/>
        <v>298457.99266248569</v>
      </c>
      <c r="I21" s="101"/>
      <c r="J21" s="28">
        <f t="shared" si="5"/>
        <v>298457.99266248569</v>
      </c>
      <c r="K21" s="35">
        <f>ROUND(IF($C$7="EPS",Taux!$B$18,Taux!$C$18), 4)</f>
        <v>2.4500000000000001E-2</v>
      </c>
      <c r="L21" s="117">
        <f t="shared" si="2"/>
        <v>152885.10674135829</v>
      </c>
      <c r="M21" s="117">
        <f>VLOOKUP($C$3,donnees_sources_MCO!$B$3:$AP$442,ROW()+14,0)</f>
        <v>30990</v>
      </c>
      <c r="N21" s="117">
        <f t="shared" si="3"/>
        <v>22726</v>
      </c>
      <c r="O21" s="117">
        <f t="shared" si="4"/>
        <v>152884</v>
      </c>
      <c r="P21" s="118"/>
      <c r="Q21" s="118"/>
    </row>
    <row r="22" spans="2:17" ht="60.75" customHeight="1" x14ac:dyDescent="0.2">
      <c r="B22" s="23" t="s">
        <v>11</v>
      </c>
      <c r="C22" s="28">
        <f>VLOOKUP($C$3,donnees_sources_MCO!$B$3:$AP$442,ROW()-5,0)</f>
        <v>3742994</v>
      </c>
      <c r="D22" s="10"/>
      <c r="E22" s="87" t="s">
        <v>114</v>
      </c>
      <c r="F22" s="95" t="s">
        <v>81</v>
      </c>
      <c r="G22" s="103">
        <f>IF($C$8="NON",1,VLOOKUP($C$3,donnees_sources_MCO!$B$3:$BO$442,ROW()+27,FALSE))</f>
        <v>0.58587167659073736</v>
      </c>
      <c r="H22" s="28">
        <f t="shared" si="0"/>
        <v>2192914.1702490705</v>
      </c>
      <c r="I22" s="89">
        <f>1-VLOOKUP($C$3,donnees_sources_MCO!$B$3:$BO$442,56,FALSE)</f>
        <v>0.18284500061588327</v>
      </c>
      <c r="J22" s="85">
        <f>IF($C$9="NON",H22*I22,(H22+J39)*I22-J39)</f>
        <v>400963.39280977042</v>
      </c>
      <c r="K22" s="93">
        <f>ROUND(IF($C$7="EPS",Taux!$B$19,Taux!$C$19), 4)</f>
        <v>0</v>
      </c>
      <c r="L22" s="117">
        <f t="shared" si="2"/>
        <v>200481.69640488521</v>
      </c>
      <c r="M22" s="117">
        <f>VLOOKUP($C$3,donnees_sources_MCO!$B$3:$AP$442,ROW()+14,0)</f>
        <v>311916</v>
      </c>
      <c r="N22" s="117">
        <f t="shared" si="3"/>
        <v>-105838</v>
      </c>
      <c r="O22" s="117">
        <f t="shared" si="4"/>
        <v>200480</v>
      </c>
      <c r="P22" s="118"/>
      <c r="Q22" s="118"/>
    </row>
    <row r="23" spans="2:17" ht="25.5" x14ac:dyDescent="0.2">
      <c r="B23" s="26" t="s">
        <v>21</v>
      </c>
      <c r="C23" s="30">
        <f>SUM(C13:C22)</f>
        <v>91609378</v>
      </c>
      <c r="D23" s="10"/>
      <c r="E23" s="26" t="s">
        <v>21</v>
      </c>
      <c r="F23" s="26"/>
      <c r="G23" s="105"/>
      <c r="H23" s="30">
        <f>SUM(H13:H22)</f>
        <v>72283978.189416021</v>
      </c>
      <c r="I23" s="30"/>
      <c r="J23" s="30">
        <f t="shared" ref="J23:O23" si="6">SUM(J13:J22)</f>
        <v>72283978.189416006</v>
      </c>
      <c r="K23" s="30"/>
      <c r="L23" s="120">
        <f t="shared" si="6"/>
        <v>37094542.314313903</v>
      </c>
      <c r="M23" s="120">
        <f t="shared" si="6"/>
        <v>7634116</v>
      </c>
      <c r="N23" s="120">
        <f>SUM(N13:N22)</f>
        <v>5456578</v>
      </c>
      <c r="O23" s="120">
        <f t="shared" si="6"/>
        <v>37094544</v>
      </c>
      <c r="P23" s="118"/>
      <c r="Q23" s="118"/>
    </row>
    <row r="24" spans="2:17" ht="25.5" x14ac:dyDescent="0.2">
      <c r="B24" s="23" t="s">
        <v>12</v>
      </c>
      <c r="C24" s="28">
        <f>VLOOKUP($C$3,donnees_sources_MCO!$B$3:$AP$442,ROW()-6,0)</f>
        <v>40414</v>
      </c>
      <c r="D24" s="10"/>
      <c r="E24" s="23" t="s">
        <v>12</v>
      </c>
      <c r="F24" s="96"/>
      <c r="G24" s="103">
        <f>IF($C$8="NON",1,VLOOKUP($C$3,donnees_sources_MCO!$B$3:$BO$442,ROW()+26,FALSE))</f>
        <v>0.94047788076037553</v>
      </c>
      <c r="H24" s="28">
        <f>C24*G24</f>
        <v>38008.47307304982</v>
      </c>
      <c r="I24" s="101"/>
      <c r="J24" s="28">
        <f t="shared" ref="J24:J27" si="7">H24</f>
        <v>38008.47307304982</v>
      </c>
      <c r="K24" s="35">
        <f>ROUND(IF($C$7="EPS",IF($C$6="SU",Taux!$B$9,Taux!$B$10), IF($C$6="SU",Taux!$C$9,Taux!$C$10)),4)</f>
        <v>2.7400000000000001E-2</v>
      </c>
      <c r="L24" s="117">
        <f>J24/2*(1+K24)</f>
        <v>19524.952617625695</v>
      </c>
      <c r="M24" s="117">
        <f>VLOOKUP($C$3,donnees_sources_MCO!$B$3:$AP$442,ROW()+13,0)</f>
        <v>3368</v>
      </c>
      <c r="N24" s="117">
        <f t="shared" si="3"/>
        <v>3197</v>
      </c>
      <c r="O24" s="117">
        <f t="shared" si="4"/>
        <v>19524</v>
      </c>
      <c r="P24" s="118"/>
      <c r="Q24" s="118"/>
    </row>
    <row r="25" spans="2:17" ht="25.5" x14ac:dyDescent="0.2">
      <c r="B25" s="23" t="s">
        <v>13</v>
      </c>
      <c r="C25" s="28">
        <f>VLOOKUP($C$3,donnees_sources_MCO!$B$3:$AP$442,ROW()-6,0)</f>
        <v>13504</v>
      </c>
      <c r="D25" s="10"/>
      <c r="E25" s="23" t="s">
        <v>13</v>
      </c>
      <c r="F25" s="96"/>
      <c r="G25" s="103">
        <f>IF($C$8="NON",1,VLOOKUP($C$3,donnees_sources_MCO!$B$3:$BO$442,ROW()+26,FALSE))</f>
        <v>1</v>
      </c>
      <c r="H25" s="28">
        <f t="shared" ref="H25:H27" si="8">C25*G25</f>
        <v>13504</v>
      </c>
      <c r="I25" s="101"/>
      <c r="J25" s="28">
        <f t="shared" si="7"/>
        <v>13504</v>
      </c>
      <c r="K25" s="35">
        <f>ROUND(IF($C$7="EPS",IF($C$6="SU",Taux!$B$9,Taux!$B$10), IF($C$6="SU",Taux!$C$9,Taux!$C$10)),4)</f>
        <v>2.7400000000000001E-2</v>
      </c>
      <c r="L25" s="117">
        <f t="shared" ref="L25:L27" si="9">J25/2*(1+K25)</f>
        <v>6937.0048000000006</v>
      </c>
      <c r="M25" s="117">
        <f>VLOOKUP($C$3,donnees_sources_MCO!$B$3:$AP$442,ROW()+13,0)</f>
        <v>1125</v>
      </c>
      <c r="N25" s="117">
        <f t="shared" si="3"/>
        <v>1172</v>
      </c>
      <c r="O25" s="117">
        <f t="shared" si="4"/>
        <v>6938</v>
      </c>
      <c r="P25" s="118"/>
      <c r="Q25" s="118"/>
    </row>
    <row r="26" spans="2:17" x14ac:dyDescent="0.2">
      <c r="B26" s="23" t="s">
        <v>14</v>
      </c>
      <c r="C26" s="28">
        <f>VLOOKUP($C$3,donnees_sources_MCO!$B$3:$AP$442,ROW()-6,0)</f>
        <v>9006</v>
      </c>
      <c r="D26" s="10"/>
      <c r="E26" s="23" t="s">
        <v>14</v>
      </c>
      <c r="F26" s="96"/>
      <c r="G26" s="103">
        <f>IF($C$8="NON",1,VLOOKUP($C$3,donnees_sources_MCO!$B$3:$BO$442,ROW()+26,FALSE))</f>
        <v>0.82928155656236879</v>
      </c>
      <c r="H26" s="28">
        <f t="shared" si="8"/>
        <v>7468.5096984006932</v>
      </c>
      <c r="I26" s="101"/>
      <c r="J26" s="28">
        <f t="shared" si="7"/>
        <v>7468.5096984006932</v>
      </c>
      <c r="K26" s="35">
        <f>ROUND(IF($C$7="EPS",IF($C$6="SU",Taux!$B$9,Taux!$B$10), IF($C$6="SU",Taux!$C$9,Taux!$C$10)),4)</f>
        <v>2.7400000000000001E-2</v>
      </c>
      <c r="L26" s="117">
        <f t="shared" si="9"/>
        <v>3836.5734320684364</v>
      </c>
      <c r="M26" s="117">
        <f>VLOOKUP($C$3,donnees_sources_MCO!$B$3:$AP$442,ROW()+13,0)</f>
        <v>751</v>
      </c>
      <c r="N26" s="117">
        <f t="shared" si="3"/>
        <v>584</v>
      </c>
      <c r="O26" s="117">
        <f t="shared" si="4"/>
        <v>3838</v>
      </c>
      <c r="P26" s="118"/>
      <c r="Q26" s="118"/>
    </row>
    <row r="27" spans="2:17" x14ac:dyDescent="0.2">
      <c r="B27" s="24" t="s">
        <v>15</v>
      </c>
      <c r="C27" s="28">
        <f>VLOOKUP($C$3,donnees_sources_MCO!$B$3:$AP$442,ROW()-6,0)</f>
        <v>13824</v>
      </c>
      <c r="D27" s="10"/>
      <c r="E27" s="24" t="s">
        <v>15</v>
      </c>
      <c r="F27" s="96"/>
      <c r="G27" s="103">
        <f>IF($C$8="NON",1,VLOOKUP($C$3,donnees_sources_MCO!$B$3:$BO$442,ROW()+26,FALSE))</f>
        <v>0.95017050152605287</v>
      </c>
      <c r="H27" s="28">
        <f t="shared" si="8"/>
        <v>13135.157013096155</v>
      </c>
      <c r="I27" s="101"/>
      <c r="J27" s="28">
        <f t="shared" si="7"/>
        <v>13135.157013096155</v>
      </c>
      <c r="K27" s="35">
        <f>ROUND(IF($C$7="EPS",Taux!$B$19,Taux!$C$19), 4)</f>
        <v>0</v>
      </c>
      <c r="L27" s="117">
        <f t="shared" si="9"/>
        <v>6567.5785065480777</v>
      </c>
      <c r="M27" s="117">
        <f>VLOOKUP($C$3,donnees_sources_MCO!$B$3:$AP$442,ROW()+13,0)</f>
        <v>1152</v>
      </c>
      <c r="N27" s="117">
        <f t="shared" si="3"/>
        <v>1066</v>
      </c>
      <c r="O27" s="117">
        <f t="shared" si="4"/>
        <v>6568</v>
      </c>
      <c r="P27" s="118"/>
      <c r="Q27" s="118"/>
    </row>
    <row r="28" spans="2:17" x14ac:dyDescent="0.2">
      <c r="B28" s="25" t="s">
        <v>20</v>
      </c>
      <c r="C28" s="29">
        <f>SUM(C26:C27)</f>
        <v>22830</v>
      </c>
      <c r="D28" s="10"/>
      <c r="E28" s="25" t="s">
        <v>20</v>
      </c>
      <c r="F28" s="25"/>
      <c r="G28" s="29"/>
      <c r="H28" s="29">
        <f>SUM(H26:H27)</f>
        <v>20603.666711496848</v>
      </c>
      <c r="I28" s="29"/>
      <c r="J28" s="29">
        <f>SUM(J26:J27)</f>
        <v>20603.666711496848</v>
      </c>
      <c r="K28" s="29"/>
      <c r="L28" s="121">
        <f t="shared" ref="L28:O28" si="10">SUM(L26:L27)</f>
        <v>10404.151938616515</v>
      </c>
      <c r="M28" s="121">
        <f t="shared" si="10"/>
        <v>1903</v>
      </c>
      <c r="N28" s="121">
        <f t="shared" si="10"/>
        <v>1650</v>
      </c>
      <c r="O28" s="121">
        <f t="shared" si="10"/>
        <v>10406</v>
      </c>
      <c r="P28" s="118"/>
      <c r="Q28" s="118"/>
    </row>
    <row r="29" spans="2:17" ht="25.5" x14ac:dyDescent="0.2">
      <c r="B29" s="26" t="s">
        <v>19</v>
      </c>
      <c r="C29" s="30">
        <f>SUM(C23,C24,C25,C28)</f>
        <v>91686126</v>
      </c>
      <c r="D29" s="10"/>
      <c r="E29" s="26" t="s">
        <v>19</v>
      </c>
      <c r="F29" s="26"/>
      <c r="G29" s="30"/>
      <c r="H29" s="30">
        <f>SUM(H28,H25,H24,H23)</f>
        <v>72356094.329200566</v>
      </c>
      <c r="I29" s="30"/>
      <c r="J29" s="30">
        <f t="shared" ref="J29:O29" si="11">SUM(J28,J25,J24,J23)</f>
        <v>72356094.329200551</v>
      </c>
      <c r="K29" s="30"/>
      <c r="L29" s="30">
        <f t="shared" si="11"/>
        <v>37131408.423670143</v>
      </c>
      <c r="M29" s="30">
        <f t="shared" si="11"/>
        <v>7640512</v>
      </c>
      <c r="N29" s="30">
        <f t="shared" si="11"/>
        <v>5462597</v>
      </c>
      <c r="O29" s="30">
        <f t="shared" si="11"/>
        <v>37131412</v>
      </c>
    </row>
    <row r="30" spans="2:17" x14ac:dyDescent="0.2">
      <c r="C30" s="27"/>
      <c r="D30" s="10"/>
      <c r="E30" s="10"/>
      <c r="F30" s="10"/>
      <c r="G30" s="27"/>
      <c r="H30" s="27"/>
      <c r="J30" s="27"/>
      <c r="K30" s="36"/>
      <c r="L30" s="27"/>
      <c r="M30" s="27"/>
      <c r="N30" s="27"/>
      <c r="O30" s="27"/>
      <c r="P30" s="27"/>
    </row>
    <row r="31" spans="2:17" x14ac:dyDescent="0.2">
      <c r="C31" s="27"/>
      <c r="D31" s="10"/>
      <c r="E31" s="10"/>
      <c r="F31" s="10"/>
      <c r="G31" s="27"/>
      <c r="H31" s="27"/>
      <c r="I31" s="10"/>
      <c r="J31" s="27"/>
      <c r="L31" s="27"/>
      <c r="M31" s="27"/>
      <c r="N31" s="27"/>
      <c r="O31" s="27"/>
      <c r="P31" s="27"/>
    </row>
    <row r="32" spans="2:17" x14ac:dyDescent="0.2">
      <c r="C32" s="27"/>
      <c r="D32" s="27"/>
      <c r="E32" s="27"/>
      <c r="G32" s="27"/>
      <c r="H32" s="27"/>
      <c r="I32" s="27"/>
      <c r="J32" s="27"/>
      <c r="K32" s="27"/>
      <c r="L32" s="27"/>
      <c r="M32" s="27"/>
      <c r="N32" s="27"/>
      <c r="O32" s="27"/>
      <c r="P32" s="27"/>
    </row>
    <row r="33" spans="2:16" x14ac:dyDescent="0.2">
      <c r="C33" s="27"/>
      <c r="D33" s="10"/>
      <c r="E33" s="10"/>
      <c r="F33" s="92"/>
      <c r="G33" s="27"/>
      <c r="H33" s="27"/>
      <c r="I33" s="10"/>
      <c r="J33" s="27"/>
      <c r="K33" s="27"/>
      <c r="L33" s="27"/>
      <c r="M33" s="27"/>
      <c r="N33" s="27"/>
      <c r="O33" s="27"/>
      <c r="P33" s="27"/>
    </row>
    <row r="34" spans="2:16" ht="25.5" x14ac:dyDescent="0.2">
      <c r="B34" s="13" t="s">
        <v>35</v>
      </c>
      <c r="C34" s="31"/>
      <c r="D34" s="10"/>
      <c r="E34" s="10"/>
      <c r="G34" s="31"/>
      <c r="H34" s="31"/>
      <c r="I34" s="10"/>
      <c r="J34" s="31"/>
      <c r="K34" s="38"/>
      <c r="L34" s="31"/>
    </row>
    <row r="35" spans="2:16" ht="72" x14ac:dyDescent="0.2">
      <c r="B35" s="3" t="s">
        <v>16</v>
      </c>
      <c r="C35" s="21" t="s">
        <v>72</v>
      </c>
      <c r="D35" s="10"/>
      <c r="E35" s="10"/>
      <c r="F35" s="10"/>
      <c r="G35" s="98"/>
      <c r="H35" s="98"/>
      <c r="I35" s="21" t="s">
        <v>84</v>
      </c>
      <c r="J35" s="34" t="s">
        <v>76</v>
      </c>
      <c r="K35" s="34" t="s">
        <v>40</v>
      </c>
      <c r="L35" s="22" t="s">
        <v>167</v>
      </c>
    </row>
    <row r="36" spans="2:16" x14ac:dyDescent="0.2">
      <c r="B36" s="23" t="s">
        <v>0</v>
      </c>
      <c r="C36" s="28">
        <f>VLOOKUP($C$3,donnees_sources_MCO!$B$3:$BO$442,ROW()-13,0)</f>
        <v>0</v>
      </c>
      <c r="D36" s="10"/>
      <c r="E36" s="10"/>
      <c r="F36" s="10"/>
      <c r="G36" s="99"/>
      <c r="H36" s="99"/>
      <c r="I36" s="103">
        <f>IF($C$8="NON",1,VLOOKUP($C$3,donnees_sources_MCO!$B$3:$BO$442,54,FALSE))</f>
        <v>0.69514994656963935</v>
      </c>
      <c r="J36" s="28">
        <f>C36</f>
        <v>0</v>
      </c>
      <c r="K36" s="35">
        <f>ROUND(IF($C$7="EPS",IF($C$6="SU",Taux!$B$9,Taux!$B$10), IF($C$6="SU",Taux!$C$9,Taux!$C$10)),4)</f>
        <v>2.7400000000000001E-2</v>
      </c>
      <c r="L36" s="28">
        <f>ROUND(J36/2*(1+K36),0)</f>
        <v>0</v>
      </c>
    </row>
    <row r="37" spans="2:16" x14ac:dyDescent="0.2">
      <c r="B37" s="23" t="s">
        <v>2</v>
      </c>
      <c r="C37" s="28">
        <f>VLOOKUP($C$3,donnees_sources_MCO!$B$3:$BO$442,ROW()-13,0)</f>
        <v>0</v>
      </c>
      <c r="D37" s="10"/>
      <c r="E37" s="10"/>
      <c r="F37" s="10"/>
      <c r="G37" s="99"/>
      <c r="H37" s="99"/>
      <c r="I37" s="103">
        <f>IF($C$8="NON",1,VLOOKUP($C$3,donnees_sources_MCO!$B$3:$BO$442,54,FALSE))</f>
        <v>0.69514994656963935</v>
      </c>
      <c r="J37" s="28">
        <f t="shared" ref="J37:J38" si="12">C37</f>
        <v>0</v>
      </c>
      <c r="K37" s="35">
        <f>ROUND(IF($C$7="EPS",Taux!$B$12,Taux!$C$12), 4)</f>
        <v>0</v>
      </c>
      <c r="L37" s="28">
        <f t="shared" ref="L37:L38" si="13">ROUND(J37/2*(1+K37),0)</f>
        <v>0</v>
      </c>
    </row>
    <row r="38" spans="2:16" x14ac:dyDescent="0.2">
      <c r="B38" s="4" t="s">
        <v>37</v>
      </c>
      <c r="C38" s="28">
        <f>VLOOKUP($C$3,donnees_sources_MCO!$B$3:$BO$442,ROW()-13,0)</f>
        <v>0</v>
      </c>
      <c r="D38" s="10"/>
      <c r="E38" s="10"/>
      <c r="F38" s="10"/>
      <c r="G38" s="99"/>
      <c r="H38" s="99"/>
      <c r="I38" s="103">
        <f>IF($C$8="NON",1,VLOOKUP($C$3,donnees_sources_MCO!$B$3:$BO$442,54,FALSE))</f>
        <v>0.69514994656963935</v>
      </c>
      <c r="J38" s="28">
        <f t="shared" si="12"/>
        <v>0</v>
      </c>
      <c r="K38" s="35">
        <f>ROUND(IF($C$7="EPS",Taux!$B$15,Taux!$C$15), 4)</f>
        <v>2.4500000000000001E-2</v>
      </c>
      <c r="L38" s="28">
        <f t="shared" si="13"/>
        <v>0</v>
      </c>
    </row>
    <row r="39" spans="2:16" x14ac:dyDescent="0.2">
      <c r="B39" s="4" t="s">
        <v>18</v>
      </c>
      <c r="C39" s="28">
        <f>VLOOKUP($C$3,donnees_sources_MCO!$B$3:$BO$442,ROW()-13,0)</f>
        <v>7451470</v>
      </c>
      <c r="D39" s="10"/>
      <c r="E39" s="10"/>
      <c r="F39" s="10"/>
      <c r="G39" s="99"/>
      <c r="H39" s="99"/>
      <c r="I39" s="103">
        <f>IF($C$8="NON",1,VLOOKUP($C$3,donnees_sources_MCO!$B$3:$BO$442,54,FALSE))</f>
        <v>0.69514994656963935</v>
      </c>
      <c r="J39" s="28">
        <f>C39*I39</f>
        <v>5179888.9723652704</v>
      </c>
      <c r="K39" s="35">
        <f>ROUND(IF($C$7="EPS",Taux!$B$19,Taux!$C$19), 4)</f>
        <v>0</v>
      </c>
      <c r="L39" s="28">
        <f>ROUND(J39/2*(1+K39),0)</f>
        <v>2589944</v>
      </c>
    </row>
    <row r="40" spans="2:16" x14ac:dyDescent="0.2">
      <c r="B40" s="25" t="s">
        <v>19</v>
      </c>
      <c r="C40" s="29">
        <f>SUM(C36:C39)</f>
        <v>7451470</v>
      </c>
      <c r="D40" s="10"/>
      <c r="E40" s="10"/>
      <c r="F40" s="10"/>
      <c r="G40" s="100"/>
      <c r="H40" s="100"/>
      <c r="I40" s="29"/>
      <c r="J40" s="29">
        <f>SUM(J36:J39)</f>
        <v>5179888.9723652704</v>
      </c>
      <c r="K40" s="29"/>
      <c r="L40" s="29">
        <f>SUM(L36:L39)</f>
        <v>2589944</v>
      </c>
    </row>
    <row r="41" spans="2:16" x14ac:dyDescent="0.2">
      <c r="C41" s="27"/>
      <c r="D41" s="10"/>
      <c r="E41" s="10"/>
      <c r="F41" s="10"/>
      <c r="G41" s="27"/>
      <c r="H41" s="27"/>
      <c r="I41" s="10"/>
      <c r="J41" s="27"/>
      <c r="L41" s="27"/>
    </row>
    <row r="42" spans="2:16" x14ac:dyDescent="0.2">
      <c r="C42" s="27"/>
      <c r="D42" s="10"/>
      <c r="E42" s="10"/>
      <c r="F42" s="10"/>
      <c r="G42" s="27"/>
      <c r="H42" s="27"/>
      <c r="I42" s="10"/>
      <c r="J42" s="27"/>
      <c r="L42" s="27"/>
    </row>
    <row r="43" spans="2:16" x14ac:dyDescent="0.2">
      <c r="C43" s="27"/>
      <c r="D43" s="10"/>
      <c r="E43" s="10"/>
      <c r="F43" s="10"/>
      <c r="G43" s="27"/>
      <c r="H43" s="27"/>
      <c r="I43" s="10"/>
      <c r="J43" s="27"/>
      <c r="L43" s="27"/>
      <c r="N43" s="27"/>
    </row>
    <row r="44" spans="2:16" x14ac:dyDescent="0.2">
      <c r="G44" s="27"/>
      <c r="H44" s="27"/>
      <c r="L44" s="27"/>
    </row>
  </sheetData>
  <pageMargins left="0.7" right="0.7" top="0.75" bottom="0.75" header="0.3" footer="0.3"/>
  <pageSetup paperSize="9" orientation="portrait" horizontalDpi="90" verticalDpi="9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345E225D-78C3-49AA-9E24-3A17E9197432}">
          <x14:formula1>
            <xm:f>donnees_notification_MCO!$B$3:$B$3</xm:f>
          </x14:formula1>
          <xm:sqref>C3</xm:sqref>
        </x14:dataValidation>
        <x14:dataValidation type="list" allowBlank="1" showInputMessage="1" showErrorMessage="1" xr:uid="{751A6E1A-7E5A-4EA0-800B-666B8D977496}">
          <x14:formula1>
            <xm:f>donnees_sources_MCO!$B$3:$B$442</xm:f>
          </x14:formula1>
          <xm:sqref>D3:E3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14BCF9-22D6-4FD6-B0A3-42587BA537DE}">
  <dimension ref="B1:L36"/>
  <sheetViews>
    <sheetView showGridLines="0" zoomScale="90" zoomScaleNormal="90" workbookViewId="0">
      <selection activeCell="I9" sqref="I9:L15"/>
    </sheetView>
  </sheetViews>
  <sheetFormatPr baseColWidth="10" defaultRowHeight="12.75" x14ac:dyDescent="0.2"/>
  <cols>
    <col min="1" max="1" width="2" style="123" customWidth="1"/>
    <col min="2" max="2" width="42" style="123" customWidth="1"/>
    <col min="3" max="3" width="16.42578125" style="123" bestFit="1" customWidth="1"/>
    <col min="4" max="4" width="21.85546875" style="123" customWidth="1"/>
    <col min="5" max="6" width="17" style="123" customWidth="1"/>
    <col min="7" max="7" width="16" style="123" customWidth="1"/>
    <col min="8" max="8" width="17.140625" style="123" customWidth="1"/>
    <col min="9" max="9" width="18.28515625" style="123" bestFit="1" customWidth="1"/>
    <col min="10" max="10" width="17.5703125" style="123" customWidth="1"/>
    <col min="11" max="230" width="11.42578125" style="123"/>
    <col min="231" max="231" width="47.28515625" style="123" customWidth="1"/>
    <col min="232" max="232" width="23.7109375" style="123" customWidth="1"/>
    <col min="233" max="233" width="21.28515625" style="123" customWidth="1"/>
    <col min="234" max="234" width="17.5703125" style="123" customWidth="1"/>
    <col min="235" max="235" width="16.28515625" style="123" customWidth="1"/>
    <col min="236" max="236" width="19.28515625" style="123" customWidth="1"/>
    <col min="237" max="238" width="15" style="123" bestFit="1" customWidth="1"/>
    <col min="239" max="239" width="11.7109375" style="123" customWidth="1"/>
    <col min="240" max="240" width="15" style="123" bestFit="1" customWidth="1"/>
    <col min="241" max="241" width="16.7109375" style="123" bestFit="1" customWidth="1"/>
    <col min="242" max="243" width="13.28515625" style="123" customWidth="1"/>
    <col min="244" max="244" width="13" style="123" customWidth="1"/>
    <col min="245" max="486" width="11.42578125" style="123"/>
    <col min="487" max="487" width="47.28515625" style="123" customWidth="1"/>
    <col min="488" max="488" width="23.7109375" style="123" customWidth="1"/>
    <col min="489" max="489" width="21.28515625" style="123" customWidth="1"/>
    <col min="490" max="490" width="17.5703125" style="123" customWidth="1"/>
    <col min="491" max="491" width="16.28515625" style="123" customWidth="1"/>
    <col min="492" max="492" width="19.28515625" style="123" customWidth="1"/>
    <col min="493" max="494" width="15" style="123" bestFit="1" customWidth="1"/>
    <col min="495" max="495" width="11.7109375" style="123" customWidth="1"/>
    <col min="496" max="496" width="15" style="123" bestFit="1" customWidth="1"/>
    <col min="497" max="497" width="16.7109375" style="123" bestFit="1" customWidth="1"/>
    <col min="498" max="499" width="13.28515625" style="123" customWidth="1"/>
    <col min="500" max="500" width="13" style="123" customWidth="1"/>
    <col min="501" max="742" width="11.42578125" style="123"/>
    <col min="743" max="743" width="47.28515625" style="123" customWidth="1"/>
    <col min="744" max="744" width="23.7109375" style="123" customWidth="1"/>
    <col min="745" max="745" width="21.28515625" style="123" customWidth="1"/>
    <col min="746" max="746" width="17.5703125" style="123" customWidth="1"/>
    <col min="747" max="747" width="16.28515625" style="123" customWidth="1"/>
    <col min="748" max="748" width="19.28515625" style="123" customWidth="1"/>
    <col min="749" max="750" width="15" style="123" bestFit="1" customWidth="1"/>
    <col min="751" max="751" width="11.7109375" style="123" customWidth="1"/>
    <col min="752" max="752" width="15" style="123" bestFit="1" customWidth="1"/>
    <col min="753" max="753" width="16.7109375" style="123" bestFit="1" customWidth="1"/>
    <col min="754" max="755" width="13.28515625" style="123" customWidth="1"/>
    <col min="756" max="756" width="13" style="123" customWidth="1"/>
    <col min="757" max="998" width="11.42578125" style="123"/>
    <col min="999" max="999" width="47.28515625" style="123" customWidth="1"/>
    <col min="1000" max="1000" width="23.7109375" style="123" customWidth="1"/>
    <col min="1001" max="1001" width="21.28515625" style="123" customWidth="1"/>
    <col min="1002" max="1002" width="17.5703125" style="123" customWidth="1"/>
    <col min="1003" max="1003" width="16.28515625" style="123" customWidth="1"/>
    <col min="1004" max="1004" width="19.28515625" style="123" customWidth="1"/>
    <col min="1005" max="1006" width="15" style="123" bestFit="1" customWidth="1"/>
    <col min="1007" max="1007" width="11.7109375" style="123" customWidth="1"/>
    <col min="1008" max="1008" width="15" style="123" bestFit="1" customWidth="1"/>
    <col min="1009" max="1009" width="16.7109375" style="123" bestFit="1" customWidth="1"/>
    <col min="1010" max="1011" width="13.28515625" style="123" customWidth="1"/>
    <col min="1012" max="1012" width="13" style="123" customWidth="1"/>
    <col min="1013" max="1254" width="11.42578125" style="123"/>
    <col min="1255" max="1255" width="47.28515625" style="123" customWidth="1"/>
    <col min="1256" max="1256" width="23.7109375" style="123" customWidth="1"/>
    <col min="1257" max="1257" width="21.28515625" style="123" customWidth="1"/>
    <col min="1258" max="1258" width="17.5703125" style="123" customWidth="1"/>
    <col min="1259" max="1259" width="16.28515625" style="123" customWidth="1"/>
    <col min="1260" max="1260" width="19.28515625" style="123" customWidth="1"/>
    <col min="1261" max="1262" width="15" style="123" bestFit="1" customWidth="1"/>
    <col min="1263" max="1263" width="11.7109375" style="123" customWidth="1"/>
    <col min="1264" max="1264" width="15" style="123" bestFit="1" customWidth="1"/>
    <col min="1265" max="1265" width="16.7109375" style="123" bestFit="1" customWidth="1"/>
    <col min="1266" max="1267" width="13.28515625" style="123" customWidth="1"/>
    <col min="1268" max="1268" width="13" style="123" customWidth="1"/>
    <col min="1269" max="1510" width="11.42578125" style="123"/>
    <col min="1511" max="1511" width="47.28515625" style="123" customWidth="1"/>
    <col min="1512" max="1512" width="23.7109375" style="123" customWidth="1"/>
    <col min="1513" max="1513" width="21.28515625" style="123" customWidth="1"/>
    <col min="1514" max="1514" width="17.5703125" style="123" customWidth="1"/>
    <col min="1515" max="1515" width="16.28515625" style="123" customWidth="1"/>
    <col min="1516" max="1516" width="19.28515625" style="123" customWidth="1"/>
    <col min="1517" max="1518" width="15" style="123" bestFit="1" customWidth="1"/>
    <col min="1519" max="1519" width="11.7109375" style="123" customWidth="1"/>
    <col min="1520" max="1520" width="15" style="123" bestFit="1" customWidth="1"/>
    <col min="1521" max="1521" width="16.7109375" style="123" bestFit="1" customWidth="1"/>
    <col min="1522" max="1523" width="13.28515625" style="123" customWidth="1"/>
    <col min="1524" max="1524" width="13" style="123" customWidth="1"/>
    <col min="1525" max="1766" width="11.42578125" style="123"/>
    <col min="1767" max="1767" width="47.28515625" style="123" customWidth="1"/>
    <col min="1768" max="1768" width="23.7109375" style="123" customWidth="1"/>
    <col min="1769" max="1769" width="21.28515625" style="123" customWidth="1"/>
    <col min="1770" max="1770" width="17.5703125" style="123" customWidth="1"/>
    <col min="1771" max="1771" width="16.28515625" style="123" customWidth="1"/>
    <col min="1772" max="1772" width="19.28515625" style="123" customWidth="1"/>
    <col min="1773" max="1774" width="15" style="123" bestFit="1" customWidth="1"/>
    <col min="1775" max="1775" width="11.7109375" style="123" customWidth="1"/>
    <col min="1776" max="1776" width="15" style="123" bestFit="1" customWidth="1"/>
    <col min="1777" max="1777" width="16.7109375" style="123" bestFit="1" customWidth="1"/>
    <col min="1778" max="1779" width="13.28515625" style="123" customWidth="1"/>
    <col min="1780" max="1780" width="13" style="123" customWidth="1"/>
    <col min="1781" max="2022" width="11.42578125" style="123"/>
    <col min="2023" max="2023" width="47.28515625" style="123" customWidth="1"/>
    <col min="2024" max="2024" width="23.7109375" style="123" customWidth="1"/>
    <col min="2025" max="2025" width="21.28515625" style="123" customWidth="1"/>
    <col min="2026" max="2026" width="17.5703125" style="123" customWidth="1"/>
    <col min="2027" max="2027" width="16.28515625" style="123" customWidth="1"/>
    <col min="2028" max="2028" width="19.28515625" style="123" customWidth="1"/>
    <col min="2029" max="2030" width="15" style="123" bestFit="1" customWidth="1"/>
    <col min="2031" max="2031" width="11.7109375" style="123" customWidth="1"/>
    <col min="2032" max="2032" width="15" style="123" bestFit="1" customWidth="1"/>
    <col min="2033" max="2033" width="16.7109375" style="123" bestFit="1" customWidth="1"/>
    <col min="2034" max="2035" width="13.28515625" style="123" customWidth="1"/>
    <col min="2036" max="2036" width="13" style="123" customWidth="1"/>
    <col min="2037" max="2278" width="11.42578125" style="123"/>
    <col min="2279" max="2279" width="47.28515625" style="123" customWidth="1"/>
    <col min="2280" max="2280" width="23.7109375" style="123" customWidth="1"/>
    <col min="2281" max="2281" width="21.28515625" style="123" customWidth="1"/>
    <col min="2282" max="2282" width="17.5703125" style="123" customWidth="1"/>
    <col min="2283" max="2283" width="16.28515625" style="123" customWidth="1"/>
    <col min="2284" max="2284" width="19.28515625" style="123" customWidth="1"/>
    <col min="2285" max="2286" width="15" style="123" bestFit="1" customWidth="1"/>
    <col min="2287" max="2287" width="11.7109375" style="123" customWidth="1"/>
    <col min="2288" max="2288" width="15" style="123" bestFit="1" customWidth="1"/>
    <col min="2289" max="2289" width="16.7109375" style="123" bestFit="1" customWidth="1"/>
    <col min="2290" max="2291" width="13.28515625" style="123" customWidth="1"/>
    <col min="2292" max="2292" width="13" style="123" customWidth="1"/>
    <col min="2293" max="2534" width="11.42578125" style="123"/>
    <col min="2535" max="2535" width="47.28515625" style="123" customWidth="1"/>
    <col min="2536" max="2536" width="23.7109375" style="123" customWidth="1"/>
    <col min="2537" max="2537" width="21.28515625" style="123" customWidth="1"/>
    <col min="2538" max="2538" width="17.5703125" style="123" customWidth="1"/>
    <col min="2539" max="2539" width="16.28515625" style="123" customWidth="1"/>
    <col min="2540" max="2540" width="19.28515625" style="123" customWidth="1"/>
    <col min="2541" max="2542" width="15" style="123" bestFit="1" customWidth="1"/>
    <col min="2543" max="2543" width="11.7109375" style="123" customWidth="1"/>
    <col min="2544" max="2544" width="15" style="123" bestFit="1" customWidth="1"/>
    <col min="2545" max="2545" width="16.7109375" style="123" bestFit="1" customWidth="1"/>
    <col min="2546" max="2547" width="13.28515625" style="123" customWidth="1"/>
    <col min="2548" max="2548" width="13" style="123" customWidth="1"/>
    <col min="2549" max="2790" width="11.42578125" style="123"/>
    <col min="2791" max="2791" width="47.28515625" style="123" customWidth="1"/>
    <col min="2792" max="2792" width="23.7109375" style="123" customWidth="1"/>
    <col min="2793" max="2793" width="21.28515625" style="123" customWidth="1"/>
    <col min="2794" max="2794" width="17.5703125" style="123" customWidth="1"/>
    <col min="2795" max="2795" width="16.28515625" style="123" customWidth="1"/>
    <col min="2796" max="2796" width="19.28515625" style="123" customWidth="1"/>
    <col min="2797" max="2798" width="15" style="123" bestFit="1" customWidth="1"/>
    <col min="2799" max="2799" width="11.7109375" style="123" customWidth="1"/>
    <col min="2800" max="2800" width="15" style="123" bestFit="1" customWidth="1"/>
    <col min="2801" max="2801" width="16.7109375" style="123" bestFit="1" customWidth="1"/>
    <col min="2802" max="2803" width="13.28515625" style="123" customWidth="1"/>
    <col min="2804" max="2804" width="13" style="123" customWidth="1"/>
    <col min="2805" max="3046" width="11.42578125" style="123"/>
    <col min="3047" max="3047" width="47.28515625" style="123" customWidth="1"/>
    <col min="3048" max="3048" width="23.7109375" style="123" customWidth="1"/>
    <col min="3049" max="3049" width="21.28515625" style="123" customWidth="1"/>
    <col min="3050" max="3050" width="17.5703125" style="123" customWidth="1"/>
    <col min="3051" max="3051" width="16.28515625" style="123" customWidth="1"/>
    <col min="3052" max="3052" width="19.28515625" style="123" customWidth="1"/>
    <col min="3053" max="3054" width="15" style="123" bestFit="1" customWidth="1"/>
    <col min="3055" max="3055" width="11.7109375" style="123" customWidth="1"/>
    <col min="3056" max="3056" width="15" style="123" bestFit="1" customWidth="1"/>
    <col min="3057" max="3057" width="16.7109375" style="123" bestFit="1" customWidth="1"/>
    <col min="3058" max="3059" width="13.28515625" style="123" customWidth="1"/>
    <col min="3060" max="3060" width="13" style="123" customWidth="1"/>
    <col min="3061" max="3302" width="11.42578125" style="123"/>
    <col min="3303" max="3303" width="47.28515625" style="123" customWidth="1"/>
    <col min="3304" max="3304" width="23.7109375" style="123" customWidth="1"/>
    <col min="3305" max="3305" width="21.28515625" style="123" customWidth="1"/>
    <col min="3306" max="3306" width="17.5703125" style="123" customWidth="1"/>
    <col min="3307" max="3307" width="16.28515625" style="123" customWidth="1"/>
    <col min="3308" max="3308" width="19.28515625" style="123" customWidth="1"/>
    <col min="3309" max="3310" width="15" style="123" bestFit="1" customWidth="1"/>
    <col min="3311" max="3311" width="11.7109375" style="123" customWidth="1"/>
    <col min="3312" max="3312" width="15" style="123" bestFit="1" customWidth="1"/>
    <col min="3313" max="3313" width="16.7109375" style="123" bestFit="1" customWidth="1"/>
    <col min="3314" max="3315" width="13.28515625" style="123" customWidth="1"/>
    <col min="3316" max="3316" width="13" style="123" customWidth="1"/>
    <col min="3317" max="3558" width="11.42578125" style="123"/>
    <col min="3559" max="3559" width="47.28515625" style="123" customWidth="1"/>
    <col min="3560" max="3560" width="23.7109375" style="123" customWidth="1"/>
    <col min="3561" max="3561" width="21.28515625" style="123" customWidth="1"/>
    <col min="3562" max="3562" width="17.5703125" style="123" customWidth="1"/>
    <col min="3563" max="3563" width="16.28515625" style="123" customWidth="1"/>
    <col min="3564" max="3564" width="19.28515625" style="123" customWidth="1"/>
    <col min="3565" max="3566" width="15" style="123" bestFit="1" customWidth="1"/>
    <col min="3567" max="3567" width="11.7109375" style="123" customWidth="1"/>
    <col min="3568" max="3568" width="15" style="123" bestFit="1" customWidth="1"/>
    <col min="3569" max="3569" width="16.7109375" style="123" bestFit="1" customWidth="1"/>
    <col min="3570" max="3571" width="13.28515625" style="123" customWidth="1"/>
    <col min="3572" max="3572" width="13" style="123" customWidth="1"/>
    <col min="3573" max="3814" width="11.42578125" style="123"/>
    <col min="3815" max="3815" width="47.28515625" style="123" customWidth="1"/>
    <col min="3816" max="3816" width="23.7109375" style="123" customWidth="1"/>
    <col min="3817" max="3817" width="21.28515625" style="123" customWidth="1"/>
    <col min="3818" max="3818" width="17.5703125" style="123" customWidth="1"/>
    <col min="3819" max="3819" width="16.28515625" style="123" customWidth="1"/>
    <col min="3820" max="3820" width="19.28515625" style="123" customWidth="1"/>
    <col min="3821" max="3822" width="15" style="123" bestFit="1" customWidth="1"/>
    <col min="3823" max="3823" width="11.7109375" style="123" customWidth="1"/>
    <col min="3824" max="3824" width="15" style="123" bestFit="1" customWidth="1"/>
    <col min="3825" max="3825" width="16.7109375" style="123" bestFit="1" customWidth="1"/>
    <col min="3826" max="3827" width="13.28515625" style="123" customWidth="1"/>
    <col min="3828" max="3828" width="13" style="123" customWidth="1"/>
    <col min="3829" max="4070" width="11.42578125" style="123"/>
    <col min="4071" max="4071" width="47.28515625" style="123" customWidth="1"/>
    <col min="4072" max="4072" width="23.7109375" style="123" customWidth="1"/>
    <col min="4073" max="4073" width="21.28515625" style="123" customWidth="1"/>
    <col min="4074" max="4074" width="17.5703125" style="123" customWidth="1"/>
    <col min="4075" max="4075" width="16.28515625" style="123" customWidth="1"/>
    <col min="4076" max="4076" width="19.28515625" style="123" customWidth="1"/>
    <col min="4077" max="4078" width="15" style="123" bestFit="1" customWidth="1"/>
    <col min="4079" max="4079" width="11.7109375" style="123" customWidth="1"/>
    <col min="4080" max="4080" width="15" style="123" bestFit="1" customWidth="1"/>
    <col min="4081" max="4081" width="16.7109375" style="123" bestFit="1" customWidth="1"/>
    <col min="4082" max="4083" width="13.28515625" style="123" customWidth="1"/>
    <col min="4084" max="4084" width="13" style="123" customWidth="1"/>
    <col min="4085" max="4326" width="11.42578125" style="123"/>
    <col min="4327" max="4327" width="47.28515625" style="123" customWidth="1"/>
    <col min="4328" max="4328" width="23.7109375" style="123" customWidth="1"/>
    <col min="4329" max="4329" width="21.28515625" style="123" customWidth="1"/>
    <col min="4330" max="4330" width="17.5703125" style="123" customWidth="1"/>
    <col min="4331" max="4331" width="16.28515625" style="123" customWidth="1"/>
    <col min="4332" max="4332" width="19.28515625" style="123" customWidth="1"/>
    <col min="4333" max="4334" width="15" style="123" bestFit="1" customWidth="1"/>
    <col min="4335" max="4335" width="11.7109375" style="123" customWidth="1"/>
    <col min="4336" max="4336" width="15" style="123" bestFit="1" customWidth="1"/>
    <col min="4337" max="4337" width="16.7109375" style="123" bestFit="1" customWidth="1"/>
    <col min="4338" max="4339" width="13.28515625" style="123" customWidth="1"/>
    <col min="4340" max="4340" width="13" style="123" customWidth="1"/>
    <col min="4341" max="4582" width="11.42578125" style="123"/>
    <col min="4583" max="4583" width="47.28515625" style="123" customWidth="1"/>
    <col min="4584" max="4584" width="23.7109375" style="123" customWidth="1"/>
    <col min="4585" max="4585" width="21.28515625" style="123" customWidth="1"/>
    <col min="4586" max="4586" width="17.5703125" style="123" customWidth="1"/>
    <col min="4587" max="4587" width="16.28515625" style="123" customWidth="1"/>
    <col min="4588" max="4588" width="19.28515625" style="123" customWidth="1"/>
    <col min="4589" max="4590" width="15" style="123" bestFit="1" customWidth="1"/>
    <col min="4591" max="4591" width="11.7109375" style="123" customWidth="1"/>
    <col min="4592" max="4592" width="15" style="123" bestFit="1" customWidth="1"/>
    <col min="4593" max="4593" width="16.7109375" style="123" bestFit="1" customWidth="1"/>
    <col min="4594" max="4595" width="13.28515625" style="123" customWidth="1"/>
    <col min="4596" max="4596" width="13" style="123" customWidth="1"/>
    <col min="4597" max="4838" width="11.42578125" style="123"/>
    <col min="4839" max="4839" width="47.28515625" style="123" customWidth="1"/>
    <col min="4840" max="4840" width="23.7109375" style="123" customWidth="1"/>
    <col min="4841" max="4841" width="21.28515625" style="123" customWidth="1"/>
    <col min="4842" max="4842" width="17.5703125" style="123" customWidth="1"/>
    <col min="4843" max="4843" width="16.28515625" style="123" customWidth="1"/>
    <col min="4844" max="4844" width="19.28515625" style="123" customWidth="1"/>
    <col min="4845" max="4846" width="15" style="123" bestFit="1" customWidth="1"/>
    <col min="4847" max="4847" width="11.7109375" style="123" customWidth="1"/>
    <col min="4848" max="4848" width="15" style="123" bestFit="1" customWidth="1"/>
    <col min="4849" max="4849" width="16.7109375" style="123" bestFit="1" customWidth="1"/>
    <col min="4850" max="4851" width="13.28515625" style="123" customWidth="1"/>
    <col min="4852" max="4852" width="13" style="123" customWidth="1"/>
    <col min="4853" max="5094" width="11.42578125" style="123"/>
    <col min="5095" max="5095" width="47.28515625" style="123" customWidth="1"/>
    <col min="5096" max="5096" width="23.7109375" style="123" customWidth="1"/>
    <col min="5097" max="5097" width="21.28515625" style="123" customWidth="1"/>
    <col min="5098" max="5098" width="17.5703125" style="123" customWidth="1"/>
    <col min="5099" max="5099" width="16.28515625" style="123" customWidth="1"/>
    <col min="5100" max="5100" width="19.28515625" style="123" customWidth="1"/>
    <col min="5101" max="5102" width="15" style="123" bestFit="1" customWidth="1"/>
    <col min="5103" max="5103" width="11.7109375" style="123" customWidth="1"/>
    <col min="5104" max="5104" width="15" style="123" bestFit="1" customWidth="1"/>
    <col min="5105" max="5105" width="16.7109375" style="123" bestFit="1" customWidth="1"/>
    <col min="5106" max="5107" width="13.28515625" style="123" customWidth="1"/>
    <col min="5108" max="5108" width="13" style="123" customWidth="1"/>
    <col min="5109" max="5350" width="11.42578125" style="123"/>
    <col min="5351" max="5351" width="47.28515625" style="123" customWidth="1"/>
    <col min="5352" max="5352" width="23.7109375" style="123" customWidth="1"/>
    <col min="5353" max="5353" width="21.28515625" style="123" customWidth="1"/>
    <col min="5354" max="5354" width="17.5703125" style="123" customWidth="1"/>
    <col min="5355" max="5355" width="16.28515625" style="123" customWidth="1"/>
    <col min="5356" max="5356" width="19.28515625" style="123" customWidth="1"/>
    <col min="5357" max="5358" width="15" style="123" bestFit="1" customWidth="1"/>
    <col min="5359" max="5359" width="11.7109375" style="123" customWidth="1"/>
    <col min="5360" max="5360" width="15" style="123" bestFit="1" customWidth="1"/>
    <col min="5361" max="5361" width="16.7109375" style="123" bestFit="1" customWidth="1"/>
    <col min="5362" max="5363" width="13.28515625" style="123" customWidth="1"/>
    <col min="5364" max="5364" width="13" style="123" customWidth="1"/>
    <col min="5365" max="5606" width="11.42578125" style="123"/>
    <col min="5607" max="5607" width="47.28515625" style="123" customWidth="1"/>
    <col min="5608" max="5608" width="23.7109375" style="123" customWidth="1"/>
    <col min="5609" max="5609" width="21.28515625" style="123" customWidth="1"/>
    <col min="5610" max="5610" width="17.5703125" style="123" customWidth="1"/>
    <col min="5611" max="5611" width="16.28515625" style="123" customWidth="1"/>
    <col min="5612" max="5612" width="19.28515625" style="123" customWidth="1"/>
    <col min="5613" max="5614" width="15" style="123" bestFit="1" customWidth="1"/>
    <col min="5615" max="5615" width="11.7109375" style="123" customWidth="1"/>
    <col min="5616" max="5616" width="15" style="123" bestFit="1" customWidth="1"/>
    <col min="5617" max="5617" width="16.7109375" style="123" bestFit="1" customWidth="1"/>
    <col min="5618" max="5619" width="13.28515625" style="123" customWidth="1"/>
    <col min="5620" max="5620" width="13" style="123" customWidth="1"/>
    <col min="5621" max="5862" width="11.42578125" style="123"/>
    <col min="5863" max="5863" width="47.28515625" style="123" customWidth="1"/>
    <col min="5864" max="5864" width="23.7109375" style="123" customWidth="1"/>
    <col min="5865" max="5865" width="21.28515625" style="123" customWidth="1"/>
    <col min="5866" max="5866" width="17.5703125" style="123" customWidth="1"/>
    <col min="5867" max="5867" width="16.28515625" style="123" customWidth="1"/>
    <col min="5868" max="5868" width="19.28515625" style="123" customWidth="1"/>
    <col min="5869" max="5870" width="15" style="123" bestFit="1" customWidth="1"/>
    <col min="5871" max="5871" width="11.7109375" style="123" customWidth="1"/>
    <col min="5872" max="5872" width="15" style="123" bestFit="1" customWidth="1"/>
    <col min="5873" max="5873" width="16.7109375" style="123" bestFit="1" customWidth="1"/>
    <col min="5874" max="5875" width="13.28515625" style="123" customWidth="1"/>
    <col min="5876" max="5876" width="13" style="123" customWidth="1"/>
    <col min="5877" max="6118" width="11.42578125" style="123"/>
    <col min="6119" max="6119" width="47.28515625" style="123" customWidth="1"/>
    <col min="6120" max="6120" width="23.7109375" style="123" customWidth="1"/>
    <col min="6121" max="6121" width="21.28515625" style="123" customWidth="1"/>
    <col min="6122" max="6122" width="17.5703125" style="123" customWidth="1"/>
    <col min="6123" max="6123" width="16.28515625" style="123" customWidth="1"/>
    <col min="6124" max="6124" width="19.28515625" style="123" customWidth="1"/>
    <col min="6125" max="6126" width="15" style="123" bestFit="1" customWidth="1"/>
    <col min="6127" max="6127" width="11.7109375" style="123" customWidth="1"/>
    <col min="6128" max="6128" width="15" style="123" bestFit="1" customWidth="1"/>
    <col min="6129" max="6129" width="16.7109375" style="123" bestFit="1" customWidth="1"/>
    <col min="6130" max="6131" width="13.28515625" style="123" customWidth="1"/>
    <col min="6132" max="6132" width="13" style="123" customWidth="1"/>
    <col min="6133" max="6374" width="11.42578125" style="123"/>
    <col min="6375" max="6375" width="47.28515625" style="123" customWidth="1"/>
    <col min="6376" max="6376" width="23.7109375" style="123" customWidth="1"/>
    <col min="6377" max="6377" width="21.28515625" style="123" customWidth="1"/>
    <col min="6378" max="6378" width="17.5703125" style="123" customWidth="1"/>
    <col min="6379" max="6379" width="16.28515625" style="123" customWidth="1"/>
    <col min="6380" max="6380" width="19.28515625" style="123" customWidth="1"/>
    <col min="6381" max="6382" width="15" style="123" bestFit="1" customWidth="1"/>
    <col min="6383" max="6383" width="11.7109375" style="123" customWidth="1"/>
    <col min="6384" max="6384" width="15" style="123" bestFit="1" customWidth="1"/>
    <col min="6385" max="6385" width="16.7109375" style="123" bestFit="1" customWidth="1"/>
    <col min="6386" max="6387" width="13.28515625" style="123" customWidth="1"/>
    <col min="6388" max="6388" width="13" style="123" customWidth="1"/>
    <col min="6389" max="6630" width="11.42578125" style="123"/>
    <col min="6631" max="6631" width="47.28515625" style="123" customWidth="1"/>
    <col min="6632" max="6632" width="23.7109375" style="123" customWidth="1"/>
    <col min="6633" max="6633" width="21.28515625" style="123" customWidth="1"/>
    <col min="6634" max="6634" width="17.5703125" style="123" customWidth="1"/>
    <col min="6635" max="6635" width="16.28515625" style="123" customWidth="1"/>
    <col min="6636" max="6636" width="19.28515625" style="123" customWidth="1"/>
    <col min="6637" max="6638" width="15" style="123" bestFit="1" customWidth="1"/>
    <col min="6639" max="6639" width="11.7109375" style="123" customWidth="1"/>
    <col min="6640" max="6640" width="15" style="123" bestFit="1" customWidth="1"/>
    <col min="6641" max="6641" width="16.7109375" style="123" bestFit="1" customWidth="1"/>
    <col min="6642" max="6643" width="13.28515625" style="123" customWidth="1"/>
    <col min="6644" max="6644" width="13" style="123" customWidth="1"/>
    <col min="6645" max="6886" width="11.42578125" style="123"/>
    <col min="6887" max="6887" width="47.28515625" style="123" customWidth="1"/>
    <col min="6888" max="6888" width="23.7109375" style="123" customWidth="1"/>
    <col min="6889" max="6889" width="21.28515625" style="123" customWidth="1"/>
    <col min="6890" max="6890" width="17.5703125" style="123" customWidth="1"/>
    <col min="6891" max="6891" width="16.28515625" style="123" customWidth="1"/>
    <col min="6892" max="6892" width="19.28515625" style="123" customWidth="1"/>
    <col min="6893" max="6894" width="15" style="123" bestFit="1" customWidth="1"/>
    <col min="6895" max="6895" width="11.7109375" style="123" customWidth="1"/>
    <col min="6896" max="6896" width="15" style="123" bestFit="1" customWidth="1"/>
    <col min="6897" max="6897" width="16.7109375" style="123" bestFit="1" customWidth="1"/>
    <col min="6898" max="6899" width="13.28515625" style="123" customWidth="1"/>
    <col min="6900" max="6900" width="13" style="123" customWidth="1"/>
    <col min="6901" max="7142" width="11.42578125" style="123"/>
    <col min="7143" max="7143" width="47.28515625" style="123" customWidth="1"/>
    <col min="7144" max="7144" width="23.7109375" style="123" customWidth="1"/>
    <col min="7145" max="7145" width="21.28515625" style="123" customWidth="1"/>
    <col min="7146" max="7146" width="17.5703125" style="123" customWidth="1"/>
    <col min="7147" max="7147" width="16.28515625" style="123" customWidth="1"/>
    <col min="7148" max="7148" width="19.28515625" style="123" customWidth="1"/>
    <col min="7149" max="7150" width="15" style="123" bestFit="1" customWidth="1"/>
    <col min="7151" max="7151" width="11.7109375" style="123" customWidth="1"/>
    <col min="7152" max="7152" width="15" style="123" bestFit="1" customWidth="1"/>
    <col min="7153" max="7153" width="16.7109375" style="123" bestFit="1" customWidth="1"/>
    <col min="7154" max="7155" width="13.28515625" style="123" customWidth="1"/>
    <col min="7156" max="7156" width="13" style="123" customWidth="1"/>
    <col min="7157" max="7398" width="11.42578125" style="123"/>
    <col min="7399" max="7399" width="47.28515625" style="123" customWidth="1"/>
    <col min="7400" max="7400" width="23.7109375" style="123" customWidth="1"/>
    <col min="7401" max="7401" width="21.28515625" style="123" customWidth="1"/>
    <col min="7402" max="7402" width="17.5703125" style="123" customWidth="1"/>
    <col min="7403" max="7403" width="16.28515625" style="123" customWidth="1"/>
    <col min="7404" max="7404" width="19.28515625" style="123" customWidth="1"/>
    <col min="7405" max="7406" width="15" style="123" bestFit="1" customWidth="1"/>
    <col min="7407" max="7407" width="11.7109375" style="123" customWidth="1"/>
    <col min="7408" max="7408" width="15" style="123" bestFit="1" customWidth="1"/>
    <col min="7409" max="7409" width="16.7109375" style="123" bestFit="1" customWidth="1"/>
    <col min="7410" max="7411" width="13.28515625" style="123" customWidth="1"/>
    <col min="7412" max="7412" width="13" style="123" customWidth="1"/>
    <col min="7413" max="7654" width="11.42578125" style="123"/>
    <col min="7655" max="7655" width="47.28515625" style="123" customWidth="1"/>
    <col min="7656" max="7656" width="23.7109375" style="123" customWidth="1"/>
    <col min="7657" max="7657" width="21.28515625" style="123" customWidth="1"/>
    <col min="7658" max="7658" width="17.5703125" style="123" customWidth="1"/>
    <col min="7659" max="7659" width="16.28515625" style="123" customWidth="1"/>
    <col min="7660" max="7660" width="19.28515625" style="123" customWidth="1"/>
    <col min="7661" max="7662" width="15" style="123" bestFit="1" customWidth="1"/>
    <col min="7663" max="7663" width="11.7109375" style="123" customWidth="1"/>
    <col min="7664" max="7664" width="15" style="123" bestFit="1" customWidth="1"/>
    <col min="7665" max="7665" width="16.7109375" style="123" bestFit="1" customWidth="1"/>
    <col min="7666" max="7667" width="13.28515625" style="123" customWidth="1"/>
    <col min="7668" max="7668" width="13" style="123" customWidth="1"/>
    <col min="7669" max="7910" width="11.42578125" style="123"/>
    <col min="7911" max="7911" width="47.28515625" style="123" customWidth="1"/>
    <col min="7912" max="7912" width="23.7109375" style="123" customWidth="1"/>
    <col min="7913" max="7913" width="21.28515625" style="123" customWidth="1"/>
    <col min="7914" max="7914" width="17.5703125" style="123" customWidth="1"/>
    <col min="7915" max="7915" width="16.28515625" style="123" customWidth="1"/>
    <col min="7916" max="7916" width="19.28515625" style="123" customWidth="1"/>
    <col min="7917" max="7918" width="15" style="123" bestFit="1" customWidth="1"/>
    <col min="7919" max="7919" width="11.7109375" style="123" customWidth="1"/>
    <col min="7920" max="7920" width="15" style="123" bestFit="1" customWidth="1"/>
    <col min="7921" max="7921" width="16.7109375" style="123" bestFit="1" customWidth="1"/>
    <col min="7922" max="7923" width="13.28515625" style="123" customWidth="1"/>
    <col min="7924" max="7924" width="13" style="123" customWidth="1"/>
    <col min="7925" max="8166" width="11.42578125" style="123"/>
    <col min="8167" max="8167" width="47.28515625" style="123" customWidth="1"/>
    <col min="8168" max="8168" width="23.7109375" style="123" customWidth="1"/>
    <col min="8169" max="8169" width="21.28515625" style="123" customWidth="1"/>
    <col min="8170" max="8170" width="17.5703125" style="123" customWidth="1"/>
    <col min="8171" max="8171" width="16.28515625" style="123" customWidth="1"/>
    <col min="8172" max="8172" width="19.28515625" style="123" customWidth="1"/>
    <col min="8173" max="8174" width="15" style="123" bestFit="1" customWidth="1"/>
    <col min="8175" max="8175" width="11.7109375" style="123" customWidth="1"/>
    <col min="8176" max="8176" width="15" style="123" bestFit="1" customWidth="1"/>
    <col min="8177" max="8177" width="16.7109375" style="123" bestFit="1" customWidth="1"/>
    <col min="8178" max="8179" width="13.28515625" style="123" customWidth="1"/>
    <col min="8180" max="8180" width="13" style="123" customWidth="1"/>
    <col min="8181" max="8422" width="11.42578125" style="123"/>
    <col min="8423" max="8423" width="47.28515625" style="123" customWidth="1"/>
    <col min="8424" max="8424" width="23.7109375" style="123" customWidth="1"/>
    <col min="8425" max="8425" width="21.28515625" style="123" customWidth="1"/>
    <col min="8426" max="8426" width="17.5703125" style="123" customWidth="1"/>
    <col min="8427" max="8427" width="16.28515625" style="123" customWidth="1"/>
    <col min="8428" max="8428" width="19.28515625" style="123" customWidth="1"/>
    <col min="8429" max="8430" width="15" style="123" bestFit="1" customWidth="1"/>
    <col min="8431" max="8431" width="11.7109375" style="123" customWidth="1"/>
    <col min="8432" max="8432" width="15" style="123" bestFit="1" customWidth="1"/>
    <col min="8433" max="8433" width="16.7109375" style="123" bestFit="1" customWidth="1"/>
    <col min="8434" max="8435" width="13.28515625" style="123" customWidth="1"/>
    <col min="8436" max="8436" width="13" style="123" customWidth="1"/>
    <col min="8437" max="8678" width="11.42578125" style="123"/>
    <col min="8679" max="8679" width="47.28515625" style="123" customWidth="1"/>
    <col min="8680" max="8680" width="23.7109375" style="123" customWidth="1"/>
    <col min="8681" max="8681" width="21.28515625" style="123" customWidth="1"/>
    <col min="8682" max="8682" width="17.5703125" style="123" customWidth="1"/>
    <col min="8683" max="8683" width="16.28515625" style="123" customWidth="1"/>
    <col min="8684" max="8684" width="19.28515625" style="123" customWidth="1"/>
    <col min="8685" max="8686" width="15" style="123" bestFit="1" customWidth="1"/>
    <col min="8687" max="8687" width="11.7109375" style="123" customWidth="1"/>
    <col min="8688" max="8688" width="15" style="123" bestFit="1" customWidth="1"/>
    <col min="8689" max="8689" width="16.7109375" style="123" bestFit="1" customWidth="1"/>
    <col min="8690" max="8691" width="13.28515625" style="123" customWidth="1"/>
    <col min="8692" max="8692" width="13" style="123" customWidth="1"/>
    <col min="8693" max="8934" width="11.42578125" style="123"/>
    <col min="8935" max="8935" width="47.28515625" style="123" customWidth="1"/>
    <col min="8936" max="8936" width="23.7109375" style="123" customWidth="1"/>
    <col min="8937" max="8937" width="21.28515625" style="123" customWidth="1"/>
    <col min="8938" max="8938" width="17.5703125" style="123" customWidth="1"/>
    <col min="8939" max="8939" width="16.28515625" style="123" customWidth="1"/>
    <col min="8940" max="8940" width="19.28515625" style="123" customWidth="1"/>
    <col min="8941" max="8942" width="15" style="123" bestFit="1" customWidth="1"/>
    <col min="8943" max="8943" width="11.7109375" style="123" customWidth="1"/>
    <col min="8944" max="8944" width="15" style="123" bestFit="1" customWidth="1"/>
    <col min="8945" max="8945" width="16.7109375" style="123" bestFit="1" customWidth="1"/>
    <col min="8946" max="8947" width="13.28515625" style="123" customWidth="1"/>
    <col min="8948" max="8948" width="13" style="123" customWidth="1"/>
    <col min="8949" max="9190" width="11.42578125" style="123"/>
    <col min="9191" max="9191" width="47.28515625" style="123" customWidth="1"/>
    <col min="9192" max="9192" width="23.7109375" style="123" customWidth="1"/>
    <col min="9193" max="9193" width="21.28515625" style="123" customWidth="1"/>
    <col min="9194" max="9194" width="17.5703125" style="123" customWidth="1"/>
    <col min="9195" max="9195" width="16.28515625" style="123" customWidth="1"/>
    <col min="9196" max="9196" width="19.28515625" style="123" customWidth="1"/>
    <col min="9197" max="9198" width="15" style="123" bestFit="1" customWidth="1"/>
    <col min="9199" max="9199" width="11.7109375" style="123" customWidth="1"/>
    <col min="9200" max="9200" width="15" style="123" bestFit="1" customWidth="1"/>
    <col min="9201" max="9201" width="16.7109375" style="123" bestFit="1" customWidth="1"/>
    <col min="9202" max="9203" width="13.28515625" style="123" customWidth="1"/>
    <col min="9204" max="9204" width="13" style="123" customWidth="1"/>
    <col min="9205" max="9446" width="11.42578125" style="123"/>
    <col min="9447" max="9447" width="47.28515625" style="123" customWidth="1"/>
    <col min="9448" max="9448" width="23.7109375" style="123" customWidth="1"/>
    <col min="9449" max="9449" width="21.28515625" style="123" customWidth="1"/>
    <col min="9450" max="9450" width="17.5703125" style="123" customWidth="1"/>
    <col min="9451" max="9451" width="16.28515625" style="123" customWidth="1"/>
    <col min="9452" max="9452" width="19.28515625" style="123" customWidth="1"/>
    <col min="9453" max="9454" width="15" style="123" bestFit="1" customWidth="1"/>
    <col min="9455" max="9455" width="11.7109375" style="123" customWidth="1"/>
    <col min="9456" max="9456" width="15" style="123" bestFit="1" customWidth="1"/>
    <col min="9457" max="9457" width="16.7109375" style="123" bestFit="1" customWidth="1"/>
    <col min="9458" max="9459" width="13.28515625" style="123" customWidth="1"/>
    <col min="9460" max="9460" width="13" style="123" customWidth="1"/>
    <col min="9461" max="9702" width="11.42578125" style="123"/>
    <col min="9703" max="9703" width="47.28515625" style="123" customWidth="1"/>
    <col min="9704" max="9704" width="23.7109375" style="123" customWidth="1"/>
    <col min="9705" max="9705" width="21.28515625" style="123" customWidth="1"/>
    <col min="9706" max="9706" width="17.5703125" style="123" customWidth="1"/>
    <col min="9707" max="9707" width="16.28515625" style="123" customWidth="1"/>
    <col min="9708" max="9708" width="19.28515625" style="123" customWidth="1"/>
    <col min="9709" max="9710" width="15" style="123" bestFit="1" customWidth="1"/>
    <col min="9711" max="9711" width="11.7109375" style="123" customWidth="1"/>
    <col min="9712" max="9712" width="15" style="123" bestFit="1" customWidth="1"/>
    <col min="9713" max="9713" width="16.7109375" style="123" bestFit="1" customWidth="1"/>
    <col min="9714" max="9715" width="13.28515625" style="123" customWidth="1"/>
    <col min="9716" max="9716" width="13" style="123" customWidth="1"/>
    <col min="9717" max="9958" width="11.42578125" style="123"/>
    <col min="9959" max="9959" width="47.28515625" style="123" customWidth="1"/>
    <col min="9960" max="9960" width="23.7109375" style="123" customWidth="1"/>
    <col min="9961" max="9961" width="21.28515625" style="123" customWidth="1"/>
    <col min="9962" max="9962" width="17.5703125" style="123" customWidth="1"/>
    <col min="9963" max="9963" width="16.28515625" style="123" customWidth="1"/>
    <col min="9964" max="9964" width="19.28515625" style="123" customWidth="1"/>
    <col min="9965" max="9966" width="15" style="123" bestFit="1" customWidth="1"/>
    <col min="9967" max="9967" width="11.7109375" style="123" customWidth="1"/>
    <col min="9968" max="9968" width="15" style="123" bestFit="1" customWidth="1"/>
    <col min="9969" max="9969" width="16.7109375" style="123" bestFit="1" customWidth="1"/>
    <col min="9970" max="9971" width="13.28515625" style="123" customWidth="1"/>
    <col min="9972" max="9972" width="13" style="123" customWidth="1"/>
    <col min="9973" max="10214" width="11.42578125" style="123"/>
    <col min="10215" max="10215" width="47.28515625" style="123" customWidth="1"/>
    <col min="10216" max="10216" width="23.7109375" style="123" customWidth="1"/>
    <col min="10217" max="10217" width="21.28515625" style="123" customWidth="1"/>
    <col min="10218" max="10218" width="17.5703125" style="123" customWidth="1"/>
    <col min="10219" max="10219" width="16.28515625" style="123" customWidth="1"/>
    <col min="10220" max="10220" width="19.28515625" style="123" customWidth="1"/>
    <col min="10221" max="10222" width="15" style="123" bestFit="1" customWidth="1"/>
    <col min="10223" max="10223" width="11.7109375" style="123" customWidth="1"/>
    <col min="10224" max="10224" width="15" style="123" bestFit="1" customWidth="1"/>
    <col min="10225" max="10225" width="16.7109375" style="123" bestFit="1" customWidth="1"/>
    <col min="10226" max="10227" width="13.28515625" style="123" customWidth="1"/>
    <col min="10228" max="10228" width="13" style="123" customWidth="1"/>
    <col min="10229" max="10470" width="11.42578125" style="123"/>
    <col min="10471" max="10471" width="47.28515625" style="123" customWidth="1"/>
    <col min="10472" max="10472" width="23.7109375" style="123" customWidth="1"/>
    <col min="10473" max="10473" width="21.28515625" style="123" customWidth="1"/>
    <col min="10474" max="10474" width="17.5703125" style="123" customWidth="1"/>
    <col min="10475" max="10475" width="16.28515625" style="123" customWidth="1"/>
    <col min="10476" max="10476" width="19.28515625" style="123" customWidth="1"/>
    <col min="10477" max="10478" width="15" style="123" bestFit="1" customWidth="1"/>
    <col min="10479" max="10479" width="11.7109375" style="123" customWidth="1"/>
    <col min="10480" max="10480" width="15" style="123" bestFit="1" customWidth="1"/>
    <col min="10481" max="10481" width="16.7109375" style="123" bestFit="1" customWidth="1"/>
    <col min="10482" max="10483" width="13.28515625" style="123" customWidth="1"/>
    <col min="10484" max="10484" width="13" style="123" customWidth="1"/>
    <col min="10485" max="10726" width="11.42578125" style="123"/>
    <col min="10727" max="10727" width="47.28515625" style="123" customWidth="1"/>
    <col min="10728" max="10728" width="23.7109375" style="123" customWidth="1"/>
    <col min="10729" max="10729" width="21.28515625" style="123" customWidth="1"/>
    <col min="10730" max="10730" width="17.5703125" style="123" customWidth="1"/>
    <col min="10731" max="10731" width="16.28515625" style="123" customWidth="1"/>
    <col min="10732" max="10732" width="19.28515625" style="123" customWidth="1"/>
    <col min="10733" max="10734" width="15" style="123" bestFit="1" customWidth="1"/>
    <col min="10735" max="10735" width="11.7109375" style="123" customWidth="1"/>
    <col min="10736" max="10736" width="15" style="123" bestFit="1" customWidth="1"/>
    <col min="10737" max="10737" width="16.7109375" style="123" bestFit="1" customWidth="1"/>
    <col min="10738" max="10739" width="13.28515625" style="123" customWidth="1"/>
    <col min="10740" max="10740" width="13" style="123" customWidth="1"/>
    <col min="10741" max="10982" width="11.42578125" style="123"/>
    <col min="10983" max="10983" width="47.28515625" style="123" customWidth="1"/>
    <col min="10984" max="10984" width="23.7109375" style="123" customWidth="1"/>
    <col min="10985" max="10985" width="21.28515625" style="123" customWidth="1"/>
    <col min="10986" max="10986" width="17.5703125" style="123" customWidth="1"/>
    <col min="10987" max="10987" width="16.28515625" style="123" customWidth="1"/>
    <col min="10988" max="10988" width="19.28515625" style="123" customWidth="1"/>
    <col min="10989" max="10990" width="15" style="123" bestFit="1" customWidth="1"/>
    <col min="10991" max="10991" width="11.7109375" style="123" customWidth="1"/>
    <col min="10992" max="10992" width="15" style="123" bestFit="1" customWidth="1"/>
    <col min="10993" max="10993" width="16.7109375" style="123" bestFit="1" customWidth="1"/>
    <col min="10994" max="10995" width="13.28515625" style="123" customWidth="1"/>
    <col min="10996" max="10996" width="13" style="123" customWidth="1"/>
    <col min="10997" max="11238" width="11.42578125" style="123"/>
    <col min="11239" max="11239" width="47.28515625" style="123" customWidth="1"/>
    <col min="11240" max="11240" width="23.7109375" style="123" customWidth="1"/>
    <col min="11241" max="11241" width="21.28515625" style="123" customWidth="1"/>
    <col min="11242" max="11242" width="17.5703125" style="123" customWidth="1"/>
    <col min="11243" max="11243" width="16.28515625" style="123" customWidth="1"/>
    <col min="11244" max="11244" width="19.28515625" style="123" customWidth="1"/>
    <col min="11245" max="11246" width="15" style="123" bestFit="1" customWidth="1"/>
    <col min="11247" max="11247" width="11.7109375" style="123" customWidth="1"/>
    <col min="11248" max="11248" width="15" style="123" bestFit="1" customWidth="1"/>
    <col min="11249" max="11249" width="16.7109375" style="123" bestFit="1" customWidth="1"/>
    <col min="11250" max="11251" width="13.28515625" style="123" customWidth="1"/>
    <col min="11252" max="11252" width="13" style="123" customWidth="1"/>
    <col min="11253" max="11494" width="11.42578125" style="123"/>
    <col min="11495" max="11495" width="47.28515625" style="123" customWidth="1"/>
    <col min="11496" max="11496" width="23.7109375" style="123" customWidth="1"/>
    <col min="11497" max="11497" width="21.28515625" style="123" customWidth="1"/>
    <col min="11498" max="11498" width="17.5703125" style="123" customWidth="1"/>
    <col min="11499" max="11499" width="16.28515625" style="123" customWidth="1"/>
    <col min="11500" max="11500" width="19.28515625" style="123" customWidth="1"/>
    <col min="11501" max="11502" width="15" style="123" bestFit="1" customWidth="1"/>
    <col min="11503" max="11503" width="11.7109375" style="123" customWidth="1"/>
    <col min="11504" max="11504" width="15" style="123" bestFit="1" customWidth="1"/>
    <col min="11505" max="11505" width="16.7109375" style="123" bestFit="1" customWidth="1"/>
    <col min="11506" max="11507" width="13.28515625" style="123" customWidth="1"/>
    <col min="11508" max="11508" width="13" style="123" customWidth="1"/>
    <col min="11509" max="11750" width="11.42578125" style="123"/>
    <col min="11751" max="11751" width="47.28515625" style="123" customWidth="1"/>
    <col min="11752" max="11752" width="23.7109375" style="123" customWidth="1"/>
    <col min="11753" max="11753" width="21.28515625" style="123" customWidth="1"/>
    <col min="11754" max="11754" width="17.5703125" style="123" customWidth="1"/>
    <col min="11755" max="11755" width="16.28515625" style="123" customWidth="1"/>
    <col min="11756" max="11756" width="19.28515625" style="123" customWidth="1"/>
    <col min="11757" max="11758" width="15" style="123" bestFit="1" customWidth="1"/>
    <col min="11759" max="11759" width="11.7109375" style="123" customWidth="1"/>
    <col min="11760" max="11760" width="15" style="123" bestFit="1" customWidth="1"/>
    <col min="11761" max="11761" width="16.7109375" style="123" bestFit="1" customWidth="1"/>
    <col min="11762" max="11763" width="13.28515625" style="123" customWidth="1"/>
    <col min="11764" max="11764" width="13" style="123" customWidth="1"/>
    <col min="11765" max="12006" width="11.42578125" style="123"/>
    <col min="12007" max="12007" width="47.28515625" style="123" customWidth="1"/>
    <col min="12008" max="12008" width="23.7109375" style="123" customWidth="1"/>
    <col min="12009" max="12009" width="21.28515625" style="123" customWidth="1"/>
    <col min="12010" max="12010" width="17.5703125" style="123" customWidth="1"/>
    <col min="12011" max="12011" width="16.28515625" style="123" customWidth="1"/>
    <col min="12012" max="12012" width="19.28515625" style="123" customWidth="1"/>
    <col min="12013" max="12014" width="15" style="123" bestFit="1" customWidth="1"/>
    <col min="12015" max="12015" width="11.7109375" style="123" customWidth="1"/>
    <col min="12016" max="12016" width="15" style="123" bestFit="1" customWidth="1"/>
    <col min="12017" max="12017" width="16.7109375" style="123" bestFit="1" customWidth="1"/>
    <col min="12018" max="12019" width="13.28515625" style="123" customWidth="1"/>
    <col min="12020" max="12020" width="13" style="123" customWidth="1"/>
    <col min="12021" max="12262" width="11.42578125" style="123"/>
    <col min="12263" max="12263" width="47.28515625" style="123" customWidth="1"/>
    <col min="12264" max="12264" width="23.7109375" style="123" customWidth="1"/>
    <col min="12265" max="12265" width="21.28515625" style="123" customWidth="1"/>
    <col min="12266" max="12266" width="17.5703125" style="123" customWidth="1"/>
    <col min="12267" max="12267" width="16.28515625" style="123" customWidth="1"/>
    <col min="12268" max="12268" width="19.28515625" style="123" customWidth="1"/>
    <col min="12269" max="12270" width="15" style="123" bestFit="1" customWidth="1"/>
    <col min="12271" max="12271" width="11.7109375" style="123" customWidth="1"/>
    <col min="12272" max="12272" width="15" style="123" bestFit="1" customWidth="1"/>
    <col min="12273" max="12273" width="16.7109375" style="123" bestFit="1" customWidth="1"/>
    <col min="12274" max="12275" width="13.28515625" style="123" customWidth="1"/>
    <col min="12276" max="12276" width="13" style="123" customWidth="1"/>
    <col min="12277" max="12518" width="11.42578125" style="123"/>
    <col min="12519" max="12519" width="47.28515625" style="123" customWidth="1"/>
    <col min="12520" max="12520" width="23.7109375" style="123" customWidth="1"/>
    <col min="12521" max="12521" width="21.28515625" style="123" customWidth="1"/>
    <col min="12522" max="12522" width="17.5703125" style="123" customWidth="1"/>
    <col min="12523" max="12523" width="16.28515625" style="123" customWidth="1"/>
    <col min="12524" max="12524" width="19.28515625" style="123" customWidth="1"/>
    <col min="12525" max="12526" width="15" style="123" bestFit="1" customWidth="1"/>
    <col min="12527" max="12527" width="11.7109375" style="123" customWidth="1"/>
    <col min="12528" max="12528" width="15" style="123" bestFit="1" customWidth="1"/>
    <col min="12529" max="12529" width="16.7109375" style="123" bestFit="1" customWidth="1"/>
    <col min="12530" max="12531" width="13.28515625" style="123" customWidth="1"/>
    <col min="12532" max="12532" width="13" style="123" customWidth="1"/>
    <col min="12533" max="12774" width="11.42578125" style="123"/>
    <col min="12775" max="12775" width="47.28515625" style="123" customWidth="1"/>
    <col min="12776" max="12776" width="23.7109375" style="123" customWidth="1"/>
    <col min="12777" max="12777" width="21.28515625" style="123" customWidth="1"/>
    <col min="12778" max="12778" width="17.5703125" style="123" customWidth="1"/>
    <col min="12779" max="12779" width="16.28515625" style="123" customWidth="1"/>
    <col min="12780" max="12780" width="19.28515625" style="123" customWidth="1"/>
    <col min="12781" max="12782" width="15" style="123" bestFit="1" customWidth="1"/>
    <col min="12783" max="12783" width="11.7109375" style="123" customWidth="1"/>
    <col min="12784" max="12784" width="15" style="123" bestFit="1" customWidth="1"/>
    <col min="12785" max="12785" width="16.7109375" style="123" bestFit="1" customWidth="1"/>
    <col min="12786" max="12787" width="13.28515625" style="123" customWidth="1"/>
    <col min="12788" max="12788" width="13" style="123" customWidth="1"/>
    <col min="12789" max="13030" width="11.42578125" style="123"/>
    <col min="13031" max="13031" width="47.28515625" style="123" customWidth="1"/>
    <col min="13032" max="13032" width="23.7109375" style="123" customWidth="1"/>
    <col min="13033" max="13033" width="21.28515625" style="123" customWidth="1"/>
    <col min="13034" max="13034" width="17.5703125" style="123" customWidth="1"/>
    <col min="13035" max="13035" width="16.28515625" style="123" customWidth="1"/>
    <col min="13036" max="13036" width="19.28515625" style="123" customWidth="1"/>
    <col min="13037" max="13038" width="15" style="123" bestFit="1" customWidth="1"/>
    <col min="13039" max="13039" width="11.7109375" style="123" customWidth="1"/>
    <col min="13040" max="13040" width="15" style="123" bestFit="1" customWidth="1"/>
    <col min="13041" max="13041" width="16.7109375" style="123" bestFit="1" customWidth="1"/>
    <col min="13042" max="13043" width="13.28515625" style="123" customWidth="1"/>
    <col min="13044" max="13044" width="13" style="123" customWidth="1"/>
    <col min="13045" max="13286" width="11.42578125" style="123"/>
    <col min="13287" max="13287" width="47.28515625" style="123" customWidth="1"/>
    <col min="13288" max="13288" width="23.7109375" style="123" customWidth="1"/>
    <col min="13289" max="13289" width="21.28515625" style="123" customWidth="1"/>
    <col min="13290" max="13290" width="17.5703125" style="123" customWidth="1"/>
    <col min="13291" max="13291" width="16.28515625" style="123" customWidth="1"/>
    <col min="13292" max="13292" width="19.28515625" style="123" customWidth="1"/>
    <col min="13293" max="13294" width="15" style="123" bestFit="1" customWidth="1"/>
    <col min="13295" max="13295" width="11.7109375" style="123" customWidth="1"/>
    <col min="13296" max="13296" width="15" style="123" bestFit="1" customWidth="1"/>
    <col min="13297" max="13297" width="16.7109375" style="123" bestFit="1" customWidth="1"/>
    <col min="13298" max="13299" width="13.28515625" style="123" customWidth="1"/>
    <col min="13300" max="13300" width="13" style="123" customWidth="1"/>
    <col min="13301" max="13542" width="11.42578125" style="123"/>
    <col min="13543" max="13543" width="47.28515625" style="123" customWidth="1"/>
    <col min="13544" max="13544" width="23.7109375" style="123" customWidth="1"/>
    <col min="13545" max="13545" width="21.28515625" style="123" customWidth="1"/>
    <col min="13546" max="13546" width="17.5703125" style="123" customWidth="1"/>
    <col min="13547" max="13547" width="16.28515625" style="123" customWidth="1"/>
    <col min="13548" max="13548" width="19.28515625" style="123" customWidth="1"/>
    <col min="13549" max="13550" width="15" style="123" bestFit="1" customWidth="1"/>
    <col min="13551" max="13551" width="11.7109375" style="123" customWidth="1"/>
    <col min="13552" max="13552" width="15" style="123" bestFit="1" customWidth="1"/>
    <col min="13553" max="13553" width="16.7109375" style="123" bestFit="1" customWidth="1"/>
    <col min="13554" max="13555" width="13.28515625" style="123" customWidth="1"/>
    <col min="13556" max="13556" width="13" style="123" customWidth="1"/>
    <col min="13557" max="13798" width="11.42578125" style="123"/>
    <col min="13799" max="13799" width="47.28515625" style="123" customWidth="1"/>
    <col min="13800" max="13800" width="23.7109375" style="123" customWidth="1"/>
    <col min="13801" max="13801" width="21.28515625" style="123" customWidth="1"/>
    <col min="13802" max="13802" width="17.5703125" style="123" customWidth="1"/>
    <col min="13803" max="13803" width="16.28515625" style="123" customWidth="1"/>
    <col min="13804" max="13804" width="19.28515625" style="123" customWidth="1"/>
    <col min="13805" max="13806" width="15" style="123" bestFit="1" customWidth="1"/>
    <col min="13807" max="13807" width="11.7109375" style="123" customWidth="1"/>
    <col min="13808" max="13808" width="15" style="123" bestFit="1" customWidth="1"/>
    <col min="13809" max="13809" width="16.7109375" style="123" bestFit="1" customWidth="1"/>
    <col min="13810" max="13811" width="13.28515625" style="123" customWidth="1"/>
    <col min="13812" max="13812" width="13" style="123" customWidth="1"/>
    <col min="13813" max="14054" width="11.42578125" style="123"/>
    <col min="14055" max="14055" width="47.28515625" style="123" customWidth="1"/>
    <col min="14056" max="14056" width="23.7109375" style="123" customWidth="1"/>
    <col min="14057" max="14057" width="21.28515625" style="123" customWidth="1"/>
    <col min="14058" max="14058" width="17.5703125" style="123" customWidth="1"/>
    <col min="14059" max="14059" width="16.28515625" style="123" customWidth="1"/>
    <col min="14060" max="14060" width="19.28515625" style="123" customWidth="1"/>
    <col min="14061" max="14062" width="15" style="123" bestFit="1" customWidth="1"/>
    <col min="14063" max="14063" width="11.7109375" style="123" customWidth="1"/>
    <col min="14064" max="14064" width="15" style="123" bestFit="1" customWidth="1"/>
    <col min="14065" max="14065" width="16.7109375" style="123" bestFit="1" customWidth="1"/>
    <col min="14066" max="14067" width="13.28515625" style="123" customWidth="1"/>
    <col min="14068" max="14068" width="13" style="123" customWidth="1"/>
    <col min="14069" max="14310" width="11.42578125" style="123"/>
    <col min="14311" max="14311" width="47.28515625" style="123" customWidth="1"/>
    <col min="14312" max="14312" width="23.7109375" style="123" customWidth="1"/>
    <col min="14313" max="14313" width="21.28515625" style="123" customWidth="1"/>
    <col min="14314" max="14314" width="17.5703125" style="123" customWidth="1"/>
    <col min="14315" max="14315" width="16.28515625" style="123" customWidth="1"/>
    <col min="14316" max="14316" width="19.28515625" style="123" customWidth="1"/>
    <col min="14317" max="14318" width="15" style="123" bestFit="1" customWidth="1"/>
    <col min="14319" max="14319" width="11.7109375" style="123" customWidth="1"/>
    <col min="14320" max="14320" width="15" style="123" bestFit="1" customWidth="1"/>
    <col min="14321" max="14321" width="16.7109375" style="123" bestFit="1" customWidth="1"/>
    <col min="14322" max="14323" width="13.28515625" style="123" customWidth="1"/>
    <col min="14324" max="14324" width="13" style="123" customWidth="1"/>
    <col min="14325" max="14566" width="11.42578125" style="123"/>
    <col min="14567" max="14567" width="47.28515625" style="123" customWidth="1"/>
    <col min="14568" max="14568" width="23.7109375" style="123" customWidth="1"/>
    <col min="14569" max="14569" width="21.28515625" style="123" customWidth="1"/>
    <col min="14570" max="14570" width="17.5703125" style="123" customWidth="1"/>
    <col min="14571" max="14571" width="16.28515625" style="123" customWidth="1"/>
    <col min="14572" max="14572" width="19.28515625" style="123" customWidth="1"/>
    <col min="14573" max="14574" width="15" style="123" bestFit="1" customWidth="1"/>
    <col min="14575" max="14575" width="11.7109375" style="123" customWidth="1"/>
    <col min="14576" max="14576" width="15" style="123" bestFit="1" customWidth="1"/>
    <col min="14577" max="14577" width="16.7109375" style="123" bestFit="1" customWidth="1"/>
    <col min="14578" max="14579" width="13.28515625" style="123" customWidth="1"/>
    <col min="14580" max="14580" width="13" style="123" customWidth="1"/>
    <col min="14581" max="14822" width="11.42578125" style="123"/>
    <col min="14823" max="14823" width="47.28515625" style="123" customWidth="1"/>
    <col min="14824" max="14824" width="23.7109375" style="123" customWidth="1"/>
    <col min="14825" max="14825" width="21.28515625" style="123" customWidth="1"/>
    <col min="14826" max="14826" width="17.5703125" style="123" customWidth="1"/>
    <col min="14827" max="14827" width="16.28515625" style="123" customWidth="1"/>
    <col min="14828" max="14828" width="19.28515625" style="123" customWidth="1"/>
    <col min="14829" max="14830" width="15" style="123" bestFit="1" customWidth="1"/>
    <col min="14831" max="14831" width="11.7109375" style="123" customWidth="1"/>
    <col min="14832" max="14832" width="15" style="123" bestFit="1" customWidth="1"/>
    <col min="14833" max="14833" width="16.7109375" style="123" bestFit="1" customWidth="1"/>
    <col min="14834" max="14835" width="13.28515625" style="123" customWidth="1"/>
    <col min="14836" max="14836" width="13" style="123" customWidth="1"/>
    <col min="14837" max="15078" width="11.42578125" style="123"/>
    <col min="15079" max="15079" width="47.28515625" style="123" customWidth="1"/>
    <col min="15080" max="15080" width="23.7109375" style="123" customWidth="1"/>
    <col min="15081" max="15081" width="21.28515625" style="123" customWidth="1"/>
    <col min="15082" max="15082" width="17.5703125" style="123" customWidth="1"/>
    <col min="15083" max="15083" width="16.28515625" style="123" customWidth="1"/>
    <col min="15084" max="15084" width="19.28515625" style="123" customWidth="1"/>
    <col min="15085" max="15086" width="15" style="123" bestFit="1" customWidth="1"/>
    <col min="15087" max="15087" width="11.7109375" style="123" customWidth="1"/>
    <col min="15088" max="15088" width="15" style="123" bestFit="1" customWidth="1"/>
    <col min="15089" max="15089" width="16.7109375" style="123" bestFit="1" customWidth="1"/>
    <col min="15090" max="15091" width="13.28515625" style="123" customWidth="1"/>
    <col min="15092" max="15092" width="13" style="123" customWidth="1"/>
    <col min="15093" max="15334" width="11.42578125" style="123"/>
    <col min="15335" max="15335" width="47.28515625" style="123" customWidth="1"/>
    <col min="15336" max="15336" width="23.7109375" style="123" customWidth="1"/>
    <col min="15337" max="15337" width="21.28515625" style="123" customWidth="1"/>
    <col min="15338" max="15338" width="17.5703125" style="123" customWidth="1"/>
    <col min="15339" max="15339" width="16.28515625" style="123" customWidth="1"/>
    <col min="15340" max="15340" width="19.28515625" style="123" customWidth="1"/>
    <col min="15341" max="15342" width="15" style="123" bestFit="1" customWidth="1"/>
    <col min="15343" max="15343" width="11.7109375" style="123" customWidth="1"/>
    <col min="15344" max="15344" width="15" style="123" bestFit="1" customWidth="1"/>
    <col min="15345" max="15345" width="16.7109375" style="123" bestFit="1" customWidth="1"/>
    <col min="15346" max="15347" width="13.28515625" style="123" customWidth="1"/>
    <col min="15348" max="15348" width="13" style="123" customWidth="1"/>
    <col min="15349" max="15590" width="11.42578125" style="123"/>
    <col min="15591" max="15591" width="47.28515625" style="123" customWidth="1"/>
    <col min="15592" max="15592" width="23.7109375" style="123" customWidth="1"/>
    <col min="15593" max="15593" width="21.28515625" style="123" customWidth="1"/>
    <col min="15594" max="15594" width="17.5703125" style="123" customWidth="1"/>
    <col min="15595" max="15595" width="16.28515625" style="123" customWidth="1"/>
    <col min="15596" max="15596" width="19.28515625" style="123" customWidth="1"/>
    <col min="15597" max="15598" width="15" style="123" bestFit="1" customWidth="1"/>
    <col min="15599" max="15599" width="11.7109375" style="123" customWidth="1"/>
    <col min="15600" max="15600" width="15" style="123" bestFit="1" customWidth="1"/>
    <col min="15601" max="15601" width="16.7109375" style="123" bestFit="1" customWidth="1"/>
    <col min="15602" max="15603" width="13.28515625" style="123" customWidth="1"/>
    <col min="15604" max="15604" width="13" style="123" customWidth="1"/>
    <col min="15605" max="15846" width="11.42578125" style="123"/>
    <col min="15847" max="15847" width="47.28515625" style="123" customWidth="1"/>
    <col min="15848" max="15848" width="23.7109375" style="123" customWidth="1"/>
    <col min="15849" max="15849" width="21.28515625" style="123" customWidth="1"/>
    <col min="15850" max="15850" width="17.5703125" style="123" customWidth="1"/>
    <col min="15851" max="15851" width="16.28515625" style="123" customWidth="1"/>
    <col min="15852" max="15852" width="19.28515625" style="123" customWidth="1"/>
    <col min="15853" max="15854" width="15" style="123" bestFit="1" customWidth="1"/>
    <col min="15855" max="15855" width="11.7109375" style="123" customWidth="1"/>
    <col min="15856" max="15856" width="15" style="123" bestFit="1" customWidth="1"/>
    <col min="15857" max="15857" width="16.7109375" style="123" bestFit="1" customWidth="1"/>
    <col min="15858" max="15859" width="13.28515625" style="123" customWidth="1"/>
    <col min="15860" max="15860" width="13" style="123" customWidth="1"/>
    <col min="15861" max="16102" width="11.42578125" style="123"/>
    <col min="16103" max="16103" width="47.28515625" style="123" customWidth="1"/>
    <col min="16104" max="16104" width="23.7109375" style="123" customWidth="1"/>
    <col min="16105" max="16105" width="21.28515625" style="123" customWidth="1"/>
    <col min="16106" max="16106" width="17.5703125" style="123" customWidth="1"/>
    <col min="16107" max="16107" width="16.28515625" style="123" customWidth="1"/>
    <col min="16108" max="16108" width="19.28515625" style="123" customWidth="1"/>
    <col min="16109" max="16110" width="15" style="123" bestFit="1" customWidth="1"/>
    <col min="16111" max="16111" width="11.7109375" style="123" customWidth="1"/>
    <col min="16112" max="16112" width="15" style="123" bestFit="1" customWidth="1"/>
    <col min="16113" max="16113" width="16.7109375" style="123" bestFit="1" customWidth="1"/>
    <col min="16114" max="16115" width="13.28515625" style="123" customWidth="1"/>
    <col min="16116" max="16116" width="13" style="123" customWidth="1"/>
    <col min="16117" max="16357" width="11.42578125" style="123"/>
    <col min="16358" max="16366" width="11.42578125" style="123" customWidth="1"/>
    <col min="16367" max="16368" width="11.42578125" style="123"/>
    <col min="16369" max="16383" width="11.42578125" style="123" customWidth="1"/>
    <col min="16384" max="16384" width="11.42578125" style="123"/>
  </cols>
  <sheetData>
    <row r="1" spans="2:12" ht="30" customHeight="1" x14ac:dyDescent="0.2">
      <c r="B1" s="122" t="s">
        <v>98</v>
      </c>
      <c r="C1" s="16"/>
      <c r="D1" s="16"/>
    </row>
    <row r="2" spans="2:12" ht="30" customHeight="1" x14ac:dyDescent="0.2">
      <c r="B2" s="15" t="s">
        <v>99</v>
      </c>
      <c r="C2" s="16"/>
      <c r="D2" s="16"/>
    </row>
    <row r="3" spans="2:12" s="18" customFormat="1" ht="45" customHeight="1" x14ac:dyDescent="0.25">
      <c r="B3" s="17" t="s">
        <v>10</v>
      </c>
      <c r="C3">
        <v>11111111</v>
      </c>
      <c r="D3" s="32" t="str">
        <f>VLOOKUP($C$3,donnees_sources_HAD!$B$3:$Z$861,2,FALSE)</f>
        <v>Etablissement HAD</v>
      </c>
      <c r="E3" s="124" t="str">
        <f>IF(VLOOKUP($C$3,donnees_sources_HAD!$B$3:$EH$800,4,FALSE) = 1, "Attention cas particulier (Ne pas se référer aux calculs, cf onglet cas particuliers)", "Cas général")</f>
        <v>Cas général</v>
      </c>
    </row>
    <row r="4" spans="2:12" x14ac:dyDescent="0.2">
      <c r="B4" s="18"/>
      <c r="C4" s="18"/>
      <c r="D4" s="18"/>
    </row>
    <row r="5" spans="2:12" x14ac:dyDescent="0.2">
      <c r="B5" s="3" t="s">
        <v>17</v>
      </c>
      <c r="C5" s="3"/>
      <c r="D5" s="11"/>
    </row>
    <row r="6" spans="2:12" x14ac:dyDescent="0.2">
      <c r="B6" s="19" t="s">
        <v>8</v>
      </c>
      <c r="C6" s="6" t="str">
        <f>VLOOKUP($C$3,donnees_sources_HAD!$B$3:$Z$861,4,FALSE)</f>
        <v>EPS</v>
      </c>
      <c r="D6" s="8"/>
      <c r="I6" s="18"/>
      <c r="J6" s="18"/>
      <c r="K6" s="18"/>
      <c r="L6" s="18"/>
    </row>
    <row r="7" spans="2:12" x14ac:dyDescent="0.2">
      <c r="B7" s="125"/>
      <c r="C7" s="8"/>
      <c r="D7" s="8"/>
      <c r="I7" s="18"/>
      <c r="J7" s="18"/>
      <c r="K7" s="18"/>
      <c r="L7" s="18"/>
    </row>
    <row r="8" spans="2:12" x14ac:dyDescent="0.2">
      <c r="B8" s="125"/>
      <c r="C8" s="8"/>
      <c r="D8" s="8"/>
      <c r="I8" s="18"/>
      <c r="J8" s="18"/>
      <c r="K8" s="18"/>
      <c r="L8" s="18"/>
    </row>
    <row r="9" spans="2:12" x14ac:dyDescent="0.2">
      <c r="B9" s="126" t="s">
        <v>100</v>
      </c>
      <c r="C9" s="2"/>
      <c r="D9" s="2"/>
      <c r="E9" s="2"/>
      <c r="F9" s="124"/>
      <c r="H9" s="127"/>
      <c r="K9" s="18"/>
      <c r="L9" s="18"/>
    </row>
    <row r="10" spans="2:12" s="129" customFormat="1" ht="64.5" customHeight="1" x14ac:dyDescent="0.2">
      <c r="B10" s="20"/>
      <c r="C10" s="21" t="s">
        <v>101</v>
      </c>
      <c r="D10" s="128" t="s">
        <v>102</v>
      </c>
      <c r="E10" s="21" t="s">
        <v>103</v>
      </c>
      <c r="F10" s="22" t="s">
        <v>104</v>
      </c>
      <c r="G10" s="22" t="s">
        <v>105</v>
      </c>
      <c r="H10" s="22" t="s">
        <v>106</v>
      </c>
      <c r="I10" s="54"/>
      <c r="J10" s="54"/>
      <c r="K10" s="18"/>
      <c r="L10" s="18"/>
    </row>
    <row r="11" spans="2:12" x14ac:dyDescent="0.2">
      <c r="B11" s="130" t="s">
        <v>107</v>
      </c>
      <c r="C11" s="131">
        <f>VLOOKUP($C$3,donnees_sources_HAD!$B$3:$Z$861,ROW()-5,FALSE)</f>
        <v>2228198</v>
      </c>
      <c r="D11" s="35">
        <f>ROUND(IF($C$6="EPS",Taux!$B$21,Taux!$C$21),4)</f>
        <v>3.4200000000000001E-2</v>
      </c>
      <c r="E11" s="131">
        <f>C11/2*(1+D11)</f>
        <v>1152201.1858000001</v>
      </c>
      <c r="F11" s="131">
        <f>VLOOKUP($C$3,donnees_sources_HAD!$B$3:$Z$861,ROW()-2,FALSE)</f>
        <v>185683</v>
      </c>
      <c r="G11" s="28">
        <f>ROUND((E11-(F11*2))/4,0)</f>
        <v>195209</v>
      </c>
      <c r="H11" s="28">
        <f t="shared" ref="H11" si="0">F11*2+G11*4</f>
        <v>1152202</v>
      </c>
      <c r="I11" s="116"/>
      <c r="J11" s="116"/>
      <c r="K11" s="18"/>
      <c r="L11" s="18"/>
    </row>
    <row r="12" spans="2:12" x14ac:dyDescent="0.2">
      <c r="B12" s="130" t="s">
        <v>108</v>
      </c>
      <c r="C12" s="131">
        <f>VLOOKUP($C$3,donnees_sources_HAD!$B$3:$Z$861,ROW()-5,FALSE)</f>
        <v>19476</v>
      </c>
      <c r="D12" s="35">
        <f>ROUND(IF($C$6="EPS",Taux!$B$21,Taux!$C$21),4)</f>
        <v>3.4200000000000001E-2</v>
      </c>
      <c r="E12" s="131">
        <f>C12/2*(1+D12)</f>
        <v>10071.0396</v>
      </c>
      <c r="F12" s="131">
        <f>VLOOKUP($C$3,donnees_sources_HAD!$B$3:$Z$861,ROW()-2,FALSE)</f>
        <v>1623</v>
      </c>
      <c r="G12" s="28">
        <f>ROUND((E12-(F12*2))/4,0)</f>
        <v>1706</v>
      </c>
      <c r="H12" s="131">
        <f>2*F12+4*G12</f>
        <v>10070</v>
      </c>
      <c r="I12" s="116"/>
      <c r="J12" s="116"/>
      <c r="K12" s="18"/>
      <c r="L12" s="18"/>
    </row>
    <row r="13" spans="2:12" x14ac:dyDescent="0.2">
      <c r="B13" s="132" t="s">
        <v>19</v>
      </c>
      <c r="C13" s="133">
        <f>SUM(C11:C12)</f>
        <v>2247674</v>
      </c>
      <c r="D13" s="134"/>
      <c r="E13" s="133">
        <f>SUM(E11:E12)</f>
        <v>1162272.2254000001</v>
      </c>
      <c r="F13" s="133">
        <f>SUM(F11:F12)</f>
        <v>187306</v>
      </c>
      <c r="G13" s="133">
        <f>SUM(G11:G12)</f>
        <v>196915</v>
      </c>
      <c r="H13" s="133">
        <f>SUM(H11:H12)</f>
        <v>1162272</v>
      </c>
      <c r="I13" s="18"/>
      <c r="J13" s="116"/>
      <c r="K13" s="18"/>
      <c r="L13" s="18"/>
    </row>
    <row r="14" spans="2:12" x14ac:dyDescent="0.2">
      <c r="B14" s="18"/>
      <c r="C14" s="135"/>
      <c r="D14" s="135"/>
      <c r="E14" s="136"/>
      <c r="F14" s="137"/>
      <c r="G14" s="137"/>
      <c r="H14" s="137"/>
      <c r="I14" s="18"/>
      <c r="J14" s="18"/>
      <c r="K14" s="18"/>
      <c r="L14" s="18"/>
    </row>
    <row r="15" spans="2:12" x14ac:dyDescent="0.2">
      <c r="C15" s="137"/>
      <c r="D15" s="135"/>
      <c r="E15" s="137"/>
      <c r="F15" s="137"/>
      <c r="G15" s="137"/>
      <c r="H15" s="137"/>
      <c r="I15" s="18"/>
      <c r="J15" s="18"/>
      <c r="K15" s="18"/>
      <c r="L15" s="18"/>
    </row>
    <row r="16" spans="2:12" x14ac:dyDescent="0.2"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</row>
    <row r="17" spans="2:12" x14ac:dyDescent="0.2">
      <c r="B17" s="18"/>
      <c r="C17" s="18"/>
      <c r="D17" s="18"/>
      <c r="E17" s="18"/>
      <c r="F17" s="135"/>
      <c r="G17" s="18"/>
      <c r="H17" s="18"/>
      <c r="I17" s="18"/>
      <c r="J17" s="18"/>
      <c r="K17" s="18"/>
      <c r="L17" s="18"/>
    </row>
    <row r="18" spans="2:12" s="129" customFormat="1" x14ac:dyDescent="0.2"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</row>
    <row r="19" spans="2:12" x14ac:dyDescent="0.2"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</row>
    <row r="20" spans="2:12" x14ac:dyDescent="0.2"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</row>
    <row r="21" spans="2:12" x14ac:dyDescent="0.2">
      <c r="B21" s="18"/>
      <c r="C21" s="18"/>
      <c r="D21" s="18"/>
      <c r="E21" s="18"/>
      <c r="F21" s="18"/>
      <c r="G21" s="18"/>
      <c r="H21" s="18"/>
      <c r="I21" s="137"/>
      <c r="J21" s="137"/>
      <c r="K21" s="137"/>
    </row>
    <row r="22" spans="2:12" x14ac:dyDescent="0.2">
      <c r="B22" s="18"/>
      <c r="C22" s="18"/>
      <c r="D22" s="18"/>
      <c r="E22" s="18"/>
      <c r="F22" s="18"/>
      <c r="G22" s="18"/>
      <c r="H22" s="18"/>
      <c r="I22" s="137"/>
      <c r="J22" s="137"/>
      <c r="K22" s="137"/>
    </row>
    <row r="23" spans="2:12" x14ac:dyDescent="0.2">
      <c r="B23" s="18"/>
      <c r="C23" s="18"/>
      <c r="D23" s="18"/>
      <c r="E23" s="18"/>
      <c r="F23" s="18"/>
      <c r="G23" s="18"/>
      <c r="H23" s="18"/>
      <c r="I23" s="137"/>
      <c r="J23" s="137"/>
      <c r="K23" s="137"/>
    </row>
    <row r="24" spans="2:12" x14ac:dyDescent="0.2">
      <c r="B24" s="18"/>
      <c r="C24" s="18"/>
      <c r="D24" s="18"/>
      <c r="E24" s="18"/>
      <c r="F24" s="18"/>
      <c r="G24" s="18"/>
      <c r="H24" s="18"/>
      <c r="I24" s="137"/>
      <c r="J24" s="137"/>
      <c r="K24" s="137"/>
    </row>
    <row r="25" spans="2:12" x14ac:dyDescent="0.2">
      <c r="B25" s="18"/>
      <c r="C25" s="18"/>
      <c r="D25" s="18"/>
      <c r="E25" s="18"/>
      <c r="F25" s="18"/>
      <c r="G25" s="18"/>
      <c r="H25" s="18"/>
      <c r="I25" s="137"/>
      <c r="J25" s="137"/>
      <c r="K25" s="137"/>
    </row>
    <row r="26" spans="2:12" x14ac:dyDescent="0.2">
      <c r="B26" s="18"/>
      <c r="C26" s="18"/>
      <c r="D26" s="18"/>
      <c r="E26" s="18"/>
      <c r="F26" s="18"/>
      <c r="G26" s="18"/>
      <c r="H26" s="18"/>
      <c r="I26" s="137"/>
      <c r="J26" s="137"/>
      <c r="K26" s="137"/>
    </row>
    <row r="27" spans="2:12" x14ac:dyDescent="0.2">
      <c r="B27" s="18"/>
      <c r="C27" s="18"/>
      <c r="D27" s="18"/>
      <c r="E27" s="18"/>
      <c r="F27" s="18"/>
      <c r="G27" s="18"/>
      <c r="H27" s="18"/>
      <c r="I27" s="137"/>
      <c r="J27" s="137"/>
      <c r="K27" s="137"/>
    </row>
    <row r="28" spans="2:12" x14ac:dyDescent="0.2">
      <c r="B28" s="18"/>
      <c r="C28" s="18"/>
      <c r="D28" s="18"/>
      <c r="E28" s="18"/>
      <c r="F28" s="18"/>
      <c r="G28" s="18"/>
      <c r="H28" s="18"/>
      <c r="I28" s="137"/>
      <c r="J28" s="137"/>
      <c r="K28" s="137"/>
    </row>
    <row r="29" spans="2:12" x14ac:dyDescent="0.2">
      <c r="B29" s="18"/>
      <c r="C29" s="18"/>
      <c r="D29" s="18"/>
      <c r="E29" s="18"/>
      <c r="F29" s="18"/>
      <c r="G29" s="18"/>
      <c r="H29" s="18"/>
    </row>
    <row r="30" spans="2:12" x14ac:dyDescent="0.2">
      <c r="B30" s="18"/>
      <c r="C30" s="18"/>
      <c r="D30" s="18"/>
      <c r="E30" s="18"/>
      <c r="F30" s="18"/>
      <c r="G30" s="18"/>
      <c r="H30" s="18"/>
    </row>
    <row r="31" spans="2:12" x14ac:dyDescent="0.2">
      <c r="B31" s="18"/>
      <c r="C31" s="18"/>
      <c r="D31" s="18"/>
      <c r="E31" s="18"/>
      <c r="F31" s="18"/>
      <c r="G31" s="18"/>
      <c r="H31" s="18"/>
    </row>
    <row r="32" spans="2:12" x14ac:dyDescent="0.2">
      <c r="B32" s="18"/>
      <c r="C32" s="18"/>
      <c r="D32" s="18"/>
      <c r="E32" s="18"/>
      <c r="F32" s="18"/>
      <c r="G32" s="18"/>
      <c r="H32" s="18"/>
    </row>
    <row r="33" spans="2:8" x14ac:dyDescent="0.2">
      <c r="B33" s="18"/>
      <c r="C33" s="18"/>
      <c r="D33" s="18"/>
      <c r="E33" s="18"/>
      <c r="F33" s="18"/>
      <c r="G33" s="18"/>
      <c r="H33" s="18"/>
    </row>
    <row r="34" spans="2:8" x14ac:dyDescent="0.2">
      <c r="B34" s="18"/>
      <c r="C34" s="18"/>
      <c r="D34" s="18"/>
      <c r="E34" s="18"/>
      <c r="F34" s="18"/>
      <c r="G34" s="18"/>
      <c r="H34" s="18"/>
    </row>
    <row r="35" spans="2:8" x14ac:dyDescent="0.2">
      <c r="B35" s="18"/>
      <c r="C35" s="18"/>
      <c r="D35" s="18"/>
      <c r="E35" s="18"/>
      <c r="F35" s="18"/>
      <c r="G35" s="18"/>
      <c r="H35" s="18"/>
    </row>
    <row r="36" spans="2:8" x14ac:dyDescent="0.2">
      <c r="B36" s="18"/>
      <c r="C36" s="18"/>
      <c r="D36" s="18"/>
      <c r="E36" s="18"/>
      <c r="F36" s="18"/>
      <c r="G36" s="18"/>
      <c r="H36" s="18"/>
    </row>
  </sheetData>
  <pageMargins left="0.7" right="0.7" top="0.75" bottom="0.75" header="0.3" footer="0.3"/>
  <pageSetup paperSize="9" orientation="portrait" horizontalDpi="90" verticalDpi="9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8CE4550-E28D-4074-BA78-157318886C88}">
          <x14:formula1>
            <xm:f>donnees_notification_HAD!$B$3:$B$9</xm:f>
          </x14:formula1>
          <xm:sqref>C3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F4A43E-54AB-4F73-8CD3-A9F67F332EDD}">
  <dimension ref="A1:AW3"/>
  <sheetViews>
    <sheetView workbookViewId="0">
      <selection activeCell="A3" sqref="A3:C3"/>
    </sheetView>
  </sheetViews>
  <sheetFormatPr baseColWidth="10" defaultRowHeight="14.25" x14ac:dyDescent="0.2"/>
  <cols>
    <col min="1" max="1" width="27.7109375" style="69" bestFit="1" customWidth="1"/>
    <col min="2" max="2" width="11.42578125" style="69"/>
    <col min="3" max="3" width="51.140625" style="69" customWidth="1"/>
    <col min="4" max="4" width="11.42578125" style="69"/>
    <col min="5" max="5" width="18.5703125" style="175" bestFit="1" customWidth="1"/>
    <col min="6" max="6" width="15.28515625" style="175" bestFit="1" customWidth="1"/>
    <col min="7" max="7" width="14.42578125" style="175" bestFit="1" customWidth="1"/>
    <col min="8" max="8" width="15.42578125" style="175" bestFit="1" customWidth="1"/>
    <col min="9" max="9" width="13.42578125" style="175" bestFit="1" customWidth="1"/>
    <col min="10" max="10" width="15.5703125" style="175" bestFit="1" customWidth="1"/>
    <col min="11" max="11" width="15.5703125" style="175" customWidth="1"/>
    <col min="12" max="13" width="14.42578125" style="175" bestFit="1" customWidth="1"/>
    <col min="14" max="14" width="16.85546875" style="175" bestFit="1" customWidth="1"/>
    <col min="15" max="15" width="15.5703125" style="175" bestFit="1" customWidth="1"/>
    <col min="16" max="17" width="14.42578125" style="175" bestFit="1" customWidth="1"/>
    <col min="18" max="18" width="12.7109375" style="175" bestFit="1" customWidth="1"/>
    <col min="19" max="19" width="18.5703125" style="175" bestFit="1" customWidth="1"/>
    <col min="20" max="20" width="15.5703125" style="175" bestFit="1" customWidth="1"/>
    <col min="21" max="21" width="12.140625" style="175" bestFit="1" customWidth="1"/>
    <col min="22" max="22" width="12.7109375" style="175" bestFit="1" customWidth="1"/>
    <col min="23" max="24" width="15.5703125" style="175" bestFit="1" customWidth="1"/>
    <col min="25" max="25" width="16.85546875" style="175" bestFit="1" customWidth="1"/>
    <col min="26" max="28" width="12.7109375" style="175" bestFit="1" customWidth="1"/>
    <col min="29" max="29" width="12.140625" style="175" bestFit="1" customWidth="1"/>
    <col min="30" max="30" width="14.42578125" style="175" bestFit="1" customWidth="1"/>
    <col min="31" max="31" width="14.42578125" style="175" customWidth="1"/>
    <col min="32" max="32" width="12.140625" style="175" bestFit="1" customWidth="1"/>
    <col min="33" max="33" width="12.7109375" style="175" bestFit="1" customWidth="1"/>
    <col min="34" max="34" width="15.5703125" style="175" bestFit="1" customWidth="1"/>
    <col min="35" max="35" width="14.42578125" style="175" bestFit="1" customWidth="1"/>
    <col min="36" max="37" width="12.7109375" style="175" bestFit="1" customWidth="1"/>
    <col min="38" max="38" width="12.140625" style="175" bestFit="1" customWidth="1"/>
    <col min="39" max="49" width="11.42578125" style="175"/>
    <col min="50" max="16384" width="11.42578125" style="69"/>
  </cols>
  <sheetData>
    <row r="1" spans="1:49" s="61" customFormat="1" ht="45" customHeight="1" x14ac:dyDescent="0.25">
      <c r="A1" s="55"/>
      <c r="B1" s="56"/>
      <c r="C1" s="56"/>
      <c r="D1" s="56"/>
      <c r="E1" s="57" t="s">
        <v>112</v>
      </c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9" t="s">
        <v>111</v>
      </c>
      <c r="Z1" s="60"/>
      <c r="AA1" s="60"/>
      <c r="AB1" s="60"/>
      <c r="AC1" s="60"/>
      <c r="AD1" s="60"/>
      <c r="AE1" s="60"/>
      <c r="AF1" s="60"/>
      <c r="AG1" s="60"/>
      <c r="AH1" s="60"/>
      <c r="AI1" s="60"/>
      <c r="AJ1" s="60"/>
      <c r="AK1" s="60"/>
      <c r="AL1" s="60"/>
      <c r="AM1" s="172"/>
      <c r="AN1" s="172"/>
      <c r="AO1" s="172"/>
      <c r="AP1" s="172"/>
      <c r="AQ1" s="172"/>
      <c r="AR1" s="172"/>
      <c r="AS1" s="172"/>
      <c r="AT1" s="172"/>
      <c r="AU1" s="172"/>
      <c r="AV1" s="172"/>
      <c r="AW1" s="172"/>
    </row>
    <row r="2" spans="1:49" s="67" customFormat="1" ht="41.45" customHeight="1" thickBot="1" x14ac:dyDescent="0.3">
      <c r="A2" s="65" t="s">
        <v>42</v>
      </c>
      <c r="B2" s="65" t="s">
        <v>43</v>
      </c>
      <c r="C2" s="65" t="s">
        <v>44</v>
      </c>
      <c r="D2" s="65" t="s">
        <v>8</v>
      </c>
      <c r="E2" s="62" t="s">
        <v>0</v>
      </c>
      <c r="F2" s="62" t="s">
        <v>1</v>
      </c>
      <c r="G2" s="62" t="s">
        <v>2</v>
      </c>
      <c r="H2" s="62" t="s">
        <v>3</v>
      </c>
      <c r="I2" s="62" t="s">
        <v>4</v>
      </c>
      <c r="J2" s="62" t="s">
        <v>97</v>
      </c>
      <c r="K2" s="62" t="s">
        <v>96</v>
      </c>
      <c r="L2" s="62" t="s">
        <v>6</v>
      </c>
      <c r="M2" s="62" t="s">
        <v>7</v>
      </c>
      <c r="N2" s="62" t="s">
        <v>11</v>
      </c>
      <c r="O2" s="62" t="s">
        <v>12</v>
      </c>
      <c r="P2" s="62" t="s">
        <v>13</v>
      </c>
      <c r="Q2" s="62" t="s">
        <v>14</v>
      </c>
      <c r="R2" s="62" t="s">
        <v>15</v>
      </c>
      <c r="S2" s="62" t="s">
        <v>46</v>
      </c>
      <c r="T2" s="62" t="s">
        <v>47</v>
      </c>
      <c r="U2" s="62" t="s">
        <v>48</v>
      </c>
      <c r="V2" s="62" t="s">
        <v>49</v>
      </c>
      <c r="W2" s="62" t="s">
        <v>50</v>
      </c>
      <c r="X2" s="62" t="s">
        <v>51</v>
      </c>
      <c r="Y2" s="63" t="s">
        <v>0</v>
      </c>
      <c r="Z2" s="63" t="s">
        <v>1</v>
      </c>
      <c r="AA2" s="63" t="s">
        <v>2</v>
      </c>
      <c r="AB2" s="63" t="s">
        <v>3</v>
      </c>
      <c r="AC2" s="63" t="s">
        <v>4</v>
      </c>
      <c r="AD2" s="63" t="s">
        <v>97</v>
      </c>
      <c r="AE2" s="63" t="s">
        <v>96</v>
      </c>
      <c r="AF2" s="63" t="s">
        <v>6</v>
      </c>
      <c r="AG2" s="63" t="s">
        <v>7</v>
      </c>
      <c r="AH2" s="63" t="s">
        <v>11</v>
      </c>
      <c r="AI2" s="63" t="s">
        <v>12</v>
      </c>
      <c r="AJ2" s="63" t="s">
        <v>13</v>
      </c>
      <c r="AK2" s="63" t="s">
        <v>14</v>
      </c>
      <c r="AL2" s="63" t="s">
        <v>15</v>
      </c>
      <c r="AM2" s="173"/>
      <c r="AN2" s="173"/>
      <c r="AO2" s="173"/>
      <c r="AP2" s="173"/>
      <c r="AQ2" s="173"/>
      <c r="AR2" s="173"/>
      <c r="AS2" s="173"/>
      <c r="AT2" s="173"/>
      <c r="AU2" s="173"/>
      <c r="AV2" s="173"/>
      <c r="AW2" s="173"/>
    </row>
    <row r="3" spans="1:49" customFormat="1" ht="15" x14ac:dyDescent="0.25">
      <c r="A3" t="s">
        <v>169</v>
      </c>
      <c r="B3">
        <v>22222222</v>
      </c>
      <c r="C3" t="s">
        <v>170</v>
      </c>
      <c r="D3" t="s">
        <v>54</v>
      </c>
      <c r="E3" s="174">
        <v>35518502</v>
      </c>
      <c r="F3" s="174">
        <v>0</v>
      </c>
      <c r="G3" s="174">
        <v>33530</v>
      </c>
      <c r="H3" s="174">
        <v>63954</v>
      </c>
      <c r="I3" s="174">
        <v>0</v>
      </c>
      <c r="J3" s="174">
        <v>4320</v>
      </c>
      <c r="K3" s="174">
        <v>1120874</v>
      </c>
      <c r="L3" s="174">
        <v>0</v>
      </c>
      <c r="M3" s="174">
        <v>152884</v>
      </c>
      <c r="N3" s="174">
        <v>200480</v>
      </c>
      <c r="O3" s="174">
        <v>19524</v>
      </c>
      <c r="P3" s="174">
        <v>6938</v>
      </c>
      <c r="Q3" s="174">
        <v>3838</v>
      </c>
      <c r="R3" s="174">
        <v>6568</v>
      </c>
      <c r="S3" s="174">
        <v>37131412</v>
      </c>
      <c r="T3" s="174">
        <v>0</v>
      </c>
      <c r="U3" s="174">
        <v>0</v>
      </c>
      <c r="V3" s="174">
        <v>0</v>
      </c>
      <c r="W3" s="174">
        <v>2589944</v>
      </c>
      <c r="X3" s="174">
        <v>2589944</v>
      </c>
      <c r="Y3" s="174">
        <v>5285625</v>
      </c>
      <c r="Z3" s="174">
        <v>0</v>
      </c>
      <c r="AA3" s="174">
        <v>5072</v>
      </c>
      <c r="AB3" s="174">
        <v>9500</v>
      </c>
      <c r="AC3" s="174">
        <v>0</v>
      </c>
      <c r="AD3" s="174">
        <v>1080</v>
      </c>
      <c r="AE3" s="174">
        <v>238413</v>
      </c>
      <c r="AF3" s="174">
        <v>0</v>
      </c>
      <c r="AG3" s="174">
        <v>22726</v>
      </c>
      <c r="AH3" s="174">
        <v>-105838</v>
      </c>
      <c r="AI3" s="174">
        <v>3197</v>
      </c>
      <c r="AJ3" s="174">
        <v>1172</v>
      </c>
      <c r="AK3" s="174">
        <v>584</v>
      </c>
      <c r="AL3" s="174">
        <v>1066</v>
      </c>
      <c r="AM3" s="174"/>
      <c r="AN3" s="174"/>
      <c r="AO3" s="174"/>
      <c r="AP3" s="174"/>
      <c r="AQ3" s="174"/>
      <c r="AR3" s="174"/>
      <c r="AS3" s="174"/>
      <c r="AT3" s="174"/>
      <c r="AU3" s="174"/>
      <c r="AV3" s="174"/>
      <c r="AW3" s="174"/>
    </row>
  </sheetData>
  <autoFilter ref="A2:BL3" xr:uid="{2C5B9FE1-6B95-44A9-9139-767A58DC3A2B}"/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122522-37A1-40CE-9377-8BE4C1F8EB9D}">
  <dimension ref="A1:AH429"/>
  <sheetViews>
    <sheetView workbookViewId="0">
      <selection activeCell="B3" sqref="B3:C3"/>
    </sheetView>
  </sheetViews>
  <sheetFormatPr baseColWidth="10" defaultRowHeight="14.25" x14ac:dyDescent="0.2"/>
  <cols>
    <col min="1" max="1" width="27.7109375" style="69" bestFit="1" customWidth="1"/>
    <col min="2" max="2" width="11.42578125" style="69"/>
    <col min="3" max="3" width="51.140625" style="69" customWidth="1"/>
    <col min="4" max="4" width="11.42578125" style="69"/>
    <col min="5" max="5" width="18.5703125" style="68" bestFit="1" customWidth="1"/>
    <col min="6" max="6" width="15.28515625" style="68" bestFit="1" customWidth="1"/>
    <col min="7" max="7" width="18.5703125" style="68" bestFit="1" customWidth="1"/>
    <col min="8" max="8" width="16.85546875" style="68" bestFit="1" customWidth="1"/>
    <col min="9" max="9" width="12.7109375" style="68" bestFit="1" customWidth="1"/>
    <col min="10" max="16384" width="11.42578125" style="69"/>
  </cols>
  <sheetData>
    <row r="1" spans="1:9" s="61" customFormat="1" ht="45" customHeight="1" x14ac:dyDescent="0.25">
      <c r="A1" s="55"/>
      <c r="B1" s="56"/>
      <c r="C1" s="56"/>
      <c r="D1" s="56"/>
      <c r="E1" s="166" t="s">
        <v>113</v>
      </c>
      <c r="F1" s="167"/>
      <c r="G1" s="167"/>
      <c r="H1" s="168" t="s">
        <v>111</v>
      </c>
      <c r="I1" s="169"/>
    </row>
    <row r="2" spans="1:9" s="67" customFormat="1" ht="41.45" customHeight="1" thickBot="1" x14ac:dyDescent="0.3">
      <c r="A2" s="65" t="s">
        <v>42</v>
      </c>
      <c r="B2" s="65" t="s">
        <v>43</v>
      </c>
      <c r="C2" s="65" t="s">
        <v>44</v>
      </c>
      <c r="D2" s="65" t="s">
        <v>8</v>
      </c>
      <c r="E2" s="170" t="s">
        <v>109</v>
      </c>
      <c r="F2" s="170" t="s">
        <v>110</v>
      </c>
      <c r="G2" s="170" t="s">
        <v>46</v>
      </c>
      <c r="H2" s="171" t="s">
        <v>109</v>
      </c>
      <c r="I2" s="171" t="s">
        <v>110</v>
      </c>
    </row>
    <row r="3" spans="1:9" customFormat="1" ht="15" x14ac:dyDescent="0.25">
      <c r="A3" t="s">
        <v>93</v>
      </c>
      <c r="B3">
        <v>11111111</v>
      </c>
      <c r="C3" t="s">
        <v>168</v>
      </c>
      <c r="D3" t="s">
        <v>54</v>
      </c>
      <c r="E3" s="164">
        <v>1152202</v>
      </c>
      <c r="F3" s="164">
        <v>10070</v>
      </c>
      <c r="G3" s="164">
        <v>1162272</v>
      </c>
      <c r="H3" s="164">
        <v>195209</v>
      </c>
      <c r="I3" s="164">
        <v>1706</v>
      </c>
    </row>
    <row r="4" spans="1:9" customFormat="1" ht="15" x14ac:dyDescent="0.25">
      <c r="E4" s="164"/>
      <c r="F4" s="164"/>
      <c r="G4" s="164"/>
      <c r="H4" s="164"/>
      <c r="I4" s="164"/>
    </row>
    <row r="5" spans="1:9" customFormat="1" ht="15" x14ac:dyDescent="0.25">
      <c r="E5" s="164"/>
      <c r="F5" s="164"/>
      <c r="G5" s="164"/>
      <c r="H5" s="164"/>
      <c r="I5" s="164"/>
    </row>
    <row r="6" spans="1:9" customFormat="1" ht="15" x14ac:dyDescent="0.25">
      <c r="E6" s="164"/>
      <c r="F6" s="164"/>
      <c r="G6" s="164"/>
      <c r="H6" s="164"/>
      <c r="I6" s="164"/>
    </row>
    <row r="7" spans="1:9" customFormat="1" ht="15" x14ac:dyDescent="0.25">
      <c r="E7" s="164"/>
      <c r="F7" s="164"/>
      <c r="G7" s="164"/>
      <c r="H7" s="164"/>
      <c r="I7" s="164"/>
    </row>
    <row r="8" spans="1:9" customFormat="1" ht="15" x14ac:dyDescent="0.25">
      <c r="E8" s="164"/>
      <c r="F8" s="164"/>
      <c r="G8" s="164"/>
      <c r="H8" s="164"/>
      <c r="I8" s="164"/>
    </row>
    <row r="9" spans="1:9" customFormat="1" ht="15" x14ac:dyDescent="0.25">
      <c r="E9" s="164"/>
      <c r="F9" s="164"/>
      <c r="G9" s="164"/>
      <c r="H9" s="164"/>
      <c r="I9" s="164"/>
    </row>
    <row r="10" spans="1:9" customFormat="1" ht="15" x14ac:dyDescent="0.25">
      <c r="E10" s="164"/>
      <c r="F10" s="164"/>
      <c r="G10" s="164"/>
      <c r="H10" s="164"/>
      <c r="I10" s="164"/>
    </row>
    <row r="11" spans="1:9" customFormat="1" ht="15" x14ac:dyDescent="0.25">
      <c r="E11" s="164"/>
      <c r="F11" s="164"/>
      <c r="G11" s="164"/>
      <c r="H11" s="164"/>
      <c r="I11" s="164"/>
    </row>
    <row r="12" spans="1:9" customFormat="1" ht="15" x14ac:dyDescent="0.25">
      <c r="E12" s="164"/>
      <c r="F12" s="164"/>
      <c r="G12" s="164"/>
      <c r="H12" s="164"/>
      <c r="I12" s="164"/>
    </row>
    <row r="13" spans="1:9" customFormat="1" ht="15" x14ac:dyDescent="0.25">
      <c r="E13" s="164"/>
      <c r="F13" s="164"/>
      <c r="G13" s="164"/>
      <c r="H13" s="164"/>
      <c r="I13" s="164"/>
    </row>
    <row r="14" spans="1:9" customFormat="1" ht="15" x14ac:dyDescent="0.25">
      <c r="E14" s="164"/>
      <c r="F14" s="164"/>
      <c r="G14" s="164"/>
      <c r="H14" s="164"/>
      <c r="I14" s="164"/>
    </row>
    <row r="15" spans="1:9" customFormat="1" ht="15" x14ac:dyDescent="0.25">
      <c r="E15" s="164"/>
      <c r="F15" s="164"/>
      <c r="G15" s="164"/>
      <c r="H15" s="164"/>
      <c r="I15" s="164"/>
    </row>
    <row r="16" spans="1:9" customFormat="1" ht="15" x14ac:dyDescent="0.25">
      <c r="E16" s="164"/>
      <c r="F16" s="164"/>
      <c r="G16" s="164"/>
      <c r="H16" s="164"/>
      <c r="I16" s="164"/>
    </row>
    <row r="17" spans="5:9" customFormat="1" ht="15" x14ac:dyDescent="0.25">
      <c r="E17" s="164"/>
      <c r="F17" s="164"/>
      <c r="G17" s="164"/>
      <c r="H17" s="164"/>
      <c r="I17" s="164"/>
    </row>
    <row r="18" spans="5:9" customFormat="1" ht="15" x14ac:dyDescent="0.25">
      <c r="E18" s="164"/>
      <c r="F18" s="164"/>
      <c r="G18" s="164"/>
      <c r="H18" s="164"/>
      <c r="I18" s="164"/>
    </row>
    <row r="19" spans="5:9" customFormat="1" ht="15" x14ac:dyDescent="0.25">
      <c r="E19" s="164"/>
      <c r="F19" s="164"/>
      <c r="G19" s="164"/>
      <c r="H19" s="164"/>
      <c r="I19" s="164"/>
    </row>
    <row r="20" spans="5:9" customFormat="1" ht="15" x14ac:dyDescent="0.25">
      <c r="E20" s="164"/>
      <c r="F20" s="164"/>
      <c r="G20" s="164"/>
      <c r="H20" s="164"/>
      <c r="I20" s="164"/>
    </row>
    <row r="21" spans="5:9" customFormat="1" ht="15" x14ac:dyDescent="0.25">
      <c r="E21" s="164"/>
      <c r="F21" s="164"/>
      <c r="G21" s="164"/>
      <c r="H21" s="164"/>
      <c r="I21" s="164"/>
    </row>
    <row r="22" spans="5:9" customFormat="1" ht="15" x14ac:dyDescent="0.25">
      <c r="E22" s="164"/>
      <c r="F22" s="164"/>
      <c r="G22" s="164"/>
      <c r="H22" s="164"/>
      <c r="I22" s="164"/>
    </row>
    <row r="23" spans="5:9" customFormat="1" ht="15" x14ac:dyDescent="0.25">
      <c r="E23" s="164"/>
      <c r="F23" s="164"/>
      <c r="G23" s="164"/>
      <c r="H23" s="164"/>
      <c r="I23" s="164"/>
    </row>
    <row r="24" spans="5:9" customFormat="1" ht="15" x14ac:dyDescent="0.25">
      <c r="E24" s="164"/>
      <c r="F24" s="164"/>
      <c r="G24" s="164"/>
      <c r="H24" s="164"/>
      <c r="I24" s="164"/>
    </row>
    <row r="25" spans="5:9" customFormat="1" ht="15" x14ac:dyDescent="0.25">
      <c r="E25" s="164"/>
      <c r="F25" s="164"/>
      <c r="G25" s="164"/>
      <c r="H25" s="164"/>
      <c r="I25" s="164"/>
    </row>
    <row r="26" spans="5:9" customFormat="1" ht="15" x14ac:dyDescent="0.25">
      <c r="E26" s="164"/>
      <c r="F26" s="164"/>
      <c r="G26" s="164"/>
      <c r="H26" s="164"/>
      <c r="I26" s="164"/>
    </row>
    <row r="27" spans="5:9" customFormat="1" ht="15" x14ac:dyDescent="0.25">
      <c r="E27" s="164"/>
      <c r="F27" s="164"/>
      <c r="G27" s="164"/>
      <c r="H27" s="164"/>
      <c r="I27" s="164"/>
    </row>
    <row r="28" spans="5:9" customFormat="1" ht="15" x14ac:dyDescent="0.25">
      <c r="E28" s="164"/>
      <c r="F28" s="164"/>
      <c r="G28" s="164"/>
      <c r="H28" s="164"/>
      <c r="I28" s="164"/>
    </row>
    <row r="29" spans="5:9" customFormat="1" ht="15" x14ac:dyDescent="0.25">
      <c r="E29" s="164"/>
      <c r="F29" s="164"/>
      <c r="G29" s="164"/>
      <c r="H29" s="164"/>
      <c r="I29" s="164"/>
    </row>
    <row r="30" spans="5:9" customFormat="1" ht="15" x14ac:dyDescent="0.25">
      <c r="E30" s="164"/>
      <c r="F30" s="164"/>
      <c r="G30" s="164"/>
      <c r="H30" s="164"/>
      <c r="I30" s="164"/>
    </row>
    <row r="31" spans="5:9" customFormat="1" ht="15" x14ac:dyDescent="0.25">
      <c r="E31" s="164"/>
      <c r="F31" s="164"/>
      <c r="G31" s="164"/>
      <c r="H31" s="164"/>
      <c r="I31" s="164"/>
    </row>
    <row r="32" spans="5:9" customFormat="1" ht="15" x14ac:dyDescent="0.25">
      <c r="E32" s="164"/>
      <c r="F32" s="164"/>
      <c r="G32" s="164"/>
      <c r="H32" s="164"/>
      <c r="I32" s="164"/>
    </row>
    <row r="33" spans="5:9" customFormat="1" ht="15" x14ac:dyDescent="0.25">
      <c r="E33" s="164"/>
      <c r="F33" s="164"/>
      <c r="G33" s="164"/>
      <c r="H33" s="164"/>
      <c r="I33" s="164"/>
    </row>
    <row r="34" spans="5:9" customFormat="1" ht="15" x14ac:dyDescent="0.25">
      <c r="E34" s="164"/>
      <c r="F34" s="164"/>
      <c r="G34" s="164"/>
      <c r="H34" s="164"/>
      <c r="I34" s="164"/>
    </row>
    <row r="35" spans="5:9" customFormat="1" ht="15" x14ac:dyDescent="0.25">
      <c r="E35" s="164"/>
      <c r="F35" s="164"/>
      <c r="G35" s="164"/>
      <c r="H35" s="164"/>
      <c r="I35" s="164"/>
    </row>
    <row r="36" spans="5:9" customFormat="1" ht="15" x14ac:dyDescent="0.25">
      <c r="E36" s="164"/>
      <c r="F36" s="164"/>
      <c r="G36" s="164"/>
      <c r="H36" s="164"/>
      <c r="I36" s="164"/>
    </row>
    <row r="37" spans="5:9" customFormat="1" ht="15" x14ac:dyDescent="0.25">
      <c r="E37" s="164"/>
      <c r="F37" s="164"/>
      <c r="G37" s="164"/>
      <c r="H37" s="164"/>
      <c r="I37" s="164"/>
    </row>
    <row r="38" spans="5:9" customFormat="1" ht="15" x14ac:dyDescent="0.25">
      <c r="E38" s="164"/>
      <c r="F38" s="164"/>
      <c r="G38" s="164"/>
      <c r="H38" s="164"/>
      <c r="I38" s="164"/>
    </row>
    <row r="39" spans="5:9" customFormat="1" ht="15" x14ac:dyDescent="0.25">
      <c r="E39" s="164"/>
      <c r="F39" s="164"/>
      <c r="G39" s="164"/>
      <c r="H39" s="164"/>
      <c r="I39" s="164"/>
    </row>
    <row r="40" spans="5:9" customFormat="1" ht="15" x14ac:dyDescent="0.25">
      <c r="E40" s="164"/>
      <c r="F40" s="164"/>
      <c r="G40" s="164"/>
      <c r="H40" s="164"/>
      <c r="I40" s="164"/>
    </row>
    <row r="41" spans="5:9" customFormat="1" ht="15" x14ac:dyDescent="0.25">
      <c r="E41" s="164"/>
      <c r="F41" s="164"/>
      <c r="G41" s="164"/>
      <c r="H41" s="164"/>
      <c r="I41" s="164"/>
    </row>
    <row r="42" spans="5:9" customFormat="1" ht="15" x14ac:dyDescent="0.25">
      <c r="E42" s="164"/>
      <c r="F42" s="164"/>
      <c r="G42" s="164"/>
      <c r="H42" s="164"/>
      <c r="I42" s="164"/>
    </row>
    <row r="43" spans="5:9" customFormat="1" ht="15" x14ac:dyDescent="0.25">
      <c r="E43" s="164"/>
      <c r="F43" s="164"/>
      <c r="G43" s="164"/>
      <c r="H43" s="164"/>
      <c r="I43" s="164"/>
    </row>
    <row r="44" spans="5:9" customFormat="1" ht="15" x14ac:dyDescent="0.25">
      <c r="E44" s="164"/>
      <c r="F44" s="164"/>
      <c r="G44" s="164"/>
      <c r="H44" s="164"/>
      <c r="I44" s="164"/>
    </row>
    <row r="45" spans="5:9" customFormat="1" ht="15" x14ac:dyDescent="0.25">
      <c r="E45" s="164"/>
      <c r="F45" s="164"/>
      <c r="G45" s="164"/>
      <c r="H45" s="164"/>
      <c r="I45" s="164"/>
    </row>
    <row r="46" spans="5:9" customFormat="1" ht="15" x14ac:dyDescent="0.25">
      <c r="E46" s="164"/>
      <c r="F46" s="164"/>
      <c r="G46" s="164"/>
      <c r="H46" s="164"/>
      <c r="I46" s="164"/>
    </row>
    <row r="47" spans="5:9" customFormat="1" ht="15" x14ac:dyDescent="0.25">
      <c r="E47" s="164"/>
      <c r="F47" s="164"/>
      <c r="G47" s="164"/>
      <c r="H47" s="164"/>
      <c r="I47" s="164"/>
    </row>
    <row r="48" spans="5:9" customFormat="1" ht="15" x14ac:dyDescent="0.25">
      <c r="E48" s="164"/>
      <c r="F48" s="164"/>
      <c r="G48" s="164"/>
      <c r="H48" s="164"/>
      <c r="I48" s="164"/>
    </row>
    <row r="49" spans="5:9" customFormat="1" ht="15" x14ac:dyDescent="0.25">
      <c r="E49" s="164"/>
      <c r="F49" s="164"/>
      <c r="G49" s="164"/>
      <c r="H49" s="164"/>
      <c r="I49" s="164"/>
    </row>
    <row r="50" spans="5:9" customFormat="1" ht="15" x14ac:dyDescent="0.25">
      <c r="E50" s="164"/>
      <c r="F50" s="164"/>
      <c r="G50" s="164"/>
      <c r="H50" s="164"/>
      <c r="I50" s="164"/>
    </row>
    <row r="51" spans="5:9" customFormat="1" ht="15" x14ac:dyDescent="0.25">
      <c r="E51" s="164"/>
      <c r="F51" s="164"/>
      <c r="G51" s="164"/>
      <c r="H51" s="164"/>
      <c r="I51" s="164"/>
    </row>
    <row r="52" spans="5:9" customFormat="1" ht="15" x14ac:dyDescent="0.25">
      <c r="E52" s="164"/>
      <c r="F52" s="164"/>
      <c r="G52" s="164"/>
      <c r="H52" s="164"/>
      <c r="I52" s="164"/>
    </row>
    <row r="53" spans="5:9" customFormat="1" ht="15" x14ac:dyDescent="0.25">
      <c r="E53" s="164"/>
      <c r="F53" s="164"/>
      <c r="G53" s="164"/>
      <c r="H53" s="164"/>
      <c r="I53" s="164"/>
    </row>
    <row r="54" spans="5:9" customFormat="1" ht="15" x14ac:dyDescent="0.25">
      <c r="E54" s="164"/>
      <c r="F54" s="164"/>
      <c r="G54" s="164"/>
      <c r="H54" s="164"/>
      <c r="I54" s="164"/>
    </row>
    <row r="55" spans="5:9" customFormat="1" ht="15" x14ac:dyDescent="0.25">
      <c r="E55" s="164"/>
      <c r="F55" s="164"/>
      <c r="G55" s="164"/>
      <c r="H55" s="164"/>
      <c r="I55" s="164"/>
    </row>
    <row r="56" spans="5:9" customFormat="1" ht="15" x14ac:dyDescent="0.25">
      <c r="E56" s="164"/>
      <c r="F56" s="164"/>
      <c r="G56" s="164"/>
      <c r="H56" s="164"/>
      <c r="I56" s="164"/>
    </row>
    <row r="57" spans="5:9" customFormat="1" ht="15" x14ac:dyDescent="0.25">
      <c r="E57" s="164"/>
      <c r="F57" s="164"/>
      <c r="G57" s="164"/>
      <c r="H57" s="164"/>
      <c r="I57" s="164"/>
    </row>
    <row r="58" spans="5:9" customFormat="1" ht="15" x14ac:dyDescent="0.25">
      <c r="E58" s="164"/>
      <c r="F58" s="164"/>
      <c r="G58" s="164"/>
      <c r="H58" s="164"/>
      <c r="I58" s="164"/>
    </row>
    <row r="59" spans="5:9" customFormat="1" ht="15" x14ac:dyDescent="0.25">
      <c r="E59" s="164"/>
      <c r="F59" s="164"/>
      <c r="G59" s="164"/>
      <c r="H59" s="164"/>
      <c r="I59" s="164"/>
    </row>
    <row r="60" spans="5:9" customFormat="1" ht="15" x14ac:dyDescent="0.25">
      <c r="E60" s="164"/>
      <c r="F60" s="164"/>
      <c r="G60" s="164"/>
      <c r="H60" s="164"/>
      <c r="I60" s="164"/>
    </row>
    <row r="61" spans="5:9" customFormat="1" ht="15" x14ac:dyDescent="0.25">
      <c r="E61" s="164"/>
      <c r="F61" s="164"/>
      <c r="G61" s="164"/>
      <c r="H61" s="164"/>
      <c r="I61" s="164"/>
    </row>
    <row r="62" spans="5:9" customFormat="1" ht="15" x14ac:dyDescent="0.25">
      <c r="E62" s="164"/>
      <c r="F62" s="164"/>
      <c r="G62" s="164"/>
      <c r="H62" s="164"/>
      <c r="I62" s="164"/>
    </row>
    <row r="63" spans="5:9" customFormat="1" ht="15" x14ac:dyDescent="0.25">
      <c r="E63" s="164"/>
      <c r="F63" s="164"/>
      <c r="G63" s="164"/>
      <c r="H63" s="164"/>
      <c r="I63" s="164"/>
    </row>
    <row r="64" spans="5:9" customFormat="1" ht="15" x14ac:dyDescent="0.25">
      <c r="E64" s="164"/>
      <c r="F64" s="164"/>
      <c r="G64" s="164"/>
      <c r="H64" s="164"/>
      <c r="I64" s="164"/>
    </row>
    <row r="65" spans="5:9" customFormat="1" ht="15" x14ac:dyDescent="0.25">
      <c r="E65" s="164"/>
      <c r="F65" s="164"/>
      <c r="G65" s="164"/>
      <c r="H65" s="164"/>
      <c r="I65" s="164"/>
    </row>
    <row r="66" spans="5:9" customFormat="1" ht="15" x14ac:dyDescent="0.25">
      <c r="E66" s="164"/>
      <c r="F66" s="164"/>
      <c r="G66" s="164"/>
      <c r="H66" s="164"/>
      <c r="I66" s="164"/>
    </row>
    <row r="67" spans="5:9" customFormat="1" ht="15" x14ac:dyDescent="0.25">
      <c r="E67" s="164"/>
      <c r="F67" s="164"/>
      <c r="G67" s="164"/>
      <c r="H67" s="164"/>
      <c r="I67" s="164"/>
    </row>
    <row r="68" spans="5:9" customFormat="1" ht="15" x14ac:dyDescent="0.25">
      <c r="E68" s="164"/>
      <c r="F68" s="164"/>
      <c r="G68" s="164"/>
      <c r="H68" s="164"/>
      <c r="I68" s="164"/>
    </row>
    <row r="69" spans="5:9" customFormat="1" ht="15" x14ac:dyDescent="0.25">
      <c r="E69" s="164"/>
      <c r="F69" s="164"/>
      <c r="G69" s="164"/>
      <c r="H69" s="164"/>
      <c r="I69" s="164"/>
    </row>
    <row r="70" spans="5:9" customFormat="1" ht="15" x14ac:dyDescent="0.25">
      <c r="E70" s="164"/>
      <c r="F70" s="164"/>
      <c r="G70" s="164"/>
      <c r="H70" s="164"/>
      <c r="I70" s="164"/>
    </row>
    <row r="71" spans="5:9" customFormat="1" ht="15" x14ac:dyDescent="0.25">
      <c r="E71" s="164"/>
      <c r="F71" s="164"/>
      <c r="G71" s="164"/>
      <c r="H71" s="164"/>
      <c r="I71" s="164"/>
    </row>
    <row r="72" spans="5:9" customFormat="1" ht="15" x14ac:dyDescent="0.25">
      <c r="E72" s="164"/>
      <c r="F72" s="164"/>
      <c r="G72" s="164"/>
      <c r="H72" s="164"/>
      <c r="I72" s="164"/>
    </row>
    <row r="73" spans="5:9" customFormat="1" ht="15" x14ac:dyDescent="0.25">
      <c r="E73" s="164"/>
      <c r="F73" s="164"/>
      <c r="G73" s="164"/>
      <c r="H73" s="164"/>
      <c r="I73" s="164"/>
    </row>
    <row r="74" spans="5:9" customFormat="1" ht="15" x14ac:dyDescent="0.25">
      <c r="E74" s="164"/>
      <c r="F74" s="164"/>
      <c r="G74" s="164"/>
      <c r="H74" s="164"/>
      <c r="I74" s="164"/>
    </row>
    <row r="75" spans="5:9" customFormat="1" ht="15" x14ac:dyDescent="0.25">
      <c r="E75" s="164"/>
      <c r="F75" s="164"/>
      <c r="G75" s="164"/>
      <c r="H75" s="164"/>
      <c r="I75" s="164"/>
    </row>
    <row r="76" spans="5:9" customFormat="1" ht="15" x14ac:dyDescent="0.25">
      <c r="E76" s="164"/>
      <c r="F76" s="164"/>
      <c r="G76" s="164"/>
      <c r="H76" s="164"/>
      <c r="I76" s="164"/>
    </row>
    <row r="77" spans="5:9" customFormat="1" ht="15" x14ac:dyDescent="0.25">
      <c r="E77" s="164"/>
      <c r="F77" s="164"/>
      <c r="G77" s="164"/>
      <c r="H77" s="164"/>
      <c r="I77" s="164"/>
    </row>
    <row r="78" spans="5:9" customFormat="1" ht="15" x14ac:dyDescent="0.25">
      <c r="E78" s="164"/>
      <c r="F78" s="164"/>
      <c r="G78" s="164"/>
      <c r="H78" s="164"/>
      <c r="I78" s="164"/>
    </row>
    <row r="79" spans="5:9" customFormat="1" ht="15" x14ac:dyDescent="0.25">
      <c r="E79" s="164"/>
      <c r="F79" s="164"/>
      <c r="G79" s="164"/>
      <c r="H79" s="164"/>
      <c r="I79" s="164"/>
    </row>
    <row r="80" spans="5:9" customFormat="1" ht="15" x14ac:dyDescent="0.25">
      <c r="E80" s="164"/>
      <c r="F80" s="164"/>
      <c r="G80" s="164"/>
      <c r="H80" s="164"/>
      <c r="I80" s="164"/>
    </row>
    <row r="81" spans="5:9" customFormat="1" ht="15" x14ac:dyDescent="0.25">
      <c r="E81" s="164"/>
      <c r="F81" s="164"/>
      <c r="G81" s="164"/>
      <c r="H81" s="164"/>
      <c r="I81" s="164"/>
    </row>
    <row r="82" spans="5:9" customFormat="1" ht="15" x14ac:dyDescent="0.25">
      <c r="E82" s="164"/>
      <c r="F82" s="164"/>
      <c r="G82" s="164"/>
      <c r="H82" s="164"/>
      <c r="I82" s="164"/>
    </row>
    <row r="83" spans="5:9" customFormat="1" ht="15" x14ac:dyDescent="0.25">
      <c r="E83" s="164"/>
      <c r="F83" s="164"/>
      <c r="G83" s="164"/>
      <c r="H83" s="164"/>
      <c r="I83" s="164"/>
    </row>
    <row r="84" spans="5:9" customFormat="1" ht="15" x14ac:dyDescent="0.25">
      <c r="E84" s="164"/>
      <c r="F84" s="164"/>
      <c r="G84" s="164"/>
      <c r="H84" s="164"/>
      <c r="I84" s="164"/>
    </row>
    <row r="85" spans="5:9" customFormat="1" ht="15" x14ac:dyDescent="0.25">
      <c r="E85" s="164"/>
      <c r="F85" s="164"/>
      <c r="G85" s="164"/>
      <c r="H85" s="164"/>
      <c r="I85" s="164"/>
    </row>
    <row r="86" spans="5:9" customFormat="1" ht="15" x14ac:dyDescent="0.25">
      <c r="E86" s="164"/>
      <c r="F86" s="164"/>
      <c r="G86" s="164"/>
      <c r="H86" s="164"/>
      <c r="I86" s="164"/>
    </row>
    <row r="87" spans="5:9" customFormat="1" ht="15" x14ac:dyDescent="0.25">
      <c r="E87" s="164"/>
      <c r="F87" s="164"/>
      <c r="G87" s="164"/>
      <c r="H87" s="164"/>
      <c r="I87" s="164"/>
    </row>
    <row r="88" spans="5:9" customFormat="1" ht="15" x14ac:dyDescent="0.25">
      <c r="E88" s="164"/>
      <c r="F88" s="164"/>
      <c r="G88" s="164"/>
      <c r="H88" s="164"/>
      <c r="I88" s="164"/>
    </row>
    <row r="89" spans="5:9" customFormat="1" ht="15" x14ac:dyDescent="0.25">
      <c r="E89" s="164"/>
      <c r="F89" s="164"/>
      <c r="G89" s="164"/>
      <c r="H89" s="164"/>
      <c r="I89" s="164"/>
    </row>
    <row r="90" spans="5:9" customFormat="1" ht="15" x14ac:dyDescent="0.25">
      <c r="E90" s="164"/>
      <c r="F90" s="164"/>
      <c r="G90" s="164"/>
      <c r="H90" s="164"/>
      <c r="I90" s="164"/>
    </row>
    <row r="91" spans="5:9" customFormat="1" ht="15" x14ac:dyDescent="0.25">
      <c r="E91" s="164"/>
      <c r="F91" s="164"/>
      <c r="G91" s="164"/>
      <c r="H91" s="164"/>
      <c r="I91" s="164"/>
    </row>
    <row r="92" spans="5:9" customFormat="1" ht="15" x14ac:dyDescent="0.25">
      <c r="E92" s="164"/>
      <c r="F92" s="164"/>
      <c r="G92" s="164"/>
      <c r="H92" s="164"/>
      <c r="I92" s="164"/>
    </row>
    <row r="93" spans="5:9" customFormat="1" ht="15" x14ac:dyDescent="0.25">
      <c r="E93" s="164"/>
      <c r="F93" s="164"/>
      <c r="G93" s="164"/>
      <c r="H93" s="164"/>
      <c r="I93" s="164"/>
    </row>
    <row r="94" spans="5:9" customFormat="1" ht="15" x14ac:dyDescent="0.25">
      <c r="E94" s="164"/>
      <c r="F94" s="164"/>
      <c r="G94" s="164"/>
      <c r="H94" s="164"/>
      <c r="I94" s="164"/>
    </row>
    <row r="95" spans="5:9" customFormat="1" ht="15" x14ac:dyDescent="0.25">
      <c r="E95" s="164"/>
      <c r="F95" s="164"/>
      <c r="G95" s="164"/>
      <c r="H95" s="164"/>
      <c r="I95" s="164"/>
    </row>
    <row r="96" spans="5:9" customFormat="1" ht="15" x14ac:dyDescent="0.25">
      <c r="E96" s="164"/>
      <c r="F96" s="164"/>
      <c r="G96" s="164"/>
      <c r="H96" s="164"/>
      <c r="I96" s="164"/>
    </row>
    <row r="97" spans="5:9" customFormat="1" ht="15" x14ac:dyDescent="0.25">
      <c r="E97" s="164"/>
      <c r="F97" s="164"/>
      <c r="G97" s="164"/>
      <c r="H97" s="164"/>
      <c r="I97" s="164"/>
    </row>
    <row r="98" spans="5:9" customFormat="1" ht="15" x14ac:dyDescent="0.25">
      <c r="E98" s="164"/>
      <c r="F98" s="164"/>
      <c r="G98" s="164"/>
      <c r="H98" s="164"/>
      <c r="I98" s="164"/>
    </row>
    <row r="99" spans="5:9" customFormat="1" ht="15" x14ac:dyDescent="0.25">
      <c r="E99" s="164"/>
      <c r="F99" s="164"/>
      <c r="G99" s="164"/>
      <c r="H99" s="164"/>
      <c r="I99" s="164"/>
    </row>
    <row r="100" spans="5:9" customFormat="1" ht="15" x14ac:dyDescent="0.25">
      <c r="E100" s="164"/>
      <c r="F100" s="164"/>
      <c r="G100" s="164"/>
      <c r="H100" s="164"/>
      <c r="I100" s="164"/>
    </row>
    <row r="101" spans="5:9" customFormat="1" ht="15" x14ac:dyDescent="0.25">
      <c r="E101" s="164"/>
      <c r="F101" s="164"/>
      <c r="G101" s="164"/>
      <c r="H101" s="164"/>
      <c r="I101" s="164"/>
    </row>
    <row r="102" spans="5:9" customFormat="1" ht="15" x14ac:dyDescent="0.25">
      <c r="E102" s="164"/>
      <c r="F102" s="164"/>
      <c r="G102" s="164"/>
      <c r="H102" s="164"/>
      <c r="I102" s="164"/>
    </row>
    <row r="103" spans="5:9" customFormat="1" ht="15" x14ac:dyDescent="0.25">
      <c r="E103" s="164"/>
      <c r="F103" s="164"/>
      <c r="G103" s="164"/>
      <c r="H103" s="164"/>
      <c r="I103" s="164"/>
    </row>
    <row r="104" spans="5:9" customFormat="1" ht="15" x14ac:dyDescent="0.25">
      <c r="E104" s="164"/>
      <c r="F104" s="164"/>
      <c r="G104" s="164"/>
      <c r="H104" s="164"/>
      <c r="I104" s="164"/>
    </row>
    <row r="105" spans="5:9" customFormat="1" ht="15" x14ac:dyDescent="0.25">
      <c r="E105" s="164"/>
      <c r="F105" s="164"/>
      <c r="G105" s="164"/>
      <c r="H105" s="164"/>
      <c r="I105" s="164"/>
    </row>
    <row r="106" spans="5:9" customFormat="1" ht="15" x14ac:dyDescent="0.25">
      <c r="E106" s="164"/>
      <c r="F106" s="164"/>
      <c r="G106" s="164"/>
      <c r="H106" s="164"/>
      <c r="I106" s="164"/>
    </row>
    <row r="107" spans="5:9" customFormat="1" ht="15" x14ac:dyDescent="0.25">
      <c r="E107" s="164"/>
      <c r="F107" s="164"/>
      <c r="G107" s="164"/>
      <c r="H107" s="164"/>
      <c r="I107" s="164"/>
    </row>
    <row r="108" spans="5:9" customFormat="1" ht="15" x14ac:dyDescent="0.25">
      <c r="E108" s="164"/>
      <c r="F108" s="164"/>
      <c r="G108" s="164"/>
      <c r="H108" s="164"/>
      <c r="I108" s="164"/>
    </row>
    <row r="109" spans="5:9" customFormat="1" ht="15" x14ac:dyDescent="0.25">
      <c r="E109" s="164"/>
      <c r="F109" s="164"/>
      <c r="G109" s="164"/>
      <c r="H109" s="164"/>
      <c r="I109" s="164"/>
    </row>
    <row r="110" spans="5:9" customFormat="1" ht="15" x14ac:dyDescent="0.25">
      <c r="E110" s="164"/>
      <c r="F110" s="164"/>
      <c r="G110" s="164"/>
      <c r="H110" s="164"/>
      <c r="I110" s="164"/>
    </row>
    <row r="111" spans="5:9" customFormat="1" ht="15" x14ac:dyDescent="0.25">
      <c r="E111" s="164"/>
      <c r="F111" s="164"/>
      <c r="G111" s="164"/>
      <c r="H111" s="164"/>
      <c r="I111" s="164"/>
    </row>
    <row r="112" spans="5:9" customFormat="1" ht="15" x14ac:dyDescent="0.25">
      <c r="E112" s="164"/>
      <c r="F112" s="164"/>
      <c r="G112" s="164"/>
      <c r="H112" s="164"/>
      <c r="I112" s="164"/>
    </row>
    <row r="113" spans="5:9" customFormat="1" ht="15" x14ac:dyDescent="0.25">
      <c r="E113" s="164"/>
      <c r="F113" s="164"/>
      <c r="G113" s="164"/>
      <c r="H113" s="164"/>
      <c r="I113" s="164"/>
    </row>
    <row r="114" spans="5:9" customFormat="1" ht="15" x14ac:dyDescent="0.25">
      <c r="E114" s="164"/>
      <c r="F114" s="164"/>
      <c r="G114" s="164"/>
      <c r="H114" s="164"/>
      <c r="I114" s="164"/>
    </row>
    <row r="115" spans="5:9" customFormat="1" ht="15" x14ac:dyDescent="0.25">
      <c r="E115" s="164"/>
      <c r="F115" s="164"/>
      <c r="G115" s="164"/>
      <c r="H115" s="164"/>
      <c r="I115" s="164"/>
    </row>
    <row r="116" spans="5:9" customFormat="1" ht="15" x14ac:dyDescent="0.25">
      <c r="E116" s="164"/>
      <c r="F116" s="164"/>
      <c r="G116" s="164"/>
      <c r="H116" s="164"/>
      <c r="I116" s="164"/>
    </row>
    <row r="117" spans="5:9" customFormat="1" ht="15" x14ac:dyDescent="0.25">
      <c r="E117" s="164"/>
      <c r="F117" s="164"/>
      <c r="G117" s="164"/>
      <c r="H117" s="164"/>
      <c r="I117" s="164"/>
    </row>
    <row r="118" spans="5:9" customFormat="1" ht="15" x14ac:dyDescent="0.25">
      <c r="E118" s="164"/>
      <c r="F118" s="164"/>
      <c r="G118" s="164"/>
      <c r="H118" s="164"/>
      <c r="I118" s="164"/>
    </row>
    <row r="119" spans="5:9" customFormat="1" ht="15" x14ac:dyDescent="0.25">
      <c r="E119" s="164"/>
      <c r="F119" s="164"/>
      <c r="G119" s="164"/>
      <c r="H119" s="164"/>
      <c r="I119" s="164"/>
    </row>
    <row r="120" spans="5:9" customFormat="1" ht="15" x14ac:dyDescent="0.25">
      <c r="E120" s="164"/>
      <c r="F120" s="164"/>
      <c r="G120" s="164"/>
      <c r="H120" s="164"/>
      <c r="I120" s="164"/>
    </row>
    <row r="121" spans="5:9" customFormat="1" ht="15" x14ac:dyDescent="0.25">
      <c r="E121" s="164"/>
      <c r="F121" s="164"/>
      <c r="G121" s="164"/>
      <c r="H121" s="164"/>
      <c r="I121" s="164"/>
    </row>
    <row r="122" spans="5:9" customFormat="1" ht="15" x14ac:dyDescent="0.25">
      <c r="E122" s="164"/>
      <c r="F122" s="164"/>
      <c r="G122" s="164"/>
      <c r="H122" s="164"/>
      <c r="I122" s="164"/>
    </row>
    <row r="123" spans="5:9" customFormat="1" ht="15" x14ac:dyDescent="0.25">
      <c r="E123" s="164"/>
      <c r="F123" s="164"/>
      <c r="G123" s="164"/>
      <c r="H123" s="164"/>
      <c r="I123" s="164"/>
    </row>
    <row r="124" spans="5:9" customFormat="1" ht="15" x14ac:dyDescent="0.25">
      <c r="E124" s="164"/>
      <c r="F124" s="164"/>
      <c r="G124" s="164"/>
      <c r="H124" s="164"/>
      <c r="I124" s="164"/>
    </row>
    <row r="125" spans="5:9" customFormat="1" ht="15" x14ac:dyDescent="0.25">
      <c r="E125" s="164"/>
      <c r="F125" s="164"/>
      <c r="G125" s="164"/>
      <c r="H125" s="164"/>
      <c r="I125" s="164"/>
    </row>
    <row r="126" spans="5:9" customFormat="1" ht="15" x14ac:dyDescent="0.25">
      <c r="E126" s="164"/>
      <c r="F126" s="164"/>
      <c r="G126" s="164"/>
      <c r="H126" s="164"/>
      <c r="I126" s="164"/>
    </row>
    <row r="127" spans="5:9" customFormat="1" ht="15" x14ac:dyDescent="0.25">
      <c r="E127" s="164"/>
      <c r="F127" s="164"/>
      <c r="G127" s="164"/>
      <c r="H127" s="164"/>
      <c r="I127" s="164"/>
    </row>
    <row r="128" spans="5:9" customFormat="1" ht="15" x14ac:dyDescent="0.25">
      <c r="E128" s="164"/>
      <c r="F128" s="164"/>
      <c r="G128" s="164"/>
      <c r="H128" s="164"/>
      <c r="I128" s="164"/>
    </row>
    <row r="129" spans="5:9" customFormat="1" ht="15" x14ac:dyDescent="0.25">
      <c r="E129" s="164"/>
      <c r="F129" s="164"/>
      <c r="G129" s="164"/>
      <c r="H129" s="164"/>
      <c r="I129" s="164"/>
    </row>
    <row r="130" spans="5:9" customFormat="1" ht="15" x14ac:dyDescent="0.25">
      <c r="E130" s="164"/>
      <c r="F130" s="164"/>
      <c r="G130" s="164"/>
      <c r="H130" s="164"/>
      <c r="I130" s="164"/>
    </row>
    <row r="131" spans="5:9" customFormat="1" ht="15" x14ac:dyDescent="0.25">
      <c r="E131" s="164"/>
      <c r="F131" s="164"/>
      <c r="G131" s="164"/>
      <c r="H131" s="164"/>
      <c r="I131" s="164"/>
    </row>
    <row r="132" spans="5:9" customFormat="1" ht="15" x14ac:dyDescent="0.25">
      <c r="E132" s="164"/>
      <c r="F132" s="164"/>
      <c r="G132" s="164"/>
      <c r="H132" s="164"/>
      <c r="I132" s="164"/>
    </row>
    <row r="133" spans="5:9" customFormat="1" ht="15" x14ac:dyDescent="0.25">
      <c r="E133" s="164"/>
      <c r="F133" s="164"/>
      <c r="G133" s="164"/>
      <c r="H133" s="164"/>
      <c r="I133" s="164"/>
    </row>
    <row r="134" spans="5:9" customFormat="1" ht="15" x14ac:dyDescent="0.25">
      <c r="E134" s="164"/>
      <c r="F134" s="164"/>
      <c r="G134" s="164"/>
      <c r="H134" s="164"/>
      <c r="I134" s="164"/>
    </row>
    <row r="135" spans="5:9" customFormat="1" ht="15" x14ac:dyDescent="0.25">
      <c r="E135" s="164"/>
      <c r="F135" s="164"/>
      <c r="G135" s="164"/>
      <c r="H135" s="164"/>
      <c r="I135" s="164"/>
    </row>
    <row r="136" spans="5:9" customFormat="1" ht="15" x14ac:dyDescent="0.25">
      <c r="E136" s="164"/>
      <c r="F136" s="164"/>
      <c r="G136" s="164"/>
      <c r="H136" s="164"/>
      <c r="I136" s="164"/>
    </row>
    <row r="137" spans="5:9" customFormat="1" ht="15" x14ac:dyDescent="0.25">
      <c r="E137" s="164"/>
      <c r="F137" s="164"/>
      <c r="G137" s="164"/>
      <c r="H137" s="164"/>
      <c r="I137" s="164"/>
    </row>
    <row r="138" spans="5:9" customFormat="1" ht="15" x14ac:dyDescent="0.25">
      <c r="E138" s="164"/>
      <c r="F138" s="164"/>
      <c r="G138" s="164"/>
      <c r="H138" s="164"/>
      <c r="I138" s="164"/>
    </row>
    <row r="139" spans="5:9" customFormat="1" ht="15" x14ac:dyDescent="0.25">
      <c r="E139" s="164"/>
      <c r="F139" s="164"/>
      <c r="G139" s="164"/>
      <c r="H139" s="164"/>
      <c r="I139" s="164"/>
    </row>
    <row r="140" spans="5:9" customFormat="1" ht="15" x14ac:dyDescent="0.25">
      <c r="E140" s="164"/>
      <c r="F140" s="164"/>
      <c r="G140" s="164"/>
      <c r="H140" s="164"/>
      <c r="I140" s="164"/>
    </row>
    <row r="141" spans="5:9" customFormat="1" ht="15" x14ac:dyDescent="0.25">
      <c r="E141" s="164"/>
      <c r="F141" s="164"/>
      <c r="G141" s="164"/>
      <c r="H141" s="164"/>
      <c r="I141" s="164"/>
    </row>
    <row r="142" spans="5:9" customFormat="1" ht="15" x14ac:dyDescent="0.25">
      <c r="E142" s="164"/>
      <c r="F142" s="164"/>
      <c r="G142" s="164"/>
      <c r="H142" s="164"/>
      <c r="I142" s="164"/>
    </row>
    <row r="143" spans="5:9" customFormat="1" ht="15" x14ac:dyDescent="0.25">
      <c r="E143" s="164"/>
      <c r="F143" s="164"/>
      <c r="G143" s="164"/>
      <c r="H143" s="164"/>
      <c r="I143" s="164"/>
    </row>
    <row r="144" spans="5:9" customFormat="1" ht="15" x14ac:dyDescent="0.25">
      <c r="E144" s="164"/>
      <c r="F144" s="164"/>
      <c r="G144" s="164"/>
      <c r="H144" s="164"/>
      <c r="I144" s="164"/>
    </row>
    <row r="145" spans="5:9" customFormat="1" ht="15" x14ac:dyDescent="0.25">
      <c r="E145" s="164"/>
      <c r="F145" s="164"/>
      <c r="G145" s="164"/>
      <c r="H145" s="164"/>
      <c r="I145" s="164"/>
    </row>
    <row r="146" spans="5:9" customFormat="1" ht="15" x14ac:dyDescent="0.25">
      <c r="E146" s="164"/>
      <c r="F146" s="164"/>
      <c r="G146" s="164"/>
      <c r="H146" s="164"/>
      <c r="I146" s="164"/>
    </row>
    <row r="147" spans="5:9" customFormat="1" ht="15" x14ac:dyDescent="0.25">
      <c r="E147" s="164"/>
      <c r="F147" s="164"/>
      <c r="G147" s="164"/>
      <c r="H147" s="164"/>
      <c r="I147" s="164"/>
    </row>
    <row r="148" spans="5:9" customFormat="1" ht="15" x14ac:dyDescent="0.25">
      <c r="E148" s="164"/>
      <c r="F148" s="164"/>
      <c r="G148" s="164"/>
      <c r="H148" s="164"/>
      <c r="I148" s="164"/>
    </row>
    <row r="149" spans="5:9" customFormat="1" ht="15" x14ac:dyDescent="0.25">
      <c r="E149" s="164"/>
      <c r="F149" s="164"/>
      <c r="G149" s="164"/>
      <c r="H149" s="164"/>
      <c r="I149" s="164"/>
    </row>
    <row r="150" spans="5:9" customFormat="1" ht="15" x14ac:dyDescent="0.25">
      <c r="E150" s="164"/>
      <c r="F150" s="164"/>
      <c r="G150" s="164"/>
      <c r="H150" s="164"/>
      <c r="I150" s="164"/>
    </row>
    <row r="151" spans="5:9" customFormat="1" ht="15" x14ac:dyDescent="0.25">
      <c r="E151" s="164"/>
      <c r="F151" s="164"/>
      <c r="G151" s="164"/>
      <c r="H151" s="164"/>
      <c r="I151" s="164"/>
    </row>
    <row r="152" spans="5:9" customFormat="1" ht="15" x14ac:dyDescent="0.25">
      <c r="E152" s="164"/>
      <c r="F152" s="164"/>
      <c r="G152" s="164"/>
      <c r="H152" s="164"/>
      <c r="I152" s="164"/>
    </row>
    <row r="153" spans="5:9" customFormat="1" ht="15" x14ac:dyDescent="0.25">
      <c r="E153" s="164"/>
      <c r="F153" s="164"/>
      <c r="G153" s="164"/>
      <c r="H153" s="164"/>
      <c r="I153" s="164"/>
    </row>
    <row r="154" spans="5:9" customFormat="1" ht="15" x14ac:dyDescent="0.25">
      <c r="E154" s="164"/>
      <c r="F154" s="164"/>
      <c r="G154" s="164"/>
      <c r="H154" s="164"/>
      <c r="I154" s="164"/>
    </row>
    <row r="155" spans="5:9" customFormat="1" ht="15" x14ac:dyDescent="0.25">
      <c r="E155" s="164"/>
      <c r="F155" s="164"/>
      <c r="G155" s="164"/>
      <c r="H155" s="164"/>
      <c r="I155" s="164"/>
    </row>
    <row r="156" spans="5:9" customFormat="1" ht="15" x14ac:dyDescent="0.25">
      <c r="E156" s="164"/>
      <c r="F156" s="164"/>
      <c r="G156" s="164"/>
      <c r="H156" s="164"/>
      <c r="I156" s="164"/>
    </row>
    <row r="157" spans="5:9" customFormat="1" ht="15" x14ac:dyDescent="0.25">
      <c r="E157" s="164"/>
      <c r="F157" s="164"/>
      <c r="G157" s="164"/>
      <c r="H157" s="164"/>
      <c r="I157" s="164"/>
    </row>
    <row r="158" spans="5:9" customFormat="1" ht="15" x14ac:dyDescent="0.25">
      <c r="E158" s="164"/>
      <c r="F158" s="164"/>
      <c r="G158" s="164"/>
      <c r="H158" s="164"/>
      <c r="I158" s="164"/>
    </row>
    <row r="159" spans="5:9" customFormat="1" ht="15" x14ac:dyDescent="0.25">
      <c r="E159" s="164"/>
      <c r="F159" s="164"/>
      <c r="G159" s="164"/>
      <c r="H159" s="164"/>
      <c r="I159" s="164"/>
    </row>
    <row r="160" spans="5:9" customFormat="1" ht="15" x14ac:dyDescent="0.25">
      <c r="E160" s="164"/>
      <c r="F160" s="164"/>
      <c r="G160" s="164"/>
      <c r="H160" s="164"/>
      <c r="I160" s="164"/>
    </row>
    <row r="161" spans="5:9" customFormat="1" ht="15" x14ac:dyDescent="0.25">
      <c r="E161" s="164"/>
      <c r="F161" s="164"/>
      <c r="G161" s="164"/>
      <c r="H161" s="164"/>
      <c r="I161" s="164"/>
    </row>
    <row r="162" spans="5:9" customFormat="1" ht="15" x14ac:dyDescent="0.25">
      <c r="E162" s="164"/>
      <c r="F162" s="164"/>
      <c r="G162" s="164"/>
      <c r="H162" s="164"/>
      <c r="I162" s="164"/>
    </row>
    <row r="163" spans="5:9" customFormat="1" ht="15" x14ac:dyDescent="0.25">
      <c r="E163" s="164"/>
      <c r="F163" s="164"/>
      <c r="G163" s="164"/>
      <c r="H163" s="164"/>
      <c r="I163" s="164"/>
    </row>
    <row r="164" spans="5:9" customFormat="1" ht="15" x14ac:dyDescent="0.25">
      <c r="E164" s="164"/>
      <c r="F164" s="164"/>
      <c r="G164" s="164"/>
      <c r="H164" s="164"/>
      <c r="I164" s="164"/>
    </row>
    <row r="165" spans="5:9" customFormat="1" ht="15" x14ac:dyDescent="0.25">
      <c r="E165" s="164"/>
      <c r="F165" s="164"/>
      <c r="G165" s="164"/>
      <c r="H165" s="164"/>
      <c r="I165" s="164"/>
    </row>
    <row r="166" spans="5:9" customFormat="1" ht="15" x14ac:dyDescent="0.25">
      <c r="E166" s="164"/>
      <c r="F166" s="164"/>
      <c r="G166" s="164"/>
      <c r="H166" s="164"/>
      <c r="I166" s="164"/>
    </row>
    <row r="167" spans="5:9" customFormat="1" ht="15" x14ac:dyDescent="0.25">
      <c r="E167" s="164"/>
      <c r="F167" s="164"/>
      <c r="G167" s="164"/>
      <c r="H167" s="164"/>
      <c r="I167" s="164"/>
    </row>
    <row r="168" spans="5:9" customFormat="1" ht="15" x14ac:dyDescent="0.25">
      <c r="E168" s="164"/>
      <c r="F168" s="164"/>
      <c r="G168" s="164"/>
      <c r="H168" s="164"/>
      <c r="I168" s="164"/>
    </row>
    <row r="169" spans="5:9" customFormat="1" ht="15" x14ac:dyDescent="0.25">
      <c r="E169" s="164"/>
      <c r="F169" s="164"/>
      <c r="G169" s="164"/>
      <c r="H169" s="164"/>
      <c r="I169" s="164"/>
    </row>
    <row r="170" spans="5:9" customFormat="1" ht="15" x14ac:dyDescent="0.25">
      <c r="E170" s="164"/>
      <c r="F170" s="164"/>
      <c r="G170" s="164"/>
      <c r="H170" s="164"/>
      <c r="I170" s="164"/>
    </row>
    <row r="171" spans="5:9" customFormat="1" ht="15" x14ac:dyDescent="0.25">
      <c r="E171" s="164"/>
      <c r="F171" s="164"/>
      <c r="G171" s="164"/>
      <c r="H171" s="164"/>
      <c r="I171" s="164"/>
    </row>
    <row r="172" spans="5:9" customFormat="1" ht="15" x14ac:dyDescent="0.25">
      <c r="E172" s="164"/>
      <c r="F172" s="164"/>
      <c r="G172" s="164"/>
      <c r="H172" s="164"/>
      <c r="I172" s="164"/>
    </row>
    <row r="173" spans="5:9" customFormat="1" ht="15" x14ac:dyDescent="0.25">
      <c r="E173" s="164"/>
      <c r="F173" s="164"/>
      <c r="G173" s="164"/>
      <c r="H173" s="164"/>
      <c r="I173" s="164"/>
    </row>
    <row r="174" spans="5:9" customFormat="1" ht="15" x14ac:dyDescent="0.25">
      <c r="E174" s="164"/>
      <c r="F174" s="164"/>
      <c r="G174" s="164"/>
      <c r="H174" s="164"/>
      <c r="I174" s="164"/>
    </row>
    <row r="175" spans="5:9" customFormat="1" ht="15" x14ac:dyDescent="0.25">
      <c r="E175" s="164"/>
      <c r="F175" s="164"/>
      <c r="G175" s="164"/>
      <c r="H175" s="164"/>
      <c r="I175" s="164"/>
    </row>
    <row r="176" spans="5:9" customFormat="1" ht="15" x14ac:dyDescent="0.25">
      <c r="E176" s="164"/>
      <c r="F176" s="164"/>
      <c r="G176" s="164"/>
      <c r="H176" s="164"/>
      <c r="I176" s="164"/>
    </row>
    <row r="177" spans="5:9" customFormat="1" ht="15" x14ac:dyDescent="0.25">
      <c r="E177" s="164"/>
      <c r="F177" s="164"/>
      <c r="G177" s="164"/>
      <c r="H177" s="164"/>
      <c r="I177" s="164"/>
    </row>
    <row r="178" spans="5:9" customFormat="1" ht="15" x14ac:dyDescent="0.25">
      <c r="E178" s="164"/>
      <c r="F178" s="164"/>
      <c r="G178" s="164"/>
      <c r="H178" s="164"/>
      <c r="I178" s="164"/>
    </row>
    <row r="179" spans="5:9" customFormat="1" ht="15" x14ac:dyDescent="0.25">
      <c r="E179" s="164"/>
      <c r="F179" s="164"/>
      <c r="G179" s="164"/>
      <c r="H179" s="164"/>
      <c r="I179" s="164"/>
    </row>
    <row r="180" spans="5:9" customFormat="1" ht="15" x14ac:dyDescent="0.25">
      <c r="E180" s="164"/>
      <c r="F180" s="164"/>
      <c r="G180" s="164"/>
      <c r="H180" s="164"/>
      <c r="I180" s="164"/>
    </row>
    <row r="181" spans="5:9" customFormat="1" ht="15" x14ac:dyDescent="0.25">
      <c r="E181" s="164"/>
      <c r="F181" s="164"/>
      <c r="G181" s="164"/>
      <c r="H181" s="164"/>
      <c r="I181" s="164"/>
    </row>
    <row r="182" spans="5:9" customFormat="1" ht="15" x14ac:dyDescent="0.25">
      <c r="E182" s="164"/>
      <c r="F182" s="164"/>
      <c r="G182" s="164"/>
      <c r="H182" s="164"/>
      <c r="I182" s="164"/>
    </row>
    <row r="183" spans="5:9" customFormat="1" ht="15" x14ac:dyDescent="0.25">
      <c r="E183" s="164"/>
      <c r="F183" s="164"/>
      <c r="G183" s="164"/>
      <c r="H183" s="164"/>
      <c r="I183" s="164"/>
    </row>
    <row r="184" spans="5:9" customFormat="1" ht="15" x14ac:dyDescent="0.25">
      <c r="E184" s="164"/>
      <c r="F184" s="164"/>
      <c r="G184" s="164"/>
      <c r="H184" s="164"/>
      <c r="I184" s="164"/>
    </row>
    <row r="185" spans="5:9" customFormat="1" ht="15" x14ac:dyDescent="0.25">
      <c r="E185" s="164"/>
      <c r="F185" s="164"/>
      <c r="G185" s="164"/>
      <c r="H185" s="164"/>
      <c r="I185" s="164"/>
    </row>
    <row r="186" spans="5:9" customFormat="1" ht="15" x14ac:dyDescent="0.25">
      <c r="E186" s="164"/>
      <c r="F186" s="164"/>
      <c r="G186" s="164"/>
      <c r="H186" s="164"/>
      <c r="I186" s="164"/>
    </row>
    <row r="187" spans="5:9" customFormat="1" ht="15" x14ac:dyDescent="0.25">
      <c r="E187" s="164"/>
      <c r="F187" s="164"/>
      <c r="G187" s="164"/>
      <c r="H187" s="164"/>
      <c r="I187" s="164"/>
    </row>
    <row r="188" spans="5:9" customFormat="1" ht="15" x14ac:dyDescent="0.25">
      <c r="E188" s="164"/>
      <c r="F188" s="164"/>
      <c r="G188" s="164"/>
      <c r="H188" s="164"/>
      <c r="I188" s="164"/>
    </row>
    <row r="189" spans="5:9" customFormat="1" ht="15" x14ac:dyDescent="0.25">
      <c r="E189" s="164"/>
      <c r="F189" s="164"/>
      <c r="G189" s="164"/>
      <c r="H189" s="164"/>
      <c r="I189" s="164"/>
    </row>
    <row r="190" spans="5:9" customFormat="1" ht="15" x14ac:dyDescent="0.25">
      <c r="E190" s="164"/>
      <c r="F190" s="164"/>
      <c r="G190" s="164"/>
      <c r="H190" s="164"/>
      <c r="I190" s="164"/>
    </row>
    <row r="191" spans="5:9" customFormat="1" ht="15" x14ac:dyDescent="0.25">
      <c r="E191" s="164"/>
      <c r="F191" s="164"/>
      <c r="G191" s="164"/>
      <c r="H191" s="164"/>
      <c r="I191" s="164"/>
    </row>
    <row r="192" spans="5:9" customFormat="1" ht="15" x14ac:dyDescent="0.25">
      <c r="E192" s="164"/>
      <c r="F192" s="164"/>
      <c r="G192" s="164"/>
      <c r="H192" s="164"/>
      <c r="I192" s="164"/>
    </row>
    <row r="193" spans="5:9" customFormat="1" ht="15" x14ac:dyDescent="0.25">
      <c r="E193" s="164"/>
      <c r="F193" s="164"/>
      <c r="G193" s="164"/>
      <c r="H193" s="164"/>
      <c r="I193" s="164"/>
    </row>
    <row r="194" spans="5:9" customFormat="1" ht="15" x14ac:dyDescent="0.25">
      <c r="E194" s="164"/>
      <c r="F194" s="164"/>
      <c r="G194" s="164"/>
      <c r="H194" s="164"/>
      <c r="I194" s="164"/>
    </row>
    <row r="195" spans="5:9" customFormat="1" ht="15" x14ac:dyDescent="0.25">
      <c r="E195" s="164"/>
      <c r="F195" s="164"/>
      <c r="G195" s="164"/>
      <c r="H195" s="164"/>
      <c r="I195" s="164"/>
    </row>
    <row r="196" spans="5:9" customFormat="1" ht="15" x14ac:dyDescent="0.25">
      <c r="E196" s="164"/>
      <c r="F196" s="164"/>
      <c r="G196" s="164"/>
      <c r="H196" s="164"/>
      <c r="I196" s="164"/>
    </row>
    <row r="197" spans="5:9" customFormat="1" ht="15" x14ac:dyDescent="0.25">
      <c r="E197" s="164"/>
      <c r="F197" s="164"/>
      <c r="G197" s="164"/>
      <c r="H197" s="164"/>
      <c r="I197" s="164"/>
    </row>
    <row r="198" spans="5:9" customFormat="1" ht="15" x14ac:dyDescent="0.25">
      <c r="E198" s="164"/>
      <c r="F198" s="164"/>
      <c r="G198" s="164"/>
      <c r="H198" s="164"/>
      <c r="I198" s="164"/>
    </row>
    <row r="199" spans="5:9" customFormat="1" ht="15" x14ac:dyDescent="0.25">
      <c r="E199" s="164"/>
      <c r="F199" s="164"/>
      <c r="G199" s="164"/>
      <c r="H199" s="164"/>
      <c r="I199" s="164"/>
    </row>
    <row r="200" spans="5:9" customFormat="1" ht="15" x14ac:dyDescent="0.25">
      <c r="E200" s="164"/>
      <c r="F200" s="164"/>
      <c r="G200" s="164"/>
      <c r="H200" s="164"/>
      <c r="I200" s="164"/>
    </row>
    <row r="201" spans="5:9" customFormat="1" ht="15" x14ac:dyDescent="0.25">
      <c r="E201" s="164"/>
      <c r="F201" s="164"/>
      <c r="G201" s="164"/>
      <c r="H201" s="164"/>
      <c r="I201" s="164"/>
    </row>
    <row r="202" spans="5:9" customFormat="1" ht="15" x14ac:dyDescent="0.25">
      <c r="E202" s="164"/>
      <c r="F202" s="164"/>
      <c r="G202" s="164"/>
      <c r="H202" s="164"/>
      <c r="I202" s="164"/>
    </row>
    <row r="203" spans="5:9" customFormat="1" ht="15" x14ac:dyDescent="0.25">
      <c r="E203" s="164"/>
      <c r="F203" s="164"/>
      <c r="G203" s="164"/>
      <c r="H203" s="164"/>
      <c r="I203" s="164"/>
    </row>
    <row r="204" spans="5:9" customFormat="1" ht="15" x14ac:dyDescent="0.25">
      <c r="E204" s="164"/>
      <c r="F204" s="164"/>
      <c r="G204" s="164"/>
      <c r="H204" s="164"/>
      <c r="I204" s="164"/>
    </row>
    <row r="205" spans="5:9" customFormat="1" ht="15" x14ac:dyDescent="0.25">
      <c r="E205" s="164"/>
      <c r="F205" s="164"/>
      <c r="G205" s="164"/>
      <c r="H205" s="164"/>
      <c r="I205" s="164"/>
    </row>
    <row r="206" spans="5:9" customFormat="1" ht="15" x14ac:dyDescent="0.25">
      <c r="E206" s="164"/>
      <c r="F206" s="164"/>
      <c r="G206" s="164"/>
      <c r="H206" s="164"/>
      <c r="I206" s="164"/>
    </row>
    <row r="207" spans="5:9" customFormat="1" ht="15" x14ac:dyDescent="0.25">
      <c r="E207" s="164"/>
      <c r="F207" s="164"/>
      <c r="G207" s="164"/>
      <c r="H207" s="164"/>
      <c r="I207" s="164"/>
    </row>
    <row r="208" spans="5:9" customFormat="1" ht="15" x14ac:dyDescent="0.25">
      <c r="E208" s="164"/>
      <c r="F208" s="164"/>
      <c r="G208" s="164"/>
      <c r="H208" s="164"/>
      <c r="I208" s="164"/>
    </row>
    <row r="209" spans="5:9" customFormat="1" ht="15" x14ac:dyDescent="0.25">
      <c r="E209" s="164"/>
      <c r="F209" s="164"/>
      <c r="G209" s="164"/>
      <c r="H209" s="164"/>
      <c r="I209" s="164"/>
    </row>
    <row r="210" spans="5:9" customFormat="1" ht="15" x14ac:dyDescent="0.25">
      <c r="E210" s="164"/>
      <c r="F210" s="164"/>
      <c r="G210" s="164"/>
      <c r="H210" s="164"/>
      <c r="I210" s="164"/>
    </row>
    <row r="211" spans="5:9" customFormat="1" ht="15" x14ac:dyDescent="0.25">
      <c r="E211" s="164"/>
      <c r="F211" s="164"/>
      <c r="G211" s="164"/>
      <c r="H211" s="164"/>
      <c r="I211" s="164"/>
    </row>
    <row r="212" spans="5:9" customFormat="1" ht="15" x14ac:dyDescent="0.25">
      <c r="E212" s="164"/>
      <c r="F212" s="164"/>
      <c r="G212" s="164"/>
      <c r="H212" s="164"/>
      <c r="I212" s="164"/>
    </row>
    <row r="213" spans="5:9" customFormat="1" ht="15" x14ac:dyDescent="0.25">
      <c r="E213" s="164"/>
      <c r="F213" s="164"/>
      <c r="G213" s="164"/>
      <c r="H213" s="164"/>
      <c r="I213" s="164"/>
    </row>
    <row r="214" spans="5:9" customFormat="1" ht="15" x14ac:dyDescent="0.25">
      <c r="E214" s="164"/>
      <c r="F214" s="164"/>
      <c r="G214" s="164"/>
      <c r="H214" s="164"/>
      <c r="I214" s="164"/>
    </row>
    <row r="215" spans="5:9" customFormat="1" ht="15" x14ac:dyDescent="0.25">
      <c r="E215" s="164"/>
      <c r="F215" s="164"/>
      <c r="G215" s="164"/>
      <c r="H215" s="164"/>
      <c r="I215" s="164"/>
    </row>
    <row r="216" spans="5:9" customFormat="1" ht="15" x14ac:dyDescent="0.25">
      <c r="E216" s="164"/>
      <c r="F216" s="164"/>
      <c r="G216" s="164"/>
      <c r="H216" s="164"/>
      <c r="I216" s="164"/>
    </row>
    <row r="217" spans="5:9" customFormat="1" ht="15" x14ac:dyDescent="0.25">
      <c r="E217" s="164"/>
      <c r="F217" s="164"/>
      <c r="G217" s="164"/>
      <c r="H217" s="164"/>
      <c r="I217" s="164"/>
    </row>
    <row r="218" spans="5:9" customFormat="1" ht="15" x14ac:dyDescent="0.25">
      <c r="E218" s="164"/>
      <c r="F218" s="164"/>
      <c r="G218" s="164"/>
      <c r="H218" s="164"/>
      <c r="I218" s="164"/>
    </row>
    <row r="219" spans="5:9" customFormat="1" ht="15" x14ac:dyDescent="0.25">
      <c r="E219" s="164"/>
      <c r="F219" s="164"/>
      <c r="G219" s="164"/>
      <c r="H219" s="164"/>
      <c r="I219" s="164"/>
    </row>
    <row r="220" spans="5:9" customFormat="1" ht="15" x14ac:dyDescent="0.25">
      <c r="E220" s="164"/>
      <c r="F220" s="164"/>
      <c r="G220" s="164"/>
      <c r="H220" s="164"/>
      <c r="I220" s="164"/>
    </row>
    <row r="221" spans="5:9" customFormat="1" ht="15" x14ac:dyDescent="0.25">
      <c r="E221" s="164"/>
      <c r="F221" s="164"/>
      <c r="G221" s="164"/>
      <c r="H221" s="164"/>
      <c r="I221" s="164"/>
    </row>
    <row r="222" spans="5:9" customFormat="1" ht="15" x14ac:dyDescent="0.25">
      <c r="E222" s="164"/>
      <c r="F222" s="164"/>
      <c r="G222" s="164"/>
      <c r="H222" s="164"/>
      <c r="I222" s="164"/>
    </row>
    <row r="223" spans="5:9" customFormat="1" ht="15" x14ac:dyDescent="0.25">
      <c r="E223" s="164"/>
      <c r="F223" s="164"/>
      <c r="G223" s="164"/>
      <c r="H223" s="164"/>
      <c r="I223" s="164"/>
    </row>
    <row r="224" spans="5:9" customFormat="1" ht="15" x14ac:dyDescent="0.25">
      <c r="E224" s="164"/>
      <c r="F224" s="164"/>
      <c r="G224" s="164"/>
      <c r="H224" s="164"/>
      <c r="I224" s="164"/>
    </row>
    <row r="225" spans="5:9" customFormat="1" ht="15" x14ac:dyDescent="0.25">
      <c r="E225" s="164"/>
      <c r="F225" s="164"/>
      <c r="G225" s="164"/>
      <c r="H225" s="164"/>
      <c r="I225" s="164"/>
    </row>
    <row r="226" spans="5:9" customFormat="1" ht="15" x14ac:dyDescent="0.25">
      <c r="E226" s="164"/>
      <c r="F226" s="164"/>
      <c r="G226" s="164"/>
      <c r="H226" s="164"/>
      <c r="I226" s="164"/>
    </row>
    <row r="227" spans="5:9" customFormat="1" ht="15" x14ac:dyDescent="0.25">
      <c r="E227" s="164"/>
      <c r="F227" s="164"/>
      <c r="G227" s="164"/>
      <c r="H227" s="164"/>
      <c r="I227" s="164"/>
    </row>
    <row r="228" spans="5:9" customFormat="1" ht="15" x14ac:dyDescent="0.25">
      <c r="E228" s="164"/>
      <c r="F228" s="164"/>
      <c r="G228" s="164"/>
      <c r="H228" s="164"/>
      <c r="I228" s="164"/>
    </row>
    <row r="229" spans="5:9" customFormat="1" ht="15" x14ac:dyDescent="0.25">
      <c r="E229" s="164"/>
      <c r="F229" s="164"/>
      <c r="G229" s="164"/>
      <c r="H229" s="164"/>
      <c r="I229" s="164"/>
    </row>
    <row r="230" spans="5:9" customFormat="1" ht="15" x14ac:dyDescent="0.25">
      <c r="E230" s="164"/>
      <c r="F230" s="164"/>
      <c r="G230" s="164"/>
      <c r="H230" s="164"/>
      <c r="I230" s="164"/>
    </row>
    <row r="231" spans="5:9" customFormat="1" ht="15" x14ac:dyDescent="0.25">
      <c r="E231" s="164"/>
      <c r="F231" s="164"/>
      <c r="G231" s="164"/>
      <c r="H231" s="164"/>
      <c r="I231" s="164"/>
    </row>
    <row r="232" spans="5:9" customFormat="1" ht="15" x14ac:dyDescent="0.25">
      <c r="E232" s="164"/>
      <c r="F232" s="164"/>
      <c r="G232" s="164"/>
      <c r="H232" s="164"/>
      <c r="I232" s="164"/>
    </row>
    <row r="233" spans="5:9" customFormat="1" ht="15" x14ac:dyDescent="0.25">
      <c r="E233" s="164"/>
      <c r="F233" s="164"/>
      <c r="G233" s="164"/>
      <c r="H233" s="164"/>
      <c r="I233" s="164"/>
    </row>
    <row r="234" spans="5:9" customFormat="1" ht="15" x14ac:dyDescent="0.25">
      <c r="E234" s="164"/>
      <c r="F234" s="164"/>
      <c r="G234" s="164"/>
      <c r="H234" s="164"/>
      <c r="I234" s="164"/>
    </row>
    <row r="235" spans="5:9" customFormat="1" ht="15" x14ac:dyDescent="0.25">
      <c r="E235" s="164"/>
      <c r="F235" s="164"/>
      <c r="G235" s="164"/>
      <c r="H235" s="164"/>
      <c r="I235" s="164"/>
    </row>
    <row r="236" spans="5:9" customFormat="1" ht="15" x14ac:dyDescent="0.25">
      <c r="E236" s="164"/>
      <c r="F236" s="164"/>
      <c r="G236" s="164"/>
      <c r="H236" s="164"/>
      <c r="I236" s="164"/>
    </row>
    <row r="237" spans="5:9" customFormat="1" ht="15" x14ac:dyDescent="0.25">
      <c r="E237" s="164"/>
      <c r="F237" s="164"/>
      <c r="G237" s="164"/>
      <c r="H237" s="164"/>
      <c r="I237" s="164"/>
    </row>
    <row r="238" spans="5:9" customFormat="1" ht="15" x14ac:dyDescent="0.25">
      <c r="E238" s="164"/>
      <c r="F238" s="164"/>
      <c r="G238" s="164"/>
      <c r="H238" s="164"/>
      <c r="I238" s="164"/>
    </row>
    <row r="239" spans="5:9" customFormat="1" ht="15" x14ac:dyDescent="0.25">
      <c r="E239" s="164"/>
      <c r="F239" s="164"/>
      <c r="G239" s="164"/>
      <c r="H239" s="164"/>
      <c r="I239" s="164"/>
    </row>
    <row r="240" spans="5:9" customFormat="1" ht="15" x14ac:dyDescent="0.25">
      <c r="E240" s="164"/>
      <c r="F240" s="164"/>
      <c r="G240" s="164"/>
      <c r="H240" s="164"/>
      <c r="I240" s="164"/>
    </row>
    <row r="241" spans="5:9" customFormat="1" ht="15" x14ac:dyDescent="0.25">
      <c r="E241" s="164"/>
      <c r="F241" s="164"/>
      <c r="G241" s="164"/>
      <c r="H241" s="164"/>
      <c r="I241" s="164"/>
    </row>
    <row r="242" spans="5:9" customFormat="1" ht="15" x14ac:dyDescent="0.25">
      <c r="E242" s="164"/>
      <c r="F242" s="164"/>
      <c r="G242" s="164"/>
      <c r="H242" s="164"/>
      <c r="I242" s="164"/>
    </row>
    <row r="243" spans="5:9" customFormat="1" ht="15" x14ac:dyDescent="0.25">
      <c r="E243" s="164"/>
      <c r="F243" s="164"/>
      <c r="G243" s="164"/>
      <c r="H243" s="164"/>
      <c r="I243" s="164"/>
    </row>
    <row r="244" spans="5:9" customFormat="1" ht="15" x14ac:dyDescent="0.25">
      <c r="E244" s="164"/>
      <c r="F244" s="164"/>
      <c r="G244" s="164"/>
      <c r="H244" s="164"/>
      <c r="I244" s="164"/>
    </row>
    <row r="245" spans="5:9" customFormat="1" ht="15" x14ac:dyDescent="0.25">
      <c r="E245" s="164"/>
      <c r="F245" s="164"/>
      <c r="G245" s="164"/>
      <c r="H245" s="164"/>
      <c r="I245" s="164"/>
    </row>
    <row r="246" spans="5:9" customFormat="1" ht="15" x14ac:dyDescent="0.25">
      <c r="E246" s="164"/>
      <c r="F246" s="164"/>
      <c r="G246" s="164"/>
      <c r="H246" s="164"/>
      <c r="I246" s="164"/>
    </row>
    <row r="247" spans="5:9" customFormat="1" ht="15" x14ac:dyDescent="0.25">
      <c r="E247" s="164"/>
      <c r="F247" s="164"/>
      <c r="G247" s="164"/>
      <c r="H247" s="164"/>
      <c r="I247" s="164"/>
    </row>
    <row r="248" spans="5:9" customFormat="1" ht="15" x14ac:dyDescent="0.25">
      <c r="E248" s="164"/>
      <c r="F248" s="164"/>
      <c r="G248" s="164"/>
      <c r="H248" s="164"/>
      <c r="I248" s="164"/>
    </row>
    <row r="249" spans="5:9" customFormat="1" ht="15" x14ac:dyDescent="0.25">
      <c r="E249" s="164"/>
      <c r="F249" s="164"/>
      <c r="G249" s="164"/>
      <c r="H249" s="164"/>
      <c r="I249" s="164"/>
    </row>
    <row r="250" spans="5:9" customFormat="1" ht="15" x14ac:dyDescent="0.25">
      <c r="E250" s="164"/>
      <c r="F250" s="164"/>
      <c r="G250" s="164"/>
      <c r="H250" s="164"/>
      <c r="I250" s="164"/>
    </row>
    <row r="251" spans="5:9" customFormat="1" ht="15" x14ac:dyDescent="0.25">
      <c r="E251" s="164"/>
      <c r="F251" s="164"/>
      <c r="G251" s="164"/>
      <c r="H251" s="164"/>
      <c r="I251" s="164"/>
    </row>
    <row r="252" spans="5:9" customFormat="1" ht="15" x14ac:dyDescent="0.25">
      <c r="E252" s="164"/>
      <c r="F252" s="164"/>
      <c r="G252" s="164"/>
      <c r="H252" s="164"/>
      <c r="I252" s="164"/>
    </row>
    <row r="253" spans="5:9" customFormat="1" ht="15" x14ac:dyDescent="0.25">
      <c r="E253" s="164"/>
      <c r="F253" s="164"/>
      <c r="G253" s="164"/>
      <c r="H253" s="164"/>
      <c r="I253" s="164"/>
    </row>
    <row r="254" spans="5:9" customFormat="1" ht="15" x14ac:dyDescent="0.25">
      <c r="E254" s="164"/>
      <c r="F254" s="164"/>
      <c r="G254" s="164"/>
      <c r="H254" s="164"/>
      <c r="I254" s="164"/>
    </row>
    <row r="255" spans="5:9" customFormat="1" ht="15" x14ac:dyDescent="0.25">
      <c r="E255" s="164"/>
      <c r="F255" s="164"/>
      <c r="G255" s="164"/>
      <c r="H255" s="164"/>
      <c r="I255" s="164"/>
    </row>
    <row r="256" spans="5:9" customFormat="1" ht="15" x14ac:dyDescent="0.25">
      <c r="E256" s="164"/>
      <c r="F256" s="164"/>
      <c r="G256" s="164"/>
      <c r="H256" s="164"/>
      <c r="I256" s="164"/>
    </row>
    <row r="257" spans="5:9" customFormat="1" ht="15" x14ac:dyDescent="0.25">
      <c r="E257" s="164"/>
      <c r="F257" s="164"/>
      <c r="G257" s="164"/>
      <c r="H257" s="164"/>
      <c r="I257" s="164"/>
    </row>
    <row r="258" spans="5:9" customFormat="1" ht="15" x14ac:dyDescent="0.25">
      <c r="E258" s="164"/>
      <c r="F258" s="164"/>
      <c r="G258" s="164"/>
      <c r="H258" s="164"/>
      <c r="I258" s="164"/>
    </row>
    <row r="259" spans="5:9" customFormat="1" ht="15" x14ac:dyDescent="0.25">
      <c r="E259" s="164"/>
      <c r="F259" s="164"/>
      <c r="G259" s="164"/>
      <c r="H259" s="164"/>
      <c r="I259" s="164"/>
    </row>
    <row r="260" spans="5:9" customFormat="1" ht="15" x14ac:dyDescent="0.25">
      <c r="E260" s="164"/>
      <c r="F260" s="164"/>
      <c r="G260" s="164"/>
      <c r="H260" s="164"/>
      <c r="I260" s="164"/>
    </row>
    <row r="261" spans="5:9" customFormat="1" ht="15" x14ac:dyDescent="0.25">
      <c r="E261" s="164"/>
      <c r="F261" s="164"/>
      <c r="G261" s="164"/>
      <c r="H261" s="164"/>
      <c r="I261" s="164"/>
    </row>
    <row r="262" spans="5:9" customFormat="1" ht="15" x14ac:dyDescent="0.25">
      <c r="E262" s="164"/>
      <c r="F262" s="164"/>
      <c r="G262" s="164"/>
      <c r="H262" s="164"/>
      <c r="I262" s="164"/>
    </row>
    <row r="263" spans="5:9" customFormat="1" ht="15" x14ac:dyDescent="0.25">
      <c r="E263" s="164"/>
      <c r="F263" s="164"/>
      <c r="G263" s="164"/>
      <c r="H263" s="164"/>
      <c r="I263" s="164"/>
    </row>
    <row r="264" spans="5:9" customFormat="1" ht="15" x14ac:dyDescent="0.25">
      <c r="E264" s="164"/>
      <c r="F264" s="164"/>
      <c r="G264" s="164"/>
      <c r="H264" s="164"/>
      <c r="I264" s="164"/>
    </row>
    <row r="265" spans="5:9" customFormat="1" ht="15" x14ac:dyDescent="0.25">
      <c r="E265" s="164"/>
      <c r="F265" s="164"/>
      <c r="G265" s="164"/>
      <c r="H265" s="164"/>
      <c r="I265" s="164"/>
    </row>
    <row r="266" spans="5:9" customFormat="1" ht="15" x14ac:dyDescent="0.25">
      <c r="E266" s="164"/>
      <c r="F266" s="164"/>
      <c r="G266" s="164"/>
      <c r="H266" s="164"/>
      <c r="I266" s="164"/>
    </row>
    <row r="267" spans="5:9" customFormat="1" ht="15" x14ac:dyDescent="0.25">
      <c r="E267" s="164"/>
      <c r="F267" s="164"/>
      <c r="G267" s="164"/>
      <c r="H267" s="164"/>
      <c r="I267" s="164"/>
    </row>
    <row r="268" spans="5:9" customFormat="1" ht="15" x14ac:dyDescent="0.25">
      <c r="E268" s="164"/>
      <c r="F268" s="164"/>
      <c r="G268" s="164"/>
      <c r="H268" s="164"/>
      <c r="I268" s="164"/>
    </row>
    <row r="269" spans="5:9" customFormat="1" ht="15" x14ac:dyDescent="0.25">
      <c r="E269" s="164"/>
      <c r="F269" s="164"/>
      <c r="G269" s="164"/>
      <c r="H269" s="164"/>
      <c r="I269" s="164"/>
    </row>
    <row r="270" spans="5:9" customFormat="1" ht="15" x14ac:dyDescent="0.25">
      <c r="E270" s="164"/>
      <c r="F270" s="164"/>
      <c r="G270" s="164"/>
      <c r="H270" s="164"/>
      <c r="I270" s="164"/>
    </row>
    <row r="271" spans="5:9" customFormat="1" ht="15" x14ac:dyDescent="0.25">
      <c r="E271" s="164"/>
      <c r="F271" s="164"/>
      <c r="G271" s="164"/>
      <c r="H271" s="164"/>
      <c r="I271" s="164"/>
    </row>
    <row r="272" spans="5:9" customFormat="1" ht="15" x14ac:dyDescent="0.25">
      <c r="E272" s="164"/>
      <c r="F272" s="164"/>
      <c r="G272" s="164"/>
      <c r="H272" s="164"/>
      <c r="I272" s="164"/>
    </row>
    <row r="273" spans="5:9" customFormat="1" ht="15" x14ac:dyDescent="0.25">
      <c r="E273" s="164"/>
      <c r="F273" s="164"/>
      <c r="G273" s="164"/>
      <c r="H273" s="164"/>
      <c r="I273" s="164"/>
    </row>
    <row r="274" spans="5:9" customFormat="1" ht="15" x14ac:dyDescent="0.25">
      <c r="E274" s="164"/>
      <c r="F274" s="164"/>
      <c r="G274" s="164"/>
      <c r="H274" s="164"/>
      <c r="I274" s="164"/>
    </row>
    <row r="275" spans="5:9" customFormat="1" ht="15" x14ac:dyDescent="0.25">
      <c r="E275" s="164"/>
      <c r="F275" s="164"/>
      <c r="G275" s="164"/>
      <c r="H275" s="164"/>
      <c r="I275" s="164"/>
    </row>
    <row r="276" spans="5:9" customFormat="1" ht="15" x14ac:dyDescent="0.25">
      <c r="E276" s="164"/>
      <c r="F276" s="164"/>
      <c r="G276" s="164"/>
      <c r="H276" s="164"/>
      <c r="I276" s="164"/>
    </row>
    <row r="277" spans="5:9" customFormat="1" ht="15" x14ac:dyDescent="0.25">
      <c r="E277" s="164"/>
      <c r="F277" s="164"/>
      <c r="G277" s="164"/>
      <c r="H277" s="164"/>
      <c r="I277" s="164"/>
    </row>
    <row r="278" spans="5:9" customFormat="1" ht="15" x14ac:dyDescent="0.25">
      <c r="E278" s="164"/>
      <c r="F278" s="164"/>
      <c r="G278" s="164"/>
      <c r="H278" s="164"/>
      <c r="I278" s="164"/>
    </row>
    <row r="279" spans="5:9" customFormat="1" ht="15" x14ac:dyDescent="0.25">
      <c r="E279" s="164"/>
      <c r="F279" s="164"/>
      <c r="G279" s="164"/>
      <c r="H279" s="164"/>
      <c r="I279" s="164"/>
    </row>
    <row r="280" spans="5:9" customFormat="1" ht="15" x14ac:dyDescent="0.25">
      <c r="E280" s="164"/>
      <c r="F280" s="164"/>
      <c r="G280" s="164"/>
      <c r="H280" s="164"/>
      <c r="I280" s="164"/>
    </row>
    <row r="281" spans="5:9" customFormat="1" ht="15" x14ac:dyDescent="0.25">
      <c r="E281" s="164"/>
      <c r="F281" s="164"/>
      <c r="G281" s="164"/>
      <c r="H281" s="164"/>
      <c r="I281" s="164"/>
    </row>
    <row r="282" spans="5:9" customFormat="1" ht="15" x14ac:dyDescent="0.25">
      <c r="E282" s="164"/>
      <c r="F282" s="164"/>
      <c r="G282" s="164"/>
      <c r="H282" s="164"/>
      <c r="I282" s="164"/>
    </row>
    <row r="283" spans="5:9" customFormat="1" ht="15" x14ac:dyDescent="0.25">
      <c r="E283" s="164"/>
      <c r="F283" s="164"/>
      <c r="G283" s="164"/>
      <c r="H283" s="164"/>
      <c r="I283" s="164"/>
    </row>
    <row r="284" spans="5:9" customFormat="1" ht="15" x14ac:dyDescent="0.25">
      <c r="E284" s="164"/>
      <c r="F284" s="164"/>
      <c r="G284" s="164"/>
      <c r="H284" s="164"/>
      <c r="I284" s="164"/>
    </row>
    <row r="285" spans="5:9" customFormat="1" ht="15" x14ac:dyDescent="0.25">
      <c r="E285" s="164"/>
      <c r="F285" s="164"/>
      <c r="G285" s="164"/>
      <c r="H285" s="164"/>
      <c r="I285" s="164"/>
    </row>
    <row r="286" spans="5:9" customFormat="1" ht="15" x14ac:dyDescent="0.25">
      <c r="E286" s="164"/>
      <c r="F286" s="164"/>
      <c r="G286" s="164"/>
      <c r="H286" s="164"/>
      <c r="I286" s="164"/>
    </row>
    <row r="287" spans="5:9" customFormat="1" ht="15" x14ac:dyDescent="0.25">
      <c r="E287" s="164"/>
      <c r="F287" s="164"/>
      <c r="G287" s="164"/>
      <c r="H287" s="164"/>
      <c r="I287" s="164"/>
    </row>
    <row r="288" spans="5:9" customFormat="1" ht="15" x14ac:dyDescent="0.25">
      <c r="E288" s="164"/>
      <c r="F288" s="164"/>
      <c r="G288" s="164"/>
      <c r="H288" s="164"/>
      <c r="I288" s="164"/>
    </row>
    <row r="289" spans="5:9" customFormat="1" ht="15" x14ac:dyDescent="0.25">
      <c r="E289" s="164"/>
      <c r="F289" s="164"/>
      <c r="G289" s="164"/>
      <c r="H289" s="164"/>
      <c r="I289" s="164"/>
    </row>
    <row r="290" spans="5:9" customFormat="1" ht="15" x14ac:dyDescent="0.25">
      <c r="E290" s="164"/>
      <c r="F290" s="164"/>
      <c r="G290" s="164"/>
      <c r="H290" s="164"/>
      <c r="I290" s="164"/>
    </row>
    <row r="291" spans="5:9" customFormat="1" ht="15" x14ac:dyDescent="0.25">
      <c r="E291" s="164"/>
      <c r="F291" s="164"/>
      <c r="G291" s="164"/>
      <c r="H291" s="164"/>
      <c r="I291" s="164"/>
    </row>
    <row r="292" spans="5:9" customFormat="1" ht="15" x14ac:dyDescent="0.25">
      <c r="E292" s="164"/>
      <c r="F292" s="164"/>
      <c r="G292" s="164"/>
      <c r="H292" s="164"/>
      <c r="I292" s="164"/>
    </row>
    <row r="293" spans="5:9" customFormat="1" ht="15" x14ac:dyDescent="0.25">
      <c r="E293" s="164"/>
      <c r="F293" s="164"/>
      <c r="G293" s="164"/>
      <c r="H293" s="164"/>
      <c r="I293" s="164"/>
    </row>
    <row r="294" spans="5:9" customFormat="1" ht="15" x14ac:dyDescent="0.25">
      <c r="E294" s="164"/>
      <c r="F294" s="164"/>
      <c r="G294" s="164"/>
      <c r="H294" s="164"/>
      <c r="I294" s="164"/>
    </row>
    <row r="295" spans="5:9" customFormat="1" ht="15" x14ac:dyDescent="0.25">
      <c r="E295" s="164"/>
      <c r="F295" s="164"/>
      <c r="G295" s="164"/>
      <c r="H295" s="164"/>
      <c r="I295" s="164"/>
    </row>
    <row r="296" spans="5:9" customFormat="1" ht="15" x14ac:dyDescent="0.25">
      <c r="E296" s="164"/>
      <c r="F296" s="164"/>
      <c r="G296" s="164"/>
      <c r="H296" s="164"/>
      <c r="I296" s="164"/>
    </row>
    <row r="297" spans="5:9" customFormat="1" ht="15" x14ac:dyDescent="0.25">
      <c r="E297" s="164"/>
      <c r="F297" s="164"/>
      <c r="G297" s="164"/>
      <c r="H297" s="164"/>
      <c r="I297" s="164"/>
    </row>
    <row r="298" spans="5:9" customFormat="1" ht="15" x14ac:dyDescent="0.25">
      <c r="E298" s="164"/>
      <c r="F298" s="164"/>
      <c r="G298" s="164"/>
      <c r="H298" s="164"/>
      <c r="I298" s="164"/>
    </row>
    <row r="299" spans="5:9" customFormat="1" ht="15" x14ac:dyDescent="0.25">
      <c r="E299" s="164"/>
      <c r="F299" s="164"/>
      <c r="G299" s="164"/>
      <c r="H299" s="164"/>
      <c r="I299" s="164"/>
    </row>
    <row r="300" spans="5:9" customFormat="1" ht="15" x14ac:dyDescent="0.25">
      <c r="E300" s="164"/>
      <c r="F300" s="164"/>
      <c r="G300" s="164"/>
      <c r="H300" s="164"/>
      <c r="I300" s="164"/>
    </row>
    <row r="301" spans="5:9" customFormat="1" ht="15" x14ac:dyDescent="0.25">
      <c r="E301" s="164"/>
      <c r="F301" s="164"/>
      <c r="G301" s="164"/>
      <c r="H301" s="164"/>
      <c r="I301" s="164"/>
    </row>
    <row r="302" spans="5:9" customFormat="1" ht="15" x14ac:dyDescent="0.25">
      <c r="E302" s="164"/>
      <c r="F302" s="164"/>
      <c r="G302" s="164"/>
      <c r="H302" s="164"/>
      <c r="I302" s="164"/>
    </row>
    <row r="303" spans="5:9" customFormat="1" ht="15" x14ac:dyDescent="0.25">
      <c r="E303" s="164"/>
      <c r="F303" s="164"/>
      <c r="G303" s="164"/>
      <c r="H303" s="164"/>
      <c r="I303" s="164"/>
    </row>
    <row r="304" spans="5:9" customFormat="1" ht="15" x14ac:dyDescent="0.25">
      <c r="E304" s="164"/>
      <c r="F304" s="164"/>
      <c r="G304" s="164"/>
      <c r="H304" s="164"/>
      <c r="I304" s="164"/>
    </row>
    <row r="305" spans="5:9" customFormat="1" ht="15" x14ac:dyDescent="0.25">
      <c r="E305" s="164"/>
      <c r="F305" s="164"/>
      <c r="G305" s="164"/>
      <c r="H305" s="164"/>
      <c r="I305" s="164"/>
    </row>
    <row r="306" spans="5:9" customFormat="1" ht="15" x14ac:dyDescent="0.25">
      <c r="E306" s="164"/>
      <c r="F306" s="164"/>
      <c r="G306" s="164"/>
      <c r="H306" s="164"/>
      <c r="I306" s="164"/>
    </row>
    <row r="307" spans="5:9" customFormat="1" ht="15" x14ac:dyDescent="0.25">
      <c r="E307" s="164"/>
      <c r="F307" s="164"/>
      <c r="G307" s="164"/>
      <c r="H307" s="164"/>
      <c r="I307" s="164"/>
    </row>
    <row r="308" spans="5:9" customFormat="1" ht="15" x14ac:dyDescent="0.25">
      <c r="E308" s="164"/>
      <c r="F308" s="164"/>
      <c r="G308" s="164"/>
      <c r="H308" s="164"/>
      <c r="I308" s="164"/>
    </row>
    <row r="309" spans="5:9" customFormat="1" ht="15" x14ac:dyDescent="0.25">
      <c r="E309" s="164"/>
      <c r="F309" s="164"/>
      <c r="G309" s="164"/>
      <c r="H309" s="164"/>
      <c r="I309" s="164"/>
    </row>
    <row r="310" spans="5:9" customFormat="1" ht="15" x14ac:dyDescent="0.25">
      <c r="E310" s="164"/>
      <c r="F310" s="164"/>
      <c r="G310" s="164"/>
      <c r="H310" s="164"/>
      <c r="I310" s="164"/>
    </row>
    <row r="311" spans="5:9" customFormat="1" ht="15" x14ac:dyDescent="0.25">
      <c r="E311" s="164"/>
      <c r="F311" s="164"/>
      <c r="G311" s="164"/>
      <c r="H311" s="164"/>
      <c r="I311" s="164"/>
    </row>
    <row r="312" spans="5:9" customFormat="1" ht="15" x14ac:dyDescent="0.25">
      <c r="E312" s="164"/>
      <c r="F312" s="164"/>
      <c r="G312" s="164"/>
      <c r="H312" s="164"/>
      <c r="I312" s="164"/>
    </row>
    <row r="313" spans="5:9" customFormat="1" ht="15" x14ac:dyDescent="0.25">
      <c r="E313" s="164"/>
      <c r="F313" s="164"/>
      <c r="G313" s="164"/>
      <c r="H313" s="164"/>
      <c r="I313" s="164"/>
    </row>
    <row r="314" spans="5:9" customFormat="1" ht="15" x14ac:dyDescent="0.25">
      <c r="E314" s="164"/>
      <c r="F314" s="164"/>
      <c r="G314" s="164"/>
      <c r="H314" s="164"/>
      <c r="I314" s="164"/>
    </row>
    <row r="315" spans="5:9" customFormat="1" ht="15" x14ac:dyDescent="0.25">
      <c r="E315" s="164"/>
      <c r="F315" s="164"/>
      <c r="G315" s="164"/>
      <c r="H315" s="164"/>
      <c r="I315" s="164"/>
    </row>
    <row r="316" spans="5:9" customFormat="1" ht="15" x14ac:dyDescent="0.25">
      <c r="E316" s="164"/>
      <c r="F316" s="164"/>
      <c r="G316" s="164"/>
      <c r="H316" s="164"/>
      <c r="I316" s="164"/>
    </row>
    <row r="317" spans="5:9" customFormat="1" ht="15" x14ac:dyDescent="0.25">
      <c r="E317" s="164"/>
      <c r="F317" s="164"/>
      <c r="G317" s="164"/>
      <c r="H317" s="164"/>
      <c r="I317" s="164"/>
    </row>
    <row r="318" spans="5:9" customFormat="1" ht="15" x14ac:dyDescent="0.25">
      <c r="E318" s="164"/>
      <c r="F318" s="164"/>
      <c r="G318" s="164"/>
      <c r="H318" s="164"/>
      <c r="I318" s="164"/>
    </row>
    <row r="319" spans="5:9" customFormat="1" ht="15" x14ac:dyDescent="0.25">
      <c r="E319" s="164"/>
      <c r="F319" s="164"/>
      <c r="G319" s="164"/>
      <c r="H319" s="164"/>
      <c r="I319" s="164"/>
    </row>
    <row r="320" spans="5:9" customFormat="1" ht="15" x14ac:dyDescent="0.25">
      <c r="E320" s="164"/>
      <c r="F320" s="164"/>
      <c r="G320" s="164"/>
      <c r="H320" s="164"/>
      <c r="I320" s="164"/>
    </row>
    <row r="321" spans="5:9" customFormat="1" ht="15" x14ac:dyDescent="0.25">
      <c r="E321" s="164"/>
      <c r="F321" s="164"/>
      <c r="G321" s="164"/>
      <c r="H321" s="164"/>
      <c r="I321" s="164"/>
    </row>
    <row r="322" spans="5:9" customFormat="1" ht="15" x14ac:dyDescent="0.25">
      <c r="E322" s="164"/>
      <c r="F322" s="164"/>
      <c r="G322" s="164"/>
      <c r="H322" s="164"/>
      <c r="I322" s="164"/>
    </row>
    <row r="323" spans="5:9" customFormat="1" ht="15" x14ac:dyDescent="0.25">
      <c r="E323" s="164"/>
      <c r="F323" s="164"/>
      <c r="G323" s="164"/>
      <c r="H323" s="164"/>
      <c r="I323" s="164"/>
    </row>
    <row r="324" spans="5:9" customFormat="1" ht="15" x14ac:dyDescent="0.25">
      <c r="E324" s="164"/>
      <c r="F324" s="164"/>
      <c r="G324" s="164"/>
      <c r="H324" s="164"/>
      <c r="I324" s="164"/>
    </row>
    <row r="325" spans="5:9" customFormat="1" ht="15" x14ac:dyDescent="0.25">
      <c r="E325" s="164"/>
      <c r="F325" s="164"/>
      <c r="G325" s="164"/>
      <c r="H325" s="164"/>
      <c r="I325" s="164"/>
    </row>
    <row r="326" spans="5:9" customFormat="1" ht="15" x14ac:dyDescent="0.25">
      <c r="E326" s="164"/>
      <c r="F326" s="164"/>
      <c r="G326" s="164"/>
      <c r="H326" s="164"/>
      <c r="I326" s="164"/>
    </row>
    <row r="327" spans="5:9" customFormat="1" ht="15" x14ac:dyDescent="0.25">
      <c r="E327" s="164"/>
      <c r="F327" s="164"/>
      <c r="G327" s="164"/>
      <c r="H327" s="164"/>
      <c r="I327" s="164"/>
    </row>
    <row r="328" spans="5:9" customFormat="1" ht="15" x14ac:dyDescent="0.25">
      <c r="E328" s="164"/>
      <c r="F328" s="164"/>
      <c r="G328" s="164"/>
      <c r="H328" s="164"/>
      <c r="I328" s="164"/>
    </row>
    <row r="329" spans="5:9" customFormat="1" ht="15" x14ac:dyDescent="0.25">
      <c r="E329" s="164"/>
      <c r="F329" s="164"/>
      <c r="G329" s="164"/>
      <c r="H329" s="164"/>
      <c r="I329" s="164"/>
    </row>
    <row r="330" spans="5:9" customFormat="1" ht="15" x14ac:dyDescent="0.25">
      <c r="E330" s="164"/>
      <c r="F330" s="164"/>
      <c r="G330" s="164"/>
      <c r="H330" s="164"/>
      <c r="I330" s="164"/>
    </row>
    <row r="331" spans="5:9" customFormat="1" ht="15" x14ac:dyDescent="0.25">
      <c r="E331" s="164"/>
      <c r="F331" s="164"/>
      <c r="G331" s="164"/>
      <c r="H331" s="164"/>
      <c r="I331" s="164"/>
    </row>
    <row r="332" spans="5:9" customFormat="1" ht="15" x14ac:dyDescent="0.25">
      <c r="E332" s="164"/>
      <c r="F332" s="164"/>
      <c r="G332" s="164"/>
      <c r="H332" s="164"/>
      <c r="I332" s="164"/>
    </row>
    <row r="333" spans="5:9" customFormat="1" ht="15" x14ac:dyDescent="0.25">
      <c r="E333" s="164"/>
      <c r="F333" s="164"/>
      <c r="G333" s="164"/>
      <c r="H333" s="164"/>
      <c r="I333" s="164"/>
    </row>
    <row r="334" spans="5:9" customFormat="1" ht="15" x14ac:dyDescent="0.25">
      <c r="E334" s="164"/>
      <c r="F334" s="164"/>
      <c r="G334" s="164"/>
      <c r="H334" s="164"/>
      <c r="I334" s="164"/>
    </row>
    <row r="335" spans="5:9" customFormat="1" ht="15" x14ac:dyDescent="0.25">
      <c r="E335" s="164"/>
      <c r="F335" s="164"/>
      <c r="G335" s="164"/>
      <c r="H335" s="164"/>
      <c r="I335" s="164"/>
    </row>
    <row r="336" spans="5:9" customFormat="1" ht="15" x14ac:dyDescent="0.25">
      <c r="E336" s="164"/>
      <c r="F336" s="164"/>
      <c r="G336" s="164"/>
      <c r="H336" s="164"/>
      <c r="I336" s="164"/>
    </row>
    <row r="337" spans="5:9" customFormat="1" ht="15" x14ac:dyDescent="0.25">
      <c r="E337" s="164"/>
      <c r="F337" s="164"/>
      <c r="G337" s="164"/>
      <c r="H337" s="164"/>
      <c r="I337" s="164"/>
    </row>
    <row r="338" spans="5:9" customFormat="1" ht="15" x14ac:dyDescent="0.25">
      <c r="E338" s="164"/>
      <c r="F338" s="164"/>
      <c r="G338" s="164"/>
      <c r="H338" s="164"/>
      <c r="I338" s="164"/>
    </row>
    <row r="339" spans="5:9" customFormat="1" ht="15" x14ac:dyDescent="0.25">
      <c r="E339" s="164"/>
      <c r="F339" s="164"/>
      <c r="G339" s="164"/>
      <c r="H339" s="164"/>
      <c r="I339" s="164"/>
    </row>
    <row r="340" spans="5:9" customFormat="1" ht="15" x14ac:dyDescent="0.25">
      <c r="E340" s="164"/>
      <c r="F340" s="164"/>
      <c r="G340" s="164"/>
      <c r="H340" s="164"/>
      <c r="I340" s="164"/>
    </row>
    <row r="341" spans="5:9" customFormat="1" ht="15" x14ac:dyDescent="0.25">
      <c r="E341" s="164"/>
      <c r="F341" s="164"/>
      <c r="G341" s="164"/>
      <c r="H341" s="164"/>
      <c r="I341" s="164"/>
    </row>
    <row r="342" spans="5:9" customFormat="1" ht="15" x14ac:dyDescent="0.25">
      <c r="E342" s="164"/>
      <c r="F342" s="164"/>
      <c r="G342" s="164"/>
      <c r="H342" s="164"/>
      <c r="I342" s="164"/>
    </row>
    <row r="343" spans="5:9" customFormat="1" ht="15" x14ac:dyDescent="0.25">
      <c r="E343" s="164"/>
      <c r="F343" s="164"/>
      <c r="G343" s="164"/>
      <c r="H343" s="164"/>
      <c r="I343" s="164"/>
    </row>
    <row r="344" spans="5:9" customFormat="1" ht="15" x14ac:dyDescent="0.25">
      <c r="E344" s="164"/>
      <c r="F344" s="164"/>
      <c r="G344" s="164"/>
      <c r="H344" s="164"/>
      <c r="I344" s="164"/>
    </row>
    <row r="345" spans="5:9" customFormat="1" ht="15" x14ac:dyDescent="0.25">
      <c r="E345" s="164"/>
      <c r="F345" s="164"/>
      <c r="G345" s="164"/>
      <c r="H345" s="164"/>
      <c r="I345" s="164"/>
    </row>
    <row r="346" spans="5:9" customFormat="1" ht="15" x14ac:dyDescent="0.25">
      <c r="E346" s="164"/>
      <c r="F346" s="164"/>
      <c r="G346" s="164"/>
      <c r="H346" s="164"/>
      <c r="I346" s="164"/>
    </row>
    <row r="347" spans="5:9" customFormat="1" ht="15" x14ac:dyDescent="0.25">
      <c r="E347" s="164"/>
      <c r="F347" s="164"/>
      <c r="G347" s="164"/>
      <c r="H347" s="164"/>
      <c r="I347" s="164"/>
    </row>
    <row r="348" spans="5:9" customFormat="1" ht="15" x14ac:dyDescent="0.25">
      <c r="E348" s="164"/>
      <c r="F348" s="164"/>
      <c r="G348" s="164"/>
      <c r="H348" s="164"/>
      <c r="I348" s="164"/>
    </row>
    <row r="349" spans="5:9" customFormat="1" ht="15" x14ac:dyDescent="0.25">
      <c r="E349" s="164"/>
      <c r="F349" s="164"/>
      <c r="G349" s="164"/>
      <c r="H349" s="164"/>
      <c r="I349" s="164"/>
    </row>
    <row r="350" spans="5:9" customFormat="1" ht="15" x14ac:dyDescent="0.25">
      <c r="E350" s="164"/>
      <c r="F350" s="164"/>
      <c r="G350" s="164"/>
      <c r="H350" s="164"/>
      <c r="I350" s="164"/>
    </row>
    <row r="351" spans="5:9" customFormat="1" ht="15" x14ac:dyDescent="0.25">
      <c r="E351" s="164"/>
      <c r="F351" s="164"/>
      <c r="G351" s="164"/>
      <c r="H351" s="164"/>
      <c r="I351" s="164"/>
    </row>
    <row r="352" spans="5:9" customFormat="1" ht="15" x14ac:dyDescent="0.25">
      <c r="E352" s="164"/>
      <c r="F352" s="164"/>
      <c r="G352" s="164"/>
      <c r="H352" s="164"/>
      <c r="I352" s="164"/>
    </row>
    <row r="353" spans="5:9" customFormat="1" ht="15" x14ac:dyDescent="0.25">
      <c r="E353" s="164"/>
      <c r="F353" s="164"/>
      <c r="G353" s="164"/>
      <c r="H353" s="164"/>
      <c r="I353" s="164"/>
    </row>
    <row r="354" spans="5:9" customFormat="1" ht="15" x14ac:dyDescent="0.25">
      <c r="E354" s="164"/>
      <c r="F354" s="164"/>
      <c r="G354" s="164"/>
      <c r="H354" s="164"/>
      <c r="I354" s="164"/>
    </row>
    <row r="355" spans="5:9" customFormat="1" ht="15" x14ac:dyDescent="0.25">
      <c r="E355" s="164"/>
      <c r="F355" s="164"/>
      <c r="G355" s="164"/>
      <c r="H355" s="164"/>
      <c r="I355" s="164"/>
    </row>
    <row r="356" spans="5:9" customFormat="1" ht="15" x14ac:dyDescent="0.25">
      <c r="E356" s="164"/>
      <c r="F356" s="164"/>
      <c r="G356" s="164"/>
      <c r="H356" s="164"/>
      <c r="I356" s="164"/>
    </row>
    <row r="357" spans="5:9" customFormat="1" ht="15" x14ac:dyDescent="0.25">
      <c r="E357" s="164"/>
      <c r="F357" s="164"/>
      <c r="G357" s="164"/>
      <c r="H357" s="164"/>
      <c r="I357" s="164"/>
    </row>
    <row r="358" spans="5:9" customFormat="1" ht="15" x14ac:dyDescent="0.25">
      <c r="E358" s="164"/>
      <c r="F358" s="164"/>
      <c r="G358" s="164"/>
      <c r="H358" s="164"/>
      <c r="I358" s="164"/>
    </row>
    <row r="359" spans="5:9" customFormat="1" ht="15" x14ac:dyDescent="0.25">
      <c r="E359" s="164"/>
      <c r="F359" s="164"/>
      <c r="G359" s="164"/>
      <c r="H359" s="164"/>
      <c r="I359" s="164"/>
    </row>
    <row r="360" spans="5:9" customFormat="1" ht="15" x14ac:dyDescent="0.25">
      <c r="E360" s="164"/>
      <c r="F360" s="164"/>
      <c r="G360" s="164"/>
      <c r="H360" s="164"/>
      <c r="I360" s="164"/>
    </row>
    <row r="361" spans="5:9" customFormat="1" ht="15" x14ac:dyDescent="0.25">
      <c r="E361" s="164"/>
      <c r="F361" s="164"/>
      <c r="G361" s="164"/>
      <c r="H361" s="164"/>
      <c r="I361" s="164"/>
    </row>
    <row r="362" spans="5:9" customFormat="1" ht="15" x14ac:dyDescent="0.25">
      <c r="E362" s="164"/>
      <c r="F362" s="164"/>
      <c r="G362" s="164"/>
      <c r="H362" s="164"/>
      <c r="I362" s="164"/>
    </row>
    <row r="363" spans="5:9" customFormat="1" ht="15" x14ac:dyDescent="0.25">
      <c r="E363" s="164"/>
      <c r="F363" s="164"/>
      <c r="G363" s="164"/>
      <c r="H363" s="164"/>
      <c r="I363" s="164"/>
    </row>
    <row r="364" spans="5:9" customFormat="1" ht="15" x14ac:dyDescent="0.25">
      <c r="E364" s="164"/>
      <c r="F364" s="164"/>
      <c r="G364" s="164"/>
      <c r="H364" s="164"/>
      <c r="I364" s="164"/>
    </row>
    <row r="365" spans="5:9" customFormat="1" ht="15" x14ac:dyDescent="0.25">
      <c r="E365" s="164"/>
      <c r="F365" s="164"/>
      <c r="G365" s="164"/>
      <c r="H365" s="164"/>
      <c r="I365" s="164"/>
    </row>
    <row r="366" spans="5:9" customFormat="1" ht="15" x14ac:dyDescent="0.25">
      <c r="E366" s="164"/>
      <c r="F366" s="164"/>
      <c r="G366" s="164"/>
      <c r="H366" s="164"/>
      <c r="I366" s="164"/>
    </row>
    <row r="367" spans="5:9" customFormat="1" ht="15" x14ac:dyDescent="0.25">
      <c r="E367" s="164"/>
      <c r="F367" s="164"/>
      <c r="G367" s="164"/>
      <c r="H367" s="164"/>
      <c r="I367" s="164"/>
    </row>
    <row r="368" spans="5:9" customFormat="1" ht="15" x14ac:dyDescent="0.25">
      <c r="E368" s="164"/>
      <c r="F368" s="164"/>
      <c r="G368" s="164"/>
      <c r="H368" s="164"/>
      <c r="I368" s="164"/>
    </row>
    <row r="369" spans="5:9" customFormat="1" ht="15" x14ac:dyDescent="0.25">
      <c r="E369" s="164"/>
      <c r="F369" s="164"/>
      <c r="G369" s="164"/>
      <c r="H369" s="164"/>
      <c r="I369" s="164"/>
    </row>
    <row r="370" spans="5:9" customFormat="1" ht="15" x14ac:dyDescent="0.25">
      <c r="E370" s="164"/>
      <c r="F370" s="164"/>
      <c r="G370" s="164"/>
      <c r="H370" s="164"/>
      <c r="I370" s="164"/>
    </row>
    <row r="371" spans="5:9" customFormat="1" ht="15" x14ac:dyDescent="0.25">
      <c r="E371" s="164"/>
      <c r="F371" s="164"/>
      <c r="G371" s="164"/>
      <c r="H371" s="164"/>
      <c r="I371" s="164"/>
    </row>
    <row r="372" spans="5:9" customFormat="1" ht="15" x14ac:dyDescent="0.25">
      <c r="E372" s="164"/>
      <c r="F372" s="164"/>
      <c r="G372" s="164"/>
      <c r="H372" s="164"/>
      <c r="I372" s="164"/>
    </row>
    <row r="373" spans="5:9" customFormat="1" ht="15" x14ac:dyDescent="0.25">
      <c r="E373" s="164"/>
      <c r="F373" s="164"/>
      <c r="G373" s="164"/>
      <c r="H373" s="164"/>
      <c r="I373" s="164"/>
    </row>
    <row r="374" spans="5:9" customFormat="1" ht="15" x14ac:dyDescent="0.25">
      <c r="E374" s="164"/>
      <c r="F374" s="164"/>
      <c r="G374" s="164"/>
      <c r="H374" s="164"/>
      <c r="I374" s="164"/>
    </row>
    <row r="375" spans="5:9" customFormat="1" ht="15" x14ac:dyDescent="0.25">
      <c r="E375" s="164"/>
      <c r="F375" s="164"/>
      <c r="G375" s="164"/>
      <c r="H375" s="164"/>
      <c r="I375" s="164"/>
    </row>
    <row r="376" spans="5:9" customFormat="1" ht="15" x14ac:dyDescent="0.25">
      <c r="E376" s="164"/>
      <c r="F376" s="164"/>
      <c r="G376" s="164"/>
      <c r="H376" s="164"/>
      <c r="I376" s="164"/>
    </row>
    <row r="377" spans="5:9" customFormat="1" ht="15" x14ac:dyDescent="0.25">
      <c r="E377" s="164"/>
      <c r="F377" s="164"/>
      <c r="G377" s="164"/>
      <c r="H377" s="164"/>
      <c r="I377" s="164"/>
    </row>
    <row r="378" spans="5:9" customFormat="1" ht="15" x14ac:dyDescent="0.25">
      <c r="E378" s="164"/>
      <c r="F378" s="164"/>
      <c r="G378" s="164"/>
      <c r="H378" s="164"/>
      <c r="I378" s="164"/>
    </row>
    <row r="379" spans="5:9" customFormat="1" ht="15" x14ac:dyDescent="0.25">
      <c r="E379" s="164"/>
      <c r="F379" s="164"/>
      <c r="G379" s="164"/>
      <c r="H379" s="164"/>
      <c r="I379" s="164"/>
    </row>
    <row r="380" spans="5:9" customFormat="1" ht="15" x14ac:dyDescent="0.25">
      <c r="E380" s="164"/>
      <c r="F380" s="164"/>
      <c r="G380" s="164"/>
      <c r="H380" s="164"/>
      <c r="I380" s="164"/>
    </row>
    <row r="381" spans="5:9" customFormat="1" ht="15" x14ac:dyDescent="0.25">
      <c r="E381" s="164"/>
      <c r="F381" s="164"/>
      <c r="G381" s="164"/>
      <c r="H381" s="164"/>
      <c r="I381" s="164"/>
    </row>
    <row r="382" spans="5:9" customFormat="1" ht="15" x14ac:dyDescent="0.25">
      <c r="E382" s="164"/>
      <c r="F382" s="164"/>
      <c r="G382" s="164"/>
      <c r="H382" s="164"/>
      <c r="I382" s="164"/>
    </row>
    <row r="383" spans="5:9" customFormat="1" ht="15" x14ac:dyDescent="0.25">
      <c r="E383" s="164"/>
      <c r="F383" s="164"/>
      <c r="G383" s="164"/>
      <c r="H383" s="164"/>
      <c r="I383" s="164"/>
    </row>
    <row r="384" spans="5:9" customFormat="1" ht="15" x14ac:dyDescent="0.25">
      <c r="E384" s="164"/>
      <c r="F384" s="164"/>
      <c r="G384" s="164"/>
      <c r="H384" s="164"/>
      <c r="I384" s="164"/>
    </row>
    <row r="385" spans="5:9" customFormat="1" ht="15" x14ac:dyDescent="0.25">
      <c r="E385" s="164"/>
      <c r="F385" s="164"/>
      <c r="G385" s="164"/>
      <c r="H385" s="164"/>
      <c r="I385" s="164"/>
    </row>
    <row r="386" spans="5:9" customFormat="1" ht="15" x14ac:dyDescent="0.25">
      <c r="E386" s="164"/>
      <c r="F386" s="164"/>
      <c r="G386" s="164"/>
      <c r="H386" s="164"/>
      <c r="I386" s="164"/>
    </row>
    <row r="387" spans="5:9" customFormat="1" ht="15" x14ac:dyDescent="0.25">
      <c r="E387" s="164"/>
      <c r="F387" s="164"/>
      <c r="G387" s="164"/>
      <c r="H387" s="164"/>
      <c r="I387" s="164"/>
    </row>
    <row r="388" spans="5:9" customFormat="1" ht="15" x14ac:dyDescent="0.25">
      <c r="E388" s="164"/>
      <c r="F388" s="164"/>
      <c r="G388" s="164"/>
      <c r="H388" s="164"/>
      <c r="I388" s="164"/>
    </row>
    <row r="389" spans="5:9" customFormat="1" ht="15" x14ac:dyDescent="0.25">
      <c r="E389" s="164"/>
      <c r="F389" s="164"/>
      <c r="G389" s="164"/>
      <c r="H389" s="164"/>
      <c r="I389" s="164"/>
    </row>
    <row r="390" spans="5:9" customFormat="1" ht="15" x14ac:dyDescent="0.25">
      <c r="E390" s="164"/>
      <c r="F390" s="164"/>
      <c r="G390" s="164"/>
      <c r="H390" s="164"/>
      <c r="I390" s="164"/>
    </row>
    <row r="391" spans="5:9" customFormat="1" ht="15" x14ac:dyDescent="0.25">
      <c r="E391" s="164"/>
      <c r="F391" s="164"/>
      <c r="G391" s="164"/>
      <c r="H391" s="164"/>
      <c r="I391" s="164"/>
    </row>
    <row r="392" spans="5:9" customFormat="1" ht="15" x14ac:dyDescent="0.25">
      <c r="E392" s="164"/>
      <c r="F392" s="164"/>
      <c r="G392" s="164"/>
      <c r="H392" s="164"/>
      <c r="I392" s="164"/>
    </row>
    <row r="393" spans="5:9" customFormat="1" ht="15" x14ac:dyDescent="0.25">
      <c r="E393" s="164"/>
      <c r="F393" s="164"/>
      <c r="G393" s="164"/>
      <c r="H393" s="164"/>
      <c r="I393" s="164"/>
    </row>
    <row r="394" spans="5:9" customFormat="1" ht="15" x14ac:dyDescent="0.25">
      <c r="E394" s="164"/>
      <c r="F394" s="164"/>
      <c r="G394" s="164"/>
      <c r="H394" s="164"/>
      <c r="I394" s="164"/>
    </row>
    <row r="395" spans="5:9" customFormat="1" ht="15" x14ac:dyDescent="0.25">
      <c r="E395" s="164"/>
      <c r="F395" s="164"/>
      <c r="G395" s="164"/>
      <c r="H395" s="164"/>
      <c r="I395" s="164"/>
    </row>
    <row r="396" spans="5:9" customFormat="1" ht="15" x14ac:dyDescent="0.25">
      <c r="E396" s="164"/>
      <c r="F396" s="164"/>
      <c r="G396" s="164"/>
      <c r="H396" s="164"/>
      <c r="I396" s="164"/>
    </row>
    <row r="397" spans="5:9" customFormat="1" ht="15" x14ac:dyDescent="0.25">
      <c r="E397" s="164"/>
      <c r="F397" s="164"/>
      <c r="G397" s="164"/>
      <c r="H397" s="164"/>
      <c r="I397" s="164"/>
    </row>
    <row r="398" spans="5:9" customFormat="1" ht="15" x14ac:dyDescent="0.25">
      <c r="E398" s="164"/>
      <c r="F398" s="164"/>
      <c r="G398" s="164"/>
      <c r="H398" s="164"/>
      <c r="I398" s="164"/>
    </row>
    <row r="399" spans="5:9" customFormat="1" ht="15" x14ac:dyDescent="0.25">
      <c r="E399" s="164"/>
      <c r="F399" s="164"/>
      <c r="G399" s="164"/>
      <c r="H399" s="164"/>
      <c r="I399" s="164"/>
    </row>
    <row r="400" spans="5:9" customFormat="1" ht="15" x14ac:dyDescent="0.25">
      <c r="E400" s="164"/>
      <c r="F400" s="164"/>
      <c r="G400" s="164"/>
      <c r="H400" s="164"/>
      <c r="I400" s="164"/>
    </row>
    <row r="401" spans="1:34" customFormat="1" ht="15" x14ac:dyDescent="0.25">
      <c r="E401" s="164"/>
      <c r="F401" s="164"/>
      <c r="G401" s="164"/>
      <c r="H401" s="164"/>
      <c r="I401" s="164"/>
    </row>
    <row r="402" spans="1:34" customFormat="1" ht="15" x14ac:dyDescent="0.25">
      <c r="E402" s="164"/>
      <c r="F402" s="164"/>
      <c r="G402" s="164"/>
      <c r="H402" s="164"/>
      <c r="I402" s="164"/>
    </row>
    <row r="403" spans="1:34" customFormat="1" ht="15" x14ac:dyDescent="0.25">
      <c r="E403" s="164"/>
      <c r="F403" s="164"/>
      <c r="G403" s="164"/>
      <c r="H403" s="164"/>
      <c r="I403" s="164"/>
    </row>
    <row r="404" spans="1:34" s="68" customFormat="1" ht="15" x14ac:dyDescent="0.25">
      <c r="A404" s="84"/>
      <c r="B404" s="84"/>
      <c r="C404" s="84"/>
      <c r="D404" s="84"/>
      <c r="E404" s="164"/>
      <c r="F404" s="164"/>
      <c r="G404" s="164"/>
      <c r="H404" s="164"/>
      <c r="I404" s="164"/>
      <c r="J404" s="84"/>
      <c r="K404" s="84"/>
      <c r="L404" s="84"/>
      <c r="M404" s="84"/>
      <c r="N404" s="84"/>
      <c r="O404" s="84"/>
      <c r="P404" s="84"/>
      <c r="Q404" s="84"/>
      <c r="R404" s="84"/>
      <c r="S404" s="84"/>
      <c r="T404" s="84"/>
      <c r="U404" s="84"/>
      <c r="V404" s="84"/>
      <c r="W404" s="84"/>
      <c r="X404" s="84"/>
      <c r="Y404" s="84"/>
      <c r="Z404" s="84"/>
      <c r="AA404" s="84"/>
      <c r="AB404" s="84"/>
      <c r="AC404" s="84"/>
      <c r="AD404" s="84"/>
      <c r="AE404" s="84"/>
      <c r="AF404" s="84"/>
      <c r="AG404" s="84"/>
      <c r="AH404" s="84"/>
    </row>
    <row r="405" spans="1:34" s="68" customFormat="1" ht="15" x14ac:dyDescent="0.25">
      <c r="A405" s="84"/>
      <c r="B405" s="84"/>
      <c r="C405" s="84"/>
      <c r="D405" s="84"/>
      <c r="E405" s="164"/>
      <c r="F405" s="164"/>
      <c r="G405" s="164"/>
      <c r="H405" s="164"/>
      <c r="I405" s="164"/>
      <c r="J405" s="84"/>
      <c r="K405" s="84"/>
      <c r="L405" s="84"/>
      <c r="M405" s="84"/>
      <c r="N405" s="84"/>
      <c r="O405" s="84"/>
      <c r="P405" s="84"/>
      <c r="Q405" s="84"/>
      <c r="R405" s="84"/>
      <c r="S405" s="84"/>
      <c r="T405" s="84"/>
      <c r="U405" s="84"/>
      <c r="V405" s="84"/>
      <c r="W405" s="84"/>
      <c r="X405" s="84"/>
      <c r="Y405" s="84"/>
      <c r="Z405" s="84"/>
      <c r="AA405" s="84"/>
      <c r="AB405" s="84"/>
      <c r="AC405" s="84"/>
      <c r="AD405" s="84"/>
      <c r="AE405" s="84"/>
      <c r="AF405" s="84"/>
      <c r="AG405" s="84"/>
      <c r="AH405" s="84"/>
    </row>
    <row r="406" spans="1:34" s="68" customFormat="1" ht="15" x14ac:dyDescent="0.25">
      <c r="A406" s="84"/>
      <c r="B406" s="84"/>
      <c r="C406" s="84"/>
      <c r="D406" s="84"/>
      <c r="E406" s="164"/>
      <c r="F406" s="164"/>
      <c r="G406" s="164"/>
      <c r="H406" s="164"/>
      <c r="I406" s="164"/>
      <c r="J406" s="84"/>
      <c r="K406" s="84"/>
      <c r="L406" s="84"/>
      <c r="M406" s="84"/>
      <c r="N406" s="84"/>
      <c r="O406" s="84"/>
      <c r="P406" s="84"/>
      <c r="Q406" s="84"/>
      <c r="R406" s="84"/>
      <c r="S406" s="84"/>
      <c r="T406" s="84"/>
      <c r="U406" s="84"/>
      <c r="V406" s="84"/>
      <c r="W406" s="84"/>
      <c r="X406" s="84"/>
      <c r="Y406" s="84"/>
      <c r="Z406" s="84"/>
      <c r="AA406" s="84"/>
      <c r="AB406" s="84"/>
      <c r="AC406" s="84"/>
      <c r="AD406" s="84"/>
      <c r="AE406" s="84"/>
      <c r="AF406" s="84"/>
      <c r="AG406" s="84"/>
      <c r="AH406" s="84"/>
    </row>
    <row r="407" spans="1:34" s="68" customFormat="1" ht="15" x14ac:dyDescent="0.25">
      <c r="A407" s="84"/>
      <c r="B407" s="84"/>
      <c r="C407" s="84"/>
      <c r="D407" s="84"/>
      <c r="E407" s="164"/>
      <c r="F407" s="164"/>
      <c r="G407" s="164"/>
      <c r="H407" s="164"/>
      <c r="I407" s="164"/>
      <c r="J407" s="84"/>
      <c r="K407" s="84"/>
      <c r="L407" s="84"/>
      <c r="M407" s="84"/>
      <c r="N407" s="84"/>
      <c r="O407" s="84"/>
      <c r="P407" s="84"/>
      <c r="Q407" s="84"/>
      <c r="R407" s="84"/>
      <c r="S407" s="84"/>
      <c r="T407" s="84"/>
      <c r="U407" s="84"/>
      <c r="V407" s="84"/>
      <c r="W407" s="84"/>
      <c r="X407" s="84"/>
      <c r="Y407" s="84"/>
      <c r="Z407" s="84"/>
      <c r="AA407" s="84"/>
      <c r="AB407" s="84"/>
      <c r="AC407" s="84"/>
      <c r="AD407" s="84"/>
      <c r="AE407" s="84"/>
      <c r="AF407" s="84"/>
      <c r="AG407" s="84"/>
      <c r="AH407" s="84"/>
    </row>
    <row r="408" spans="1:34" s="68" customFormat="1" ht="15" x14ac:dyDescent="0.25">
      <c r="A408" s="84"/>
      <c r="B408" s="84"/>
      <c r="C408" s="84"/>
      <c r="D408" s="84"/>
      <c r="E408" s="164"/>
      <c r="F408" s="164"/>
      <c r="G408" s="164"/>
      <c r="H408" s="164"/>
      <c r="I408" s="164"/>
      <c r="J408" s="84"/>
      <c r="K408" s="84"/>
      <c r="L408" s="84"/>
      <c r="M408" s="84"/>
      <c r="N408" s="84"/>
      <c r="O408" s="84"/>
      <c r="P408" s="84"/>
      <c r="Q408" s="84"/>
      <c r="R408" s="84"/>
      <c r="S408" s="84"/>
      <c r="T408" s="84"/>
      <c r="U408" s="84"/>
      <c r="V408" s="84"/>
      <c r="W408" s="84"/>
      <c r="X408" s="84"/>
      <c r="Y408" s="84"/>
      <c r="Z408" s="84"/>
      <c r="AA408" s="84"/>
      <c r="AB408" s="84"/>
      <c r="AC408" s="84"/>
      <c r="AD408" s="84"/>
      <c r="AE408" s="84"/>
      <c r="AF408" s="84"/>
      <c r="AG408" s="84"/>
      <c r="AH408" s="84"/>
    </row>
    <row r="409" spans="1:34" s="68" customFormat="1" ht="15" x14ac:dyDescent="0.25">
      <c r="A409" s="84"/>
      <c r="B409" s="84"/>
      <c r="C409" s="84"/>
      <c r="D409" s="84"/>
      <c r="E409" s="164"/>
      <c r="F409" s="164"/>
      <c r="G409" s="164"/>
      <c r="H409" s="164"/>
      <c r="I409" s="164"/>
      <c r="J409" s="84"/>
      <c r="K409" s="84"/>
      <c r="L409" s="84"/>
      <c r="M409" s="84"/>
      <c r="N409" s="84"/>
      <c r="O409" s="84"/>
      <c r="P409" s="84"/>
      <c r="Q409" s="84"/>
      <c r="R409" s="84"/>
      <c r="S409" s="84"/>
      <c r="T409" s="84"/>
      <c r="U409" s="84"/>
      <c r="V409" s="84"/>
      <c r="W409" s="84"/>
      <c r="X409" s="84"/>
      <c r="Y409" s="84"/>
      <c r="Z409" s="84"/>
      <c r="AA409" s="84"/>
      <c r="AB409" s="84"/>
      <c r="AC409" s="84"/>
      <c r="AD409" s="84"/>
      <c r="AE409" s="84"/>
      <c r="AF409" s="84"/>
      <c r="AG409" s="84"/>
      <c r="AH409" s="84"/>
    </row>
    <row r="410" spans="1:34" s="68" customFormat="1" ht="15" x14ac:dyDescent="0.25">
      <c r="A410" s="84"/>
      <c r="B410" s="84"/>
      <c r="C410" s="84"/>
      <c r="D410" s="84"/>
      <c r="E410" s="164"/>
      <c r="F410" s="164"/>
      <c r="G410" s="164"/>
      <c r="H410" s="164"/>
      <c r="I410" s="164"/>
      <c r="J410" s="84"/>
      <c r="K410" s="84"/>
      <c r="L410" s="84"/>
      <c r="M410" s="84"/>
      <c r="N410" s="84"/>
      <c r="O410" s="84"/>
      <c r="P410" s="84"/>
      <c r="Q410" s="84"/>
      <c r="R410" s="84"/>
      <c r="S410" s="84"/>
      <c r="T410" s="84"/>
      <c r="U410" s="84"/>
      <c r="V410" s="84"/>
      <c r="W410" s="84"/>
      <c r="X410" s="84"/>
      <c r="Y410" s="84"/>
      <c r="Z410" s="84"/>
      <c r="AA410" s="84"/>
      <c r="AB410" s="84"/>
      <c r="AC410" s="84"/>
      <c r="AD410" s="84"/>
      <c r="AE410" s="84"/>
      <c r="AF410" s="84"/>
      <c r="AG410" s="84"/>
      <c r="AH410" s="84"/>
    </row>
    <row r="411" spans="1:34" s="68" customFormat="1" ht="15" x14ac:dyDescent="0.25">
      <c r="A411" s="84"/>
      <c r="B411" s="84"/>
      <c r="C411" s="84"/>
      <c r="D411" s="84"/>
      <c r="E411" s="164"/>
      <c r="F411" s="164"/>
      <c r="G411" s="164"/>
      <c r="H411" s="164"/>
      <c r="I411" s="164"/>
      <c r="J411" s="84"/>
      <c r="K411" s="84"/>
      <c r="L411" s="84"/>
      <c r="M411" s="84"/>
      <c r="N411" s="84"/>
      <c r="O411" s="84"/>
      <c r="P411" s="84"/>
      <c r="Q411" s="84"/>
      <c r="R411" s="84"/>
      <c r="S411" s="84"/>
      <c r="T411" s="84"/>
      <c r="U411" s="84"/>
      <c r="V411" s="84"/>
      <c r="W411" s="84"/>
      <c r="X411" s="84"/>
      <c r="Y411" s="84"/>
      <c r="Z411" s="84"/>
      <c r="AA411" s="84"/>
      <c r="AB411" s="84"/>
      <c r="AC411" s="84"/>
      <c r="AD411" s="84"/>
      <c r="AE411" s="84"/>
      <c r="AF411" s="84"/>
      <c r="AG411" s="84"/>
      <c r="AH411" s="84"/>
    </row>
    <row r="412" spans="1:34" s="68" customFormat="1" ht="15" x14ac:dyDescent="0.25">
      <c r="A412" s="84"/>
      <c r="B412" s="84"/>
      <c r="C412" s="84"/>
      <c r="D412" s="84"/>
      <c r="E412" s="164"/>
      <c r="F412" s="164"/>
      <c r="G412" s="164"/>
      <c r="H412" s="164"/>
      <c r="I412" s="164"/>
      <c r="J412" s="84"/>
      <c r="K412" s="84"/>
      <c r="L412" s="84"/>
      <c r="M412" s="84"/>
      <c r="N412" s="84"/>
      <c r="O412" s="84"/>
      <c r="P412" s="84"/>
      <c r="Q412" s="84"/>
      <c r="R412" s="84"/>
      <c r="S412" s="84"/>
      <c r="T412" s="84"/>
      <c r="U412" s="84"/>
      <c r="V412" s="84"/>
      <c r="W412" s="84"/>
      <c r="X412" s="84"/>
      <c r="Y412" s="84"/>
      <c r="Z412" s="84"/>
      <c r="AA412" s="84"/>
      <c r="AB412" s="84"/>
      <c r="AC412" s="84"/>
      <c r="AD412" s="84"/>
      <c r="AE412" s="84"/>
      <c r="AF412" s="84"/>
      <c r="AG412" s="84"/>
      <c r="AH412" s="84"/>
    </row>
    <row r="413" spans="1:34" s="68" customFormat="1" ht="15" x14ac:dyDescent="0.25">
      <c r="A413" s="84"/>
      <c r="B413" s="84"/>
      <c r="C413" s="84"/>
      <c r="D413" s="84"/>
      <c r="E413" s="164"/>
      <c r="F413" s="164"/>
      <c r="G413" s="164"/>
      <c r="H413" s="164"/>
      <c r="I413" s="164"/>
      <c r="J413" s="84"/>
      <c r="K413" s="84"/>
      <c r="L413" s="84"/>
      <c r="M413" s="84"/>
      <c r="N413" s="84"/>
      <c r="O413" s="84"/>
      <c r="P413" s="84"/>
      <c r="Q413" s="84"/>
      <c r="R413" s="84"/>
      <c r="S413" s="84"/>
      <c r="T413" s="84"/>
      <c r="U413" s="84"/>
      <c r="V413" s="84"/>
      <c r="W413" s="84"/>
      <c r="X413" s="84"/>
      <c r="Y413" s="84"/>
      <c r="Z413" s="84"/>
      <c r="AA413" s="84"/>
      <c r="AB413" s="84"/>
      <c r="AC413" s="84"/>
      <c r="AD413" s="84"/>
      <c r="AE413" s="84"/>
      <c r="AF413" s="84"/>
      <c r="AG413" s="84"/>
      <c r="AH413" s="84"/>
    </row>
    <row r="414" spans="1:34" s="68" customFormat="1" ht="15" x14ac:dyDescent="0.25">
      <c r="A414" s="84"/>
      <c r="B414" s="84"/>
      <c r="C414" s="84"/>
      <c r="D414" s="84"/>
      <c r="E414" s="164"/>
      <c r="F414" s="164"/>
      <c r="G414" s="164"/>
      <c r="H414" s="164"/>
      <c r="I414" s="164"/>
      <c r="J414" s="84"/>
      <c r="K414" s="84"/>
      <c r="L414" s="84"/>
      <c r="M414" s="84"/>
      <c r="N414" s="84"/>
      <c r="O414" s="84"/>
      <c r="P414" s="84"/>
      <c r="Q414" s="84"/>
      <c r="R414" s="84"/>
      <c r="S414" s="84"/>
      <c r="T414" s="84"/>
      <c r="U414" s="84"/>
      <c r="V414" s="84"/>
      <c r="W414" s="84"/>
      <c r="X414" s="84"/>
      <c r="Y414" s="84"/>
      <c r="Z414" s="84"/>
      <c r="AA414" s="84"/>
      <c r="AB414" s="84"/>
      <c r="AC414" s="84"/>
      <c r="AD414" s="84"/>
      <c r="AE414" s="84"/>
      <c r="AF414" s="84"/>
      <c r="AG414" s="84"/>
      <c r="AH414" s="84"/>
    </row>
    <row r="415" spans="1:34" s="68" customFormat="1" ht="15" x14ac:dyDescent="0.25">
      <c r="A415" s="84"/>
      <c r="B415" s="84"/>
      <c r="C415" s="84"/>
      <c r="D415" s="84"/>
      <c r="E415" s="164"/>
      <c r="F415" s="164"/>
      <c r="G415" s="164"/>
      <c r="H415" s="164"/>
      <c r="I415" s="164"/>
      <c r="J415" s="84"/>
      <c r="K415" s="84"/>
      <c r="L415" s="84"/>
      <c r="M415" s="84"/>
      <c r="N415" s="84"/>
      <c r="O415" s="84"/>
      <c r="P415" s="84"/>
      <c r="Q415" s="84"/>
      <c r="R415" s="84"/>
      <c r="S415" s="84"/>
      <c r="T415" s="84"/>
      <c r="U415" s="84"/>
      <c r="V415" s="84"/>
      <c r="W415" s="84"/>
      <c r="X415" s="84"/>
      <c r="Y415" s="84"/>
      <c r="Z415" s="84"/>
      <c r="AA415" s="84"/>
      <c r="AB415" s="84"/>
      <c r="AC415" s="84"/>
      <c r="AD415" s="84"/>
      <c r="AE415" s="84"/>
      <c r="AF415" s="84"/>
      <c r="AG415" s="84"/>
      <c r="AH415" s="84"/>
    </row>
    <row r="416" spans="1:34" s="68" customFormat="1" ht="15" x14ac:dyDescent="0.25">
      <c r="A416" s="84"/>
      <c r="B416" s="84"/>
      <c r="C416" s="84"/>
      <c r="D416" s="84"/>
      <c r="E416" s="164"/>
      <c r="F416" s="164"/>
      <c r="G416" s="164"/>
      <c r="H416" s="164"/>
      <c r="I416" s="164"/>
      <c r="J416" s="84"/>
      <c r="K416" s="84"/>
      <c r="L416" s="84"/>
      <c r="M416" s="84"/>
      <c r="N416" s="84"/>
      <c r="O416" s="84"/>
      <c r="P416" s="84"/>
      <c r="Q416" s="84"/>
      <c r="R416" s="84"/>
      <c r="S416" s="84"/>
      <c r="T416" s="84"/>
      <c r="U416" s="84"/>
      <c r="V416" s="84"/>
      <c r="W416" s="84"/>
      <c r="X416" s="84"/>
      <c r="Y416" s="84"/>
      <c r="Z416" s="84"/>
      <c r="AA416" s="84"/>
      <c r="AB416" s="84"/>
      <c r="AC416" s="84"/>
      <c r="AD416" s="84"/>
      <c r="AE416" s="84"/>
      <c r="AF416" s="84"/>
      <c r="AG416" s="84"/>
      <c r="AH416" s="84"/>
    </row>
    <row r="417" spans="1:34" s="68" customFormat="1" ht="15" x14ac:dyDescent="0.25">
      <c r="A417" s="84"/>
      <c r="B417" s="84"/>
      <c r="C417" s="84"/>
      <c r="D417" s="84"/>
      <c r="E417" s="164"/>
      <c r="F417" s="164"/>
      <c r="G417" s="164"/>
      <c r="H417" s="164"/>
      <c r="I417" s="164"/>
      <c r="J417" s="84"/>
      <c r="K417" s="84"/>
      <c r="L417" s="84"/>
      <c r="M417" s="84"/>
      <c r="N417" s="84"/>
      <c r="O417" s="84"/>
      <c r="P417" s="84"/>
      <c r="Q417" s="84"/>
      <c r="R417" s="84"/>
      <c r="S417" s="84"/>
      <c r="T417" s="84"/>
      <c r="U417" s="84"/>
      <c r="V417" s="84"/>
      <c r="W417" s="84"/>
      <c r="X417" s="84"/>
      <c r="Y417" s="84"/>
      <c r="Z417" s="84"/>
      <c r="AA417" s="84"/>
      <c r="AB417" s="84"/>
      <c r="AC417" s="84"/>
      <c r="AD417" s="84"/>
      <c r="AE417" s="84"/>
      <c r="AF417" s="84"/>
      <c r="AG417" s="84"/>
      <c r="AH417" s="84"/>
    </row>
    <row r="418" spans="1:34" s="68" customFormat="1" ht="15" x14ac:dyDescent="0.25">
      <c r="A418" s="84"/>
      <c r="B418" s="84"/>
      <c r="C418" s="84"/>
      <c r="D418" s="84"/>
      <c r="E418" s="164"/>
      <c r="F418" s="164"/>
      <c r="G418" s="164"/>
      <c r="H418" s="164"/>
      <c r="I418" s="164"/>
      <c r="J418" s="84"/>
      <c r="K418" s="84"/>
      <c r="L418" s="84"/>
      <c r="M418" s="84"/>
      <c r="N418" s="84"/>
      <c r="O418" s="84"/>
      <c r="P418" s="84"/>
      <c r="Q418" s="84"/>
      <c r="R418" s="84"/>
      <c r="S418" s="84"/>
      <c r="T418" s="84"/>
      <c r="U418" s="84"/>
      <c r="V418" s="84"/>
      <c r="W418" s="84"/>
      <c r="X418" s="84"/>
      <c r="Y418" s="84"/>
      <c r="Z418" s="84"/>
      <c r="AA418" s="84"/>
      <c r="AB418" s="84"/>
      <c r="AC418" s="84"/>
      <c r="AD418" s="84"/>
      <c r="AE418" s="84"/>
      <c r="AF418" s="84"/>
      <c r="AG418" s="84"/>
      <c r="AH418" s="84"/>
    </row>
    <row r="419" spans="1:34" s="68" customFormat="1" ht="15" x14ac:dyDescent="0.25">
      <c r="A419" s="84"/>
      <c r="B419" s="84"/>
      <c r="C419" s="84"/>
      <c r="D419" s="84"/>
      <c r="E419" s="164"/>
      <c r="F419" s="164"/>
      <c r="G419" s="164"/>
      <c r="H419" s="164"/>
      <c r="I419" s="164"/>
      <c r="J419" s="84"/>
      <c r="K419" s="84"/>
      <c r="L419" s="84"/>
      <c r="M419" s="84"/>
      <c r="N419" s="84"/>
      <c r="O419" s="84"/>
      <c r="P419" s="84"/>
      <c r="Q419" s="84"/>
      <c r="R419" s="84"/>
      <c r="S419" s="84"/>
      <c r="T419" s="84"/>
      <c r="U419" s="84"/>
      <c r="V419" s="84"/>
      <c r="W419" s="84"/>
      <c r="X419" s="84"/>
      <c r="Y419" s="84"/>
      <c r="Z419" s="84"/>
      <c r="AA419" s="84"/>
      <c r="AB419" s="84"/>
      <c r="AC419" s="84"/>
      <c r="AD419" s="84"/>
      <c r="AE419" s="84"/>
      <c r="AF419" s="84"/>
      <c r="AG419" s="84"/>
      <c r="AH419" s="84"/>
    </row>
    <row r="420" spans="1:34" s="68" customFormat="1" ht="15" x14ac:dyDescent="0.25">
      <c r="A420" s="84"/>
      <c r="B420" s="84"/>
      <c r="C420" s="84"/>
      <c r="D420" s="84"/>
      <c r="E420" s="164"/>
      <c r="F420" s="164"/>
      <c r="G420" s="164"/>
      <c r="H420" s="164"/>
      <c r="I420" s="164"/>
      <c r="J420" s="84"/>
      <c r="K420" s="84"/>
      <c r="L420" s="84"/>
      <c r="M420" s="84"/>
      <c r="N420" s="84"/>
      <c r="O420" s="84"/>
      <c r="P420" s="84"/>
      <c r="Q420" s="84"/>
      <c r="R420" s="84"/>
      <c r="S420" s="84"/>
      <c r="T420" s="84"/>
      <c r="U420" s="84"/>
      <c r="V420" s="84"/>
      <c r="W420" s="84"/>
      <c r="X420" s="84"/>
      <c r="Y420" s="84"/>
      <c r="Z420" s="84"/>
      <c r="AA420" s="84"/>
      <c r="AB420" s="84"/>
      <c r="AC420" s="84"/>
      <c r="AD420" s="84"/>
      <c r="AE420" s="84"/>
      <c r="AF420" s="84"/>
      <c r="AG420" s="84"/>
      <c r="AH420" s="84"/>
    </row>
    <row r="421" spans="1:34" s="68" customFormat="1" ht="15" x14ac:dyDescent="0.25">
      <c r="A421" s="84"/>
      <c r="B421" s="84"/>
      <c r="C421" s="84"/>
      <c r="D421" s="84"/>
      <c r="E421" s="164"/>
      <c r="F421" s="164"/>
      <c r="G421" s="164"/>
      <c r="H421" s="164"/>
      <c r="I421" s="164"/>
      <c r="J421" s="84"/>
      <c r="K421" s="84"/>
      <c r="L421" s="84"/>
      <c r="M421" s="84"/>
      <c r="N421" s="84"/>
      <c r="O421" s="84"/>
      <c r="P421" s="84"/>
      <c r="Q421" s="84"/>
      <c r="R421" s="84"/>
      <c r="S421" s="84"/>
      <c r="T421" s="84"/>
      <c r="U421" s="84"/>
      <c r="V421" s="84"/>
      <c r="W421" s="84"/>
      <c r="X421" s="84"/>
      <c r="Y421" s="84"/>
      <c r="Z421" s="84"/>
      <c r="AA421" s="84"/>
      <c r="AB421" s="84"/>
      <c r="AC421" s="84"/>
      <c r="AD421" s="84"/>
      <c r="AE421" s="84"/>
      <c r="AF421" s="84"/>
      <c r="AG421" s="84"/>
      <c r="AH421" s="84"/>
    </row>
    <row r="422" spans="1:34" s="68" customFormat="1" ht="15" x14ac:dyDescent="0.25">
      <c r="A422" s="84"/>
      <c r="B422" s="84"/>
      <c r="C422" s="84"/>
      <c r="D422" s="84"/>
      <c r="E422" s="164"/>
      <c r="F422" s="164"/>
      <c r="G422" s="164"/>
      <c r="H422" s="164"/>
      <c r="I422" s="164"/>
      <c r="J422" s="84"/>
      <c r="K422" s="84"/>
      <c r="L422" s="84"/>
      <c r="M422" s="84"/>
      <c r="N422" s="84"/>
      <c r="O422" s="84"/>
      <c r="P422" s="84"/>
      <c r="Q422" s="84"/>
      <c r="R422" s="84"/>
      <c r="S422" s="84"/>
      <c r="T422" s="84"/>
      <c r="U422" s="84"/>
      <c r="V422" s="84"/>
      <c r="W422" s="84"/>
      <c r="X422" s="84"/>
      <c r="Y422" s="84"/>
      <c r="Z422" s="84"/>
      <c r="AA422" s="84"/>
      <c r="AB422" s="84"/>
      <c r="AC422" s="84"/>
      <c r="AD422" s="84"/>
      <c r="AE422" s="84"/>
      <c r="AF422" s="84"/>
      <c r="AG422" s="84"/>
      <c r="AH422" s="84"/>
    </row>
    <row r="423" spans="1:34" s="68" customFormat="1" ht="15" x14ac:dyDescent="0.25">
      <c r="A423" s="84"/>
      <c r="B423" s="84"/>
      <c r="C423" s="84"/>
      <c r="D423" s="84"/>
      <c r="E423" s="164"/>
      <c r="F423" s="164"/>
      <c r="G423" s="164"/>
      <c r="H423" s="164"/>
      <c r="I423" s="164"/>
      <c r="J423" s="84"/>
      <c r="K423" s="84"/>
      <c r="L423" s="84"/>
      <c r="M423" s="84"/>
      <c r="N423" s="84"/>
      <c r="O423" s="84"/>
      <c r="P423" s="84"/>
      <c r="Q423" s="84"/>
      <c r="R423" s="84"/>
      <c r="S423" s="84"/>
      <c r="T423" s="84"/>
      <c r="U423" s="84"/>
      <c r="V423" s="84"/>
      <c r="W423" s="84"/>
      <c r="X423" s="84"/>
      <c r="Y423" s="84"/>
      <c r="Z423" s="84"/>
      <c r="AA423" s="84"/>
      <c r="AB423" s="84"/>
      <c r="AC423" s="84"/>
      <c r="AD423" s="84"/>
      <c r="AE423" s="84"/>
      <c r="AF423" s="84"/>
      <c r="AG423" s="84"/>
      <c r="AH423" s="84"/>
    </row>
    <row r="424" spans="1:34" s="68" customFormat="1" ht="15" x14ac:dyDescent="0.25">
      <c r="A424" s="84"/>
      <c r="B424" s="84"/>
      <c r="C424" s="84"/>
      <c r="D424" s="84"/>
      <c r="E424" s="164"/>
      <c r="F424" s="164"/>
      <c r="G424" s="164"/>
      <c r="H424" s="164"/>
      <c r="I424" s="164"/>
      <c r="J424" s="84"/>
      <c r="K424" s="84"/>
      <c r="L424" s="84"/>
      <c r="M424" s="84"/>
      <c r="N424" s="84"/>
      <c r="O424" s="84"/>
      <c r="P424" s="84"/>
      <c r="Q424" s="84"/>
      <c r="R424" s="84"/>
      <c r="S424" s="84"/>
      <c r="T424" s="84"/>
      <c r="U424" s="84"/>
      <c r="V424" s="84"/>
      <c r="W424" s="84"/>
      <c r="X424" s="84"/>
      <c r="Y424" s="84"/>
      <c r="Z424" s="84"/>
      <c r="AA424" s="84"/>
      <c r="AB424" s="84"/>
      <c r="AC424" s="84"/>
      <c r="AD424" s="84"/>
      <c r="AE424" s="84"/>
      <c r="AF424" s="84"/>
      <c r="AG424" s="84"/>
      <c r="AH424" s="84"/>
    </row>
    <row r="425" spans="1:34" s="68" customFormat="1" ht="15" x14ac:dyDescent="0.25">
      <c r="A425" s="84"/>
      <c r="B425" s="84"/>
      <c r="C425" s="84"/>
      <c r="D425" s="84"/>
      <c r="E425" s="164"/>
      <c r="F425" s="164"/>
      <c r="G425" s="164"/>
      <c r="H425" s="164"/>
      <c r="I425" s="164"/>
      <c r="J425" s="84"/>
      <c r="K425" s="84"/>
      <c r="L425" s="84"/>
      <c r="M425" s="84"/>
      <c r="N425" s="84"/>
      <c r="O425" s="84"/>
      <c r="P425" s="84"/>
      <c r="Q425" s="84"/>
      <c r="R425" s="84"/>
      <c r="S425" s="84"/>
      <c r="T425" s="84"/>
      <c r="U425" s="84"/>
      <c r="V425" s="84"/>
      <c r="W425" s="84"/>
      <c r="X425" s="84"/>
      <c r="Y425" s="84"/>
      <c r="Z425" s="84"/>
      <c r="AA425" s="84"/>
      <c r="AB425" s="84"/>
      <c r="AC425" s="84"/>
      <c r="AD425" s="84"/>
      <c r="AE425" s="84"/>
      <c r="AF425" s="84"/>
      <c r="AG425" s="84"/>
      <c r="AH425" s="84"/>
    </row>
    <row r="426" spans="1:34" s="68" customFormat="1" ht="15" x14ac:dyDescent="0.25">
      <c r="A426" s="84"/>
      <c r="B426" s="84"/>
      <c r="C426" s="84"/>
      <c r="D426" s="84"/>
      <c r="E426" s="164"/>
      <c r="F426" s="164"/>
      <c r="G426" s="164"/>
      <c r="H426" s="164"/>
      <c r="I426" s="164"/>
      <c r="J426" s="84"/>
      <c r="K426" s="84"/>
      <c r="L426" s="84"/>
      <c r="M426" s="84"/>
      <c r="N426" s="84"/>
      <c r="O426" s="84"/>
      <c r="P426" s="84"/>
      <c r="Q426" s="84"/>
      <c r="R426" s="84"/>
      <c r="S426" s="84"/>
      <c r="T426" s="84"/>
      <c r="U426" s="84"/>
      <c r="V426" s="84"/>
      <c r="W426" s="84"/>
      <c r="X426" s="84"/>
      <c r="Y426" s="84"/>
      <c r="Z426" s="84"/>
      <c r="AA426" s="84"/>
      <c r="AB426" s="84"/>
      <c r="AC426" s="84"/>
      <c r="AD426" s="84"/>
      <c r="AE426" s="84"/>
      <c r="AF426" s="84"/>
      <c r="AG426" s="84"/>
      <c r="AH426" s="84"/>
    </row>
    <row r="427" spans="1:34" s="68" customFormat="1" ht="15" x14ac:dyDescent="0.25">
      <c r="A427" s="84"/>
      <c r="B427" s="84"/>
      <c r="C427" s="84"/>
      <c r="D427" s="84"/>
      <c r="E427" s="164"/>
      <c r="F427" s="164"/>
      <c r="G427" s="164"/>
      <c r="H427" s="164"/>
      <c r="I427" s="164"/>
      <c r="J427" s="84"/>
      <c r="K427" s="84"/>
      <c r="L427" s="84"/>
      <c r="M427" s="84"/>
      <c r="N427" s="84"/>
      <c r="O427" s="84"/>
      <c r="P427" s="84"/>
      <c r="Q427" s="84"/>
      <c r="R427" s="84"/>
      <c r="S427" s="84"/>
      <c r="T427" s="84"/>
      <c r="U427" s="84"/>
      <c r="V427" s="84"/>
      <c r="W427" s="84"/>
      <c r="X427" s="84"/>
      <c r="Y427" s="84"/>
      <c r="Z427" s="84"/>
      <c r="AA427" s="84"/>
      <c r="AB427" s="84"/>
      <c r="AC427" s="84"/>
      <c r="AD427" s="84"/>
      <c r="AE427" s="84"/>
      <c r="AF427" s="84"/>
      <c r="AG427" s="84"/>
      <c r="AH427" s="84"/>
    </row>
    <row r="428" spans="1:34" s="68" customFormat="1" ht="15" x14ac:dyDescent="0.25">
      <c r="A428" s="84"/>
      <c r="B428" s="84"/>
      <c r="C428" s="84"/>
      <c r="D428" s="84"/>
      <c r="E428" s="164"/>
      <c r="F428" s="164"/>
      <c r="G428" s="164"/>
      <c r="H428" s="164"/>
      <c r="I428" s="164"/>
      <c r="J428" s="84"/>
      <c r="K428" s="84"/>
      <c r="L428" s="84"/>
      <c r="M428" s="84"/>
      <c r="N428" s="84"/>
      <c r="O428" s="84"/>
      <c r="P428" s="84"/>
      <c r="Q428" s="84"/>
      <c r="R428" s="84"/>
      <c r="S428" s="84"/>
      <c r="T428" s="84"/>
      <c r="U428" s="84"/>
      <c r="V428" s="84"/>
      <c r="W428" s="84"/>
      <c r="X428" s="84"/>
      <c r="Y428" s="84"/>
      <c r="Z428" s="84"/>
      <c r="AA428" s="84"/>
      <c r="AB428" s="84"/>
      <c r="AC428" s="84"/>
      <c r="AD428" s="84"/>
      <c r="AE428" s="84"/>
      <c r="AF428" s="84"/>
      <c r="AG428" s="84"/>
      <c r="AH428" s="84"/>
    </row>
    <row r="429" spans="1:34" s="68" customFormat="1" x14ac:dyDescent="0.2">
      <c r="A429" s="84"/>
      <c r="B429" s="84"/>
      <c r="C429" s="84"/>
      <c r="D429" s="84"/>
      <c r="J429" s="84"/>
      <c r="K429" s="84"/>
      <c r="L429" s="84"/>
      <c r="M429" s="84"/>
      <c r="N429" s="84"/>
      <c r="O429" s="84"/>
      <c r="P429" s="84"/>
      <c r="Q429" s="84"/>
      <c r="R429" s="84"/>
      <c r="S429" s="84"/>
      <c r="T429" s="84"/>
      <c r="U429" s="84"/>
      <c r="V429" s="84"/>
      <c r="W429" s="84"/>
      <c r="X429" s="84"/>
      <c r="Y429" s="84"/>
      <c r="Z429" s="84"/>
      <c r="AA429" s="84"/>
      <c r="AB429" s="84"/>
      <c r="AC429" s="84"/>
      <c r="AD429" s="84"/>
      <c r="AE429" s="84"/>
      <c r="AF429" s="84"/>
      <c r="AG429" s="84"/>
      <c r="AH429" s="84"/>
    </row>
  </sheetData>
  <autoFilter ref="A2:D427" xr:uid="{7C771EA2-E408-46F2-B58B-CA781D9E77F6}"/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ACCB5D-C84A-49EB-84CD-278B5E1ACA30}">
  <sheetPr codeName="Feuil8"/>
  <dimension ref="A1:BK9"/>
  <sheetViews>
    <sheetView workbookViewId="0">
      <selection activeCell="B3" sqref="B3"/>
    </sheetView>
  </sheetViews>
  <sheetFormatPr baseColWidth="10" defaultRowHeight="14.25" x14ac:dyDescent="0.2"/>
  <cols>
    <col min="1" max="1" width="27.7109375" style="69" bestFit="1" customWidth="1"/>
    <col min="2" max="2" width="11.42578125" style="69"/>
    <col min="3" max="3" width="45.28515625" style="69" customWidth="1"/>
    <col min="4" max="5" width="11.42578125" style="69"/>
    <col min="6" max="6" width="13.7109375" style="69" bestFit="1" customWidth="1"/>
    <col min="7" max="8" width="13.7109375" style="69" customWidth="1"/>
    <col min="9" max="9" width="11.7109375" style="71" bestFit="1" customWidth="1"/>
    <col min="10" max="10" width="18.5703125" style="68" bestFit="1" customWidth="1"/>
    <col min="11" max="11" width="15.28515625" style="68" bestFit="1" customWidth="1"/>
    <col min="12" max="12" width="14.42578125" style="68" bestFit="1" customWidth="1"/>
    <col min="13" max="13" width="15.42578125" style="68" bestFit="1" customWidth="1"/>
    <col min="14" max="14" width="13.42578125" style="68" bestFit="1" customWidth="1"/>
    <col min="15" max="15" width="15.5703125" style="68" bestFit="1" customWidth="1"/>
    <col min="16" max="17" width="14.42578125" style="68" bestFit="1" customWidth="1"/>
    <col min="18" max="18" width="16.85546875" style="68" bestFit="1" customWidth="1"/>
    <col min="19" max="19" width="15.5703125" style="68" bestFit="1" customWidth="1"/>
    <col min="20" max="21" width="14.42578125" style="68" bestFit="1" customWidth="1"/>
    <col min="22" max="22" width="12.7109375" style="68" bestFit="1" customWidth="1"/>
    <col min="23" max="23" width="18.5703125" style="68" bestFit="1" customWidth="1"/>
    <col min="24" max="24" width="15.5703125" style="68" bestFit="1" customWidth="1"/>
    <col min="25" max="25" width="12.140625" style="68" bestFit="1" customWidth="1"/>
    <col min="26" max="26" width="12.7109375" style="68" bestFit="1" customWidth="1"/>
    <col min="27" max="28" width="15.5703125" style="68" bestFit="1" customWidth="1"/>
    <col min="29" max="29" width="16.85546875" style="68" bestFit="1" customWidth="1"/>
    <col min="30" max="32" width="12.7109375" style="68" bestFit="1" customWidth="1"/>
    <col min="33" max="33" width="12.140625" style="68" bestFit="1" customWidth="1"/>
    <col min="34" max="34" width="14.42578125" style="68" bestFit="1" customWidth="1"/>
    <col min="35" max="35" width="12.140625" style="68" bestFit="1" customWidth="1"/>
    <col min="36" max="36" width="12.7109375" style="68" bestFit="1" customWidth="1"/>
    <col min="37" max="37" width="15.5703125" style="68" bestFit="1" customWidth="1"/>
    <col min="38" max="38" width="14.42578125" style="68" bestFit="1" customWidth="1"/>
    <col min="39" max="40" width="12.7109375" style="68" bestFit="1" customWidth="1"/>
    <col min="41" max="41" width="12.140625" style="68" bestFit="1" customWidth="1"/>
    <col min="42" max="42" width="16.85546875" style="115" bestFit="1" customWidth="1"/>
    <col min="43" max="43" width="17.5703125" style="115" customWidth="1"/>
    <col min="44" max="50" width="11.42578125" style="115"/>
    <col min="51" max="51" width="10.28515625" style="115" bestFit="1" customWidth="1"/>
    <col min="52" max="53" width="13.28515625" style="115" bestFit="1" customWidth="1"/>
    <col min="54" max="56" width="11.42578125" style="115"/>
    <col min="57" max="57" width="12.42578125" style="108" customWidth="1"/>
    <col min="58" max="58" width="12.7109375" style="69" bestFit="1" customWidth="1"/>
    <col min="59" max="16384" width="11.42578125" style="69"/>
  </cols>
  <sheetData>
    <row r="1" spans="1:63" s="61" customFormat="1" ht="45" customHeight="1" x14ac:dyDescent="0.25">
      <c r="A1" s="55"/>
      <c r="B1" s="56"/>
      <c r="C1" s="56"/>
      <c r="D1" s="56"/>
      <c r="E1" s="56"/>
      <c r="F1" s="56"/>
      <c r="G1" s="56"/>
      <c r="H1" s="56"/>
      <c r="I1" s="64"/>
      <c r="J1" s="166" t="s">
        <v>70</v>
      </c>
      <c r="K1" s="167"/>
      <c r="L1" s="167"/>
      <c r="M1" s="167"/>
      <c r="N1" s="167"/>
      <c r="O1" s="167"/>
      <c r="P1" s="167"/>
      <c r="Q1" s="167"/>
      <c r="R1" s="167"/>
      <c r="S1" s="167"/>
      <c r="T1" s="167"/>
      <c r="U1" s="167"/>
      <c r="V1" s="167"/>
      <c r="W1" s="167"/>
      <c r="X1" s="167"/>
      <c r="Y1" s="167"/>
      <c r="Z1" s="167"/>
      <c r="AA1" s="167"/>
      <c r="AB1" s="167"/>
      <c r="AC1" s="168" t="s">
        <v>53</v>
      </c>
      <c r="AD1" s="169"/>
      <c r="AE1" s="169"/>
      <c r="AF1" s="169"/>
      <c r="AG1" s="169"/>
      <c r="AH1" s="169"/>
      <c r="AI1" s="169"/>
      <c r="AJ1" s="169"/>
      <c r="AK1" s="169"/>
      <c r="AL1" s="169"/>
      <c r="AM1" s="169"/>
      <c r="AN1" s="169"/>
      <c r="AO1" s="169"/>
      <c r="AP1" s="109" t="s">
        <v>89</v>
      </c>
      <c r="AQ1" s="110"/>
      <c r="AR1" s="110"/>
      <c r="AS1" s="110"/>
      <c r="AT1" s="110"/>
      <c r="AU1" s="110"/>
      <c r="AV1" s="110"/>
      <c r="AW1" s="110"/>
      <c r="AX1" s="110"/>
      <c r="AY1" s="110"/>
      <c r="AZ1" s="110"/>
      <c r="BA1" s="110"/>
      <c r="BB1" s="110"/>
      <c r="BC1" s="110"/>
      <c r="BD1" s="111"/>
      <c r="BE1" s="106"/>
    </row>
    <row r="2" spans="1:63" s="67" customFormat="1" ht="41.45" customHeight="1" thickBot="1" x14ac:dyDescent="0.3">
      <c r="A2" s="65" t="s">
        <v>42</v>
      </c>
      <c r="B2" s="65" t="s">
        <v>43</v>
      </c>
      <c r="C2" s="65" t="s">
        <v>44</v>
      </c>
      <c r="D2" s="65" t="s">
        <v>8</v>
      </c>
      <c r="E2" s="65" t="s">
        <v>45</v>
      </c>
      <c r="F2" s="65" t="s">
        <v>71</v>
      </c>
      <c r="G2" s="65" t="s">
        <v>86</v>
      </c>
      <c r="H2" s="65" t="s">
        <v>88</v>
      </c>
      <c r="I2" s="66" t="s">
        <v>52</v>
      </c>
      <c r="J2" s="170" t="s">
        <v>0</v>
      </c>
      <c r="K2" s="170" t="s">
        <v>1</v>
      </c>
      <c r="L2" s="170" t="s">
        <v>2</v>
      </c>
      <c r="M2" s="170" t="s">
        <v>3</v>
      </c>
      <c r="N2" s="170" t="s">
        <v>4</v>
      </c>
      <c r="O2" s="170" t="s">
        <v>5</v>
      </c>
      <c r="P2" s="170" t="s">
        <v>6</v>
      </c>
      <c r="Q2" s="170" t="s">
        <v>7</v>
      </c>
      <c r="R2" s="170" t="s">
        <v>11</v>
      </c>
      <c r="S2" s="170" t="s">
        <v>12</v>
      </c>
      <c r="T2" s="170" t="s">
        <v>13</v>
      </c>
      <c r="U2" s="170" t="s">
        <v>14</v>
      </c>
      <c r="V2" s="170" t="s">
        <v>15</v>
      </c>
      <c r="W2" s="170" t="s">
        <v>46</v>
      </c>
      <c r="X2" s="170" t="s">
        <v>47</v>
      </c>
      <c r="Y2" s="170" t="s">
        <v>48</v>
      </c>
      <c r="Z2" s="170" t="s">
        <v>49</v>
      </c>
      <c r="AA2" s="170" t="s">
        <v>50</v>
      </c>
      <c r="AB2" s="170" t="s">
        <v>51</v>
      </c>
      <c r="AC2" s="171" t="s">
        <v>0</v>
      </c>
      <c r="AD2" s="171" t="s">
        <v>1</v>
      </c>
      <c r="AE2" s="171" t="s">
        <v>2</v>
      </c>
      <c r="AF2" s="171" t="s">
        <v>3</v>
      </c>
      <c r="AG2" s="171" t="s">
        <v>4</v>
      </c>
      <c r="AH2" s="171" t="s">
        <v>5</v>
      </c>
      <c r="AI2" s="171" t="s">
        <v>6</v>
      </c>
      <c r="AJ2" s="171" t="s">
        <v>7</v>
      </c>
      <c r="AK2" s="171" t="s">
        <v>11</v>
      </c>
      <c r="AL2" s="171" t="s">
        <v>12</v>
      </c>
      <c r="AM2" s="171" t="s">
        <v>13</v>
      </c>
      <c r="AN2" s="171" t="s">
        <v>14</v>
      </c>
      <c r="AO2" s="171" t="s">
        <v>15</v>
      </c>
      <c r="AP2" s="112" t="s">
        <v>0</v>
      </c>
      <c r="AQ2" s="112" t="s">
        <v>1</v>
      </c>
      <c r="AR2" s="112" t="s">
        <v>2</v>
      </c>
      <c r="AS2" s="112" t="s">
        <v>3</v>
      </c>
      <c r="AT2" s="112" t="s">
        <v>4</v>
      </c>
      <c r="AU2" s="112" t="s">
        <v>5</v>
      </c>
      <c r="AV2" s="112" t="s">
        <v>6</v>
      </c>
      <c r="AW2" s="112" t="s">
        <v>7</v>
      </c>
      <c r="AX2" s="112" t="s">
        <v>11</v>
      </c>
      <c r="AY2" s="112" t="s">
        <v>12</v>
      </c>
      <c r="AZ2" s="112" t="s">
        <v>13</v>
      </c>
      <c r="BA2" s="112" t="s">
        <v>14</v>
      </c>
      <c r="BB2" s="112" t="s">
        <v>15</v>
      </c>
      <c r="BC2" s="112" t="s">
        <v>50</v>
      </c>
      <c r="BD2" s="113" t="s">
        <v>90</v>
      </c>
      <c r="BE2" s="107" t="s">
        <v>91</v>
      </c>
    </row>
    <row r="3" spans="1:63" customFormat="1" ht="15" x14ac:dyDescent="0.25">
      <c r="A3" t="s">
        <v>169</v>
      </c>
      <c r="B3">
        <v>22222222</v>
      </c>
      <c r="C3" t="s">
        <v>170</v>
      </c>
      <c r="D3" t="s">
        <v>54</v>
      </c>
      <c r="E3" t="s">
        <v>45</v>
      </c>
      <c r="F3" t="s">
        <v>23</v>
      </c>
      <c r="G3" t="s">
        <v>92</v>
      </c>
      <c r="H3" t="s">
        <v>55</v>
      </c>
      <c r="I3">
        <v>0</v>
      </c>
      <c r="J3" s="164">
        <v>86256008</v>
      </c>
      <c r="K3" s="164">
        <v>0</v>
      </c>
      <c r="L3" s="164">
        <v>79456</v>
      </c>
      <c r="M3" s="164">
        <v>155718</v>
      </c>
      <c r="N3" s="164">
        <v>0</v>
      </c>
      <c r="O3" s="164">
        <v>1003326</v>
      </c>
      <c r="P3" s="164">
        <v>0</v>
      </c>
      <c r="Q3" s="164">
        <v>371876</v>
      </c>
      <c r="R3" s="164">
        <v>3742994</v>
      </c>
      <c r="S3" s="164">
        <v>40414</v>
      </c>
      <c r="T3" s="164">
        <v>13504</v>
      </c>
      <c r="U3" s="164">
        <v>9006</v>
      </c>
      <c r="V3" s="164">
        <v>13824</v>
      </c>
      <c r="W3" s="164">
        <v>91686126</v>
      </c>
      <c r="X3" s="164">
        <v>0</v>
      </c>
      <c r="Y3" s="164">
        <v>0</v>
      </c>
      <c r="Z3" s="164">
        <v>0</v>
      </c>
      <c r="AA3" s="164">
        <v>7451470</v>
      </c>
      <c r="AB3" s="164">
        <v>7451470</v>
      </c>
      <c r="AC3" s="164">
        <v>7188001</v>
      </c>
      <c r="AD3" s="164">
        <v>0</v>
      </c>
      <c r="AE3" s="164">
        <v>6621</v>
      </c>
      <c r="AF3" s="164">
        <v>12977</v>
      </c>
      <c r="AG3" s="164">
        <v>0</v>
      </c>
      <c r="AH3" s="164">
        <v>83611</v>
      </c>
      <c r="AI3" s="164">
        <v>0</v>
      </c>
      <c r="AJ3" s="164">
        <v>30990</v>
      </c>
      <c r="AK3" s="164">
        <v>311916</v>
      </c>
      <c r="AL3" s="164">
        <v>3368</v>
      </c>
      <c r="AM3" s="164">
        <v>1125</v>
      </c>
      <c r="AN3" s="164">
        <v>751</v>
      </c>
      <c r="AO3" s="164">
        <v>1152</v>
      </c>
      <c r="AP3" s="138">
        <v>0.80159629357325313</v>
      </c>
      <c r="AQ3" s="138">
        <v>1</v>
      </c>
      <c r="AR3" s="138">
        <v>0.84394990593171926</v>
      </c>
      <c r="AS3" s="138">
        <v>0.80159629357325313</v>
      </c>
      <c r="AT3" s="138">
        <v>1</v>
      </c>
      <c r="AU3" s="138">
        <v>0.45671083965853093</v>
      </c>
      <c r="AV3" s="138">
        <v>1</v>
      </c>
      <c r="AW3" s="138">
        <v>0.80257395654058261</v>
      </c>
      <c r="AX3" s="138">
        <v>0.58587167659073736</v>
      </c>
      <c r="AY3" s="138">
        <v>0.94047788076037553</v>
      </c>
      <c r="AZ3" s="138">
        <v>1</v>
      </c>
      <c r="BA3" s="138">
        <v>0.82928155656236879</v>
      </c>
      <c r="BB3" s="138">
        <v>0.95017050152605287</v>
      </c>
      <c r="BC3" s="138">
        <v>0.69514994656963935</v>
      </c>
      <c r="BD3" s="138">
        <v>1.8410870899452165E-2</v>
      </c>
      <c r="BE3" s="138">
        <v>0.81715499938411673</v>
      </c>
    </row>
    <row r="4" spans="1:63" s="68" customFormat="1" ht="15" x14ac:dyDescent="0.25">
      <c r="A4" s="84"/>
      <c r="B4" s="84"/>
      <c r="C4" s="84"/>
      <c r="D4" s="84"/>
      <c r="E4" s="84"/>
      <c r="F4" s="84"/>
      <c r="G4" s="84"/>
      <c r="H4" s="84"/>
      <c r="I4" s="70"/>
      <c r="J4" s="164"/>
      <c r="K4" s="164"/>
      <c r="L4" s="164"/>
      <c r="M4" s="164"/>
      <c r="N4" s="164"/>
      <c r="O4" s="164"/>
      <c r="P4" s="164"/>
      <c r="Q4" s="164"/>
      <c r="R4" s="164"/>
      <c r="S4" s="164"/>
      <c r="T4" s="164"/>
      <c r="U4" s="164"/>
      <c r="V4" s="164"/>
      <c r="W4" s="164"/>
      <c r="X4" s="164"/>
      <c r="Y4" s="164"/>
      <c r="Z4" s="164"/>
      <c r="AA4" s="164"/>
      <c r="AB4" s="164"/>
      <c r="AC4" s="164"/>
      <c r="AD4" s="164"/>
      <c r="AE4" s="164"/>
      <c r="AF4" s="164"/>
      <c r="AG4" s="164"/>
      <c r="AH4" s="164"/>
      <c r="AI4" s="164"/>
      <c r="AJ4" s="164"/>
      <c r="AK4" s="164"/>
      <c r="AL4" s="164"/>
      <c r="AM4" s="164"/>
      <c r="AN4" s="164"/>
      <c r="AO4" s="164"/>
      <c r="AP4" s="114"/>
      <c r="AQ4" s="115"/>
      <c r="AR4" s="115"/>
      <c r="AS4" s="115"/>
      <c r="AT4" s="115"/>
      <c r="AU4" s="115"/>
      <c r="AV4" s="115"/>
      <c r="AW4" s="115"/>
      <c r="AX4" s="115"/>
      <c r="AY4" s="115"/>
      <c r="AZ4" s="115"/>
      <c r="BA4" s="115"/>
      <c r="BB4" s="115"/>
      <c r="BC4" s="115"/>
      <c r="BD4" s="115"/>
      <c r="BE4" s="108"/>
      <c r="BF4" s="84"/>
      <c r="BG4" s="84"/>
      <c r="BH4" s="84"/>
      <c r="BI4" s="84"/>
      <c r="BJ4" s="84"/>
      <c r="BK4" s="84"/>
    </row>
    <row r="5" spans="1:63" s="68" customFormat="1" ht="15" x14ac:dyDescent="0.25">
      <c r="A5" s="84"/>
      <c r="B5" s="84"/>
      <c r="C5" s="84"/>
      <c r="D5" s="84"/>
      <c r="E5" s="84"/>
      <c r="F5" s="84"/>
      <c r="G5" s="84"/>
      <c r="H5" s="84"/>
      <c r="I5" s="70"/>
      <c r="J5" s="164"/>
      <c r="K5" s="164"/>
      <c r="L5" s="164"/>
      <c r="M5" s="164"/>
      <c r="N5" s="164"/>
      <c r="O5" s="164"/>
      <c r="P5" s="164"/>
      <c r="Q5" s="164"/>
      <c r="R5" s="164"/>
      <c r="S5" s="164"/>
      <c r="T5" s="164"/>
      <c r="U5" s="164"/>
      <c r="V5" s="164"/>
      <c r="W5" s="164"/>
      <c r="X5" s="164"/>
      <c r="Y5" s="164"/>
      <c r="Z5" s="164"/>
      <c r="AA5" s="164"/>
      <c r="AB5" s="164"/>
      <c r="AC5" s="164"/>
      <c r="AD5" s="164"/>
      <c r="AE5" s="164"/>
      <c r="AF5" s="164"/>
      <c r="AG5" s="164"/>
      <c r="AH5" s="164"/>
      <c r="AI5" s="164"/>
      <c r="AJ5" s="164"/>
      <c r="AK5" s="164"/>
      <c r="AL5" s="164"/>
      <c r="AM5" s="164"/>
      <c r="AN5" s="164"/>
      <c r="AO5" s="164"/>
      <c r="AP5" s="114"/>
      <c r="AQ5" s="115"/>
      <c r="AR5" s="115"/>
      <c r="AS5" s="115"/>
      <c r="AT5" s="115"/>
      <c r="AU5" s="115"/>
      <c r="AV5" s="115"/>
      <c r="AW5" s="115"/>
      <c r="AX5" s="115"/>
      <c r="AY5" s="115"/>
      <c r="AZ5" s="115"/>
      <c r="BA5" s="115"/>
      <c r="BB5" s="115"/>
      <c r="BC5" s="115"/>
      <c r="BD5" s="115"/>
      <c r="BE5" s="108"/>
      <c r="BF5" s="84"/>
      <c r="BG5" s="84"/>
      <c r="BH5" s="84"/>
      <c r="BI5" s="84"/>
      <c r="BJ5" s="84"/>
      <c r="BK5" s="84"/>
    </row>
    <row r="6" spans="1:63" s="68" customFormat="1" ht="15" x14ac:dyDescent="0.25">
      <c r="A6" s="84"/>
      <c r="B6" s="84"/>
      <c r="C6" s="84"/>
      <c r="D6" s="84"/>
      <c r="E6" s="84"/>
      <c r="F6" s="84"/>
      <c r="G6" s="84"/>
      <c r="H6" s="84"/>
      <c r="I6" s="70"/>
      <c r="J6" s="164"/>
      <c r="K6" s="164"/>
      <c r="L6" s="164"/>
      <c r="M6" s="164"/>
      <c r="N6" s="164"/>
      <c r="O6" s="164"/>
      <c r="P6" s="164"/>
      <c r="Q6" s="164"/>
      <c r="R6" s="164"/>
      <c r="S6" s="164"/>
      <c r="T6" s="164"/>
      <c r="U6" s="164"/>
      <c r="V6" s="164"/>
      <c r="W6" s="164"/>
      <c r="X6" s="164"/>
      <c r="Y6" s="164"/>
      <c r="Z6" s="164"/>
      <c r="AA6" s="164"/>
      <c r="AB6" s="164"/>
      <c r="AC6" s="164"/>
      <c r="AD6" s="164"/>
      <c r="AE6" s="164"/>
      <c r="AF6" s="164"/>
      <c r="AG6" s="164"/>
      <c r="AH6" s="164"/>
      <c r="AI6" s="164"/>
      <c r="AJ6" s="164"/>
      <c r="AK6" s="164"/>
      <c r="AL6" s="164"/>
      <c r="AM6" s="164"/>
      <c r="AN6" s="164"/>
      <c r="AO6" s="164"/>
      <c r="AP6" s="114"/>
      <c r="AQ6" s="115"/>
      <c r="AR6" s="115"/>
      <c r="AS6" s="115"/>
      <c r="AT6" s="115"/>
      <c r="AU6" s="115"/>
      <c r="AV6" s="115"/>
      <c r="AW6" s="115"/>
      <c r="AX6" s="115"/>
      <c r="AY6" s="115"/>
      <c r="AZ6" s="115"/>
      <c r="BA6" s="115"/>
      <c r="BB6" s="115"/>
      <c r="BC6" s="115"/>
      <c r="BD6" s="115"/>
      <c r="BE6" s="108"/>
      <c r="BF6" s="84"/>
      <c r="BG6" s="84"/>
      <c r="BH6" s="84"/>
      <c r="BI6" s="84"/>
      <c r="BJ6" s="84"/>
      <c r="BK6" s="84"/>
    </row>
    <row r="7" spans="1:63" s="68" customFormat="1" ht="15" x14ac:dyDescent="0.25">
      <c r="A7" s="84"/>
      <c r="B7" s="84"/>
      <c r="C7" s="84"/>
      <c r="D7" s="84"/>
      <c r="E7" s="84"/>
      <c r="F7" s="84"/>
      <c r="G7" s="84"/>
      <c r="H7" s="84"/>
      <c r="I7" s="70"/>
      <c r="J7" s="164"/>
      <c r="K7" s="164"/>
      <c r="L7" s="164"/>
      <c r="M7" s="164"/>
      <c r="N7" s="164"/>
      <c r="O7" s="164"/>
      <c r="P7" s="164"/>
      <c r="Q7" s="164"/>
      <c r="R7" s="164"/>
      <c r="S7" s="164"/>
      <c r="T7" s="164"/>
      <c r="U7" s="164"/>
      <c r="V7" s="164"/>
      <c r="W7" s="164"/>
      <c r="X7" s="164"/>
      <c r="Y7" s="164"/>
      <c r="Z7" s="164"/>
      <c r="AA7" s="164"/>
      <c r="AB7" s="164"/>
      <c r="AC7" s="164"/>
      <c r="AD7" s="164"/>
      <c r="AE7" s="164"/>
      <c r="AF7" s="164"/>
      <c r="AG7" s="164"/>
      <c r="AH7" s="164"/>
      <c r="AI7" s="164"/>
      <c r="AJ7" s="164"/>
      <c r="AK7" s="164"/>
      <c r="AL7" s="164"/>
      <c r="AM7" s="164"/>
      <c r="AN7" s="164"/>
      <c r="AO7" s="164"/>
      <c r="AP7" s="114"/>
      <c r="AQ7" s="115"/>
      <c r="AR7" s="115"/>
      <c r="AS7" s="115"/>
      <c r="AT7" s="115"/>
      <c r="AU7" s="115"/>
      <c r="AV7" s="115"/>
      <c r="AW7" s="115"/>
      <c r="AX7" s="115"/>
      <c r="AY7" s="115"/>
      <c r="AZ7" s="115"/>
      <c r="BA7" s="115"/>
      <c r="BB7" s="115"/>
      <c r="BC7" s="115"/>
      <c r="BD7" s="115"/>
      <c r="BE7" s="108"/>
      <c r="BF7" s="84"/>
      <c r="BG7" s="84"/>
      <c r="BH7" s="84"/>
      <c r="BI7" s="84"/>
      <c r="BJ7" s="84"/>
      <c r="BK7" s="84"/>
    </row>
    <row r="8" spans="1:63" s="68" customFormat="1" ht="15" x14ac:dyDescent="0.25">
      <c r="A8" s="84"/>
      <c r="B8" s="84"/>
      <c r="C8" s="84"/>
      <c r="D8" s="84"/>
      <c r="E8" s="84"/>
      <c r="F8" s="84"/>
      <c r="G8" s="84"/>
      <c r="H8" s="84"/>
      <c r="I8" s="70"/>
      <c r="J8" s="164"/>
      <c r="K8" s="164"/>
      <c r="L8" s="164"/>
      <c r="M8" s="164"/>
      <c r="N8" s="164"/>
      <c r="O8" s="164"/>
      <c r="P8" s="164"/>
      <c r="Q8" s="164"/>
      <c r="R8" s="164"/>
      <c r="S8" s="164"/>
      <c r="T8" s="164"/>
      <c r="U8" s="164"/>
      <c r="V8" s="164"/>
      <c r="W8" s="164"/>
      <c r="X8" s="164"/>
      <c r="Y8" s="164"/>
      <c r="Z8" s="164"/>
      <c r="AA8" s="164"/>
      <c r="AB8" s="164"/>
      <c r="AC8" s="164"/>
      <c r="AD8" s="164"/>
      <c r="AE8" s="164"/>
      <c r="AF8" s="164"/>
      <c r="AG8" s="164"/>
      <c r="AH8" s="164"/>
      <c r="AI8" s="164"/>
      <c r="AJ8" s="164"/>
      <c r="AK8" s="164"/>
      <c r="AL8" s="164"/>
      <c r="AM8" s="164"/>
      <c r="AN8" s="164"/>
      <c r="AO8" s="164"/>
      <c r="AP8" s="114"/>
      <c r="AQ8" s="115"/>
      <c r="AR8" s="115"/>
      <c r="AS8" s="115"/>
      <c r="AT8" s="115"/>
      <c r="AU8" s="115"/>
      <c r="AV8" s="115"/>
      <c r="AW8" s="115"/>
      <c r="AX8" s="115"/>
      <c r="AY8" s="115"/>
      <c r="AZ8" s="115"/>
      <c r="BA8" s="115"/>
      <c r="BB8" s="115"/>
      <c r="BC8" s="115"/>
      <c r="BD8" s="115"/>
      <c r="BE8" s="108"/>
      <c r="BF8" s="84"/>
      <c r="BG8" s="84"/>
      <c r="BH8" s="84"/>
      <c r="BI8" s="84"/>
      <c r="BJ8" s="84"/>
      <c r="BK8" s="84"/>
    </row>
    <row r="9" spans="1:63" s="68" customFormat="1" x14ac:dyDescent="0.2">
      <c r="A9" s="84"/>
      <c r="B9" s="84"/>
      <c r="C9" s="84"/>
      <c r="D9" s="84"/>
      <c r="E9" s="84"/>
      <c r="F9" s="84"/>
      <c r="G9" s="84"/>
      <c r="H9" s="84"/>
      <c r="I9" s="70"/>
      <c r="AP9" s="115"/>
      <c r="AQ9" s="115"/>
      <c r="AR9" s="115"/>
      <c r="AS9" s="115"/>
      <c r="AT9" s="115"/>
      <c r="AU9" s="115"/>
      <c r="AV9" s="115"/>
      <c r="AW9" s="115"/>
      <c r="AX9" s="115"/>
      <c r="AY9" s="115"/>
      <c r="AZ9" s="115"/>
      <c r="BA9" s="115"/>
      <c r="BB9" s="115"/>
      <c r="BC9" s="115"/>
      <c r="BD9" s="115"/>
      <c r="BE9" s="108"/>
      <c r="BF9" s="84"/>
      <c r="BG9" s="84"/>
      <c r="BH9" s="84"/>
      <c r="BI9" s="84"/>
      <c r="BJ9" s="84"/>
      <c r="BK9" s="84"/>
    </row>
  </sheetData>
  <autoFilter ref="A2:I7" xr:uid="{7C771EA2-E408-46F2-B58B-CA781D9E77F6}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10</vt:i4>
      </vt:variant>
    </vt:vector>
  </HeadingPairs>
  <TitlesOfParts>
    <vt:vector size="10" baseType="lpstr">
      <vt:lpstr>Descriptif </vt:lpstr>
      <vt:lpstr>Taux</vt:lpstr>
      <vt:lpstr>Tableau de notification MCO</vt:lpstr>
      <vt:lpstr>Tableau de notification HAD</vt:lpstr>
      <vt:lpstr>Calcul GF 2022 MCO</vt:lpstr>
      <vt:lpstr>Calcul GF 2022 HAD</vt:lpstr>
      <vt:lpstr>donnees_notification_MCO</vt:lpstr>
      <vt:lpstr>donnees_notification_HAD</vt:lpstr>
      <vt:lpstr>donnees_sources_MCO</vt:lpstr>
      <vt:lpstr>donnees_sources_HAD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Céline LECAVELIER DES ETANGS LEVALLOIS</dc:creator>
  <cp:lastModifiedBy>Florence PINELLI</cp:lastModifiedBy>
  <dcterms:created xsi:type="dcterms:W3CDTF">2020-04-09T14:10:28Z</dcterms:created>
  <dcterms:modified xsi:type="dcterms:W3CDTF">2022-05-10T11:43:17Z</dcterms:modified>
</cp:coreProperties>
</file>