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P:\ENC\06 - RTC\Campagne données 2023\09_Guide et consignes\"/>
    </mc:Choice>
  </mc:AlternateContent>
  <xr:revisionPtr revIDLastSave="0" documentId="13_ncr:1_{34308344-DE5A-4938-B321-EE349F98982D}" xr6:coauthVersionLast="47" xr6:coauthVersionMax="47" xr10:uidLastSave="{00000000-0000-0000-0000-000000000000}"/>
  <bookViews>
    <workbookView xWindow="-108" yWindow="-108" windowWidth="23256" windowHeight="12576" tabRatio="846" activeTab="1" xr2:uid="{00000000-000D-0000-FFFF-FFFF00000000}"/>
  </bookViews>
  <sheets>
    <sheet name="IDENT" sheetId="25" r:id="rId1"/>
    <sheet name="Consignes" sheetId="26" r:id="rId2"/>
    <sheet name="2-PC" sheetId="5" r:id="rId3"/>
    <sheet name="3-SA" sheetId="24" r:id="rId4"/>
    <sheet name="ETPR" sheetId="9" r:id="rId5"/>
    <sheet name="5-C_Ind" sheetId="11" r:id="rId6"/>
    <sheet name="Clé" sheetId="14" r:id="rId7"/>
    <sheet name="UO" sheetId="15" r:id="rId8"/>
    <sheet name="RTC-Enquête SIH" sheetId="20" r:id="rId9"/>
    <sheet name="RTC-SCU" sheetId="22" r:id="rId10"/>
  </sheets>
  <externalReferences>
    <externalReference r:id="rId11"/>
    <externalReference r:id="rId12"/>
  </externalReferences>
  <definedNames>
    <definedName name="_xlnm._FilterDatabase" localSheetId="2" hidden="1">'2-PC'!$P$4:$S$984</definedName>
    <definedName name="_xlnm._FilterDatabase" localSheetId="5" hidden="1">'5-C_Ind'!$U$9:$U$355</definedName>
    <definedName name="_xlnm._FilterDatabase" localSheetId="6" hidden="1">Clé!$A$7:$CM$82</definedName>
    <definedName name="_xlnm._FilterDatabase" localSheetId="9" hidden="1">'RTC-SCU'!$A$9:$S$21</definedName>
    <definedName name="cle_UO_listeSA" localSheetId="0">#REF!</definedName>
    <definedName name="cle_UO_listeSA">#REF!</definedName>
    <definedName name="CN_listeSA">#REF!</definedName>
    <definedName name="cpte_CN_listeSA">#REF!</definedName>
    <definedName name="ETPR_listeSA">#REF!</definedName>
    <definedName name="param_nbSA">#REF!</definedName>
    <definedName name="Produits_par_SA_listeSA">#REF!</definedName>
    <definedName name="qaefqa">#REF!</definedName>
    <definedName name="sih_public" localSheetId="1">#REF!,#REF!,#REF!,#REF!,#REF!,#REF!,#REF!,#REF!,#REF!,#REF!,#REF!,#REF!,#REF!,#REF!,#REF!,#REF!,#REF!,#REF!,#REF!,#REF!,#REF!</definedName>
    <definedName name="sih_public" localSheetId="0">#REF!,#REF!,#REF!,#REF!,#REF!,#REF!,#REF!,#REF!,#REF!,#REF!,#REF!,#REF!,#REF!,#REF!,#REF!,#REF!,#REF!,#REF!,#REF!,#REF!,#REF!</definedName>
    <definedName name="sih_public" localSheetId="8">'RTC-Enquête SIH'!$L$10:$L$11,'RTC-Enquête SIH'!$L$13:$L$14,'RTC-Enquête SIH'!$L$16:$L$17,'RTC-Enquête SIH'!$L$20:$L$21,'RTC-Enquête SIH'!$L$23:$L$24,'RTC-Enquête SIH'!$K$30:$L$34,'RTC-Enquête SIH'!$K$39:$L$43,'RTC-Enquête SIH'!$K$45:$L$47,'RTC-Enquête SIH'!$L$50:$L$51,'RTC-Enquête SIH'!$K$51,'RTC-Enquête SIH'!$K$55:$L$58,'RTC-Enquête SIH'!$L$62:$L$63,'RTC-Enquête SIH'!$K$63,'RTC-Enquête SIH'!$L$66:$L$67,'RTC-Enquête SIH'!$K$67,'RTC-Enquête SIH'!$L$69:$L$70,'RTC-Enquête SIH'!$K$70,'RTC-Enquête SIH'!$K$74:$L$74,'RTC-Enquête SIH'!$L$73,'RTC-Enquête SIH'!$L$76,'RTC-Enquête SIH'!$L$85:$L$87</definedName>
    <definedName name="sih_public">#REF!,#REF!,#REF!,#REF!,#REF!,#REF!,#REF!,#REF!,#REF!,#REF!,#REF!,#REF!,#REF!,#REF!,#REF!,#REF!,#REF!,#REF!,#REF!,#REF!,#REF!</definedName>
    <definedName name="table">#REF!</definedName>
    <definedName name="_xlnm.Print_Area" localSheetId="5">'5-C_Ind'!$P$1:$AS$353</definedName>
    <definedName name="_xlnm.Print_Area" localSheetId="6">Clé!$Q$1:$BQ$7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0" i="11" l="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Q102" i="11"/>
  <c r="Q103" i="11"/>
  <c r="Q104" i="11"/>
  <c r="Q105" i="11"/>
  <c r="Q106" i="11"/>
  <c r="Q107" i="11"/>
  <c r="Q108" i="11"/>
  <c r="Q109" i="11"/>
  <c r="Q110" i="11"/>
  <c r="Q111" i="11"/>
  <c r="Q112" i="11"/>
  <c r="Q113" i="11"/>
  <c r="Q114" i="11"/>
  <c r="Q115" i="11"/>
  <c r="Q116" i="11"/>
  <c r="Q117" i="11"/>
  <c r="Q118" i="11"/>
  <c r="Q119" i="11"/>
  <c r="Q120" i="11"/>
  <c r="Q121" i="11"/>
  <c r="Q122" i="11"/>
  <c r="Q123" i="11"/>
  <c r="Q124" i="11"/>
  <c r="Q125" i="11"/>
  <c r="Q126" i="11"/>
  <c r="Q127" i="11"/>
  <c r="Q128" i="11"/>
  <c r="Q129" i="11"/>
  <c r="Q130" i="11"/>
  <c r="Q131" i="11"/>
  <c r="Q132" i="11"/>
  <c r="Q133" i="11"/>
  <c r="Q134" i="11"/>
  <c r="Q135" i="11"/>
  <c r="Q136" i="11"/>
  <c r="Q137" i="11"/>
  <c r="Q138" i="11"/>
  <c r="Q139" i="11"/>
  <c r="Q140" i="11"/>
  <c r="Q141" i="11"/>
  <c r="Q142" i="11"/>
  <c r="Q143" i="11"/>
  <c r="Q144" i="11"/>
  <c r="Q145" i="11"/>
  <c r="Q146" i="11"/>
  <c r="Q147" i="11"/>
  <c r="Q148" i="11"/>
  <c r="Q149" i="11"/>
  <c r="Q150" i="11"/>
  <c r="Q151" i="11"/>
  <c r="Q152" i="11"/>
  <c r="Q153" i="11"/>
  <c r="Q154" i="11"/>
  <c r="Q155" i="11"/>
  <c r="Q156" i="11"/>
  <c r="Q157" i="11"/>
  <c r="Q158" i="11"/>
  <c r="Q159" i="11"/>
  <c r="Q160" i="11"/>
  <c r="Q161" i="11"/>
  <c r="Q162" i="11"/>
  <c r="Q163" i="11"/>
  <c r="Q164" i="11"/>
  <c r="Q165" i="11"/>
  <c r="Q166" i="11"/>
  <c r="Q167" i="11"/>
  <c r="Q168" i="11"/>
  <c r="Q169" i="11"/>
  <c r="Q170" i="11"/>
  <c r="Q171" i="11"/>
  <c r="Q172" i="11"/>
  <c r="Q173" i="11"/>
  <c r="Q174" i="11"/>
  <c r="Q175" i="11"/>
  <c r="Q176" i="11"/>
  <c r="Q177" i="11"/>
  <c r="Q178" i="11"/>
  <c r="Q179" i="11"/>
  <c r="Q180" i="11"/>
  <c r="Q181" i="11"/>
  <c r="Q182" i="11"/>
  <c r="Q183" i="11"/>
  <c r="Q184" i="11"/>
  <c r="Q185" i="11"/>
  <c r="Q186" i="11"/>
  <c r="Q187" i="11"/>
  <c r="Q188" i="11"/>
  <c r="Q189" i="11"/>
  <c r="Q190" i="11"/>
  <c r="Q191" i="11"/>
  <c r="Q192" i="11"/>
  <c r="Q193" i="11"/>
  <c r="Q194" i="11"/>
  <c r="Q195" i="11"/>
  <c r="Q196" i="11"/>
  <c r="Q197" i="11"/>
  <c r="Q198" i="11"/>
  <c r="Q199" i="11"/>
  <c r="Q200" i="11"/>
  <c r="Q201" i="11"/>
  <c r="Q202" i="11"/>
  <c r="Q203" i="11"/>
  <c r="Q204" i="11"/>
  <c r="Q205" i="11"/>
  <c r="Q206" i="11"/>
  <c r="Q207" i="11"/>
  <c r="Q208" i="11"/>
  <c r="Q209" i="11"/>
  <c r="Q210" i="11"/>
  <c r="Q211" i="11"/>
  <c r="Q212" i="11"/>
  <c r="Q213" i="11"/>
  <c r="Q214" i="11"/>
  <c r="Q215" i="11"/>
  <c r="Q216" i="11"/>
  <c r="Q217" i="11"/>
  <c r="Q218" i="11"/>
  <c r="Q219" i="11"/>
  <c r="Q220" i="11"/>
  <c r="Q221" i="11"/>
  <c r="Q222" i="11"/>
  <c r="Q223" i="11"/>
  <c r="Q224" i="11"/>
  <c r="Q225" i="11"/>
  <c r="Q226" i="11"/>
  <c r="Q227" i="11"/>
  <c r="Q228" i="11"/>
  <c r="Q229" i="11"/>
  <c r="Q230" i="11"/>
  <c r="Q231" i="11"/>
  <c r="Q232" i="11"/>
  <c r="Q233" i="11"/>
  <c r="Q234" i="11"/>
  <c r="Q235" i="11"/>
  <c r="Q236" i="11"/>
  <c r="Q237" i="11"/>
  <c r="Q238" i="11"/>
  <c r="Q239" i="11"/>
  <c r="Q240" i="11"/>
  <c r="Q241" i="11"/>
  <c r="Q242" i="11"/>
  <c r="Q243" i="11"/>
  <c r="Q244" i="11"/>
  <c r="Q245" i="11"/>
  <c r="Q246" i="11"/>
  <c r="Q247" i="11"/>
  <c r="Q248" i="11"/>
  <c r="Q249" i="11"/>
  <c r="Q250" i="11"/>
  <c r="Q251" i="11"/>
  <c r="Q252" i="11"/>
  <c r="Q253" i="11"/>
  <c r="Q254" i="11"/>
  <c r="Q255" i="11"/>
  <c r="Q256" i="11"/>
  <c r="Q257" i="11"/>
  <c r="Q258" i="11"/>
  <c r="Q259" i="11"/>
  <c r="Q260" i="11"/>
  <c r="Q261" i="11"/>
  <c r="Q262" i="11"/>
  <c r="Q263" i="11"/>
  <c r="Q264" i="11"/>
  <c r="Q265" i="11"/>
  <c r="Q266" i="11"/>
  <c r="Q267" i="11"/>
  <c r="Q268" i="11"/>
  <c r="Q269" i="11"/>
  <c r="Q270" i="11"/>
  <c r="Q271" i="11"/>
  <c r="Q272" i="11"/>
  <c r="Q273" i="11"/>
  <c r="Q274" i="11"/>
  <c r="Q275" i="11"/>
  <c r="Q276" i="11"/>
  <c r="Q277" i="11"/>
  <c r="Q278" i="11"/>
  <c r="Q279" i="11"/>
  <c r="Q280" i="11"/>
  <c r="Q281" i="11"/>
  <c r="Q282" i="11"/>
  <c r="Q283" i="11"/>
  <c r="Q284" i="11"/>
  <c r="Q285" i="11"/>
  <c r="Q286" i="11"/>
  <c r="Q287" i="11"/>
  <c r="Q288" i="11"/>
  <c r="Q289" i="11"/>
  <c r="Q290" i="11"/>
  <c r="Q291" i="11"/>
  <c r="Q292" i="11"/>
  <c r="Q293" i="11"/>
  <c r="Q294" i="11"/>
  <c r="Q295" i="11"/>
  <c r="Q296" i="11"/>
  <c r="Q297" i="11"/>
  <c r="Q298" i="11"/>
  <c r="Q299" i="11"/>
  <c r="Q300" i="11"/>
  <c r="Q301" i="11"/>
  <c r="Q302" i="11"/>
  <c r="Q303" i="11"/>
  <c r="Q304" i="11"/>
  <c r="Q305" i="11"/>
  <c r="Q306" i="11"/>
  <c r="Q307" i="11"/>
  <c r="Q308" i="11"/>
  <c r="Q309" i="11"/>
  <c r="Q310" i="11"/>
  <c r="Q311" i="11"/>
  <c r="Q312" i="11"/>
  <c r="Q313" i="11"/>
  <c r="Q314" i="11"/>
  <c r="Q315" i="11"/>
  <c r="Q316" i="11"/>
  <c r="Q317" i="11"/>
  <c r="Q318" i="11"/>
  <c r="Q319" i="11"/>
  <c r="Q320" i="11"/>
  <c r="Q321" i="11"/>
  <c r="Q322" i="11"/>
  <c r="Q323" i="11"/>
  <c r="Q324" i="11"/>
  <c r="Q325" i="11"/>
  <c r="Q326" i="11"/>
  <c r="Q327" i="11"/>
  <c r="Q328" i="11"/>
  <c r="Q329" i="11"/>
  <c r="Q330" i="11"/>
  <c r="Q331" i="11"/>
  <c r="Q332" i="11"/>
  <c r="Q333" i="11"/>
  <c r="Q334" i="11"/>
  <c r="Q335" i="11"/>
  <c r="Q336" i="11"/>
  <c r="Q337" i="11"/>
  <c r="Q338" i="11"/>
  <c r="Q339" i="11"/>
  <c r="Q340" i="11"/>
  <c r="Q341" i="11"/>
  <c r="Q342" i="11"/>
  <c r="Q343" i="11"/>
  <c r="Q344" i="11"/>
  <c r="Q345" i="11"/>
  <c r="Q346" i="11"/>
  <c r="Q347" i="11"/>
  <c r="Q348" i="11"/>
  <c r="Q349" i="11"/>
  <c r="Q350" i="11"/>
  <c r="Q351" i="11"/>
  <c r="Q352" i="11"/>
  <c r="Q353" i="11"/>
  <c r="EQ405" i="24"/>
  <c r="EP405" i="24"/>
  <c r="EO405" i="24"/>
  <c r="EN405" i="24"/>
  <c r="EM405" i="24"/>
  <c r="EK405" i="24"/>
  <c r="EJ405" i="24"/>
  <c r="EI405" i="24"/>
  <c r="EH405" i="24"/>
  <c r="EG405" i="24"/>
  <c r="EF405" i="24"/>
  <c r="EE405" i="24"/>
  <c r="ED405" i="24"/>
  <c r="EC405" i="24"/>
  <c r="EB405" i="24"/>
  <c r="EA405" i="24"/>
  <c r="DY405" i="24"/>
  <c r="DX405" i="24"/>
  <c r="DW405" i="24"/>
  <c r="DV405" i="24"/>
  <c r="DU405" i="24"/>
  <c r="DS405" i="24"/>
  <c r="DR405" i="24"/>
  <c r="DQ405" i="24"/>
  <c r="DP405" i="24"/>
  <c r="DO405" i="24"/>
  <c r="DM405" i="24"/>
  <c r="DK405" i="24"/>
  <c r="DI405" i="24"/>
  <c r="DG405" i="24"/>
  <c r="DE405" i="24"/>
  <c r="DC405" i="24"/>
  <c r="DA405" i="24"/>
  <c r="CY405" i="24"/>
  <c r="CW405" i="24"/>
  <c r="CU405" i="24"/>
  <c r="CS405" i="24"/>
  <c r="CQ405" i="24"/>
  <c r="CO405" i="24"/>
  <c r="CM405" i="24"/>
  <c r="CK405" i="24"/>
  <c r="CI405" i="24"/>
  <c r="CG405" i="24"/>
  <c r="CE405" i="24"/>
  <c r="CC405" i="24"/>
  <c r="CA405" i="24"/>
  <c r="BY405" i="24"/>
  <c r="BX405" i="24"/>
  <c r="BW405" i="24"/>
  <c r="BV405" i="24"/>
  <c r="BU405" i="24"/>
  <c r="BT405" i="24"/>
  <c r="BS405" i="24"/>
  <c r="BQ405" i="24"/>
  <c r="BO405" i="24"/>
  <c r="BM405" i="24"/>
  <c r="BK405" i="24"/>
  <c r="BI405" i="24"/>
  <c r="BG405" i="24"/>
  <c r="BE405" i="24"/>
  <c r="BC405" i="24"/>
  <c r="BA405" i="24"/>
  <c r="AY405" i="24"/>
  <c r="AW405" i="24"/>
  <c r="AU405" i="24"/>
  <c r="AS405" i="24"/>
  <c r="AQ405" i="24"/>
  <c r="AP405" i="24"/>
  <c r="AO405" i="24"/>
  <c r="AN405" i="24"/>
  <c r="AM405" i="24"/>
  <c r="AL405" i="24"/>
  <c r="AK405" i="24"/>
  <c r="AJ405" i="24"/>
  <c r="AI405" i="24"/>
  <c r="AH405" i="24"/>
  <c r="AG405" i="24"/>
  <c r="AF405" i="24"/>
  <c r="AE405" i="24"/>
  <c r="AD405" i="24"/>
  <c r="AC405" i="24"/>
  <c r="AB405" i="24"/>
  <c r="AA405" i="24"/>
  <c r="Z405" i="24"/>
  <c r="Y405" i="24"/>
  <c r="X405" i="24"/>
  <c r="W405" i="24"/>
  <c r="V405" i="24"/>
  <c r="U405" i="24"/>
  <c r="T405" i="24"/>
  <c r="R405" i="24"/>
  <c r="Q405" i="24"/>
  <c r="P405" i="24"/>
  <c r="O405" i="24"/>
  <c r="N405" i="24"/>
  <c r="M405" i="24"/>
  <c r="L405" i="24"/>
  <c r="K405" i="24"/>
  <c r="J405" i="24"/>
  <c r="EQ404" i="24"/>
  <c r="EP404" i="24"/>
  <c r="EO404" i="24"/>
  <c r="EN404" i="24"/>
  <c r="EM404" i="24"/>
  <c r="EK404" i="24"/>
  <c r="EJ404" i="24"/>
  <c r="EI404" i="24"/>
  <c r="EH404" i="24"/>
  <c r="EG404" i="24"/>
  <c r="EF404" i="24"/>
  <c r="EE404" i="24"/>
  <c r="ED404" i="24"/>
  <c r="EC404" i="24"/>
  <c r="EB404" i="24"/>
  <c r="EA404" i="24"/>
  <c r="DY404" i="24"/>
  <c r="DX404" i="24"/>
  <c r="DW404" i="24"/>
  <c r="DV404" i="24"/>
  <c r="DU404" i="24"/>
  <c r="DS404" i="24"/>
  <c r="DR404" i="24"/>
  <c r="DQ404" i="24"/>
  <c r="DP404" i="24"/>
  <c r="DO404" i="24"/>
  <c r="DM404" i="24"/>
  <c r="DK404" i="24"/>
  <c r="DI404" i="24"/>
  <c r="DG404" i="24"/>
  <c r="DE404" i="24"/>
  <c r="DC404" i="24"/>
  <c r="DA404" i="24"/>
  <c r="CY404" i="24"/>
  <c r="CW404" i="24"/>
  <c r="CU404" i="24"/>
  <c r="CS404" i="24"/>
  <c r="CQ404" i="24"/>
  <c r="CO404" i="24"/>
  <c r="CM404" i="24"/>
  <c r="CK404" i="24"/>
  <c r="CI404" i="24"/>
  <c r="CG404" i="24"/>
  <c r="CE404" i="24"/>
  <c r="CC404" i="24"/>
  <c r="CA404" i="24"/>
  <c r="BY404" i="24"/>
  <c r="BX404" i="24"/>
  <c r="BW404" i="24"/>
  <c r="BV404" i="24"/>
  <c r="BU404" i="24"/>
  <c r="BT404" i="24"/>
  <c r="BS404" i="24"/>
  <c r="BQ404" i="24"/>
  <c r="BO404" i="24"/>
  <c r="BM404" i="24"/>
  <c r="BK404" i="24"/>
  <c r="BI404" i="24"/>
  <c r="BG404" i="24"/>
  <c r="BE404" i="24"/>
  <c r="BC404" i="24"/>
  <c r="BA404" i="24"/>
  <c r="AY404" i="24"/>
  <c r="AW404" i="24"/>
  <c r="AU404" i="24"/>
  <c r="AS404" i="24"/>
  <c r="AQ404" i="24"/>
  <c r="AP404" i="24"/>
  <c r="AO404" i="24"/>
  <c r="AN404" i="24"/>
  <c r="AM404" i="24"/>
  <c r="AL404" i="24"/>
  <c r="AK404" i="24"/>
  <c r="AJ404" i="24"/>
  <c r="AI404" i="24"/>
  <c r="AH404" i="24"/>
  <c r="AG404" i="24"/>
  <c r="AF404" i="24"/>
  <c r="AE404" i="24"/>
  <c r="AD404" i="24"/>
  <c r="AC404" i="24"/>
  <c r="AB404" i="24"/>
  <c r="AA404" i="24"/>
  <c r="Z404" i="24"/>
  <c r="Y404" i="24"/>
  <c r="X404" i="24"/>
  <c r="W404" i="24"/>
  <c r="V404" i="24"/>
  <c r="U404" i="24"/>
  <c r="T404" i="24"/>
  <c r="R404" i="24"/>
  <c r="Q404" i="24"/>
  <c r="P404" i="24"/>
  <c r="O404" i="24"/>
  <c r="N404" i="24"/>
  <c r="M404" i="24"/>
  <c r="L404" i="24"/>
  <c r="K404" i="24"/>
  <c r="J404" i="24"/>
  <c r="EV403" i="24"/>
  <c r="EU403" i="24"/>
  <c r="EV402" i="24"/>
  <c r="EU402" i="24"/>
  <c r="EV401" i="24"/>
  <c r="EU401" i="24"/>
  <c r="EV400" i="24"/>
  <c r="EU400" i="24"/>
  <c r="EV399" i="24"/>
  <c r="EU399" i="24"/>
  <c r="EV398" i="24"/>
  <c r="EU398" i="24"/>
  <c r="EV397" i="24"/>
  <c r="EU397" i="24"/>
  <c r="EV396" i="24"/>
  <c r="EU396" i="24"/>
  <c r="EV395" i="24"/>
  <c r="EU395" i="24"/>
  <c r="EV394" i="24"/>
  <c r="EU394" i="24"/>
  <c r="EV393" i="24"/>
  <c r="EU393" i="24"/>
  <c r="EV392" i="24"/>
  <c r="EU392" i="24"/>
  <c r="EV391" i="24"/>
  <c r="EU391" i="24"/>
  <c r="EV390" i="24"/>
  <c r="EU390" i="24"/>
  <c r="EV389" i="24"/>
  <c r="EU389" i="24"/>
  <c r="EV388" i="24"/>
  <c r="EU388" i="24"/>
  <c r="EV387" i="24"/>
  <c r="EU387" i="24"/>
  <c r="EV386" i="24"/>
  <c r="EU386" i="24"/>
  <c r="EV385" i="24"/>
  <c r="EU385" i="24"/>
  <c r="EV384" i="24"/>
  <c r="EU384" i="24"/>
  <c r="EV383" i="24"/>
  <c r="EU383" i="24"/>
  <c r="EV382" i="24"/>
  <c r="EU382" i="24"/>
  <c r="EV381" i="24"/>
  <c r="EU381" i="24"/>
  <c r="EV380" i="24"/>
  <c r="EU380" i="24"/>
  <c r="EV379" i="24"/>
  <c r="EU379" i="24"/>
  <c r="EV378" i="24"/>
  <c r="EU378" i="24"/>
  <c r="EV377" i="24"/>
  <c r="EU377" i="24"/>
  <c r="EV376" i="24"/>
  <c r="EU376" i="24"/>
  <c r="EV375" i="24"/>
  <c r="EU375" i="24"/>
  <c r="EV374" i="24"/>
  <c r="EU374" i="24"/>
  <c r="EV373" i="24"/>
  <c r="EU373" i="24"/>
  <c r="EV372" i="24"/>
  <c r="EU372" i="24"/>
  <c r="EV371" i="24"/>
  <c r="EU371" i="24"/>
  <c r="EV370" i="24"/>
  <c r="EU370" i="24"/>
  <c r="EV369" i="24"/>
  <c r="EU369" i="24"/>
  <c r="EV368" i="24"/>
  <c r="EU368" i="24"/>
  <c r="EV367" i="24"/>
  <c r="EU367" i="24"/>
  <c r="EV366" i="24"/>
  <c r="EU366" i="24"/>
  <c r="EV365" i="24"/>
  <c r="EU365" i="24"/>
  <c r="EV364" i="24"/>
  <c r="EU364" i="24"/>
  <c r="EV363" i="24"/>
  <c r="EU363" i="24"/>
  <c r="EV362" i="24"/>
  <c r="EU362" i="24"/>
  <c r="EV361" i="24"/>
  <c r="EU361" i="24"/>
  <c r="EV360" i="24"/>
  <c r="EU360" i="24"/>
  <c r="EV359" i="24"/>
  <c r="EU359" i="24"/>
  <c r="EV358" i="24"/>
  <c r="EU358" i="24"/>
  <c r="EV357" i="24"/>
  <c r="EU357" i="24"/>
  <c r="EV356" i="24"/>
  <c r="EU356" i="24"/>
  <c r="EV355" i="24"/>
  <c r="EU355" i="24"/>
  <c r="EV354" i="24"/>
  <c r="EU354" i="24"/>
  <c r="EV353" i="24"/>
  <c r="EU353" i="24"/>
  <c r="EV352" i="24"/>
  <c r="EU352" i="24"/>
  <c r="EV351" i="24"/>
  <c r="EU351" i="24"/>
  <c r="EV350" i="24"/>
  <c r="EU350" i="24"/>
  <c r="EV349" i="24"/>
  <c r="EU349" i="24"/>
  <c r="EV348" i="24"/>
  <c r="EU348" i="24"/>
  <c r="EV347" i="24"/>
  <c r="EU347" i="24"/>
  <c r="EV346" i="24"/>
  <c r="EU346" i="24"/>
  <c r="EV345" i="24"/>
  <c r="EU345" i="24"/>
  <c r="EV344" i="24"/>
  <c r="EU344" i="24"/>
  <c r="EV343" i="24"/>
  <c r="EU343" i="24"/>
  <c r="EV342" i="24"/>
  <c r="EU342" i="24"/>
  <c r="EV341" i="24"/>
  <c r="EU341" i="24"/>
  <c r="EV340" i="24"/>
  <c r="EU340" i="24"/>
  <c r="EV339" i="24"/>
  <c r="EU339" i="24"/>
  <c r="EV338" i="24"/>
  <c r="EU338" i="24"/>
  <c r="EV337" i="24"/>
  <c r="EU337" i="24"/>
  <c r="EV336" i="24"/>
  <c r="EU336" i="24"/>
  <c r="EV335" i="24"/>
  <c r="EU335" i="24"/>
  <c r="EV334" i="24"/>
  <c r="EU334" i="24"/>
  <c r="EV333" i="24"/>
  <c r="EU333" i="24"/>
  <c r="EV332" i="24"/>
  <c r="EU332" i="24"/>
  <c r="EV331" i="24"/>
  <c r="EU331" i="24"/>
  <c r="EV330" i="24"/>
  <c r="EU330" i="24"/>
  <c r="EV329" i="24"/>
  <c r="EU329" i="24"/>
  <c r="EV328" i="24"/>
  <c r="EU328" i="24"/>
  <c r="EV327" i="24"/>
  <c r="EU327" i="24"/>
  <c r="S327" i="24"/>
  <c r="S405" i="24" s="1"/>
  <c r="EV326" i="24"/>
  <c r="EU326" i="24"/>
  <c r="I326" i="24"/>
  <c r="EV325" i="24"/>
  <c r="EU325" i="24"/>
  <c r="EV324" i="24"/>
  <c r="EU324" i="24"/>
  <c r="EV323" i="24"/>
  <c r="EU323" i="24"/>
  <c r="EV322" i="24"/>
  <c r="EU322" i="24"/>
  <c r="EV321" i="24"/>
  <c r="EU321" i="24"/>
  <c r="EV320" i="24"/>
  <c r="EU320" i="24"/>
  <c r="EV319" i="24"/>
  <c r="EU319" i="24"/>
  <c r="EV318" i="24"/>
  <c r="EU318" i="24"/>
  <c r="EV317" i="24"/>
  <c r="EU317" i="24"/>
  <c r="EV312" i="24"/>
  <c r="EU312" i="24"/>
  <c r="EV311" i="24"/>
  <c r="EU311" i="24"/>
  <c r="EV306" i="24"/>
  <c r="EU306" i="24"/>
  <c r="EV305" i="24"/>
  <c r="EU305" i="24"/>
  <c r="EV304" i="24"/>
  <c r="EU304" i="24"/>
  <c r="EV303" i="24"/>
  <c r="EU303" i="24"/>
  <c r="EV302" i="24"/>
  <c r="EU302" i="24"/>
  <c r="EV301" i="24"/>
  <c r="EU301" i="24"/>
  <c r="EV300" i="24"/>
  <c r="EU300" i="24"/>
  <c r="EV299" i="24"/>
  <c r="EU299" i="24"/>
  <c r="EV298" i="24"/>
  <c r="EU298" i="24"/>
  <c r="EV297" i="24"/>
  <c r="EU297" i="24"/>
  <c r="EV296" i="24"/>
  <c r="EU296" i="24"/>
  <c r="EV295" i="24"/>
  <c r="EU295" i="24"/>
  <c r="EV294" i="24"/>
  <c r="EU294" i="24"/>
  <c r="EV293" i="24"/>
  <c r="EU293" i="24"/>
  <c r="EV292" i="24"/>
  <c r="EU292" i="24"/>
  <c r="EV291" i="24"/>
  <c r="EU291" i="24"/>
  <c r="L291" i="24"/>
  <c r="K291" i="24"/>
  <c r="EV290" i="24"/>
  <c r="EU290" i="24"/>
  <c r="EV289" i="24"/>
  <c r="EU289" i="24"/>
  <c r="EV288" i="24"/>
  <c r="EU288" i="24"/>
  <c r="EV287" i="24"/>
  <c r="EU287" i="24"/>
  <c r="N287" i="24"/>
  <c r="K287" i="24"/>
  <c r="EV286" i="24"/>
  <c r="EU286" i="24"/>
  <c r="EV285" i="24"/>
  <c r="EU285" i="24"/>
  <c r="EV284" i="24"/>
  <c r="EU284" i="24"/>
  <c r="EV283" i="24"/>
  <c r="EU283" i="24"/>
  <c r="EV282" i="24"/>
  <c r="EU282" i="24"/>
  <c r="EV281" i="24"/>
  <c r="EU281" i="24"/>
  <c r="EV280" i="24"/>
  <c r="EU280" i="24"/>
  <c r="EV279" i="24"/>
  <c r="EU279" i="24"/>
  <c r="EV278" i="24"/>
  <c r="EU278" i="24"/>
  <c r="EV277" i="24"/>
  <c r="EU277" i="24"/>
  <c r="EV276" i="24"/>
  <c r="EU276" i="24"/>
  <c r="EV275" i="24"/>
  <c r="EU275" i="24"/>
  <c r="EV274" i="24"/>
  <c r="EU274" i="24"/>
  <c r="EV273" i="24"/>
  <c r="EU273" i="24"/>
  <c r="L273" i="24"/>
  <c r="K273" i="24"/>
  <c r="EV272" i="24"/>
  <c r="EU272" i="24"/>
  <c r="EV271" i="24"/>
  <c r="EU271" i="24"/>
  <c r="L271" i="24"/>
  <c r="K271" i="24"/>
  <c r="EV270" i="24"/>
  <c r="EU270" i="24"/>
  <c r="EV269" i="24"/>
  <c r="EU269" i="24"/>
  <c r="EV268" i="24"/>
  <c r="EU268" i="24"/>
  <c r="EV267" i="24"/>
  <c r="EU267" i="24"/>
  <c r="EV266" i="24"/>
  <c r="EU266" i="24"/>
  <c r="EV265" i="24"/>
  <c r="EU265" i="24"/>
  <c r="EV264" i="24"/>
  <c r="EU264" i="24"/>
  <c r="EV263" i="24"/>
  <c r="EU263" i="24"/>
  <c r="EV262" i="24"/>
  <c r="EU262" i="24"/>
  <c r="EV261" i="24"/>
  <c r="EU261" i="24"/>
  <c r="EV260" i="24"/>
  <c r="EU260" i="24"/>
  <c r="EV259" i="24"/>
  <c r="EU259" i="24"/>
  <c r="EV258" i="24"/>
  <c r="EU258" i="24"/>
  <c r="EV257" i="24"/>
  <c r="EU257" i="24"/>
  <c r="EV256" i="24"/>
  <c r="EU256" i="24"/>
  <c r="EV255" i="24"/>
  <c r="EU255" i="24"/>
  <c r="EV254" i="24"/>
  <c r="EU254" i="24"/>
  <c r="EV253" i="24"/>
  <c r="EU253" i="24"/>
  <c r="EV252" i="24"/>
  <c r="EU252" i="24"/>
  <c r="EV251" i="24"/>
  <c r="EU251" i="24"/>
  <c r="EV250" i="24"/>
  <c r="EU250" i="24"/>
  <c r="EV249" i="24"/>
  <c r="EU249" i="24"/>
  <c r="EV248" i="24"/>
  <c r="EU248" i="24"/>
  <c r="EV247" i="24"/>
  <c r="EU247" i="24"/>
  <c r="EV246" i="24"/>
  <c r="EU246" i="24"/>
  <c r="EV245" i="24"/>
  <c r="EU245" i="24"/>
  <c r="EV244" i="24"/>
  <c r="EU244" i="24"/>
  <c r="EV243" i="24"/>
  <c r="EU243" i="24"/>
  <c r="EV242" i="24"/>
  <c r="EU242" i="24"/>
  <c r="EV241" i="24"/>
  <c r="EU241" i="24"/>
  <c r="EV240" i="24"/>
  <c r="EU240" i="24"/>
  <c r="M240" i="24"/>
  <c r="K240" i="24"/>
  <c r="EV239" i="24"/>
  <c r="EU239" i="24"/>
  <c r="EV238" i="24"/>
  <c r="EU238" i="24"/>
  <c r="EV237" i="24"/>
  <c r="EU237" i="24"/>
  <c r="EV236" i="24"/>
  <c r="EU236" i="24"/>
  <c r="EV235" i="24"/>
  <c r="EU235" i="24"/>
  <c r="EV234" i="24"/>
  <c r="EU234" i="24"/>
  <c r="EV233" i="24"/>
  <c r="EU233" i="24"/>
  <c r="EV232" i="24"/>
  <c r="EU232" i="24"/>
  <c r="EV231" i="24"/>
  <c r="EU231" i="24"/>
  <c r="EV230" i="24"/>
  <c r="EU230" i="24"/>
  <c r="EV229" i="24"/>
  <c r="EU229" i="24"/>
  <c r="EV228" i="24"/>
  <c r="EU228" i="24"/>
  <c r="EV227" i="24"/>
  <c r="EU227" i="24"/>
  <c r="EV226" i="24"/>
  <c r="EU226" i="24"/>
  <c r="EV225" i="24"/>
  <c r="EU225" i="24"/>
  <c r="EV224" i="24"/>
  <c r="EU224" i="24"/>
  <c r="EV223" i="24"/>
  <c r="EU223" i="24"/>
  <c r="EV222" i="24"/>
  <c r="EU222" i="24"/>
  <c r="EV216" i="24"/>
  <c r="EU216" i="24"/>
  <c r="EV215" i="24"/>
  <c r="EU215" i="24"/>
  <c r="EV214" i="24"/>
  <c r="EU214" i="24"/>
  <c r="EV213" i="24"/>
  <c r="EU213" i="24"/>
  <c r="EV212" i="24"/>
  <c r="EU212" i="24"/>
  <c r="EV211" i="24"/>
  <c r="EU211" i="24"/>
  <c r="EV210" i="24"/>
  <c r="EU210" i="24"/>
  <c r="P210" i="24"/>
  <c r="EV209" i="24"/>
  <c r="EU209" i="24"/>
  <c r="T209" i="24"/>
  <c r="EV208" i="24"/>
  <c r="EU208" i="24"/>
  <c r="M208" i="24"/>
  <c r="K208" i="24"/>
  <c r="EV207" i="24"/>
  <c r="EU207" i="24"/>
  <c r="M207" i="24"/>
  <c r="K207" i="24"/>
  <c r="EV206" i="24"/>
  <c r="EU206" i="24"/>
  <c r="M206" i="24"/>
  <c r="K206" i="24"/>
  <c r="EV205" i="24"/>
  <c r="EU205" i="24"/>
  <c r="M205" i="24"/>
  <c r="K205" i="24"/>
  <c r="EV204" i="24"/>
  <c r="EU204" i="24"/>
  <c r="EV203" i="24"/>
  <c r="EU203" i="24"/>
  <c r="M203" i="24"/>
  <c r="K203" i="24"/>
  <c r="EV202" i="24"/>
  <c r="EU202" i="24"/>
  <c r="M202" i="24"/>
  <c r="K202" i="24"/>
  <c r="EV201" i="24"/>
  <c r="EU201" i="24"/>
  <c r="EV200" i="24"/>
  <c r="EU200" i="24"/>
  <c r="EV199" i="24"/>
  <c r="EU199" i="24"/>
  <c r="M199" i="24"/>
  <c r="K199" i="24"/>
  <c r="EV198" i="24"/>
  <c r="EU198" i="24"/>
  <c r="EV197" i="24"/>
  <c r="EU197" i="24"/>
  <c r="EV196" i="24"/>
  <c r="EU196" i="24"/>
  <c r="EV195" i="24"/>
  <c r="EU195" i="24"/>
  <c r="EV194" i="24"/>
  <c r="EU194" i="24"/>
  <c r="EV193" i="24"/>
  <c r="EU193" i="24"/>
  <c r="EV192" i="24"/>
  <c r="EU192" i="24"/>
  <c r="EV191" i="24"/>
  <c r="EU191" i="24"/>
  <c r="EV190" i="24"/>
  <c r="EU190" i="24"/>
  <c r="EV189" i="24"/>
  <c r="EU189" i="24"/>
  <c r="P189" i="24"/>
  <c r="EV188" i="24"/>
  <c r="EU188" i="24"/>
  <c r="N188" i="24"/>
  <c r="K188" i="24"/>
  <c r="EV187" i="24"/>
  <c r="EU187" i="24"/>
  <c r="Y187" i="24"/>
  <c r="X187" i="24"/>
  <c r="EV186" i="24"/>
  <c r="EU186" i="24"/>
  <c r="EV185" i="24"/>
  <c r="EU185" i="24"/>
  <c r="I185" i="24"/>
  <c r="EV184" i="24"/>
  <c r="EU184" i="24"/>
  <c r="J184" i="24"/>
  <c r="EV183" i="24"/>
  <c r="EU183" i="24"/>
  <c r="M183" i="24"/>
  <c r="K183" i="24"/>
  <c r="EV182" i="24"/>
  <c r="EU182" i="24"/>
  <c r="Y182" i="24"/>
  <c r="X182" i="24"/>
  <c r="EV181" i="24"/>
  <c r="EU181" i="24"/>
  <c r="Y181" i="24"/>
  <c r="X181" i="24"/>
  <c r="EV180" i="24"/>
  <c r="EU180" i="24"/>
  <c r="N180" i="24"/>
  <c r="K180" i="24"/>
  <c r="EV179" i="24"/>
  <c r="EU179" i="24"/>
  <c r="Y179" i="24"/>
  <c r="X179" i="24"/>
  <c r="EV178" i="24"/>
  <c r="EU178" i="24"/>
  <c r="N178" i="24"/>
  <c r="K178" i="24"/>
  <c r="EV177" i="24"/>
  <c r="EU177" i="24"/>
  <c r="P177" i="24"/>
  <c r="EV176" i="24"/>
  <c r="EU176" i="24"/>
  <c r="EV175" i="24"/>
  <c r="EU175" i="24"/>
  <c r="AD175" i="24"/>
  <c r="EV174" i="24"/>
  <c r="EU174" i="24"/>
  <c r="V174" i="24"/>
  <c r="EV173" i="24"/>
  <c r="EU173" i="24"/>
  <c r="V173" i="24"/>
  <c r="EV172" i="24"/>
  <c r="EU172" i="24"/>
  <c r="L172" i="24"/>
  <c r="K172" i="24"/>
  <c r="EV171" i="24"/>
  <c r="EU171" i="24"/>
  <c r="EV170" i="24"/>
  <c r="EU170" i="24"/>
  <c r="EV169" i="24"/>
  <c r="EU169" i="24"/>
  <c r="EV168" i="24"/>
  <c r="EU168" i="24"/>
  <c r="M168" i="24"/>
  <c r="K168" i="24"/>
  <c r="EV167" i="24"/>
  <c r="EU167" i="24"/>
  <c r="EV166" i="24"/>
  <c r="EU166" i="24"/>
  <c r="EV165" i="24"/>
  <c r="EU165" i="24"/>
  <c r="EV164" i="24"/>
  <c r="EU164" i="24"/>
  <c r="EV163" i="24"/>
  <c r="EU163" i="24"/>
  <c r="EV162" i="24"/>
  <c r="EU162" i="24"/>
  <c r="EV161" i="24"/>
  <c r="EU161" i="24"/>
  <c r="EV160" i="24"/>
  <c r="EU160" i="24"/>
  <c r="EV159" i="24"/>
  <c r="EU159" i="24"/>
  <c r="EV158" i="24"/>
  <c r="EU158" i="24"/>
  <c r="L158" i="24"/>
  <c r="K158" i="24"/>
  <c r="EV157" i="24"/>
  <c r="EU157" i="24"/>
  <c r="L157" i="24"/>
  <c r="K157" i="24"/>
  <c r="EV156" i="24"/>
  <c r="EU156" i="24"/>
  <c r="P156" i="24"/>
  <c r="EV155" i="24"/>
  <c r="EU155" i="24"/>
  <c r="P155" i="24"/>
  <c r="EV154" i="24"/>
  <c r="EU154" i="24"/>
  <c r="L154" i="24"/>
  <c r="K154" i="24"/>
  <c r="EV153" i="24"/>
  <c r="EU153" i="24"/>
  <c r="L153" i="24"/>
  <c r="K153" i="24"/>
  <c r="EV152" i="24"/>
  <c r="EU152" i="24"/>
  <c r="L152" i="24"/>
  <c r="K152" i="24"/>
  <c r="EV151" i="24"/>
  <c r="EU151" i="24"/>
  <c r="EV150" i="24"/>
  <c r="EU150" i="24"/>
  <c r="EV149" i="24"/>
  <c r="EU149" i="24"/>
  <c r="L149" i="24"/>
  <c r="K149" i="24"/>
  <c r="EV148" i="24"/>
  <c r="EU148" i="24"/>
  <c r="L148" i="24"/>
  <c r="K148" i="24"/>
  <c r="EV147" i="24"/>
  <c r="EU147" i="24"/>
  <c r="EV146" i="24"/>
  <c r="EU146" i="24"/>
  <c r="EV145" i="24"/>
  <c r="EU145" i="24"/>
  <c r="Y145" i="24"/>
  <c r="X145" i="24"/>
  <c r="EV144" i="24"/>
  <c r="EU144" i="24"/>
  <c r="EV143" i="24"/>
  <c r="EU143" i="24"/>
  <c r="EV142" i="24"/>
  <c r="EU142" i="24"/>
  <c r="Y142" i="24"/>
  <c r="X142" i="24"/>
  <c r="EV141" i="24"/>
  <c r="EU141" i="24"/>
  <c r="EV140" i="24"/>
  <c r="EU140" i="24"/>
  <c r="EV139" i="24"/>
  <c r="EU139" i="24"/>
  <c r="EV138" i="24"/>
  <c r="EU138" i="24"/>
  <c r="EV137" i="24"/>
  <c r="EU137" i="24"/>
  <c r="EV136" i="24"/>
  <c r="EU136" i="24"/>
  <c r="EV135" i="24"/>
  <c r="EU135" i="24"/>
  <c r="EV134" i="24"/>
  <c r="EU134" i="24"/>
  <c r="EV133" i="24"/>
  <c r="EU133" i="24"/>
  <c r="EV132" i="24"/>
  <c r="EU132" i="24"/>
  <c r="EV131" i="24"/>
  <c r="EU131" i="24"/>
  <c r="EV130" i="24"/>
  <c r="EU130" i="24"/>
  <c r="EV129" i="24"/>
  <c r="EU129" i="24"/>
  <c r="EV128" i="24"/>
  <c r="EU128" i="24"/>
  <c r="EV127" i="24"/>
  <c r="EU127" i="24"/>
  <c r="EV126" i="24"/>
  <c r="EU126" i="24"/>
  <c r="EV125" i="24"/>
  <c r="EU125" i="24"/>
  <c r="EV124" i="24"/>
  <c r="EU124" i="24"/>
  <c r="EV123" i="24"/>
  <c r="EU123" i="24"/>
  <c r="EV122" i="24"/>
  <c r="EU122" i="24"/>
  <c r="EV121" i="24"/>
  <c r="EU121" i="24"/>
  <c r="EV120" i="24"/>
  <c r="EU120" i="24"/>
  <c r="EV119" i="24"/>
  <c r="EU119" i="24"/>
  <c r="Y119" i="24"/>
  <c r="X119" i="24"/>
  <c r="EV118" i="24"/>
  <c r="EU118" i="24"/>
  <c r="EV117" i="24"/>
  <c r="EU117" i="24"/>
  <c r="EV116" i="24"/>
  <c r="EU116" i="24"/>
  <c r="EV115" i="24"/>
  <c r="EU115" i="24"/>
  <c r="EV114" i="24"/>
  <c r="EU114" i="24"/>
  <c r="EV113" i="24"/>
  <c r="EU113" i="24"/>
  <c r="EV112" i="24"/>
  <c r="EU112" i="24"/>
  <c r="EV111" i="24"/>
  <c r="EU111" i="24"/>
  <c r="EV110" i="24"/>
  <c r="EU110" i="24"/>
  <c r="AQ110" i="24"/>
  <c r="AP110" i="24"/>
  <c r="EV109" i="24"/>
  <c r="EU109" i="24"/>
  <c r="AQ109" i="24"/>
  <c r="AP109" i="24"/>
  <c r="EV108" i="24"/>
  <c r="EU108" i="24"/>
  <c r="AP108" i="24"/>
  <c r="EV107" i="24"/>
  <c r="EU107" i="24"/>
  <c r="AP107" i="24"/>
  <c r="EV106" i="24"/>
  <c r="EU106" i="24"/>
  <c r="AP106" i="24"/>
  <c r="EV105" i="24"/>
  <c r="EU105" i="24"/>
  <c r="AP105" i="24"/>
  <c r="EV104" i="24"/>
  <c r="EU104" i="24"/>
  <c r="AP104" i="24"/>
  <c r="EV103" i="24"/>
  <c r="EU103" i="24"/>
  <c r="AP103" i="24"/>
  <c r="EV102" i="24"/>
  <c r="EU102" i="24"/>
  <c r="AP102" i="24"/>
  <c r="EV101" i="24"/>
  <c r="EU101" i="24"/>
  <c r="AP101" i="24"/>
  <c r="EV100" i="24"/>
  <c r="EU100" i="24"/>
  <c r="EV99" i="24"/>
  <c r="EU99" i="24"/>
  <c r="EV98" i="24"/>
  <c r="EU98" i="24"/>
  <c r="EV97" i="24"/>
  <c r="EU97" i="24"/>
  <c r="EV96" i="24"/>
  <c r="EU96" i="24"/>
  <c r="EV95" i="24"/>
  <c r="EU95" i="24"/>
  <c r="EV94" i="24"/>
  <c r="EU94" i="24"/>
  <c r="EV93" i="24"/>
  <c r="EU93" i="24"/>
  <c r="EV92" i="24"/>
  <c r="EU92" i="24"/>
  <c r="EV91" i="24"/>
  <c r="EU91" i="24"/>
  <c r="EV90" i="24"/>
  <c r="EU90" i="24"/>
  <c r="EV89" i="24"/>
  <c r="EU89" i="24"/>
  <c r="EV88" i="24"/>
  <c r="EU88" i="24"/>
  <c r="EV87" i="24"/>
  <c r="EU87" i="24"/>
  <c r="EV86" i="24"/>
  <c r="EU86" i="24"/>
  <c r="EV85" i="24"/>
  <c r="EU85" i="24"/>
  <c r="EV84" i="24"/>
  <c r="EU84" i="24"/>
  <c r="EV83" i="24"/>
  <c r="EU83" i="24"/>
  <c r="EV82" i="24"/>
  <c r="EU82" i="24"/>
  <c r="EV81" i="24"/>
  <c r="EU81" i="24"/>
  <c r="EV80" i="24"/>
  <c r="EU80" i="24"/>
  <c r="EV79" i="24"/>
  <c r="EU79" i="24"/>
  <c r="EV78" i="24"/>
  <c r="EU78" i="24"/>
  <c r="EV77" i="24"/>
  <c r="EU77" i="24"/>
  <c r="EV76" i="24"/>
  <c r="EU76" i="24"/>
  <c r="EV75" i="24"/>
  <c r="EU75" i="24"/>
  <c r="EV74" i="24"/>
  <c r="EU74" i="24"/>
  <c r="EV73" i="24"/>
  <c r="EU73" i="24"/>
  <c r="EV72" i="24"/>
  <c r="EU72" i="24"/>
  <c r="EV71" i="24"/>
  <c r="EU71" i="24"/>
  <c r="EV70" i="24"/>
  <c r="EU70" i="24"/>
  <c r="EV69" i="24"/>
  <c r="EU69" i="24"/>
  <c r="EV68" i="24"/>
  <c r="EU68" i="24"/>
  <c r="EV67" i="24"/>
  <c r="EU67" i="24"/>
  <c r="I67" i="24"/>
  <c r="EV66" i="24"/>
  <c r="EU66" i="24"/>
  <c r="EV65" i="24"/>
  <c r="EU65" i="24"/>
  <c r="J65" i="24"/>
  <c r="EV64" i="24"/>
  <c r="EU64" i="24"/>
  <c r="EV63" i="24"/>
  <c r="EU63" i="24"/>
  <c r="EV62" i="24"/>
  <c r="EU62" i="24"/>
  <c r="Y62" i="24"/>
  <c r="X62" i="24"/>
  <c r="EV61" i="24"/>
  <c r="EU61" i="24"/>
  <c r="N61" i="24"/>
  <c r="K61" i="24"/>
  <c r="EV60" i="24"/>
  <c r="EU60" i="24"/>
  <c r="N60" i="24"/>
  <c r="K60" i="24"/>
  <c r="EV59" i="24"/>
  <c r="EU59" i="24"/>
  <c r="EV58" i="24"/>
  <c r="EU58" i="24"/>
  <c r="EV57" i="24"/>
  <c r="EU57" i="24"/>
  <c r="EV56" i="24"/>
  <c r="EU56" i="24"/>
  <c r="EV55" i="24"/>
  <c r="EU55" i="24"/>
  <c r="EV54" i="24"/>
  <c r="EU54" i="24"/>
  <c r="EV53" i="24"/>
  <c r="EU53" i="24"/>
  <c r="V53" i="24"/>
  <c r="EV52" i="24"/>
  <c r="EU52" i="24"/>
  <c r="V52" i="24"/>
  <c r="EV51" i="24"/>
  <c r="EU51" i="24"/>
  <c r="V51" i="24"/>
  <c r="EV50" i="24"/>
  <c r="EU50" i="24"/>
  <c r="V50" i="24"/>
  <c r="EV49" i="24"/>
  <c r="EU49" i="24"/>
  <c r="V49" i="24"/>
  <c r="EV48" i="24"/>
  <c r="EU48" i="24"/>
  <c r="V48" i="24"/>
  <c r="EV47" i="24"/>
  <c r="EU47" i="24"/>
  <c r="V47" i="24"/>
  <c r="EV46" i="24"/>
  <c r="EU46" i="24"/>
  <c r="V46" i="24"/>
  <c r="EV45" i="24"/>
  <c r="EU45" i="24"/>
  <c r="EV44" i="24"/>
  <c r="EU44" i="24"/>
  <c r="EV43" i="24"/>
  <c r="EU43" i="24"/>
  <c r="EV42" i="24"/>
  <c r="EU42" i="24"/>
  <c r="EV41" i="24"/>
  <c r="EU41" i="24"/>
  <c r="J41" i="24"/>
  <c r="EV40" i="24"/>
  <c r="EU40" i="24"/>
  <c r="EV39" i="24"/>
  <c r="EU39" i="24"/>
  <c r="EV38" i="24"/>
  <c r="EU38" i="24"/>
  <c r="Y38" i="24"/>
  <c r="X38" i="24"/>
  <c r="EV37" i="24"/>
  <c r="EU37" i="24"/>
  <c r="N37" i="24"/>
  <c r="K37" i="24"/>
  <c r="EV36" i="24"/>
  <c r="EU36" i="24"/>
  <c r="N36" i="24"/>
  <c r="K36" i="24"/>
  <c r="EV35" i="24"/>
  <c r="EU35" i="24"/>
  <c r="EV34" i="24"/>
  <c r="EU34" i="24"/>
  <c r="EV33" i="24"/>
  <c r="EU33" i="24"/>
  <c r="EV32" i="24"/>
  <c r="EU32" i="24"/>
  <c r="EV31" i="24"/>
  <c r="EU31" i="24"/>
  <c r="EV30" i="24"/>
  <c r="EU30" i="24"/>
  <c r="EV29" i="24"/>
  <c r="EU29" i="24"/>
  <c r="I29" i="24"/>
  <c r="EV28" i="24"/>
  <c r="EU28" i="24"/>
  <c r="EV27" i="24"/>
  <c r="EU27" i="24"/>
  <c r="EV26" i="24"/>
  <c r="EU26" i="24"/>
  <c r="EV25" i="24"/>
  <c r="EU25" i="24"/>
  <c r="EV24" i="24"/>
  <c r="EU24" i="24"/>
  <c r="EV23" i="24"/>
  <c r="EU23" i="24"/>
  <c r="EV22" i="24"/>
  <c r="EU22" i="24"/>
  <c r="EV21" i="24"/>
  <c r="EU21" i="24"/>
  <c r="EV20" i="24"/>
  <c r="EU20" i="24"/>
  <c r="EV19" i="24"/>
  <c r="EU19" i="24"/>
  <c r="EV18" i="24"/>
  <c r="EU18" i="24"/>
  <c r="EV17" i="24"/>
  <c r="EU17" i="24"/>
  <c r="EV16" i="24"/>
  <c r="EU16" i="24"/>
  <c r="EV15" i="24"/>
  <c r="EU15" i="24"/>
  <c r="EV14" i="24"/>
  <c r="EU14" i="24"/>
  <c r="EV13" i="24"/>
  <c r="EU13" i="24"/>
  <c r="EV12" i="24"/>
  <c r="EU12" i="24"/>
  <c r="EA5" i="24"/>
  <c r="I404" i="24" l="1"/>
  <c r="I405" i="24"/>
  <c r="EP308" i="24"/>
  <c r="EP314" i="24" s="1"/>
  <c r="EG308" i="24"/>
  <c r="EG314" i="24" s="1"/>
  <c r="DX308" i="24"/>
  <c r="DX314" i="24" s="1"/>
  <c r="DO308" i="24"/>
  <c r="CY308" i="24"/>
  <c r="CY314" i="24" s="1"/>
  <c r="CI308" i="24"/>
  <c r="CI314" i="24" s="1"/>
  <c r="BV308" i="24"/>
  <c r="BV314" i="24" s="1"/>
  <c r="BI308" i="24"/>
  <c r="AS308" i="24"/>
  <c r="AS314" i="24" s="1"/>
  <c r="AJ308" i="24"/>
  <c r="AB308" i="24"/>
  <c r="T308" i="24"/>
  <c r="L308" i="24"/>
  <c r="EN308" i="24"/>
  <c r="EN314" i="24" s="1"/>
  <c r="EE308" i="24"/>
  <c r="EE314" i="24" s="1"/>
  <c r="DV308" i="24"/>
  <c r="DV314" i="24" s="1"/>
  <c r="DK308" i="24"/>
  <c r="DK314" i="24" s="1"/>
  <c r="CU308" i="24"/>
  <c r="CU314" i="24" s="1"/>
  <c r="CE308" i="24"/>
  <c r="CE314" i="24" s="1"/>
  <c r="BT308" i="24"/>
  <c r="BT314" i="24" s="1"/>
  <c r="BE308" i="24"/>
  <c r="BE314" i="24" s="1"/>
  <c r="AH308" i="24"/>
  <c r="Z308" i="24"/>
  <c r="R308" i="24"/>
  <c r="EI308" i="24"/>
  <c r="EI314" i="24" s="1"/>
  <c r="EA308" i="24"/>
  <c r="EA314" i="24" s="1"/>
  <c r="DQ308" i="24"/>
  <c r="DQ314" i="24" s="1"/>
  <c r="DC308" i="24"/>
  <c r="DC314" i="24" s="1"/>
  <c r="CM308" i="24"/>
  <c r="CM314" i="24" s="1"/>
  <c r="BX308" i="24"/>
  <c r="BX314" i="24" s="1"/>
  <c r="BM308" i="24"/>
  <c r="BM314" i="24" s="1"/>
  <c r="AW308" i="24"/>
  <c r="AW314" i="24" s="1"/>
  <c r="AL308" i="24"/>
  <c r="AD308" i="24"/>
  <c r="EJ308" i="24"/>
  <c r="EJ314" i="24" s="1"/>
  <c r="DU308" i="24"/>
  <c r="DU314" i="24" s="1"/>
  <c r="DA308" i="24"/>
  <c r="DA314" i="24" s="1"/>
  <c r="CA308" i="24"/>
  <c r="CA314" i="24" s="1"/>
  <c r="BG308" i="24"/>
  <c r="BG314" i="24" s="1"/>
  <c r="AM308" i="24"/>
  <c r="M308" i="24"/>
  <c r="EH308" i="24"/>
  <c r="EH314" i="24" s="1"/>
  <c r="DS308" i="24"/>
  <c r="DS314" i="24" s="1"/>
  <c r="CW308" i="24"/>
  <c r="CW314" i="24" s="1"/>
  <c r="BY308" i="24"/>
  <c r="BY314" i="24" s="1"/>
  <c r="BC308" i="24"/>
  <c r="BC314" i="24" s="1"/>
  <c r="AK308" i="24"/>
  <c r="EF308" i="24"/>
  <c r="EF314" i="24" s="1"/>
  <c r="DR308" i="24"/>
  <c r="DR314" i="24" s="1"/>
  <c r="CS308" i="24"/>
  <c r="CS314" i="24" s="1"/>
  <c r="BW308" i="24"/>
  <c r="BW314" i="24" s="1"/>
  <c r="BA308" i="24"/>
  <c r="BA314" i="24" s="1"/>
  <c r="AI308" i="24"/>
  <c r="W308" i="24"/>
  <c r="ED308" i="24"/>
  <c r="ED314" i="24" s="1"/>
  <c r="DP308" i="24"/>
  <c r="DP314" i="24" s="1"/>
  <c r="CQ308" i="24"/>
  <c r="CQ314" i="24" s="1"/>
  <c r="BU308" i="24"/>
  <c r="BU314" i="24" s="1"/>
  <c r="AY308" i="24"/>
  <c r="AY314" i="24" s="1"/>
  <c r="AG308" i="24"/>
  <c r="U308" i="24"/>
  <c r="EQ308" i="24"/>
  <c r="EQ314" i="24" s="1"/>
  <c r="EC308" i="24"/>
  <c r="EC314" i="24" s="1"/>
  <c r="DM308" i="24"/>
  <c r="DM314" i="24" s="1"/>
  <c r="CO308" i="24"/>
  <c r="CO314" i="24" s="1"/>
  <c r="BS308" i="24"/>
  <c r="BS314" i="24" s="1"/>
  <c r="AU308" i="24"/>
  <c r="AU314" i="24" s="1"/>
  <c r="AF308" i="24"/>
  <c r="S308" i="24"/>
  <c r="EM308" i="24"/>
  <c r="EM314" i="24" s="1"/>
  <c r="DY308" i="24"/>
  <c r="DY314" i="24" s="1"/>
  <c r="DG308" i="24"/>
  <c r="DG314" i="24" s="1"/>
  <c r="CG308" i="24"/>
  <c r="CG314" i="24" s="1"/>
  <c r="BO308" i="24"/>
  <c r="BO314" i="24" s="1"/>
  <c r="AO308" i="24"/>
  <c r="AC308" i="24"/>
  <c r="P308" i="24"/>
  <c r="EK308" i="24"/>
  <c r="EK314" i="24" s="1"/>
  <c r="DW308" i="24"/>
  <c r="DW314" i="24" s="1"/>
  <c r="DE308" i="24"/>
  <c r="DE314" i="24" s="1"/>
  <c r="CC308" i="24"/>
  <c r="CC314" i="24" s="1"/>
  <c r="BK308" i="24"/>
  <c r="BK314" i="24" s="1"/>
  <c r="AN308" i="24"/>
  <c r="AA308" i="24"/>
  <c r="O308" i="24"/>
  <c r="AE308" i="24"/>
  <c r="Q308" i="24"/>
  <c r="EO308" i="24"/>
  <c r="EO314" i="24" s="1"/>
  <c r="EB308" i="24"/>
  <c r="EB314" i="24" s="1"/>
  <c r="DI308" i="24"/>
  <c r="DI314" i="24" s="1"/>
  <c r="CK308" i="24"/>
  <c r="CK314" i="24" s="1"/>
  <c r="BQ308" i="24"/>
  <c r="BQ314" i="24" s="1"/>
  <c r="X308" i="24"/>
  <c r="AY307" i="24"/>
  <c r="CS307" i="24"/>
  <c r="Y308" i="24"/>
  <c r="V308" i="24"/>
  <c r="BU307" i="24"/>
  <c r="EV405" i="24"/>
  <c r="EI307" i="24"/>
  <c r="EA307" i="24"/>
  <c r="DQ307" i="24"/>
  <c r="DC307" i="24"/>
  <c r="CM307" i="24"/>
  <c r="BX307" i="24"/>
  <c r="BM307" i="24"/>
  <c r="AW307" i="24"/>
  <c r="AL307" i="24"/>
  <c r="AD307" i="24"/>
  <c r="V307" i="24"/>
  <c r="N307" i="24"/>
  <c r="EP307" i="24"/>
  <c r="EG307" i="24"/>
  <c r="DX307" i="24"/>
  <c r="DO307" i="24"/>
  <c r="CY307" i="24"/>
  <c r="CI307" i="24"/>
  <c r="BV307" i="24"/>
  <c r="BI307" i="24"/>
  <c r="AS307" i="24"/>
  <c r="AJ307" i="24"/>
  <c r="AB307" i="24"/>
  <c r="T307" i="24"/>
  <c r="L307" i="24"/>
  <c r="EK307" i="24"/>
  <c r="EC307" i="24"/>
  <c r="DS307" i="24"/>
  <c r="DG307" i="24"/>
  <c r="CQ307" i="24"/>
  <c r="CA307" i="24"/>
  <c r="BQ307" i="24"/>
  <c r="BA307" i="24"/>
  <c r="AN307" i="24"/>
  <c r="AF307" i="24"/>
  <c r="X307" i="24"/>
  <c r="P307" i="24"/>
  <c r="EN307" i="24"/>
  <c r="DY307" i="24"/>
  <c r="DI307" i="24"/>
  <c r="CG307" i="24"/>
  <c r="BO307" i="24"/>
  <c r="AC307" i="24"/>
  <c r="Q307" i="24"/>
  <c r="EM307" i="24"/>
  <c r="DW307" i="24"/>
  <c r="DE307" i="24"/>
  <c r="CE307" i="24"/>
  <c r="BK307" i="24"/>
  <c r="AO307" i="24"/>
  <c r="AA307" i="24"/>
  <c r="O307" i="24"/>
  <c r="EJ307" i="24"/>
  <c r="DV307" i="24"/>
  <c r="DA307" i="24"/>
  <c r="CC307" i="24"/>
  <c r="BG307" i="24"/>
  <c r="AM307" i="24"/>
  <c r="Z307" i="24"/>
  <c r="M307" i="24"/>
  <c r="EH307" i="24"/>
  <c r="DU307" i="24"/>
  <c r="CW307" i="24"/>
  <c r="BY307" i="24"/>
  <c r="BE307" i="24"/>
  <c r="AK307" i="24"/>
  <c r="Y307" i="24"/>
  <c r="K307" i="24"/>
  <c r="EF307" i="24"/>
  <c r="DR307" i="24"/>
  <c r="CU307" i="24"/>
  <c r="BW307" i="24"/>
  <c r="BC307" i="24"/>
  <c r="AI307" i="24"/>
  <c r="W307" i="24"/>
  <c r="J307" i="24"/>
  <c r="EQ307" i="24"/>
  <c r="ED307" i="24"/>
  <c r="DM307" i="24"/>
  <c r="CO307" i="24"/>
  <c r="BT307" i="24"/>
  <c r="AU307" i="24"/>
  <c r="AG307" i="24"/>
  <c r="S307" i="24"/>
  <c r="EO307" i="24"/>
  <c r="EB307" i="24"/>
  <c r="DK307" i="24"/>
  <c r="CK307" i="24"/>
  <c r="BS307" i="24"/>
  <c r="AE307" i="24"/>
  <c r="DP307" i="24"/>
  <c r="I307" i="24"/>
  <c r="EE307" i="24"/>
  <c r="K308" i="24"/>
  <c r="R307" i="24"/>
  <c r="I308" i="24"/>
  <c r="N308" i="24"/>
  <c r="J308" i="24"/>
  <c r="U307" i="24"/>
  <c r="AH307" i="24"/>
  <c r="EU405" i="24"/>
  <c r="S404" i="24"/>
  <c r="EU404" i="24"/>
  <c r="EV404" i="24"/>
  <c r="I314" i="24" l="1"/>
  <c r="EU307" i="24"/>
  <c r="AA314" i="24"/>
  <c r="S314" i="24"/>
  <c r="M314" i="24"/>
  <c r="L314" i="24"/>
  <c r="AQ276" i="24"/>
  <c r="Y314" i="24"/>
  <c r="AN314" i="24"/>
  <c r="AF314" i="24"/>
  <c r="AM314" i="24"/>
  <c r="AD314" i="24"/>
  <c r="T314" i="24"/>
  <c r="DO314" i="24"/>
  <c r="EV308" i="24"/>
  <c r="AQ200" i="24"/>
  <c r="AL314" i="24"/>
  <c r="AB314" i="24"/>
  <c r="AQ201" i="24"/>
  <c r="K314" i="24"/>
  <c r="X314" i="24"/>
  <c r="P314" i="24"/>
  <c r="U314" i="24"/>
  <c r="AJ314" i="24"/>
  <c r="J314" i="24"/>
  <c r="EV307" i="24"/>
  <c r="AC314" i="24"/>
  <c r="AG314" i="24"/>
  <c r="Q314" i="24"/>
  <c r="AO314" i="24"/>
  <c r="W314" i="24"/>
  <c r="R314" i="24"/>
  <c r="BI314" i="24"/>
  <c r="EU308" i="24"/>
  <c r="N314" i="24"/>
  <c r="V314" i="24"/>
  <c r="AE314" i="24"/>
  <c r="AI314" i="24"/>
  <c r="Z314" i="24"/>
  <c r="AP249" i="24"/>
  <c r="O314" i="24"/>
  <c r="AK314" i="24"/>
  <c r="AH314" i="24"/>
  <c r="AP248" i="24"/>
  <c r="AQ126" i="24" l="1"/>
  <c r="EV314" i="24"/>
  <c r="AQ125" i="24"/>
  <c r="AQ277" i="24"/>
  <c r="AQ278" i="24"/>
  <c r="AQ118" i="24"/>
  <c r="AQ275" i="24"/>
  <c r="AQ117" i="24"/>
  <c r="EU314" i="24"/>
  <c r="AP247" i="24" l="1"/>
  <c r="AQ308" i="24"/>
  <c r="AQ314" i="24" s="1"/>
  <c r="AQ307" i="24"/>
  <c r="AP246" i="24"/>
  <c r="AP307" i="24" l="1"/>
  <c r="AP308" i="24"/>
  <c r="AP314" i="24" s="1"/>
  <c r="H5" i="24" l="1"/>
  <c r="AS24" i="15" l="1"/>
  <c r="AR24" i="15"/>
  <c r="BC25" i="15"/>
  <c r="AZ25" i="15"/>
  <c r="AY25" i="15"/>
  <c r="BM25" i="15"/>
  <c r="BK25" i="15"/>
  <c r="BI25" i="15"/>
  <c r="BG25" i="15"/>
  <c r="DU25" i="15"/>
  <c r="AW25" i="15"/>
  <c r="AX25" i="15"/>
  <c r="P28" i="15"/>
  <c r="U70" i="14"/>
  <c r="U67" i="14"/>
  <c r="T70" i="14"/>
  <c r="T67" i="14"/>
  <c r="BQ26" i="15"/>
  <c r="CH84" i="14"/>
  <c r="CH85" i="14"/>
  <c r="CH86" i="14"/>
  <c r="CH87" i="14"/>
  <c r="CH88" i="14"/>
  <c r="CH89" i="14"/>
  <c r="CH90" i="14"/>
  <c r="CH91" i="14"/>
  <c r="CH92" i="14"/>
  <c r="CH93" i="14"/>
  <c r="CH94" i="14"/>
  <c r="CH95" i="14"/>
  <c r="CH96" i="14"/>
  <c r="CH97" i="14"/>
  <c r="CH98" i="14"/>
  <c r="CH99" i="14"/>
  <c r="CH100" i="14"/>
  <c r="CH101" i="14"/>
  <c r="CH102" i="14"/>
  <c r="CH103" i="14"/>
  <c r="CH104" i="14"/>
  <c r="CH105" i="14"/>
  <c r="CH106" i="14"/>
  <c r="CH107" i="14"/>
  <c r="CH108" i="14"/>
  <c r="CH109" i="14"/>
  <c r="CH110" i="14"/>
  <c r="CH111" i="14"/>
  <c r="CH112" i="14"/>
  <c r="CH113" i="14"/>
  <c r="CH114" i="14"/>
  <c r="CH115" i="14"/>
  <c r="CH116" i="14"/>
  <c r="CH117" i="14"/>
  <c r="CH118" i="14"/>
  <c r="CH119" i="14"/>
  <c r="CH120" i="14"/>
  <c r="CH121" i="14"/>
  <c r="CH122" i="14"/>
  <c r="CH123" i="14"/>
  <c r="CH124" i="14"/>
  <c r="CH125" i="14"/>
  <c r="CH126" i="14"/>
  <c r="CH127" i="14"/>
  <c r="CH128" i="14"/>
  <c r="CH129" i="14"/>
  <c r="CH130" i="14"/>
  <c r="CH131" i="14"/>
  <c r="CH132" i="14"/>
  <c r="CH133" i="14"/>
  <c r="CH134" i="14"/>
  <c r="CH135" i="14"/>
  <c r="CH136" i="14"/>
  <c r="CH137" i="14"/>
  <c r="CH138" i="14"/>
  <c r="CH139" i="14"/>
  <c r="CH140" i="14"/>
  <c r="CH141" i="14"/>
  <c r="CH142" i="14"/>
  <c r="CH143" i="14"/>
  <c r="CH144" i="14"/>
  <c r="CH145" i="14"/>
  <c r="CH146" i="14"/>
  <c r="CH147" i="14"/>
  <c r="CH148" i="14"/>
  <c r="CH149" i="14"/>
  <c r="CH150" i="14"/>
  <c r="CH151" i="14"/>
  <c r="CH152" i="14"/>
  <c r="CH153" i="14"/>
  <c r="CH154" i="14"/>
  <c r="CH155" i="14"/>
  <c r="CH156" i="14"/>
  <c r="CH157" i="14"/>
  <c r="CH158" i="14"/>
  <c r="CH159" i="14"/>
  <c r="CH160" i="14"/>
  <c r="CH161" i="14"/>
  <c r="CH162" i="14"/>
  <c r="CH163" i="14"/>
  <c r="CH164" i="14"/>
  <c r="CH165" i="14"/>
  <c r="CH166" i="14"/>
  <c r="CH167" i="14"/>
  <c r="CH168" i="14"/>
  <c r="CH169" i="14"/>
  <c r="CH170" i="14"/>
  <c r="CH171" i="14"/>
  <c r="CH172" i="14"/>
  <c r="CH173" i="14"/>
  <c r="CH174" i="14"/>
  <c r="CH175" i="14"/>
  <c r="CH176" i="14"/>
  <c r="CH177" i="14"/>
  <c r="CH178" i="14"/>
  <c r="CH179" i="14"/>
  <c r="CH180" i="14"/>
  <c r="CH181" i="14"/>
  <c r="CH182" i="14"/>
  <c r="CH183" i="14"/>
  <c r="CH184" i="14"/>
  <c r="CH185" i="14"/>
  <c r="CH186" i="14"/>
  <c r="CH187" i="14"/>
  <c r="CH188" i="14"/>
  <c r="CH189" i="14"/>
  <c r="CH190" i="14"/>
  <c r="CH191" i="14"/>
  <c r="CH192" i="14"/>
  <c r="CH193" i="14"/>
  <c r="CH194" i="14"/>
  <c r="CH195" i="14"/>
  <c r="CH196" i="14"/>
  <c r="CH197" i="14"/>
  <c r="CH198" i="14"/>
  <c r="CH199" i="14"/>
  <c r="CH200" i="14"/>
  <c r="CH201" i="14"/>
  <c r="CH202" i="14"/>
  <c r="CH203" i="14"/>
  <c r="CH204" i="14"/>
  <c r="CH205" i="14"/>
  <c r="CH206" i="14"/>
  <c r="CH207" i="14"/>
  <c r="CH208" i="14"/>
  <c r="CH209" i="14"/>
  <c r="CH210" i="14"/>
  <c r="CH211" i="14"/>
  <c r="CH212" i="14"/>
  <c r="CH213" i="14"/>
  <c r="CH214" i="14"/>
  <c r="CH215" i="14"/>
  <c r="CH216" i="14"/>
  <c r="CH217" i="14"/>
  <c r="CH218" i="14"/>
  <c r="CH219" i="14"/>
  <c r="CH220" i="14"/>
  <c r="CH221" i="14"/>
  <c r="CH222" i="14"/>
  <c r="CH223" i="14"/>
  <c r="CH224" i="14"/>
  <c r="CH225" i="14"/>
  <c r="CH226" i="14"/>
  <c r="CH227" i="14"/>
  <c r="CH228" i="14"/>
  <c r="CH229" i="14"/>
  <c r="CH230" i="14"/>
  <c r="CH231" i="14"/>
  <c r="CH232" i="14"/>
  <c r="CH233" i="14"/>
  <c r="CH234" i="14"/>
  <c r="CH235" i="14"/>
  <c r="CH236" i="14"/>
  <c r="CH237" i="14"/>
  <c r="CH238" i="14"/>
  <c r="CH239" i="14"/>
  <c r="CH240" i="14"/>
  <c r="CH241" i="14"/>
  <c r="CH242" i="14"/>
  <c r="CH243" i="14"/>
  <c r="CH244" i="14"/>
  <c r="CH245" i="14"/>
  <c r="CH246" i="14"/>
  <c r="CH247" i="14"/>
  <c r="K210" i="20"/>
  <c r="CE38" i="14"/>
  <c r="CE52" i="14"/>
  <c r="BU48" i="14"/>
  <c r="BU42" i="14"/>
  <c r="BS79" i="14"/>
  <c r="BS52" i="14"/>
  <c r="BM38" i="14"/>
  <c r="BM52" i="14"/>
  <c r="BI34" i="14"/>
  <c r="BI46" i="14"/>
  <c r="AS72" i="14"/>
  <c r="AM79" i="14"/>
  <c r="AG72" i="14"/>
  <c r="Y79" i="14"/>
  <c r="CE21" i="14"/>
  <c r="CC21" i="14"/>
  <c r="CA21" i="14"/>
  <c r="BY21" i="14"/>
  <c r="BW21" i="14"/>
  <c r="BS21" i="14"/>
  <c r="BQ21" i="14"/>
  <c r="BM21" i="14"/>
  <c r="BK21" i="14"/>
  <c r="BI21" i="14"/>
  <c r="BE21" i="14"/>
  <c r="BA21" i="14"/>
  <c r="AY21" i="14"/>
  <c r="AW21" i="14"/>
  <c r="AU21" i="14"/>
  <c r="AS21" i="14"/>
  <c r="AQ21" i="14"/>
  <c r="AM21" i="14"/>
  <c r="AK21" i="14"/>
  <c r="AI21" i="14"/>
  <c r="AG21" i="14"/>
  <c r="AE21" i="14"/>
  <c r="AC21" i="14"/>
  <c r="Y21" i="14"/>
  <c r="W21" i="14"/>
  <c r="AD903" i="5"/>
  <c r="CC72" i="14"/>
  <c r="CA42" i="14"/>
  <c r="BY40" i="14"/>
  <c r="BW36" i="14"/>
  <c r="BQ79" i="14"/>
  <c r="BK38" i="14"/>
  <c r="Y397" i="11"/>
  <c r="X397" i="11"/>
  <c r="V452" i="5"/>
  <c r="F78" i="22"/>
  <c r="E78" i="22"/>
  <c r="D78" i="22"/>
  <c r="D18" i="22"/>
  <c r="D21" i="22" s="1"/>
  <c r="L275" i="20"/>
  <c r="B275" i="20"/>
  <c r="V274" i="20"/>
  <c r="B274" i="20"/>
  <c r="B273" i="20"/>
  <c r="L272" i="20"/>
  <c r="B272" i="20"/>
  <c r="V271" i="20"/>
  <c r="B271" i="20"/>
  <c r="B270" i="20"/>
  <c r="B269" i="20"/>
  <c r="L268" i="20"/>
  <c r="B268" i="20"/>
  <c r="B267" i="20"/>
  <c r="V265" i="20"/>
  <c r="B265" i="20"/>
  <c r="V264" i="20"/>
  <c r="B264" i="20"/>
  <c r="V263" i="20"/>
  <c r="B263" i="20"/>
  <c r="K261" i="20"/>
  <c r="K262" i="20" s="1"/>
  <c r="B261" i="20"/>
  <c r="V260" i="20"/>
  <c r="P260" i="20"/>
  <c r="B260" i="20"/>
  <c r="V259" i="20"/>
  <c r="P259" i="20"/>
  <c r="B259" i="20"/>
  <c r="V258" i="20"/>
  <c r="P258" i="20"/>
  <c r="B258" i="20"/>
  <c r="K256" i="20"/>
  <c r="K257" i="20" s="1"/>
  <c r="B256" i="20"/>
  <c r="L255" i="20"/>
  <c r="B255" i="20"/>
  <c r="L254" i="20"/>
  <c r="K254" i="20"/>
  <c r="B254" i="20"/>
  <c r="P253" i="20"/>
  <c r="L253" i="20"/>
  <c r="L252" i="20" s="1"/>
  <c r="K253" i="20"/>
  <c r="K251" i="20" s="1"/>
  <c r="B253" i="20"/>
  <c r="K252" i="20"/>
  <c r="B252" i="20"/>
  <c r="B251" i="20"/>
  <c r="V250" i="20"/>
  <c r="B250" i="20"/>
  <c r="V249" i="20"/>
  <c r="B249" i="20"/>
  <c r="V248" i="20"/>
  <c r="B248" i="20"/>
  <c r="B246" i="20"/>
  <c r="V245" i="20"/>
  <c r="P245" i="20"/>
  <c r="B245" i="20"/>
  <c r="V244" i="20"/>
  <c r="P244" i="20"/>
  <c r="B244" i="20"/>
  <c r="V243" i="20"/>
  <c r="P243" i="20"/>
  <c r="B243" i="20"/>
  <c r="B241" i="20"/>
  <c r="L240" i="20"/>
  <c r="L273" i="20" s="1"/>
  <c r="B240" i="20"/>
  <c r="L239" i="20"/>
  <c r="B239" i="20"/>
  <c r="L238" i="20"/>
  <c r="B238" i="20"/>
  <c r="B237" i="20"/>
  <c r="B236" i="20"/>
  <c r="O232" i="20"/>
  <c r="N232" i="20"/>
  <c r="M232" i="20"/>
  <c r="L232" i="20"/>
  <c r="B232" i="20"/>
  <c r="B231" i="20"/>
  <c r="B230" i="20"/>
  <c r="O229" i="20"/>
  <c r="N229" i="20"/>
  <c r="M229" i="20"/>
  <c r="L229" i="20"/>
  <c r="B229" i="20"/>
  <c r="B228" i="20"/>
  <c r="B227" i="20"/>
  <c r="B226" i="20"/>
  <c r="O225" i="20"/>
  <c r="O226" i="20" s="1"/>
  <c r="N225" i="20"/>
  <c r="N226" i="20" s="1"/>
  <c r="M225" i="20"/>
  <c r="M226" i="20" s="1"/>
  <c r="L225" i="20"/>
  <c r="B225" i="20"/>
  <c r="B224" i="20"/>
  <c r="V222" i="20"/>
  <c r="P222" i="20"/>
  <c r="B222" i="20"/>
  <c r="A222" i="20"/>
  <c r="V221" i="20"/>
  <c r="P221" i="20"/>
  <c r="B221" i="20"/>
  <c r="A221" i="20"/>
  <c r="V220" i="20"/>
  <c r="P220" i="20"/>
  <c r="B220" i="20"/>
  <c r="A220" i="20"/>
  <c r="O219" i="20"/>
  <c r="N219" i="20"/>
  <c r="M219" i="20"/>
  <c r="L219" i="20"/>
  <c r="K219" i="20"/>
  <c r="B219" i="20"/>
  <c r="V218" i="20"/>
  <c r="P218" i="20"/>
  <c r="A218" i="20"/>
  <c r="O217" i="20"/>
  <c r="N217" i="20"/>
  <c r="M217" i="20"/>
  <c r="L217" i="20"/>
  <c r="K217" i="20"/>
  <c r="L216" i="20"/>
  <c r="K216" i="20"/>
  <c r="V215" i="20"/>
  <c r="B215" i="20"/>
  <c r="A215" i="20"/>
  <c r="V214" i="20"/>
  <c r="B214" i="20"/>
  <c r="A214" i="20"/>
  <c r="V213" i="20"/>
  <c r="B213" i="20"/>
  <c r="A213" i="20"/>
  <c r="O212" i="20"/>
  <c r="O230" i="20" s="1"/>
  <c r="N212" i="20"/>
  <c r="N230" i="20"/>
  <c r="M212" i="20"/>
  <c r="M230" i="20"/>
  <c r="L212" i="20"/>
  <c r="L230" i="20"/>
  <c r="B212" i="20"/>
  <c r="V211" i="20"/>
  <c r="B211" i="20"/>
  <c r="A211" i="20"/>
  <c r="K209" i="20"/>
  <c r="O208" i="20"/>
  <c r="N208" i="20"/>
  <c r="N227" i="20" s="1"/>
  <c r="M208" i="20"/>
  <c r="M227" i="20" s="1"/>
  <c r="L208" i="20"/>
  <c r="L227" i="20" s="1"/>
  <c r="L207" i="20"/>
  <c r="K202" i="20"/>
  <c r="B202" i="20"/>
  <c r="V201" i="20"/>
  <c r="B201" i="20"/>
  <c r="A201" i="20"/>
  <c r="B200" i="20"/>
  <c r="V199" i="20"/>
  <c r="A199" i="20"/>
  <c r="V198" i="20"/>
  <c r="C198" i="20"/>
  <c r="A198" i="20" s="1"/>
  <c r="B198" i="20"/>
  <c r="V197" i="20"/>
  <c r="C197" i="20"/>
  <c r="A197" i="20" s="1"/>
  <c r="B197" i="20"/>
  <c r="K196" i="20"/>
  <c r="V195" i="20"/>
  <c r="A195" i="20"/>
  <c r="V194" i="20"/>
  <c r="C194" i="20"/>
  <c r="B194" i="20"/>
  <c r="A194" i="20"/>
  <c r="V193" i="20"/>
  <c r="C193" i="20"/>
  <c r="A193" i="20"/>
  <c r="B193" i="20"/>
  <c r="K192" i="20"/>
  <c r="V191" i="20"/>
  <c r="C191" i="20"/>
  <c r="A191" i="20"/>
  <c r="K190" i="20"/>
  <c r="K184" i="20"/>
  <c r="V183" i="20"/>
  <c r="B183" i="20"/>
  <c r="A183" i="20"/>
  <c r="B182" i="20"/>
  <c r="V181" i="20"/>
  <c r="B181" i="20"/>
  <c r="A181" i="20"/>
  <c r="K180" i="20"/>
  <c r="V179" i="20"/>
  <c r="C179" i="20"/>
  <c r="A179" i="20" s="1"/>
  <c r="B179" i="20"/>
  <c r="V178" i="20"/>
  <c r="C178" i="20"/>
  <c r="A178" i="20"/>
  <c r="B178" i="20"/>
  <c r="K177" i="20"/>
  <c r="V176" i="20"/>
  <c r="C176" i="20"/>
  <c r="A176" i="20"/>
  <c r="B176" i="20"/>
  <c r="V175" i="20"/>
  <c r="C175" i="20"/>
  <c r="A175" i="20" s="1"/>
  <c r="B175" i="20"/>
  <c r="V174" i="20"/>
  <c r="C174" i="20"/>
  <c r="A174" i="20"/>
  <c r="B174" i="20"/>
  <c r="K173" i="20"/>
  <c r="V172" i="20"/>
  <c r="C172" i="20"/>
  <c r="A172" i="20" s="1"/>
  <c r="B172" i="20"/>
  <c r="K171" i="20"/>
  <c r="V170" i="20"/>
  <c r="A170" i="20"/>
  <c r="V169" i="20"/>
  <c r="A169" i="20"/>
  <c r="V168" i="20"/>
  <c r="A168" i="20"/>
  <c r="V167" i="20"/>
  <c r="A167" i="20"/>
  <c r="V166" i="20"/>
  <c r="A166" i="20"/>
  <c r="K165" i="20"/>
  <c r="V164" i="20"/>
  <c r="A164" i="20"/>
  <c r="V163" i="20"/>
  <c r="A163" i="20"/>
  <c r="V162" i="20"/>
  <c r="A162" i="20"/>
  <c r="V161" i="20"/>
  <c r="A161" i="20"/>
  <c r="K160" i="20"/>
  <c r="K182" i="20" s="1"/>
  <c r="L151" i="20"/>
  <c r="A151" i="20"/>
  <c r="A150" i="20"/>
  <c r="A149" i="20"/>
  <c r="V146" i="20"/>
  <c r="A146" i="20"/>
  <c r="V145" i="20"/>
  <c r="A145" i="20"/>
  <c r="L144" i="20"/>
  <c r="K144" i="20"/>
  <c r="K143" i="20"/>
  <c r="V143" i="20" s="1"/>
  <c r="A143" i="20"/>
  <c r="V142" i="20"/>
  <c r="A142" i="20"/>
  <c r="V141" i="20"/>
  <c r="A141" i="20"/>
  <c r="L140" i="20"/>
  <c r="K139" i="20"/>
  <c r="A139" i="20"/>
  <c r="L138" i="20"/>
  <c r="V137" i="20"/>
  <c r="A137" i="20"/>
  <c r="L136" i="20"/>
  <c r="K136" i="20"/>
  <c r="V135" i="20"/>
  <c r="A135" i="20"/>
  <c r="V134" i="20"/>
  <c r="A134" i="20"/>
  <c r="A133" i="20"/>
  <c r="K132" i="20"/>
  <c r="K131" i="20"/>
  <c r="K130" i="20"/>
  <c r="K129" i="20"/>
  <c r="V129" i="20" s="1"/>
  <c r="A129" i="20"/>
  <c r="V128" i="20"/>
  <c r="A128" i="20"/>
  <c r="L127" i="20"/>
  <c r="V126" i="20"/>
  <c r="A126" i="20"/>
  <c r="L125" i="20"/>
  <c r="K125" i="20"/>
  <c r="V124" i="20"/>
  <c r="A124" i="20"/>
  <c r="L123" i="20"/>
  <c r="K123" i="20"/>
  <c r="V122" i="20"/>
  <c r="A122" i="20"/>
  <c r="L121" i="20"/>
  <c r="L149" i="20"/>
  <c r="K121" i="20"/>
  <c r="L114" i="20"/>
  <c r="A114" i="20"/>
  <c r="A113" i="20"/>
  <c r="A112" i="20"/>
  <c r="V109" i="20"/>
  <c r="A109" i="20"/>
  <c r="V108" i="20"/>
  <c r="A108" i="20"/>
  <c r="L107" i="20"/>
  <c r="K107" i="20"/>
  <c r="V106" i="20"/>
  <c r="A106" i="20"/>
  <c r="A105" i="20"/>
  <c r="K104" i="20"/>
  <c r="K103" i="20"/>
  <c r="K102" i="20"/>
  <c r="K101" i="20"/>
  <c r="V99" i="20"/>
  <c r="A99" i="20"/>
  <c r="L98" i="20"/>
  <c r="V97" i="20"/>
  <c r="A97" i="20"/>
  <c r="A96" i="20"/>
  <c r="K95" i="20"/>
  <c r="K94" i="20"/>
  <c r="K93" i="20"/>
  <c r="K92" i="20"/>
  <c r="K91" i="20"/>
  <c r="K90" i="20"/>
  <c r="V89" i="20"/>
  <c r="A89" i="20"/>
  <c r="L88" i="20"/>
  <c r="K87" i="20"/>
  <c r="V87" i="20" s="1"/>
  <c r="A87" i="20"/>
  <c r="K86" i="20"/>
  <c r="V86" i="20" s="1"/>
  <c r="A86" i="20"/>
  <c r="A85" i="20"/>
  <c r="K84" i="20"/>
  <c r="K83" i="20"/>
  <c r="K82" i="20"/>
  <c r="K81" i="20"/>
  <c r="K80" i="20"/>
  <c r="K79" i="20"/>
  <c r="K78" i="20"/>
  <c r="K77" i="20"/>
  <c r="K76" i="20"/>
  <c r="V76" i="20" s="1"/>
  <c r="A76" i="20"/>
  <c r="L75" i="20"/>
  <c r="V74" i="20"/>
  <c r="A74" i="20"/>
  <c r="A73" i="20"/>
  <c r="V70" i="20"/>
  <c r="A70" i="20"/>
  <c r="A69" i="20"/>
  <c r="V67" i="20"/>
  <c r="A67" i="20"/>
  <c r="A66" i="20"/>
  <c r="V63" i="20"/>
  <c r="A63" i="20"/>
  <c r="A62" i="20"/>
  <c r="L59" i="20"/>
  <c r="V58" i="20"/>
  <c r="A58" i="20"/>
  <c r="V57" i="20"/>
  <c r="A57" i="20"/>
  <c r="V56" i="20"/>
  <c r="A56" i="20"/>
  <c r="V55" i="20"/>
  <c r="A55" i="20"/>
  <c r="L52" i="20"/>
  <c r="K52" i="20"/>
  <c r="V51" i="20"/>
  <c r="A51" i="20"/>
  <c r="A50" i="20"/>
  <c r="V47" i="20"/>
  <c r="A47" i="20"/>
  <c r="V46" i="20"/>
  <c r="A46" i="20"/>
  <c r="V45" i="20"/>
  <c r="A45" i="20"/>
  <c r="L44" i="20"/>
  <c r="V43" i="20"/>
  <c r="A43" i="20"/>
  <c r="V42" i="20"/>
  <c r="A42" i="20"/>
  <c r="V41" i="20"/>
  <c r="A41" i="20"/>
  <c r="V40" i="20"/>
  <c r="A40" i="20"/>
  <c r="V39" i="20"/>
  <c r="A39" i="20"/>
  <c r="V34" i="20"/>
  <c r="A34" i="20"/>
  <c r="V33" i="20"/>
  <c r="A33" i="20"/>
  <c r="V32" i="20"/>
  <c r="A32" i="20"/>
  <c r="V31" i="20"/>
  <c r="A31" i="20"/>
  <c r="V30" i="20"/>
  <c r="A30" i="20"/>
  <c r="R28" i="20"/>
  <c r="L25" i="20"/>
  <c r="L112" i="20" s="1"/>
  <c r="K25" i="20"/>
  <c r="A24" i="20"/>
  <c r="A23" i="20"/>
  <c r="L22" i="20"/>
  <c r="V21" i="20"/>
  <c r="K21" i="20"/>
  <c r="A21" i="20"/>
  <c r="V20" i="20"/>
  <c r="R20" i="20"/>
  <c r="A20" i="20"/>
  <c r="K19" i="20"/>
  <c r="K18" i="20"/>
  <c r="V17" i="20"/>
  <c r="A17" i="20"/>
  <c r="V16" i="20"/>
  <c r="A16" i="20"/>
  <c r="L15" i="20"/>
  <c r="V14" i="20"/>
  <c r="A14" i="20"/>
  <c r="V13" i="20"/>
  <c r="K13" i="20"/>
  <c r="A13" i="20"/>
  <c r="L12" i="20"/>
  <c r="V11" i="20"/>
  <c r="A11" i="20"/>
  <c r="V10" i="20"/>
  <c r="K10" i="20"/>
  <c r="A10" i="20"/>
  <c r="L9" i="20"/>
  <c r="AU34" i="15"/>
  <c r="AU25" i="15" s="1"/>
  <c r="AT34" i="15"/>
  <c r="AS34" i="15"/>
  <c r="AR34" i="15"/>
  <c r="AP34" i="15"/>
  <c r="AO34" i="15"/>
  <c r="AL34" i="15"/>
  <c r="AJ34" i="15"/>
  <c r="X34" i="15"/>
  <c r="W34" i="15"/>
  <c r="P27" i="15"/>
  <c r="DM26" i="15"/>
  <c r="DG26" i="15"/>
  <c r="CQ26" i="15"/>
  <c r="BY26" i="15"/>
  <c r="BU26" i="15"/>
  <c r="BS26" i="15"/>
  <c r="O26" i="15"/>
  <c r="DU24" i="15"/>
  <c r="BM24" i="15"/>
  <c r="BK24" i="15"/>
  <c r="BI24" i="15"/>
  <c r="BG24" i="15"/>
  <c r="AV23" i="15"/>
  <c r="O23" i="15"/>
  <c r="CO12" i="15"/>
  <c r="FA11" i="15"/>
  <c r="EZ11" i="15"/>
  <c r="EY11" i="15"/>
  <c r="EX11" i="15"/>
  <c r="EW11" i="15"/>
  <c r="EV11" i="15"/>
  <c r="EU11" i="15"/>
  <c r="ET11" i="15"/>
  <c r="ES11" i="15"/>
  <c r="ER11" i="15"/>
  <c r="EO11" i="15"/>
  <c r="EN11" i="15"/>
  <c r="EM11" i="15"/>
  <c r="EL11" i="15"/>
  <c r="EK11" i="15"/>
  <c r="EI11" i="15"/>
  <c r="EH11" i="15"/>
  <c r="EG11" i="15"/>
  <c r="EF11" i="15"/>
  <c r="EE11" i="15"/>
  <c r="DO11" i="15"/>
  <c r="CM11" i="15"/>
  <c r="CL11" i="15"/>
  <c r="CK11" i="15"/>
  <c r="CJ11" i="15"/>
  <c r="CI11" i="15"/>
  <c r="CH11" i="15"/>
  <c r="CG11" i="15"/>
  <c r="CA11" i="15"/>
  <c r="BW11" i="15"/>
  <c r="BE11" i="15"/>
  <c r="BD11" i="15"/>
  <c r="BC11" i="15"/>
  <c r="BB11" i="15"/>
  <c r="BA11" i="15"/>
  <c r="AZ11" i="15"/>
  <c r="AY11" i="15"/>
  <c r="AX11" i="15"/>
  <c r="AW11" i="15"/>
  <c r="AV11" i="15"/>
  <c r="AU11" i="15"/>
  <c r="AT11" i="15"/>
  <c r="AS11" i="15"/>
  <c r="AR11" i="15"/>
  <c r="AQ11" i="15"/>
  <c r="AP11" i="15"/>
  <c r="AO11" i="15"/>
  <c r="AN11" i="15"/>
  <c r="AM11" i="15"/>
  <c r="AL11" i="15"/>
  <c r="AK11" i="15"/>
  <c r="AJ11" i="15"/>
  <c r="AI11" i="15"/>
  <c r="AH11" i="15"/>
  <c r="AG11" i="15"/>
  <c r="AF11" i="15"/>
  <c r="AE11" i="15"/>
  <c r="AD11" i="15"/>
  <c r="AC11" i="15"/>
  <c r="AB11" i="15"/>
  <c r="AA11" i="15"/>
  <c r="Z11" i="15"/>
  <c r="Y11" i="15"/>
  <c r="X11" i="15"/>
  <c r="W11" i="15"/>
  <c r="EQ6" i="15"/>
  <c r="EQ11" i="15" s="1"/>
  <c r="CC46" i="14"/>
  <c r="CA52" i="14"/>
  <c r="BY48" i="14"/>
  <c r="BW50" i="14"/>
  <c r="BQ46" i="14"/>
  <c r="BK52" i="14"/>
  <c r="CC8" i="14"/>
  <c r="CA23" i="14"/>
  <c r="BY23" i="14"/>
  <c r="BW23" i="14"/>
  <c r="BS23" i="14"/>
  <c r="BQ8" i="14"/>
  <c r="BM23" i="14"/>
  <c r="BK8" i="14"/>
  <c r="BI8" i="14"/>
  <c r="L247" i="14"/>
  <c r="L246" i="14"/>
  <c r="L245" i="14"/>
  <c r="L244" i="14"/>
  <c r="L243" i="14"/>
  <c r="L242" i="14"/>
  <c r="L241" i="14"/>
  <c r="L240" i="14"/>
  <c r="L239" i="14"/>
  <c r="L238" i="14"/>
  <c r="L237" i="14"/>
  <c r="L236" i="14"/>
  <c r="L235" i="14"/>
  <c r="L234" i="14"/>
  <c r="L233" i="14"/>
  <c r="L232" i="14"/>
  <c r="L231" i="14"/>
  <c r="L230" i="14"/>
  <c r="L229" i="14"/>
  <c r="L228" i="14"/>
  <c r="L227" i="14"/>
  <c r="L226" i="14"/>
  <c r="L225" i="14"/>
  <c r="L224" i="14"/>
  <c r="L223" i="14"/>
  <c r="L222" i="14"/>
  <c r="L221" i="14"/>
  <c r="L220" i="14"/>
  <c r="L219" i="14"/>
  <c r="L218" i="14"/>
  <c r="L217" i="14"/>
  <c r="L216" i="14"/>
  <c r="L215" i="14"/>
  <c r="L214" i="14"/>
  <c r="L213" i="14"/>
  <c r="L212" i="14"/>
  <c r="L211" i="14"/>
  <c r="L210" i="14"/>
  <c r="L209" i="14"/>
  <c r="L208" i="14"/>
  <c r="L207" i="14"/>
  <c r="L206" i="14"/>
  <c r="L205" i="14"/>
  <c r="L204" i="14"/>
  <c r="L203" i="14"/>
  <c r="L202" i="14"/>
  <c r="L201" i="14"/>
  <c r="L200" i="14"/>
  <c r="L199" i="14"/>
  <c r="L198" i="14"/>
  <c r="L197" i="14"/>
  <c r="L196" i="14"/>
  <c r="L195" i="14"/>
  <c r="L194" i="14"/>
  <c r="L193" i="14"/>
  <c r="L192" i="14"/>
  <c r="L191" i="14"/>
  <c r="L190" i="14"/>
  <c r="L189" i="14"/>
  <c r="L188" i="14"/>
  <c r="L187" i="14"/>
  <c r="L186" i="14"/>
  <c r="L185" i="14"/>
  <c r="L184" i="14"/>
  <c r="L183" i="14"/>
  <c r="L182" i="14"/>
  <c r="L181" i="14"/>
  <c r="L180" i="14"/>
  <c r="L179" i="14"/>
  <c r="L178" i="14"/>
  <c r="L177" i="14"/>
  <c r="L176" i="14"/>
  <c r="L175" i="14"/>
  <c r="L174" i="14"/>
  <c r="L173" i="14"/>
  <c r="L172" i="14"/>
  <c r="L171" i="14"/>
  <c r="L170" i="14"/>
  <c r="L169" i="14"/>
  <c r="L168" i="14"/>
  <c r="L167" i="14"/>
  <c r="L166" i="14"/>
  <c r="L165" i="14"/>
  <c r="L164" i="14"/>
  <c r="L163" i="14"/>
  <c r="L162" i="14"/>
  <c r="L161" i="14"/>
  <c r="L160" i="14"/>
  <c r="L159" i="14"/>
  <c r="L158" i="14"/>
  <c r="L157" i="14"/>
  <c r="L156" i="14"/>
  <c r="L155" i="14"/>
  <c r="L154" i="14"/>
  <c r="L153" i="14"/>
  <c r="L152" i="14"/>
  <c r="L151" i="14"/>
  <c r="L150" i="14"/>
  <c r="L149" i="14"/>
  <c r="L148" i="14"/>
  <c r="L147" i="14"/>
  <c r="L146" i="14"/>
  <c r="L145" i="14"/>
  <c r="L144" i="14"/>
  <c r="L143" i="14"/>
  <c r="L142" i="14"/>
  <c r="L141" i="14"/>
  <c r="L140" i="14"/>
  <c r="L139" i="14"/>
  <c r="L138" i="14"/>
  <c r="L137" i="14"/>
  <c r="L136" i="14"/>
  <c r="L135" i="14"/>
  <c r="L134" i="14"/>
  <c r="L133" i="14"/>
  <c r="L132" i="14"/>
  <c r="L131" i="14"/>
  <c r="L130" i="14"/>
  <c r="L129" i="14"/>
  <c r="L128" i="14"/>
  <c r="L127" i="14"/>
  <c r="L126" i="14"/>
  <c r="L125" i="14"/>
  <c r="L124" i="14"/>
  <c r="L123" i="14"/>
  <c r="L122" i="14"/>
  <c r="L121" i="14"/>
  <c r="L120" i="14"/>
  <c r="L119" i="14"/>
  <c r="L118" i="14"/>
  <c r="L117" i="14"/>
  <c r="L116" i="14"/>
  <c r="L115" i="14"/>
  <c r="L114" i="14"/>
  <c r="L113" i="14"/>
  <c r="L112" i="14"/>
  <c r="L111" i="14"/>
  <c r="L110" i="14"/>
  <c r="L109" i="14"/>
  <c r="L108" i="14"/>
  <c r="L107" i="14"/>
  <c r="L106" i="14"/>
  <c r="L105" i="14"/>
  <c r="L104" i="14"/>
  <c r="L103" i="14"/>
  <c r="L102" i="14"/>
  <c r="L101" i="14"/>
  <c r="L100" i="14"/>
  <c r="L99" i="14"/>
  <c r="L98" i="14"/>
  <c r="L97" i="14"/>
  <c r="L96" i="14"/>
  <c r="L95" i="14"/>
  <c r="L94" i="14"/>
  <c r="L93" i="14"/>
  <c r="L92" i="14"/>
  <c r="L91" i="14"/>
  <c r="L90" i="14"/>
  <c r="L89" i="14"/>
  <c r="L88" i="14"/>
  <c r="L87" i="14"/>
  <c r="L86" i="14"/>
  <c r="L85" i="14"/>
  <c r="L84" i="14"/>
  <c r="CE81" i="14"/>
  <c r="CC81" i="14"/>
  <c r="CA81" i="14"/>
  <c r="BY81" i="14"/>
  <c r="BW81" i="14"/>
  <c r="BS81" i="14"/>
  <c r="BQ81" i="14"/>
  <c r="BM81" i="14"/>
  <c r="BK81" i="14"/>
  <c r="BI81" i="14"/>
  <c r="AS81" i="14"/>
  <c r="AQ81" i="14"/>
  <c r="AO81" i="14"/>
  <c r="AM81" i="14"/>
  <c r="AK81" i="14"/>
  <c r="AI81" i="14"/>
  <c r="AG81" i="14"/>
  <c r="AE81" i="14"/>
  <c r="Y81" i="14"/>
  <c r="W81" i="14"/>
  <c r="P81" i="14"/>
  <c r="L81" i="14"/>
  <c r="P79" i="14"/>
  <c r="L79" i="14"/>
  <c r="AT24" i="15"/>
  <c r="P77" i="14"/>
  <c r="L77" i="14"/>
  <c r="P75" i="14"/>
  <c r="L75" i="14"/>
  <c r="P74" i="14"/>
  <c r="L74" i="14"/>
  <c r="P72" i="14"/>
  <c r="L72" i="14"/>
  <c r="AQ70" i="14"/>
  <c r="AO70" i="14"/>
  <c r="AK70" i="14"/>
  <c r="AI70" i="14"/>
  <c r="AE70" i="14"/>
  <c r="L70" i="14"/>
  <c r="P69" i="14"/>
  <c r="L67" i="14"/>
  <c r="P66" i="14"/>
  <c r="P64" i="14"/>
  <c r="L64" i="14"/>
  <c r="P62" i="14"/>
  <c r="L62" i="14"/>
  <c r="P60" i="14"/>
  <c r="L60" i="14"/>
  <c r="CE58" i="14"/>
  <c r="CC58" i="14"/>
  <c r="CA58" i="14"/>
  <c r="BY58" i="14"/>
  <c r="BW58" i="14"/>
  <c r="BS58" i="14"/>
  <c r="BQ58" i="14"/>
  <c r="BM58" i="14"/>
  <c r="BK58" i="14"/>
  <c r="BI58" i="14"/>
  <c r="P58" i="14"/>
  <c r="L58" i="14"/>
  <c r="P56" i="14"/>
  <c r="L56" i="14"/>
  <c r="P54" i="14"/>
  <c r="L54" i="14"/>
  <c r="P52" i="14"/>
  <c r="L52" i="14"/>
  <c r="P50" i="14"/>
  <c r="L50" i="14"/>
  <c r="P48" i="14"/>
  <c r="L48" i="14"/>
  <c r="P46" i="14"/>
  <c r="L46" i="14"/>
  <c r="P44" i="14"/>
  <c r="L44" i="14"/>
  <c r="P42" i="14"/>
  <c r="L42" i="14"/>
  <c r="P40" i="14"/>
  <c r="L40" i="14"/>
  <c r="P38" i="14"/>
  <c r="L38" i="14"/>
  <c r="P36" i="14"/>
  <c r="L36" i="14"/>
  <c r="P34" i="14"/>
  <c r="L34" i="14"/>
  <c r="P32" i="14"/>
  <c r="L32" i="14"/>
  <c r="P30" i="14"/>
  <c r="L30" i="14"/>
  <c r="P27" i="14"/>
  <c r="L27" i="14"/>
  <c r="L25" i="14"/>
  <c r="L23" i="14"/>
  <c r="L20" i="14"/>
  <c r="L18" i="14"/>
  <c r="P16" i="14"/>
  <c r="L16" i="14"/>
  <c r="L14" i="14"/>
  <c r="L11" i="14"/>
  <c r="L8" i="14"/>
  <c r="V3" i="14"/>
  <c r="U3" i="14"/>
  <c r="Y643" i="11"/>
  <c r="X643" i="11"/>
  <c r="Y642" i="11"/>
  <c r="X642" i="11"/>
  <c r="Y641" i="11"/>
  <c r="X641" i="11"/>
  <c r="Y640" i="11"/>
  <c r="X640" i="11"/>
  <c r="Y639" i="11"/>
  <c r="X639" i="11"/>
  <c r="Y638" i="11"/>
  <c r="X638" i="11"/>
  <c r="Y637" i="11"/>
  <c r="X637" i="11"/>
  <c r="Z637" i="11" s="1"/>
  <c r="Y636" i="11"/>
  <c r="X636" i="11"/>
  <c r="Y635" i="11"/>
  <c r="X635" i="11"/>
  <c r="Y634" i="11"/>
  <c r="X634" i="11"/>
  <c r="Y633" i="11"/>
  <c r="X633" i="11"/>
  <c r="Y632" i="11"/>
  <c r="X632" i="11"/>
  <c r="Y631" i="11"/>
  <c r="X631" i="11"/>
  <c r="Y630" i="11"/>
  <c r="X630" i="11"/>
  <c r="Y629" i="11"/>
  <c r="X629" i="11"/>
  <c r="Y628" i="11"/>
  <c r="X628" i="11"/>
  <c r="Y627" i="11"/>
  <c r="X627" i="11"/>
  <c r="Y626" i="11"/>
  <c r="X626" i="11"/>
  <c r="Y625" i="11"/>
  <c r="X625" i="11"/>
  <c r="Z625" i="11" s="1"/>
  <c r="Y624" i="11"/>
  <c r="X624" i="11"/>
  <c r="Y623" i="11"/>
  <c r="X623" i="11"/>
  <c r="Y622" i="11"/>
  <c r="X622" i="11"/>
  <c r="Y621" i="11"/>
  <c r="X621" i="11"/>
  <c r="Y620" i="11"/>
  <c r="X620" i="11"/>
  <c r="Y619" i="11"/>
  <c r="X619" i="11"/>
  <c r="Y618" i="11"/>
  <c r="X618" i="11"/>
  <c r="Y617" i="11"/>
  <c r="X617" i="11"/>
  <c r="Z617" i="11" s="1"/>
  <c r="Y616" i="11"/>
  <c r="X616" i="11"/>
  <c r="Y615" i="11"/>
  <c r="X615" i="11"/>
  <c r="Y614" i="11"/>
  <c r="X614" i="11"/>
  <c r="Y613" i="11"/>
  <c r="X613" i="11"/>
  <c r="Y612" i="11"/>
  <c r="X612" i="11"/>
  <c r="Y611" i="11"/>
  <c r="X611" i="11"/>
  <c r="Y610" i="11"/>
  <c r="X610" i="11"/>
  <c r="Y609" i="11"/>
  <c r="X609" i="11"/>
  <c r="Z609" i="11" s="1"/>
  <c r="Y608" i="11"/>
  <c r="X608" i="11"/>
  <c r="Y607" i="11"/>
  <c r="X607" i="11"/>
  <c r="Y606" i="11"/>
  <c r="X606" i="11"/>
  <c r="Y605" i="11"/>
  <c r="X605" i="11"/>
  <c r="Y604" i="11"/>
  <c r="X604" i="11"/>
  <c r="Y603" i="11"/>
  <c r="X603" i="11"/>
  <c r="Y602" i="11"/>
  <c r="X602" i="11"/>
  <c r="Y601" i="11"/>
  <c r="X601" i="11"/>
  <c r="Z601" i="11" s="1"/>
  <c r="Y600" i="11"/>
  <c r="X600" i="11"/>
  <c r="Y599" i="11"/>
  <c r="X599" i="11"/>
  <c r="Y598" i="11"/>
  <c r="X598" i="11"/>
  <c r="Y597" i="11"/>
  <c r="X597" i="11"/>
  <c r="Y596" i="11"/>
  <c r="X596" i="11"/>
  <c r="Y595" i="11"/>
  <c r="X595" i="11"/>
  <c r="Y594" i="11"/>
  <c r="X594" i="11"/>
  <c r="Y593" i="11"/>
  <c r="X593" i="11"/>
  <c r="Y592" i="11"/>
  <c r="X592" i="11"/>
  <c r="Y591" i="11"/>
  <c r="X591" i="11"/>
  <c r="Y590" i="11"/>
  <c r="X590" i="11"/>
  <c r="Y589" i="11"/>
  <c r="X589" i="11"/>
  <c r="Y588" i="11"/>
  <c r="X588" i="11"/>
  <c r="Z588" i="11" s="1"/>
  <c r="Y587" i="11"/>
  <c r="X587" i="11"/>
  <c r="Y586" i="11"/>
  <c r="X586" i="11"/>
  <c r="Y585" i="11"/>
  <c r="X585" i="11"/>
  <c r="Y584" i="11"/>
  <c r="X584" i="11"/>
  <c r="Y583" i="11"/>
  <c r="X583" i="11"/>
  <c r="Y582" i="11"/>
  <c r="X582" i="11"/>
  <c r="Y581" i="11"/>
  <c r="X581" i="11"/>
  <c r="Y580" i="11"/>
  <c r="X580" i="11"/>
  <c r="Y579" i="11"/>
  <c r="X579" i="11"/>
  <c r="Y578" i="11"/>
  <c r="X578" i="11"/>
  <c r="Y577" i="11"/>
  <c r="X577" i="11"/>
  <c r="Y576" i="11"/>
  <c r="X576" i="11"/>
  <c r="Y575" i="11"/>
  <c r="X575" i="11"/>
  <c r="Y574" i="11"/>
  <c r="X574" i="11"/>
  <c r="Y573" i="11"/>
  <c r="X573" i="11"/>
  <c r="Y572" i="11"/>
  <c r="X572" i="11"/>
  <c r="Z572" i="11" s="1"/>
  <c r="Y571" i="11"/>
  <c r="X571" i="11"/>
  <c r="Y570" i="11"/>
  <c r="X570" i="11"/>
  <c r="Y569" i="11"/>
  <c r="X569" i="11"/>
  <c r="Y568" i="11"/>
  <c r="X568" i="11"/>
  <c r="Y567" i="11"/>
  <c r="X567" i="11"/>
  <c r="Y566" i="11"/>
  <c r="X566" i="11"/>
  <c r="Y565" i="11"/>
  <c r="X565" i="11"/>
  <c r="Y564" i="11"/>
  <c r="X564" i="11"/>
  <c r="Z564" i="11" s="1"/>
  <c r="Y563" i="11"/>
  <c r="X563" i="11"/>
  <c r="Y562" i="11"/>
  <c r="X562" i="11"/>
  <c r="Y561" i="11"/>
  <c r="X561" i="11"/>
  <c r="Y560" i="11"/>
  <c r="X560" i="11"/>
  <c r="Y559" i="11"/>
  <c r="X559" i="11"/>
  <c r="Y558" i="11"/>
  <c r="X558" i="11"/>
  <c r="Y557" i="11"/>
  <c r="X557" i="11"/>
  <c r="Y556" i="11"/>
  <c r="X556" i="11"/>
  <c r="Y555" i="11"/>
  <c r="X555" i="11"/>
  <c r="Y554" i="11"/>
  <c r="X554" i="11"/>
  <c r="Y553" i="11"/>
  <c r="X553" i="11"/>
  <c r="Y552" i="11"/>
  <c r="X552" i="11"/>
  <c r="Y551" i="11"/>
  <c r="X551" i="11"/>
  <c r="Y550" i="11"/>
  <c r="X550" i="11"/>
  <c r="Y549" i="11"/>
  <c r="X549" i="11"/>
  <c r="Y548" i="11"/>
  <c r="X548" i="11"/>
  <c r="Z548" i="11" s="1"/>
  <c r="Y547" i="11"/>
  <c r="X547" i="11"/>
  <c r="Y546" i="11"/>
  <c r="X546" i="11"/>
  <c r="Y545" i="11"/>
  <c r="X545" i="11"/>
  <c r="Y544" i="11"/>
  <c r="X544" i="11"/>
  <c r="Y543" i="11"/>
  <c r="X543" i="11"/>
  <c r="Y542" i="11"/>
  <c r="X542" i="11"/>
  <c r="Y541" i="11"/>
  <c r="X541" i="11"/>
  <c r="Y540" i="11"/>
  <c r="X540" i="11"/>
  <c r="Z540" i="11" s="1"/>
  <c r="Y539" i="11"/>
  <c r="X539" i="11"/>
  <c r="Y538" i="11"/>
  <c r="X538" i="11"/>
  <c r="Y537" i="11"/>
  <c r="X537" i="11"/>
  <c r="Y536" i="11"/>
  <c r="X536" i="11"/>
  <c r="Y535" i="11"/>
  <c r="X535" i="11"/>
  <c r="Y534" i="11"/>
  <c r="X534" i="11"/>
  <c r="Y533" i="11"/>
  <c r="X533" i="11"/>
  <c r="Y532" i="11"/>
  <c r="X532" i="11"/>
  <c r="Z532" i="11" s="1"/>
  <c r="Y531" i="11"/>
  <c r="X531" i="11"/>
  <c r="Y530" i="11"/>
  <c r="X530" i="11"/>
  <c r="Y529" i="11"/>
  <c r="X529" i="11"/>
  <c r="Y528" i="11"/>
  <c r="X528" i="11"/>
  <c r="Y527" i="11"/>
  <c r="X527" i="11"/>
  <c r="Y526" i="11"/>
  <c r="X526" i="11"/>
  <c r="Y525" i="11"/>
  <c r="X525" i="11"/>
  <c r="Y524" i="11"/>
  <c r="X524" i="11"/>
  <c r="Z524" i="11" s="1"/>
  <c r="Y523" i="11"/>
  <c r="X523" i="11"/>
  <c r="Y522" i="11"/>
  <c r="X522" i="11"/>
  <c r="Y521" i="11"/>
  <c r="X521" i="11"/>
  <c r="Z521" i="11" s="1"/>
  <c r="Y520" i="11"/>
  <c r="X520" i="11"/>
  <c r="Y519" i="11"/>
  <c r="X519" i="11"/>
  <c r="Y518" i="11"/>
  <c r="X518" i="11"/>
  <c r="Y517" i="11"/>
  <c r="X517" i="11"/>
  <c r="Y516" i="11"/>
  <c r="X516" i="11"/>
  <c r="Z516" i="11" s="1"/>
  <c r="Y515" i="11"/>
  <c r="X515" i="11"/>
  <c r="Y514" i="11"/>
  <c r="X514" i="11"/>
  <c r="Y513" i="11"/>
  <c r="X513" i="11"/>
  <c r="Y512" i="11"/>
  <c r="X512" i="11"/>
  <c r="Y511" i="11"/>
  <c r="X511" i="11"/>
  <c r="Y510" i="11"/>
  <c r="X510" i="11"/>
  <c r="Y509" i="11"/>
  <c r="X509" i="11"/>
  <c r="Y508" i="11"/>
  <c r="X508" i="11"/>
  <c r="Z508" i="11" s="1"/>
  <c r="Y507" i="11"/>
  <c r="X507" i="11"/>
  <c r="Y506" i="11"/>
  <c r="X506" i="11"/>
  <c r="Y505" i="11"/>
  <c r="X505" i="11"/>
  <c r="Z505" i="11" s="1"/>
  <c r="Y504" i="11"/>
  <c r="X504" i="11"/>
  <c r="Y503" i="11"/>
  <c r="X503" i="11"/>
  <c r="Y502" i="11"/>
  <c r="X502" i="11"/>
  <c r="Y501" i="11"/>
  <c r="X501" i="11"/>
  <c r="Y500" i="11"/>
  <c r="X500" i="11"/>
  <c r="Z500" i="11" s="1"/>
  <c r="Y499" i="11"/>
  <c r="X499" i="11"/>
  <c r="Y498" i="11"/>
  <c r="X498" i="11"/>
  <c r="Y497" i="11"/>
  <c r="X497" i="11"/>
  <c r="Y496" i="11"/>
  <c r="X496" i="11"/>
  <c r="Y495" i="11"/>
  <c r="X495" i="11"/>
  <c r="Y494" i="11"/>
  <c r="X494" i="11"/>
  <c r="Y493" i="11"/>
  <c r="X493" i="11"/>
  <c r="Y492" i="11"/>
  <c r="X492" i="11"/>
  <c r="Z492" i="11" s="1"/>
  <c r="Y491" i="11"/>
  <c r="X491" i="11"/>
  <c r="Y490" i="11"/>
  <c r="X490" i="11"/>
  <c r="Y489" i="11"/>
  <c r="X489" i="11"/>
  <c r="Y488" i="11"/>
  <c r="X488" i="11"/>
  <c r="Y487" i="11"/>
  <c r="X487" i="11"/>
  <c r="Y486" i="11"/>
  <c r="X486" i="11"/>
  <c r="Y485" i="11"/>
  <c r="X485" i="11"/>
  <c r="Y484" i="11"/>
  <c r="X484" i="11"/>
  <c r="Z484" i="11" s="1"/>
  <c r="Y483" i="11"/>
  <c r="X483" i="11"/>
  <c r="Y482" i="11"/>
  <c r="X482" i="11"/>
  <c r="Y481" i="11"/>
  <c r="X481" i="11"/>
  <c r="Y480" i="11"/>
  <c r="X480" i="11"/>
  <c r="Y479" i="11"/>
  <c r="X479" i="11"/>
  <c r="Y478" i="11"/>
  <c r="X478" i="11"/>
  <c r="Y477" i="11"/>
  <c r="X477" i="11"/>
  <c r="Z477" i="11" s="1"/>
  <c r="Y476" i="11"/>
  <c r="X476" i="11"/>
  <c r="Z476" i="11" s="1"/>
  <c r="Y475" i="11"/>
  <c r="X475" i="11"/>
  <c r="Y474" i="11"/>
  <c r="X474" i="11"/>
  <c r="Y473" i="11"/>
  <c r="X473" i="11"/>
  <c r="Z473" i="11" s="1"/>
  <c r="Y472" i="11"/>
  <c r="X472" i="11"/>
  <c r="Y471" i="11"/>
  <c r="X471" i="11"/>
  <c r="Y470" i="11"/>
  <c r="X470" i="11"/>
  <c r="Y469" i="11"/>
  <c r="X469" i="11"/>
  <c r="Z469" i="11" s="1"/>
  <c r="Y468" i="11"/>
  <c r="X468" i="11"/>
  <c r="Z468" i="11" s="1"/>
  <c r="Y467" i="11"/>
  <c r="X467" i="11"/>
  <c r="Y466" i="11"/>
  <c r="X466" i="11"/>
  <c r="Y465" i="11"/>
  <c r="X465" i="11"/>
  <c r="Y464" i="11"/>
  <c r="X464" i="11"/>
  <c r="Y463" i="11"/>
  <c r="X463" i="11"/>
  <c r="Y462" i="11"/>
  <c r="X462" i="11"/>
  <c r="Y461" i="11"/>
  <c r="X461" i="11"/>
  <c r="Y460" i="11"/>
  <c r="X460" i="11"/>
  <c r="Z460" i="11" s="1"/>
  <c r="Y459" i="11"/>
  <c r="X459" i="11"/>
  <c r="Y458" i="11"/>
  <c r="X458" i="11"/>
  <c r="Y457" i="11"/>
  <c r="X457" i="11"/>
  <c r="Y456" i="11"/>
  <c r="X456" i="11"/>
  <c r="Y455" i="11"/>
  <c r="X455" i="11"/>
  <c r="Y454" i="11"/>
  <c r="X454" i="11"/>
  <c r="Y453" i="11"/>
  <c r="X453" i="11"/>
  <c r="Y452" i="11"/>
  <c r="X452" i="11"/>
  <c r="Z452" i="11" s="1"/>
  <c r="Y451" i="11"/>
  <c r="X451" i="11"/>
  <c r="Y450" i="11"/>
  <c r="X450" i="11"/>
  <c r="Y449" i="11"/>
  <c r="X449" i="11"/>
  <c r="Y448" i="11"/>
  <c r="X448" i="11"/>
  <c r="Y447" i="11"/>
  <c r="X447" i="11"/>
  <c r="Y446" i="11"/>
  <c r="X446" i="11"/>
  <c r="Y445" i="11"/>
  <c r="X445" i="11"/>
  <c r="Y444" i="11"/>
  <c r="X444" i="11"/>
  <c r="Z444" i="11" s="1"/>
  <c r="Y443" i="11"/>
  <c r="X443" i="11"/>
  <c r="Y442" i="11"/>
  <c r="X442" i="11"/>
  <c r="Y441" i="11"/>
  <c r="X441" i="11"/>
  <c r="Y440" i="11"/>
  <c r="X440" i="11"/>
  <c r="Y439" i="11"/>
  <c r="X439" i="11"/>
  <c r="Y438" i="11"/>
  <c r="X438" i="11"/>
  <c r="Y437" i="11"/>
  <c r="X437" i="11"/>
  <c r="Y436" i="11"/>
  <c r="X436" i="11"/>
  <c r="Z436" i="11" s="1"/>
  <c r="Y435" i="11"/>
  <c r="X435" i="11"/>
  <c r="Y434" i="11"/>
  <c r="X434" i="11"/>
  <c r="Y433" i="11"/>
  <c r="X433" i="11"/>
  <c r="Y432" i="11"/>
  <c r="X432" i="11"/>
  <c r="Y431" i="11"/>
  <c r="X431" i="11"/>
  <c r="Y430" i="11"/>
  <c r="X430" i="11"/>
  <c r="Y429" i="11"/>
  <c r="X429" i="11"/>
  <c r="Y428" i="11"/>
  <c r="X428" i="11"/>
  <c r="Z428" i="11" s="1"/>
  <c r="Y427" i="11"/>
  <c r="X427" i="11"/>
  <c r="Y426" i="11"/>
  <c r="X426" i="11"/>
  <c r="Y425" i="11"/>
  <c r="X425" i="11"/>
  <c r="Y424" i="11"/>
  <c r="X424" i="11"/>
  <c r="Y423" i="11"/>
  <c r="X423" i="11"/>
  <c r="Y422" i="11"/>
  <c r="X422" i="11"/>
  <c r="Y421" i="11"/>
  <c r="X421" i="11"/>
  <c r="Y420" i="11"/>
  <c r="X420" i="11"/>
  <c r="Y419" i="11"/>
  <c r="X419" i="11"/>
  <c r="Y418" i="11"/>
  <c r="X418" i="11"/>
  <c r="Y417" i="11"/>
  <c r="X417" i="11"/>
  <c r="Y416" i="11"/>
  <c r="X416" i="11"/>
  <c r="Y415" i="11"/>
  <c r="X415" i="11"/>
  <c r="Y414" i="11"/>
  <c r="X414" i="11"/>
  <c r="Y413" i="11"/>
  <c r="X413" i="11"/>
  <c r="Y412" i="11"/>
  <c r="X412" i="11"/>
  <c r="Y411" i="11"/>
  <c r="X411" i="11"/>
  <c r="Y410" i="11"/>
  <c r="X410" i="11"/>
  <c r="Y409" i="11"/>
  <c r="X409" i="11"/>
  <c r="Y408" i="11"/>
  <c r="X408" i="11"/>
  <c r="Y407" i="11"/>
  <c r="X407" i="11"/>
  <c r="Y406" i="11"/>
  <c r="X406" i="11"/>
  <c r="Y405" i="11"/>
  <c r="X405" i="11"/>
  <c r="Y404" i="11"/>
  <c r="X404" i="11"/>
  <c r="Z404" i="11" s="1"/>
  <c r="Y403" i="11"/>
  <c r="X403" i="11"/>
  <c r="Y402" i="11"/>
  <c r="X402" i="11"/>
  <c r="Y401" i="11"/>
  <c r="X401" i="11"/>
  <c r="Z401" i="11" s="1"/>
  <c r="Y400" i="11"/>
  <c r="X400" i="11"/>
  <c r="Y399" i="11"/>
  <c r="X399" i="11"/>
  <c r="Y398" i="11"/>
  <c r="X398" i="11"/>
  <c r="Y396" i="11"/>
  <c r="X396" i="11"/>
  <c r="Y395" i="11"/>
  <c r="X395" i="11"/>
  <c r="Z395" i="11" s="1"/>
  <c r="Y394" i="11"/>
  <c r="X394" i="11"/>
  <c r="Y393" i="11"/>
  <c r="X393" i="11"/>
  <c r="Y392" i="11"/>
  <c r="X392" i="11"/>
  <c r="Y391" i="11"/>
  <c r="X391" i="11"/>
  <c r="Y390" i="11"/>
  <c r="X390" i="11"/>
  <c r="Y389" i="11"/>
  <c r="X389" i="11"/>
  <c r="Y388" i="11"/>
  <c r="X388" i="11"/>
  <c r="Y387" i="11"/>
  <c r="X387" i="11"/>
  <c r="Z387" i="11" s="1"/>
  <c r="Y386" i="11"/>
  <c r="X386" i="11"/>
  <c r="Y385" i="11"/>
  <c r="X385" i="11"/>
  <c r="Y384" i="11"/>
  <c r="X384" i="11"/>
  <c r="Z384" i="11" s="1"/>
  <c r="Y383" i="11"/>
  <c r="X383" i="11"/>
  <c r="Y382" i="11"/>
  <c r="X382" i="11"/>
  <c r="Y381" i="11"/>
  <c r="X381" i="11"/>
  <c r="Y380" i="11"/>
  <c r="X380" i="11"/>
  <c r="Y379" i="11"/>
  <c r="X379" i="11"/>
  <c r="Z379" i="11" s="1"/>
  <c r="Y378" i="11"/>
  <c r="X378" i="11"/>
  <c r="Y377" i="11"/>
  <c r="X377" i="11"/>
  <c r="Y376" i="11"/>
  <c r="X376" i="11"/>
  <c r="Y375" i="11"/>
  <c r="X375" i="11"/>
  <c r="Y374" i="11"/>
  <c r="X374" i="11"/>
  <c r="Y373" i="11"/>
  <c r="X373" i="11"/>
  <c r="Y372" i="11"/>
  <c r="X372" i="11"/>
  <c r="Z372" i="11" s="1"/>
  <c r="Y371" i="11"/>
  <c r="X371" i="11"/>
  <c r="Y370" i="11"/>
  <c r="X370" i="11"/>
  <c r="Y369" i="11"/>
  <c r="X369" i="11"/>
  <c r="Y368" i="11"/>
  <c r="X368" i="11"/>
  <c r="Z368" i="11" s="1"/>
  <c r="Y367" i="11"/>
  <c r="X367" i="11"/>
  <c r="Y366" i="11"/>
  <c r="X366" i="11"/>
  <c r="Y365" i="11"/>
  <c r="X365" i="11"/>
  <c r="Y364" i="11"/>
  <c r="X364" i="11"/>
  <c r="Y363" i="11"/>
  <c r="X363" i="11"/>
  <c r="Z363" i="11" s="1"/>
  <c r="Y362" i="11"/>
  <c r="X362" i="11"/>
  <c r="V354" i="11"/>
  <c r="AW353" i="11"/>
  <c r="AV353" i="11"/>
  <c r="AU353" i="11"/>
  <c r="AT353" i="11"/>
  <c r="AS353" i="11"/>
  <c r="AR353" i="11"/>
  <c r="AQ353" i="11"/>
  <c r="AP353" i="11"/>
  <c r="AO353" i="11"/>
  <c r="AN353" i="11"/>
  <c r="AM353" i="11"/>
  <c r="AL353" i="11"/>
  <c r="AK353" i="11"/>
  <c r="AJ353" i="11"/>
  <c r="AI353" i="11"/>
  <c r="AH353" i="11"/>
  <c r="AG353" i="11"/>
  <c r="AF353" i="11"/>
  <c r="AE353" i="11"/>
  <c r="AD353" i="11"/>
  <c r="AZ352" i="11"/>
  <c r="Y352" i="11"/>
  <c r="W352" i="11"/>
  <c r="AB351" i="11"/>
  <c r="Y351" i="11"/>
  <c r="W351" i="11"/>
  <c r="AW350" i="11"/>
  <c r="AV350" i="11"/>
  <c r="AU350" i="11"/>
  <c r="AT350" i="11"/>
  <c r="AS350" i="11"/>
  <c r="AR350" i="11"/>
  <c r="AQ350" i="11"/>
  <c r="AP350" i="11"/>
  <c r="AO350" i="11"/>
  <c r="AN350" i="11"/>
  <c r="AM350" i="11"/>
  <c r="AL350" i="11"/>
  <c r="AK350" i="11"/>
  <c r="AJ350" i="11"/>
  <c r="AI350" i="11"/>
  <c r="AH350" i="11"/>
  <c r="AG350" i="11"/>
  <c r="AF350" i="11"/>
  <c r="AE350" i="11"/>
  <c r="AD350" i="11"/>
  <c r="AZ349" i="11"/>
  <c r="Y349" i="11"/>
  <c r="W349" i="11"/>
  <c r="AB348" i="11"/>
  <c r="Y348" i="11"/>
  <c r="W348" i="11"/>
  <c r="AW347" i="11"/>
  <c r="AV347" i="11"/>
  <c r="AU347" i="11"/>
  <c r="AT347" i="11"/>
  <c r="AS347" i="11"/>
  <c r="AR347" i="11"/>
  <c r="AQ347" i="11"/>
  <c r="AP347" i="11"/>
  <c r="AO347" i="11"/>
  <c r="AN347" i="11"/>
  <c r="AM347" i="11"/>
  <c r="AL347" i="11"/>
  <c r="AK347" i="11"/>
  <c r="AJ347" i="11"/>
  <c r="AI347" i="11"/>
  <c r="AH347" i="11"/>
  <c r="AG347" i="11"/>
  <c r="AF347" i="11"/>
  <c r="AE347" i="11"/>
  <c r="AD347" i="11"/>
  <c r="AZ346" i="11"/>
  <c r="Y346" i="11"/>
  <c r="AB345" i="11"/>
  <c r="Y345" i="11"/>
  <c r="AB344" i="11"/>
  <c r="Y344" i="11"/>
  <c r="W344" i="11"/>
  <c r="AB343" i="11"/>
  <c r="Y343" i="11"/>
  <c r="AB342" i="11"/>
  <c r="Y342" i="11"/>
  <c r="W342" i="11"/>
  <c r="AB341" i="11"/>
  <c r="Y341" i="11"/>
  <c r="W341" i="11"/>
  <c r="AB340" i="11"/>
  <c r="Y340" i="11"/>
  <c r="W340" i="11"/>
  <c r="AB339" i="11"/>
  <c r="Y339" i="11"/>
  <c r="AW338" i="11"/>
  <c r="AV338" i="11"/>
  <c r="AU338" i="11"/>
  <c r="AT338" i="11"/>
  <c r="AS338" i="11"/>
  <c r="AR338" i="11"/>
  <c r="AQ338" i="11"/>
  <c r="AP338" i="11"/>
  <c r="AO338" i="11"/>
  <c r="AN338" i="11"/>
  <c r="AM338" i="11"/>
  <c r="AL338" i="11"/>
  <c r="AK338" i="11"/>
  <c r="AJ338" i="11"/>
  <c r="AI338" i="11"/>
  <c r="AH338" i="11"/>
  <c r="AG338" i="11"/>
  <c r="AF338" i="11"/>
  <c r="AE338" i="11"/>
  <c r="AD338" i="11"/>
  <c r="AZ337" i="11"/>
  <c r="Y337" i="11"/>
  <c r="W337" i="11"/>
  <c r="AB336" i="11"/>
  <c r="Y336" i="11"/>
  <c r="W336" i="11"/>
  <c r="AB335" i="11"/>
  <c r="Y335" i="11"/>
  <c r="AB334" i="11"/>
  <c r="Y334" i="11"/>
  <c r="W334" i="11"/>
  <c r="AB333" i="11"/>
  <c r="Y333" i="11"/>
  <c r="W333" i="11"/>
  <c r="AB332" i="11"/>
  <c r="Y332" i="11"/>
  <c r="W332" i="11"/>
  <c r="AB331" i="11"/>
  <c r="Y331" i="11"/>
  <c r="W331" i="11"/>
  <c r="AB330" i="11"/>
  <c r="Y330" i="11"/>
  <c r="W330" i="11"/>
  <c r="AW329" i="11"/>
  <c r="AV329" i="11"/>
  <c r="AU329" i="11"/>
  <c r="AT329" i="11"/>
  <c r="AS329" i="11"/>
  <c r="AR329" i="11"/>
  <c r="AQ329" i="11"/>
  <c r="AP329" i="11"/>
  <c r="AO329" i="11"/>
  <c r="AN329" i="11"/>
  <c r="AM329" i="11"/>
  <c r="AL329" i="11"/>
  <c r="AK329" i="11"/>
  <c r="AJ329" i="11"/>
  <c r="AI329" i="11"/>
  <c r="AH329" i="11"/>
  <c r="AG329" i="11"/>
  <c r="AF329" i="11"/>
  <c r="AE329" i="11"/>
  <c r="AD329" i="11"/>
  <c r="AZ328" i="11"/>
  <c r="Y328" i="11"/>
  <c r="AB327" i="11"/>
  <c r="Y327" i="11"/>
  <c r="AB326" i="11"/>
  <c r="Y326" i="11"/>
  <c r="W326" i="11"/>
  <c r="AB325" i="11"/>
  <c r="Y325" i="11"/>
  <c r="AB324" i="11"/>
  <c r="Y324" i="11"/>
  <c r="W324" i="11"/>
  <c r="AB323" i="11"/>
  <c r="Y323" i="11"/>
  <c r="AB322" i="11"/>
  <c r="Y322" i="11"/>
  <c r="W322" i="11"/>
  <c r="AB321" i="11"/>
  <c r="Y321" i="11"/>
  <c r="W321" i="11"/>
  <c r="AZ320" i="11"/>
  <c r="Y320" i="11"/>
  <c r="AW319" i="11"/>
  <c r="AV319" i="11"/>
  <c r="AU319" i="11"/>
  <c r="AT319" i="11"/>
  <c r="AS319" i="11"/>
  <c r="AR319" i="11"/>
  <c r="AQ319" i="11"/>
  <c r="AP319" i="11"/>
  <c r="AO319" i="11"/>
  <c r="AN319" i="11"/>
  <c r="AM319" i="11"/>
  <c r="AL319" i="11"/>
  <c r="AK319" i="11"/>
  <c r="AJ319" i="11"/>
  <c r="AI319" i="11"/>
  <c r="AH319" i="11"/>
  <c r="AG319" i="11"/>
  <c r="AF319" i="11"/>
  <c r="AE319" i="11"/>
  <c r="AD319" i="11"/>
  <c r="AZ318" i="11"/>
  <c r="Y318" i="11"/>
  <c r="W318" i="11"/>
  <c r="AB317" i="11"/>
  <c r="Y317" i="11"/>
  <c r="W317" i="11"/>
  <c r="AB316" i="11"/>
  <c r="Y316" i="11"/>
  <c r="W316" i="11"/>
  <c r="AB315" i="11"/>
  <c r="Y315" i="11"/>
  <c r="W315" i="11"/>
  <c r="AB314" i="11"/>
  <c r="Y314" i="11"/>
  <c r="AB313" i="11"/>
  <c r="Y313" i="11"/>
  <c r="AB312" i="11"/>
  <c r="Y312" i="11"/>
  <c r="W312" i="11"/>
  <c r="AB311" i="11"/>
  <c r="Y311" i="11"/>
  <c r="W311" i="11"/>
  <c r="AW310" i="11"/>
  <c r="AV310" i="11"/>
  <c r="AU310" i="11"/>
  <c r="AT310" i="11"/>
  <c r="AS310" i="11"/>
  <c r="AR310" i="11"/>
  <c r="AQ310" i="11"/>
  <c r="AP310" i="11"/>
  <c r="AO310" i="11"/>
  <c r="AN310" i="11"/>
  <c r="AM310" i="11"/>
  <c r="AL310" i="11"/>
  <c r="AK310" i="11"/>
  <c r="AJ310" i="11"/>
  <c r="AI310" i="11"/>
  <c r="AH310" i="11"/>
  <c r="AG310" i="11"/>
  <c r="AF310" i="11"/>
  <c r="AE310" i="11"/>
  <c r="AD310" i="11"/>
  <c r="AZ309" i="11"/>
  <c r="Y309" i="11"/>
  <c r="W309" i="11"/>
  <c r="AB308" i="11"/>
  <c r="Y308" i="11"/>
  <c r="W308" i="11"/>
  <c r="AB307" i="11"/>
  <c r="Y307" i="11"/>
  <c r="W307" i="11"/>
  <c r="AB306" i="11"/>
  <c r="Y306" i="11"/>
  <c r="W306" i="11"/>
  <c r="AB305" i="11"/>
  <c r="Y305" i="11"/>
  <c r="W305" i="11"/>
  <c r="AB304" i="11"/>
  <c r="Y304" i="11"/>
  <c r="W304" i="11"/>
  <c r="AB303" i="11"/>
  <c r="Y303" i="11"/>
  <c r="AB302" i="11"/>
  <c r="Y302" i="11"/>
  <c r="W302" i="11"/>
  <c r="AW301" i="11"/>
  <c r="AV301" i="11"/>
  <c r="AU301" i="11"/>
  <c r="AT301" i="11"/>
  <c r="AS301" i="11"/>
  <c r="AR301" i="11"/>
  <c r="AQ301" i="11"/>
  <c r="AP301" i="11"/>
  <c r="AO301" i="11"/>
  <c r="AN301" i="11"/>
  <c r="AM301" i="11"/>
  <c r="AL301" i="11"/>
  <c r="AK301" i="11"/>
  <c r="AJ301" i="11"/>
  <c r="AI301" i="11"/>
  <c r="AH301" i="11"/>
  <c r="AG301" i="11"/>
  <c r="AF301" i="11"/>
  <c r="AE301" i="11"/>
  <c r="AD301" i="11"/>
  <c r="AZ300" i="11"/>
  <c r="Y300" i="11"/>
  <c r="W300" i="11"/>
  <c r="AB299" i="11"/>
  <c r="Y299" i="11"/>
  <c r="W299" i="11"/>
  <c r="AB298" i="11"/>
  <c r="Y298" i="11"/>
  <c r="AB297" i="11"/>
  <c r="Y297" i="11"/>
  <c r="AB296" i="11"/>
  <c r="Y296" i="11"/>
  <c r="W296" i="11"/>
  <c r="AB295" i="11"/>
  <c r="Y295" i="11"/>
  <c r="W295" i="11"/>
  <c r="AB294" i="11"/>
  <c r="Y294" i="11"/>
  <c r="AB293" i="11"/>
  <c r="Y293" i="11"/>
  <c r="AW292" i="11"/>
  <c r="AV292" i="11"/>
  <c r="AU292" i="11"/>
  <c r="AT292" i="11"/>
  <c r="AS292" i="11"/>
  <c r="AR292" i="11"/>
  <c r="AQ292" i="11"/>
  <c r="AP292" i="11"/>
  <c r="AO292" i="11"/>
  <c r="AN292" i="11"/>
  <c r="AM292" i="11"/>
  <c r="AL292" i="11"/>
  <c r="AK292" i="11"/>
  <c r="AJ292" i="11"/>
  <c r="AI292" i="11"/>
  <c r="AH292" i="11"/>
  <c r="AG292" i="11"/>
  <c r="AF292" i="11"/>
  <c r="AE292" i="11"/>
  <c r="AD292" i="11"/>
  <c r="AZ291" i="11"/>
  <c r="AZ290" i="11"/>
  <c r="Y290" i="11"/>
  <c r="W290" i="11"/>
  <c r="AY289" i="11"/>
  <c r="AB289" i="11"/>
  <c r="Y289" i="11"/>
  <c r="W289" i="11"/>
  <c r="AZ288" i="11"/>
  <c r="AB288" i="11"/>
  <c r="Y288" i="11"/>
  <c r="X288" i="11"/>
  <c r="AZ287" i="11"/>
  <c r="AB287" i="11"/>
  <c r="Y287" i="11"/>
  <c r="X287" i="11"/>
  <c r="AZ286" i="11"/>
  <c r="AB286" i="11"/>
  <c r="Y286" i="11"/>
  <c r="X286" i="11"/>
  <c r="W286" i="11"/>
  <c r="AZ285" i="11"/>
  <c r="AB285" i="11"/>
  <c r="Y285" i="11"/>
  <c r="W285" i="11"/>
  <c r="AZ284" i="11"/>
  <c r="AB284" i="11"/>
  <c r="Y284" i="11"/>
  <c r="X284" i="11"/>
  <c r="AB283" i="11"/>
  <c r="Y283" i="11"/>
  <c r="W283" i="11"/>
  <c r="AB282" i="11"/>
  <c r="Y282" i="11"/>
  <c r="AB281" i="11"/>
  <c r="Y281" i="11"/>
  <c r="W281" i="11"/>
  <c r="AB280" i="11"/>
  <c r="Y280" i="11"/>
  <c r="W280" i="11"/>
  <c r="AB279" i="11"/>
  <c r="Y279" i="11"/>
  <c r="AB278" i="11"/>
  <c r="Y278" i="11"/>
  <c r="W278" i="11"/>
  <c r="AW277" i="11"/>
  <c r="AV277" i="11"/>
  <c r="AU277" i="11"/>
  <c r="AT277" i="11"/>
  <c r="AS277" i="11"/>
  <c r="AR277" i="11"/>
  <c r="AQ277" i="11"/>
  <c r="AP277" i="11"/>
  <c r="AO277" i="11"/>
  <c r="AN277" i="11"/>
  <c r="AM277" i="11"/>
  <c r="AL277" i="11"/>
  <c r="AK277" i="11"/>
  <c r="AJ277" i="11"/>
  <c r="AI277" i="11"/>
  <c r="AH277" i="11"/>
  <c r="AG277" i="11"/>
  <c r="AF277" i="11"/>
  <c r="AE277" i="11"/>
  <c r="AD277" i="11"/>
  <c r="AZ276" i="11"/>
  <c r="AZ275" i="11"/>
  <c r="Y275" i="11"/>
  <c r="W275" i="11"/>
  <c r="AB274" i="11"/>
  <c r="Y274" i="11"/>
  <c r="W274" i="11"/>
  <c r="AZ273" i="11"/>
  <c r="AB273" i="11"/>
  <c r="Y273" i="11"/>
  <c r="W273" i="11"/>
  <c r="AZ272" i="11"/>
  <c r="AB272" i="11"/>
  <c r="Y272" i="11"/>
  <c r="AZ271" i="11"/>
  <c r="AB271" i="11"/>
  <c r="Y271" i="11"/>
  <c r="AZ270" i="11"/>
  <c r="AB270" i="11"/>
  <c r="Y270" i="11"/>
  <c r="W270" i="11"/>
  <c r="AZ269" i="11"/>
  <c r="AB269" i="11"/>
  <c r="Y269" i="11"/>
  <c r="W269" i="11"/>
  <c r="AB268" i="11"/>
  <c r="Y268" i="11"/>
  <c r="AB267" i="11"/>
  <c r="Y267" i="11"/>
  <c r="W267" i="11"/>
  <c r="AB266" i="11"/>
  <c r="Y266" i="11"/>
  <c r="W266" i="11"/>
  <c r="AB265" i="11"/>
  <c r="Y265" i="11"/>
  <c r="AB264" i="11"/>
  <c r="Y264" i="11"/>
  <c r="W264" i="11"/>
  <c r="AB263" i="11"/>
  <c r="Y263" i="11"/>
  <c r="W263" i="11"/>
  <c r="AW262" i="11"/>
  <c r="AV262" i="11"/>
  <c r="AU262" i="11"/>
  <c r="AT262" i="11"/>
  <c r="AS262" i="11"/>
  <c r="AR262" i="11"/>
  <c r="AQ262" i="11"/>
  <c r="AP262" i="11"/>
  <c r="AO262" i="11"/>
  <c r="AN262" i="11"/>
  <c r="AM262" i="11"/>
  <c r="AL262" i="11"/>
  <c r="AK262" i="11"/>
  <c r="AJ262" i="11"/>
  <c r="AI262" i="11"/>
  <c r="AH262" i="11"/>
  <c r="AG262" i="11"/>
  <c r="AF262" i="11"/>
  <c r="AE262" i="11"/>
  <c r="AD262" i="11"/>
  <c r="AZ261" i="11"/>
  <c r="AZ260" i="11"/>
  <c r="Y260" i="11"/>
  <c r="W260" i="11"/>
  <c r="AB259" i="11"/>
  <c r="Y259" i="11"/>
  <c r="W259" i="11"/>
  <c r="AZ258" i="11"/>
  <c r="AB258" i="11"/>
  <c r="Y258" i="11"/>
  <c r="W258" i="11"/>
  <c r="AZ257" i="11"/>
  <c r="AB257" i="11"/>
  <c r="Y257" i="11"/>
  <c r="W257" i="11"/>
  <c r="AZ256" i="11"/>
  <c r="AB256" i="11"/>
  <c r="Y256" i="11"/>
  <c r="AZ255" i="11"/>
  <c r="AB255" i="11"/>
  <c r="Y255" i="11"/>
  <c r="W255" i="11"/>
  <c r="AZ254" i="11"/>
  <c r="AB254" i="11"/>
  <c r="Y254" i="11"/>
  <c r="W254" i="11"/>
  <c r="AB253" i="11"/>
  <c r="Y253" i="11"/>
  <c r="W253" i="11"/>
  <c r="AB252" i="11"/>
  <c r="W252" i="11"/>
  <c r="AB251" i="11"/>
  <c r="W251" i="11"/>
  <c r="AB250" i="11"/>
  <c r="AB249" i="11"/>
  <c r="W249" i="11"/>
  <c r="AB248" i="11"/>
  <c r="AW247" i="11"/>
  <c r="AV247" i="11"/>
  <c r="AU247" i="11"/>
  <c r="AT247" i="11"/>
  <c r="AS247" i="11"/>
  <c r="AR247" i="11"/>
  <c r="AQ247" i="11"/>
  <c r="AP247" i="11"/>
  <c r="AO247" i="11"/>
  <c r="AN247" i="11"/>
  <c r="AM247" i="11"/>
  <c r="AL247" i="11"/>
  <c r="AK247" i="11"/>
  <c r="AJ247" i="11"/>
  <c r="AI247" i="11"/>
  <c r="AH247" i="11"/>
  <c r="AG247" i="11"/>
  <c r="AF247" i="11"/>
  <c r="AE247" i="11"/>
  <c r="AD247" i="11"/>
  <c r="AZ246" i="11"/>
  <c r="W246" i="11"/>
  <c r="AB245" i="11"/>
  <c r="W245" i="11"/>
  <c r="AB244" i="11"/>
  <c r="W244" i="11"/>
  <c r="AB243" i="11"/>
  <c r="W243" i="11"/>
  <c r="AB242" i="11"/>
  <c r="AB241" i="11"/>
  <c r="W241" i="11"/>
  <c r="AB240" i="11"/>
  <c r="AB239" i="11"/>
  <c r="AW238" i="11"/>
  <c r="AV238" i="11"/>
  <c r="AU238" i="11"/>
  <c r="AT238" i="11"/>
  <c r="AS238" i="11"/>
  <c r="AR238" i="11"/>
  <c r="AQ238" i="11"/>
  <c r="AP238" i="11"/>
  <c r="AO238" i="11"/>
  <c r="AN238" i="11"/>
  <c r="AM238" i="11"/>
  <c r="AL238" i="11"/>
  <c r="AK238" i="11"/>
  <c r="AJ238" i="11"/>
  <c r="AI238" i="11"/>
  <c r="AH238" i="11"/>
  <c r="AG238" i="11"/>
  <c r="AF238" i="11"/>
  <c r="AE238" i="11"/>
  <c r="AD238" i="11"/>
  <c r="AZ237" i="11"/>
  <c r="W237" i="11"/>
  <c r="AB236" i="11"/>
  <c r="W236" i="11"/>
  <c r="AB235" i="11"/>
  <c r="W235" i="11"/>
  <c r="AB234" i="11"/>
  <c r="AB233" i="11"/>
  <c r="W233" i="11"/>
  <c r="AB232" i="11"/>
  <c r="AB231" i="11"/>
  <c r="AB230" i="11"/>
  <c r="W230" i="11"/>
  <c r="AW229" i="11"/>
  <c r="AV229" i="11"/>
  <c r="AU229" i="11"/>
  <c r="AT229" i="11"/>
  <c r="AS229" i="11"/>
  <c r="AR229" i="11"/>
  <c r="AQ229" i="11"/>
  <c r="AP229" i="11"/>
  <c r="AO229" i="11"/>
  <c r="AN229" i="11"/>
  <c r="AM229" i="11"/>
  <c r="AL229" i="11"/>
  <c r="AK229" i="11"/>
  <c r="AJ229" i="11"/>
  <c r="AI229" i="11"/>
  <c r="AH229" i="11"/>
  <c r="AG229" i="11"/>
  <c r="AF229" i="11"/>
  <c r="AE229" i="11"/>
  <c r="AD229" i="11"/>
  <c r="AZ228" i="11"/>
  <c r="W228" i="11"/>
  <c r="AB227" i="11"/>
  <c r="AB226" i="11"/>
  <c r="AB225" i="11"/>
  <c r="W225" i="11"/>
  <c r="AB224" i="11"/>
  <c r="AB223" i="11"/>
  <c r="AB222" i="11"/>
  <c r="W222" i="11"/>
  <c r="AB221" i="11"/>
  <c r="W221" i="11"/>
  <c r="AW220" i="11"/>
  <c r="AV220" i="11"/>
  <c r="AU220" i="11"/>
  <c r="AT220" i="11"/>
  <c r="AS220" i="11"/>
  <c r="AR220" i="11"/>
  <c r="AQ220" i="11"/>
  <c r="AP220" i="11"/>
  <c r="AO220" i="11"/>
  <c r="AN220" i="11"/>
  <c r="AM220" i="11"/>
  <c r="AL220" i="11"/>
  <c r="AK220" i="11"/>
  <c r="AJ220" i="11"/>
  <c r="AI220" i="11"/>
  <c r="AH220" i="11"/>
  <c r="AG220" i="11"/>
  <c r="AF220" i="11"/>
  <c r="AE220" i="11"/>
  <c r="AD220" i="11"/>
  <c r="AZ219" i="11"/>
  <c r="W219" i="11"/>
  <c r="AB218" i="11"/>
  <c r="AB217" i="11"/>
  <c r="W217" i="11"/>
  <c r="AB216" i="11"/>
  <c r="AB215" i="11"/>
  <c r="AB214" i="11"/>
  <c r="W214" i="11"/>
  <c r="AB213" i="11"/>
  <c r="W213" i="11"/>
  <c r="AB212" i="11"/>
  <c r="W212" i="11"/>
  <c r="AW211" i="11"/>
  <c r="AV211" i="11"/>
  <c r="AU211" i="11"/>
  <c r="AT211" i="11"/>
  <c r="AS211" i="11"/>
  <c r="AR211" i="11"/>
  <c r="AQ211" i="11"/>
  <c r="AP211" i="11"/>
  <c r="AO211" i="11"/>
  <c r="AN211" i="11"/>
  <c r="AM211" i="11"/>
  <c r="AL211" i="11"/>
  <c r="AK211" i="11"/>
  <c r="AJ211" i="11"/>
  <c r="AI211" i="11"/>
  <c r="AH211" i="11"/>
  <c r="AG211" i="11"/>
  <c r="AF211" i="11"/>
  <c r="AE211" i="11"/>
  <c r="AD211" i="11"/>
  <c r="AZ210" i="11"/>
  <c r="W210" i="11"/>
  <c r="AB209" i="11"/>
  <c r="W209" i="11"/>
  <c r="AB208" i="11"/>
  <c r="AB207" i="11"/>
  <c r="AB206" i="11"/>
  <c r="W206" i="11"/>
  <c r="AB205" i="11"/>
  <c r="W205" i="11"/>
  <c r="AB204" i="11"/>
  <c r="W204" i="11"/>
  <c r="AB203" i="11"/>
  <c r="W203" i="11"/>
  <c r="AW202" i="11"/>
  <c r="AV202" i="11"/>
  <c r="AU202" i="11"/>
  <c r="AT202" i="11"/>
  <c r="AS202" i="11"/>
  <c r="AR202" i="11"/>
  <c r="AQ202" i="11"/>
  <c r="AP202" i="11"/>
  <c r="AO202" i="11"/>
  <c r="AN202" i="11"/>
  <c r="AM202" i="11"/>
  <c r="AL202" i="11"/>
  <c r="AK202" i="11"/>
  <c r="AJ202" i="11"/>
  <c r="AI202" i="11"/>
  <c r="AH202" i="11"/>
  <c r="AG202" i="11"/>
  <c r="AF202" i="11"/>
  <c r="AE202" i="11"/>
  <c r="AD202" i="11"/>
  <c r="AZ201" i="11"/>
  <c r="AB200" i="11"/>
  <c r="AB199" i="11"/>
  <c r="AB198" i="11"/>
  <c r="W198" i="11"/>
  <c r="AB197" i="11"/>
  <c r="W197" i="11"/>
  <c r="AB196" i="11"/>
  <c r="W196" i="11"/>
  <c r="AB195" i="11"/>
  <c r="AB194" i="11"/>
  <c r="AW193" i="11"/>
  <c r="AV193" i="11"/>
  <c r="AU193" i="11"/>
  <c r="AT193" i="11"/>
  <c r="AS193" i="11"/>
  <c r="AR193" i="11"/>
  <c r="AQ193" i="11"/>
  <c r="AP193" i="11"/>
  <c r="AO193" i="11"/>
  <c r="AN193" i="11"/>
  <c r="AM193" i="11"/>
  <c r="AL193" i="11"/>
  <c r="AK193" i="11"/>
  <c r="AJ193" i="11"/>
  <c r="AI193" i="11"/>
  <c r="AH193" i="11"/>
  <c r="AG193" i="11"/>
  <c r="AF193" i="11"/>
  <c r="AE193" i="11"/>
  <c r="AD193" i="11"/>
  <c r="AZ192" i="11"/>
  <c r="AB191" i="11"/>
  <c r="AB190" i="11"/>
  <c r="W190" i="11"/>
  <c r="AB189" i="11"/>
  <c r="W189" i="11"/>
  <c r="AB188" i="11"/>
  <c r="W188" i="11"/>
  <c r="AB187" i="11"/>
  <c r="W187" i="11"/>
  <c r="AB186" i="11"/>
  <c r="AB185" i="11"/>
  <c r="W185" i="11"/>
  <c r="AW184" i="11"/>
  <c r="AV184" i="11"/>
  <c r="AU184" i="11"/>
  <c r="AT184" i="11"/>
  <c r="AS184" i="11"/>
  <c r="AR184" i="11"/>
  <c r="AQ184" i="11"/>
  <c r="AP184" i="11"/>
  <c r="AO184" i="11"/>
  <c r="AN184" i="11"/>
  <c r="AM184" i="11"/>
  <c r="AL184" i="11"/>
  <c r="AK184" i="11"/>
  <c r="AJ184" i="11"/>
  <c r="AI184" i="11"/>
  <c r="AH184" i="11"/>
  <c r="AG184" i="11"/>
  <c r="AF184" i="11"/>
  <c r="AE184" i="11"/>
  <c r="AD184" i="11"/>
  <c r="AZ183" i="11"/>
  <c r="AZ182" i="11"/>
  <c r="W182" i="11"/>
  <c r="AB181" i="11"/>
  <c r="W181" i="11"/>
  <c r="AZ180" i="11"/>
  <c r="AB180" i="11"/>
  <c r="AY180" i="11"/>
  <c r="W180" i="11"/>
  <c r="AZ179" i="11"/>
  <c r="AB179" i="11"/>
  <c r="AB178" i="11"/>
  <c r="W178" i="11"/>
  <c r="AB177" i="11"/>
  <c r="W177" i="11"/>
  <c r="AB176" i="11"/>
  <c r="W176" i="11"/>
  <c r="AB175" i="11"/>
  <c r="W175" i="11"/>
  <c r="AB174" i="11"/>
  <c r="AB173" i="11"/>
  <c r="W173" i="11"/>
  <c r="AW172" i="11"/>
  <c r="AV172" i="11"/>
  <c r="AU172" i="11"/>
  <c r="AT172" i="11"/>
  <c r="AS172" i="11"/>
  <c r="AR172" i="11"/>
  <c r="AQ172" i="11"/>
  <c r="AP172" i="11"/>
  <c r="AO172" i="11"/>
  <c r="AN172" i="11"/>
  <c r="AM172" i="11"/>
  <c r="AL172" i="11"/>
  <c r="AK172" i="11"/>
  <c r="AJ172" i="11"/>
  <c r="AI172" i="11"/>
  <c r="AH172" i="11"/>
  <c r="AG172" i="11"/>
  <c r="AF172" i="11"/>
  <c r="AE172" i="11"/>
  <c r="AD172" i="11"/>
  <c r="AZ171" i="11"/>
  <c r="W171" i="11"/>
  <c r="AB170" i="11"/>
  <c r="W170" i="11"/>
  <c r="AB169" i="11"/>
  <c r="W169" i="11"/>
  <c r="AB168" i="11"/>
  <c r="W168" i="11"/>
  <c r="AB167" i="11"/>
  <c r="W167" i="11"/>
  <c r="AB166" i="11"/>
  <c r="AB165" i="11"/>
  <c r="AB164" i="11"/>
  <c r="AW163" i="11"/>
  <c r="AV163" i="11"/>
  <c r="AU163" i="11"/>
  <c r="AT163" i="11"/>
  <c r="AS163" i="11"/>
  <c r="AR163" i="11"/>
  <c r="AQ163" i="11"/>
  <c r="AP163" i="11"/>
  <c r="AO163" i="11"/>
  <c r="AN163" i="11"/>
  <c r="AM163" i="11"/>
  <c r="AL163" i="11"/>
  <c r="AK163" i="11"/>
  <c r="AJ163" i="11"/>
  <c r="AI163" i="11"/>
  <c r="AH163" i="11"/>
  <c r="AG163" i="11"/>
  <c r="AF163" i="11"/>
  <c r="AE163" i="11"/>
  <c r="AD163" i="11"/>
  <c r="AZ162" i="11"/>
  <c r="AZ161" i="11"/>
  <c r="W161" i="11"/>
  <c r="AY160" i="11"/>
  <c r="AB160" i="11"/>
  <c r="W160" i="11"/>
  <c r="AZ159" i="11"/>
  <c r="AB159" i="11"/>
  <c r="W159" i="11"/>
  <c r="AZ158" i="11"/>
  <c r="AB158" i="11"/>
  <c r="W158" i="11"/>
  <c r="AZ157" i="11"/>
  <c r="AB157" i="11"/>
  <c r="W157" i="11"/>
  <c r="AZ156" i="11"/>
  <c r="AB156" i="11"/>
  <c r="AY156" i="11"/>
  <c r="AZ155" i="11"/>
  <c r="AB155" i="11"/>
  <c r="AZ154" i="11"/>
  <c r="AB154" i="11"/>
  <c r="AZ153" i="11"/>
  <c r="AB153" i="11"/>
  <c r="AB152" i="11"/>
  <c r="AB151" i="11"/>
  <c r="AB150" i="11"/>
  <c r="AB149" i="11"/>
  <c r="W149" i="11"/>
  <c r="AB148" i="11"/>
  <c r="W148" i="11"/>
  <c r="AB147" i="11"/>
  <c r="W147" i="11"/>
  <c r="AW146" i="11"/>
  <c r="AV146" i="11"/>
  <c r="AU146" i="11"/>
  <c r="AT146" i="11"/>
  <c r="AS146" i="11"/>
  <c r="AR146" i="11"/>
  <c r="AQ146" i="11"/>
  <c r="AP146" i="11"/>
  <c r="AO146" i="11"/>
  <c r="AN146" i="11"/>
  <c r="AM146" i="11"/>
  <c r="AL146" i="11"/>
  <c r="AK146" i="11"/>
  <c r="AJ146" i="11"/>
  <c r="AI146" i="11"/>
  <c r="AH146" i="11"/>
  <c r="AG146" i="11"/>
  <c r="AF146" i="11"/>
  <c r="AE146" i="11"/>
  <c r="AD146" i="11"/>
  <c r="AZ145" i="11"/>
  <c r="AZ144" i="11"/>
  <c r="AB143" i="11"/>
  <c r="W143" i="11"/>
  <c r="AZ142" i="11"/>
  <c r="AB142" i="11"/>
  <c r="AZ141" i="11"/>
  <c r="AB141" i="11"/>
  <c r="AY141" i="11"/>
  <c r="AZ140" i="11"/>
  <c r="AB140" i="11"/>
  <c r="AZ139" i="11"/>
  <c r="AB139" i="11"/>
  <c r="AY139" i="11"/>
  <c r="AZ138" i="11"/>
  <c r="AB138" i="11"/>
  <c r="W138" i="11"/>
  <c r="AB137" i="11"/>
  <c r="W137" i="11"/>
  <c r="AB136" i="11"/>
  <c r="W136" i="11"/>
  <c r="AB135" i="11"/>
  <c r="AB134" i="11"/>
  <c r="AB133" i="11"/>
  <c r="W133" i="11"/>
  <c r="AB132" i="11"/>
  <c r="AW131" i="11"/>
  <c r="AV131" i="11"/>
  <c r="AU131" i="11"/>
  <c r="AT131" i="11"/>
  <c r="AS131" i="11"/>
  <c r="AR131" i="11"/>
  <c r="AQ131" i="11"/>
  <c r="AP131" i="11"/>
  <c r="AO131" i="11"/>
  <c r="AN131" i="11"/>
  <c r="AM131" i="11"/>
  <c r="AL131" i="11"/>
  <c r="AK131" i="11"/>
  <c r="AJ131" i="11"/>
  <c r="AI131" i="11"/>
  <c r="AH131" i="11"/>
  <c r="AG131" i="11"/>
  <c r="AF131" i="11"/>
  <c r="AE131" i="11"/>
  <c r="AD131" i="11"/>
  <c r="AZ130" i="11"/>
  <c r="AZ129" i="11"/>
  <c r="AB128" i="11"/>
  <c r="W128" i="11"/>
  <c r="AZ127" i="11"/>
  <c r="AB127" i="11"/>
  <c r="AZ126" i="11"/>
  <c r="AB126" i="11"/>
  <c r="W126" i="11"/>
  <c r="AZ125" i="11"/>
  <c r="AB125" i="11"/>
  <c r="W125" i="11"/>
  <c r="AY125" i="11"/>
  <c r="AZ124" i="11"/>
  <c r="AB124" i="11"/>
  <c r="W124" i="11"/>
  <c r="AZ123" i="11"/>
  <c r="AB123" i="11"/>
  <c r="AB122" i="11"/>
  <c r="AB121" i="11"/>
  <c r="W121" i="11"/>
  <c r="AB120" i="11"/>
  <c r="W120" i="11"/>
  <c r="AB119" i="11"/>
  <c r="W119" i="11"/>
  <c r="AB118" i="11"/>
  <c r="AB117" i="11"/>
  <c r="W117" i="11"/>
  <c r="AW116" i="11"/>
  <c r="AV116" i="11"/>
  <c r="AU116" i="11"/>
  <c r="AT116" i="11"/>
  <c r="AS116" i="11"/>
  <c r="AR116" i="11"/>
  <c r="AQ116" i="11"/>
  <c r="AP116" i="11"/>
  <c r="AO116" i="11"/>
  <c r="AN116" i="11"/>
  <c r="AM116" i="11"/>
  <c r="AL116" i="11"/>
  <c r="AK116" i="11"/>
  <c r="AJ116" i="11"/>
  <c r="AI116" i="11"/>
  <c r="AH116" i="11"/>
  <c r="AG116" i="11"/>
  <c r="AF116" i="11"/>
  <c r="AE116" i="11"/>
  <c r="AD116" i="11"/>
  <c r="AZ115" i="11"/>
  <c r="AZ114" i="11"/>
  <c r="W114" i="11"/>
  <c r="AB113" i="11"/>
  <c r="W113" i="11"/>
  <c r="AZ112" i="11"/>
  <c r="AB112" i="11"/>
  <c r="W112" i="11"/>
  <c r="AZ111" i="11"/>
  <c r="AB111" i="11"/>
  <c r="AZ110" i="11"/>
  <c r="AB110" i="11"/>
  <c r="AY110" i="11"/>
  <c r="AZ109" i="11"/>
  <c r="AB109" i="11"/>
  <c r="AZ108" i="11"/>
  <c r="AB108" i="11"/>
  <c r="AZ107" i="11"/>
  <c r="AB107" i="11"/>
  <c r="AZ106" i="11"/>
  <c r="AB106" i="11"/>
  <c r="AB105" i="11"/>
  <c r="W105" i="11"/>
  <c r="AB104" i="11"/>
  <c r="AB103" i="11"/>
  <c r="AB102" i="11"/>
  <c r="W102" i="11"/>
  <c r="AB101" i="11"/>
  <c r="W101" i="11"/>
  <c r="AB100" i="11"/>
  <c r="W100" i="11"/>
  <c r="AW99" i="11"/>
  <c r="AV99" i="11"/>
  <c r="AU99" i="11"/>
  <c r="AT99" i="11"/>
  <c r="AS99" i="11"/>
  <c r="AR99" i="11"/>
  <c r="AQ99" i="11"/>
  <c r="AP99" i="11"/>
  <c r="AO99" i="11"/>
  <c r="AN99" i="11"/>
  <c r="AM99" i="11"/>
  <c r="AL99" i="11"/>
  <c r="AK99" i="11"/>
  <c r="AJ99" i="11"/>
  <c r="AI99" i="11"/>
  <c r="AH99" i="11"/>
  <c r="AG99" i="11"/>
  <c r="AF99" i="11"/>
  <c r="AE99" i="11"/>
  <c r="AD99" i="11"/>
  <c r="AZ98" i="11"/>
  <c r="W98" i="11"/>
  <c r="AB97" i="11"/>
  <c r="Y97" i="11"/>
  <c r="AB96" i="11"/>
  <c r="Y96" i="11"/>
  <c r="W96" i="11"/>
  <c r="AB95" i="11"/>
  <c r="Y95" i="11"/>
  <c r="W95" i="11"/>
  <c r="AB94" i="11"/>
  <c r="Y94" i="11"/>
  <c r="AB93" i="11"/>
  <c r="Y93" i="11"/>
  <c r="W93" i="11"/>
  <c r="AB92" i="11"/>
  <c r="Y92" i="11"/>
  <c r="W92" i="11"/>
  <c r="AB91" i="11"/>
  <c r="Y91" i="11"/>
  <c r="W91" i="11"/>
  <c r="AW90" i="11"/>
  <c r="AV90" i="11"/>
  <c r="AU90" i="11"/>
  <c r="AT90" i="11"/>
  <c r="AS90" i="11"/>
  <c r="AR90" i="11"/>
  <c r="AQ90" i="11"/>
  <c r="AP90" i="11"/>
  <c r="AO90" i="11"/>
  <c r="AN90" i="11"/>
  <c r="AM90" i="11"/>
  <c r="AL90" i="11"/>
  <c r="AK90" i="11"/>
  <c r="AJ90" i="11"/>
  <c r="AI90" i="11"/>
  <c r="AH90" i="11"/>
  <c r="AG90" i="11"/>
  <c r="AF90" i="11"/>
  <c r="AE90" i="11"/>
  <c r="AD90" i="11"/>
  <c r="AZ89" i="11"/>
  <c r="W89" i="11"/>
  <c r="AB88" i="11"/>
  <c r="Y88" i="11"/>
  <c r="AB87" i="11"/>
  <c r="Y87" i="11"/>
  <c r="AB86" i="11"/>
  <c r="Y86" i="11"/>
  <c r="W86" i="11"/>
  <c r="AB85" i="11"/>
  <c r="Y85" i="11"/>
  <c r="W85" i="11"/>
  <c r="AB84" i="11"/>
  <c r="Y84" i="11"/>
  <c r="W84" i="11"/>
  <c r="AB83" i="11"/>
  <c r="Y83" i="11"/>
  <c r="W83" i="11"/>
  <c r="AB82" i="11"/>
  <c r="Y82" i="11"/>
  <c r="W82" i="11"/>
  <c r="AW81" i="11"/>
  <c r="AV81" i="11"/>
  <c r="AU81" i="11"/>
  <c r="AT81" i="11"/>
  <c r="AS81" i="11"/>
  <c r="AR81" i="11"/>
  <c r="AQ81" i="11"/>
  <c r="AP81" i="11"/>
  <c r="AO81" i="11"/>
  <c r="AN81" i="11"/>
  <c r="AM81" i="11"/>
  <c r="AL81" i="11"/>
  <c r="AK81" i="11"/>
  <c r="AJ81" i="11"/>
  <c r="AI81" i="11"/>
  <c r="AH81" i="11"/>
  <c r="AG81" i="11"/>
  <c r="AF81" i="11"/>
  <c r="AE81" i="11"/>
  <c r="AD81" i="11"/>
  <c r="AZ80" i="11"/>
  <c r="Y80" i="11"/>
  <c r="AB79" i="11"/>
  <c r="Y79" i="11"/>
  <c r="AB78" i="11"/>
  <c r="Y78" i="11"/>
  <c r="W78" i="11"/>
  <c r="AB77" i="11"/>
  <c r="Y77" i="11"/>
  <c r="W77" i="11"/>
  <c r="AB76" i="11"/>
  <c r="Y76" i="11"/>
  <c r="W76" i="11"/>
  <c r="AB75" i="11"/>
  <c r="Y75" i="11"/>
  <c r="W75" i="11"/>
  <c r="AB74" i="11"/>
  <c r="Y74" i="11"/>
  <c r="W74" i="11"/>
  <c r="AB73" i="11"/>
  <c r="Y73" i="11"/>
  <c r="W73" i="11"/>
  <c r="AW72" i="11"/>
  <c r="AV72" i="11"/>
  <c r="AU72" i="11"/>
  <c r="AT72" i="11"/>
  <c r="AS72" i="11"/>
  <c r="AR72" i="11"/>
  <c r="AQ72" i="11"/>
  <c r="AP72" i="11"/>
  <c r="AO72" i="11"/>
  <c r="AN72" i="11"/>
  <c r="AM72" i="11"/>
  <c r="AL72" i="11"/>
  <c r="AK72" i="11"/>
  <c r="AJ72" i="11"/>
  <c r="AI72" i="11"/>
  <c r="AH72" i="11"/>
  <c r="AG72" i="11"/>
  <c r="AF72" i="11"/>
  <c r="AE72" i="11"/>
  <c r="AD72" i="11"/>
  <c r="AZ71" i="11"/>
  <c r="W71" i="11"/>
  <c r="AB70" i="11"/>
  <c r="W70" i="11"/>
  <c r="AB69" i="11"/>
  <c r="W69" i="11"/>
  <c r="AB68" i="11"/>
  <c r="W68" i="11"/>
  <c r="AB67" i="11"/>
  <c r="W67" i="11"/>
  <c r="AB66" i="11"/>
  <c r="W66" i="11"/>
  <c r="AB65" i="11"/>
  <c r="W65" i="11"/>
  <c r="AB64" i="11"/>
  <c r="AW63" i="11"/>
  <c r="AV63" i="11"/>
  <c r="AU63" i="11"/>
  <c r="AT63" i="11"/>
  <c r="AS63" i="11"/>
  <c r="AR63" i="11"/>
  <c r="AQ63" i="11"/>
  <c r="AP63" i="11"/>
  <c r="AO63" i="11"/>
  <c r="AN63" i="11"/>
  <c r="AM63" i="11"/>
  <c r="AL63" i="11"/>
  <c r="AK63" i="11"/>
  <c r="AJ63" i="11"/>
  <c r="AI63" i="11"/>
  <c r="AH63" i="11"/>
  <c r="AG63" i="11"/>
  <c r="AF63" i="11"/>
  <c r="AE63" i="11"/>
  <c r="AD63" i="11"/>
  <c r="AZ62" i="11"/>
  <c r="W62" i="11"/>
  <c r="AB61" i="11"/>
  <c r="W61" i="11"/>
  <c r="AB60" i="11"/>
  <c r="W60" i="11"/>
  <c r="AB59" i="11"/>
  <c r="W59" i="11"/>
  <c r="AB58" i="11"/>
  <c r="W58" i="11"/>
  <c r="AB57" i="11"/>
  <c r="W57" i="11"/>
  <c r="AB56" i="11"/>
  <c r="AB55" i="11"/>
  <c r="AW54" i="11"/>
  <c r="AV54" i="11"/>
  <c r="AU54" i="11"/>
  <c r="AT54" i="11"/>
  <c r="AS54" i="11"/>
  <c r="AR54" i="11"/>
  <c r="AQ54" i="11"/>
  <c r="AP54" i="11"/>
  <c r="AO54" i="11"/>
  <c r="AN54" i="11"/>
  <c r="AM54" i="11"/>
  <c r="AL54" i="11"/>
  <c r="AK54" i="11"/>
  <c r="AJ54" i="11"/>
  <c r="AI54" i="11"/>
  <c r="AH54" i="11"/>
  <c r="AG54" i="11"/>
  <c r="AF54" i="11"/>
  <c r="AE54" i="11"/>
  <c r="AD54" i="11"/>
  <c r="AZ53" i="11"/>
  <c r="W53" i="11"/>
  <c r="AB52" i="11"/>
  <c r="Y52" i="11"/>
  <c r="W52" i="11"/>
  <c r="AB51" i="11"/>
  <c r="Y51" i="11"/>
  <c r="W51" i="11"/>
  <c r="AB50" i="11"/>
  <c r="Y50" i="11"/>
  <c r="W50" i="11"/>
  <c r="AB49" i="11"/>
  <c r="Y49" i="11"/>
  <c r="W49" i="11"/>
  <c r="AB48" i="11"/>
  <c r="Y48" i="11"/>
  <c r="AB47" i="11"/>
  <c r="Y47" i="11"/>
  <c r="W47" i="11"/>
  <c r="AB46" i="11"/>
  <c r="Y46" i="11"/>
  <c r="W46" i="11"/>
  <c r="AW45" i="11"/>
  <c r="AV45" i="11"/>
  <c r="AU45" i="11"/>
  <c r="AT45" i="11"/>
  <c r="AS45" i="11"/>
  <c r="AR45" i="11"/>
  <c r="AQ45" i="11"/>
  <c r="AP45" i="11"/>
  <c r="AO45" i="11"/>
  <c r="AN45" i="11"/>
  <c r="AM45" i="11"/>
  <c r="AL45" i="11"/>
  <c r="AK45" i="11"/>
  <c r="AJ45" i="11"/>
  <c r="AI45" i="11"/>
  <c r="AH45" i="11"/>
  <c r="AG45" i="11"/>
  <c r="AF45" i="11"/>
  <c r="AE45" i="11"/>
  <c r="AD45" i="11"/>
  <c r="AZ44" i="11"/>
  <c r="Y44" i="11"/>
  <c r="AB43" i="11"/>
  <c r="Y43" i="11"/>
  <c r="W43" i="11"/>
  <c r="AB42" i="11"/>
  <c r="Y42" i="11"/>
  <c r="W42" i="11"/>
  <c r="AB41" i="11"/>
  <c r="Y41" i="11"/>
  <c r="W41" i="11"/>
  <c r="AB40" i="11"/>
  <c r="Y40" i="11"/>
  <c r="AB39" i="11"/>
  <c r="Y39" i="11"/>
  <c r="AB38" i="11"/>
  <c r="Y38" i="11"/>
  <c r="W38" i="11"/>
  <c r="AB37" i="11"/>
  <c r="Y37" i="11"/>
  <c r="W37" i="11"/>
  <c r="AW36" i="11"/>
  <c r="AV36" i="11"/>
  <c r="AU36" i="11"/>
  <c r="AT36" i="11"/>
  <c r="AS36" i="11"/>
  <c r="AR36" i="11"/>
  <c r="AQ36" i="11"/>
  <c r="AP36" i="11"/>
  <c r="AO36" i="11"/>
  <c r="AN36" i="11"/>
  <c r="AM36" i="11"/>
  <c r="AL36" i="11"/>
  <c r="AK36" i="11"/>
  <c r="AJ36" i="11"/>
  <c r="AI36" i="11"/>
  <c r="AH36" i="11"/>
  <c r="AG36" i="11"/>
  <c r="AF36" i="11"/>
  <c r="AE36" i="11"/>
  <c r="AD36" i="11"/>
  <c r="AZ35" i="11"/>
  <c r="Y35" i="11"/>
  <c r="W35" i="11"/>
  <c r="AB34" i="11"/>
  <c r="Y34" i="11"/>
  <c r="W34" i="11"/>
  <c r="AB33" i="11"/>
  <c r="Y33" i="11"/>
  <c r="W33" i="11"/>
  <c r="AB32" i="11"/>
  <c r="Y32" i="11"/>
  <c r="AB31" i="11"/>
  <c r="Y31" i="11"/>
  <c r="AB30" i="11"/>
  <c r="Y30" i="11"/>
  <c r="W30" i="11"/>
  <c r="AB29" i="11"/>
  <c r="Y29" i="11"/>
  <c r="W29" i="11"/>
  <c r="AB28" i="11"/>
  <c r="Y28" i="11"/>
  <c r="W28" i="11"/>
  <c r="AW27" i="11"/>
  <c r="AV27" i="11"/>
  <c r="AU27" i="11"/>
  <c r="AT27" i="11"/>
  <c r="AS27" i="11"/>
  <c r="AR27" i="11"/>
  <c r="AQ27" i="11"/>
  <c r="AP27" i="11"/>
  <c r="AO27" i="11"/>
  <c r="AN27" i="11"/>
  <c r="AM27" i="11"/>
  <c r="AL27" i="11"/>
  <c r="AK27" i="11"/>
  <c r="AJ27" i="11"/>
  <c r="AI27" i="11"/>
  <c r="AH27" i="11"/>
  <c r="AG27" i="11"/>
  <c r="AF27" i="11"/>
  <c r="AE27" i="11"/>
  <c r="AD27" i="11"/>
  <c r="AZ26" i="11"/>
  <c r="W26" i="11"/>
  <c r="AB25" i="11"/>
  <c r="W25" i="11"/>
  <c r="AB24" i="11"/>
  <c r="AB23" i="11"/>
  <c r="AB22" i="11"/>
  <c r="W22" i="11"/>
  <c r="AB21" i="11"/>
  <c r="W21" i="11"/>
  <c r="AB20" i="11"/>
  <c r="W20" i="11"/>
  <c r="AB19" i="11"/>
  <c r="W19" i="11"/>
  <c r="AW18" i="11"/>
  <c r="AV18" i="11"/>
  <c r="AU18" i="11"/>
  <c r="AT18" i="11"/>
  <c r="AS18" i="11"/>
  <c r="AR18" i="11"/>
  <c r="AQ18" i="11"/>
  <c r="AP18" i="11"/>
  <c r="AO18" i="11"/>
  <c r="AN18" i="11"/>
  <c r="AM18" i="11"/>
  <c r="AL18" i="11"/>
  <c r="AK18" i="11"/>
  <c r="AJ18" i="11"/>
  <c r="AI18" i="11"/>
  <c r="AH18" i="11"/>
  <c r="AG18" i="11"/>
  <c r="AF18" i="11"/>
  <c r="AE18" i="11"/>
  <c r="AD18" i="11"/>
  <c r="AZ17" i="11"/>
  <c r="AB16" i="11"/>
  <c r="Y16" i="11"/>
  <c r="AB15" i="11"/>
  <c r="Y15" i="11"/>
  <c r="AB14" i="11"/>
  <c r="Y14" i="11"/>
  <c r="W14" i="11"/>
  <c r="AB13" i="11"/>
  <c r="Y13" i="11"/>
  <c r="W13" i="11"/>
  <c r="AB12" i="11"/>
  <c r="Y12" i="11"/>
  <c r="W12" i="11"/>
  <c r="AB11" i="11"/>
  <c r="Y11" i="11"/>
  <c r="W11" i="11"/>
  <c r="AB10" i="11"/>
  <c r="Y10" i="11"/>
  <c r="W10" i="11"/>
  <c r="AW9" i="11"/>
  <c r="AV9" i="11"/>
  <c r="AU9" i="11"/>
  <c r="AT9" i="11"/>
  <c r="AD8" i="11"/>
  <c r="DT63" i="9"/>
  <c r="DD63" i="9"/>
  <c r="CZ63" i="9"/>
  <c r="CX63" i="9"/>
  <c r="CW63" i="9"/>
  <c r="BD63" i="9"/>
  <c r="BC63" i="9"/>
  <c r="AG63" i="9"/>
  <c r="CD61" i="9"/>
  <c r="CB61" i="9"/>
  <c r="BZ61" i="9"/>
  <c r="DR59" i="9"/>
  <c r="DN59" i="9"/>
  <c r="DL59" i="9"/>
  <c r="DJ59" i="9"/>
  <c r="DC59" i="9"/>
  <c r="DA59" i="9"/>
  <c r="CR59" i="9"/>
  <c r="CN59" i="9"/>
  <c r="CD59" i="9"/>
  <c r="CB59" i="9"/>
  <c r="BT59" i="9"/>
  <c r="BR59" i="9"/>
  <c r="BP59" i="9"/>
  <c r="BN59" i="9"/>
  <c r="BL59" i="9"/>
  <c r="BH59" i="9"/>
  <c r="BF59" i="9"/>
  <c r="EP56" i="9"/>
  <c r="EO56" i="9"/>
  <c r="EN56" i="9"/>
  <c r="EM56" i="9"/>
  <c r="EL56" i="9"/>
  <c r="EK56" i="9"/>
  <c r="EJ56" i="9"/>
  <c r="EI56" i="9"/>
  <c r="EH56" i="9"/>
  <c r="EG56" i="9"/>
  <c r="EF56" i="9"/>
  <c r="ED56" i="9"/>
  <c r="EC56" i="9"/>
  <c r="EB56" i="9"/>
  <c r="EA56" i="9"/>
  <c r="DZ56" i="9"/>
  <c r="DX56" i="9"/>
  <c r="DW56" i="9"/>
  <c r="DV56" i="9"/>
  <c r="DU56" i="9"/>
  <c r="DT56" i="9"/>
  <c r="DR56" i="9"/>
  <c r="DP56" i="9"/>
  <c r="DN56" i="9"/>
  <c r="DL56" i="9"/>
  <c r="DJ56" i="9"/>
  <c r="DH56" i="9"/>
  <c r="DF56" i="9"/>
  <c r="DC56" i="9"/>
  <c r="DB56" i="9"/>
  <c r="DA56" i="9"/>
  <c r="CY56" i="9"/>
  <c r="CW56" i="9"/>
  <c r="CV56" i="9"/>
  <c r="CT56" i="9"/>
  <c r="CR56" i="9"/>
  <c r="CP56" i="9"/>
  <c r="CN56" i="9"/>
  <c r="CL56" i="9"/>
  <c r="CK56" i="9"/>
  <c r="CJ56" i="9"/>
  <c r="CI56" i="9"/>
  <c r="CH56" i="9"/>
  <c r="CG56" i="9"/>
  <c r="CF56" i="9"/>
  <c r="CD56" i="9"/>
  <c r="CB56" i="9"/>
  <c r="BZ56" i="9"/>
  <c r="BX56" i="9"/>
  <c r="BV56" i="9"/>
  <c r="BT56" i="9"/>
  <c r="BR56" i="9"/>
  <c r="BP56" i="9"/>
  <c r="BN56" i="9"/>
  <c r="BL56" i="9"/>
  <c r="BJ56" i="9"/>
  <c r="BH56" i="9"/>
  <c r="BF56" i="9"/>
  <c r="BB56" i="9"/>
  <c r="BA56" i="9"/>
  <c r="AZ56" i="9"/>
  <c r="AY56" i="9"/>
  <c r="AX56" i="9"/>
  <c r="AW56" i="9"/>
  <c r="AV56" i="9"/>
  <c r="AU56" i="9"/>
  <c r="AT56" i="9"/>
  <c r="AS56" i="9"/>
  <c r="AR56" i="9"/>
  <c r="AQ56" i="9"/>
  <c r="AP56" i="9"/>
  <c r="AO56" i="9"/>
  <c r="AN56" i="9"/>
  <c r="AM56" i="9"/>
  <c r="AL56" i="9"/>
  <c r="AK56" i="9"/>
  <c r="K215" i="20" s="1"/>
  <c r="P215" i="20" s="1"/>
  <c r="AJ56" i="9"/>
  <c r="AI56" i="9"/>
  <c r="AH56" i="9"/>
  <c r="AF56" i="9"/>
  <c r="AE56" i="9"/>
  <c r="AD56" i="9"/>
  <c r="AC56" i="9"/>
  <c r="AB56" i="9"/>
  <c r="AA56" i="9"/>
  <c r="Z56" i="9"/>
  <c r="Y56" i="9"/>
  <c r="X56" i="9"/>
  <c r="W56" i="9"/>
  <c r="V56" i="9"/>
  <c r="DT55" i="9"/>
  <c r="DN55" i="9"/>
  <c r="DL55" i="9"/>
  <c r="CW55" i="9"/>
  <c r="CL55" i="9"/>
  <c r="CI55" i="9"/>
  <c r="CF55" i="9"/>
  <c r="EP54" i="9"/>
  <c r="EO54" i="9"/>
  <c r="EN54" i="9"/>
  <c r="EM54" i="9"/>
  <c r="EL54" i="9"/>
  <c r="EK54" i="9"/>
  <c r="EJ54" i="9"/>
  <c r="EI54" i="9"/>
  <c r="EH54" i="9"/>
  <c r="EG54" i="9"/>
  <c r="EF54" i="9"/>
  <c r="ED54" i="9"/>
  <c r="EC54" i="9"/>
  <c r="EB54" i="9"/>
  <c r="EA54" i="9"/>
  <c r="DZ54" i="9"/>
  <c r="DX54" i="9"/>
  <c r="DW54" i="9"/>
  <c r="DV54" i="9"/>
  <c r="DU54" i="9"/>
  <c r="DT54" i="9"/>
  <c r="DR54" i="9"/>
  <c r="DP54" i="9"/>
  <c r="DN54" i="9"/>
  <c r="DL54" i="9"/>
  <c r="DJ54" i="9"/>
  <c r="DH54" i="9"/>
  <c r="DF54" i="9"/>
  <c r="DC54" i="9"/>
  <c r="DB54" i="9"/>
  <c r="DA54" i="9"/>
  <c r="CY54" i="9"/>
  <c r="CW54" i="9"/>
  <c r="CV54" i="9"/>
  <c r="CT54" i="9"/>
  <c r="CR54" i="9"/>
  <c r="CP54" i="9"/>
  <c r="CN54" i="9"/>
  <c r="CL54" i="9"/>
  <c r="CK54" i="9"/>
  <c r="CJ54" i="9"/>
  <c r="CI54" i="9"/>
  <c r="CH54" i="9"/>
  <c r="CD54" i="9"/>
  <c r="CB54" i="9"/>
  <c r="BZ54" i="9"/>
  <c r="BX54" i="9"/>
  <c r="BV54" i="9"/>
  <c r="BT54" i="9"/>
  <c r="BR54" i="9"/>
  <c r="BP54" i="9"/>
  <c r="BN54" i="9"/>
  <c r="BL54" i="9"/>
  <c r="BJ54" i="9"/>
  <c r="BH54" i="9"/>
  <c r="BF54" i="9"/>
  <c r="BB54" i="9"/>
  <c r="BA54" i="9"/>
  <c r="AZ54" i="9"/>
  <c r="AY54" i="9"/>
  <c r="AX54" i="9"/>
  <c r="AW54" i="9"/>
  <c r="AV54" i="9"/>
  <c r="AU54" i="9"/>
  <c r="AT54" i="9"/>
  <c r="AS54" i="9"/>
  <c r="AR54" i="9"/>
  <c r="AQ54" i="9"/>
  <c r="AP54" i="9"/>
  <c r="AO54" i="9"/>
  <c r="AN54" i="9"/>
  <c r="AM54" i="9"/>
  <c r="AL54" i="9"/>
  <c r="AK54" i="9"/>
  <c r="AJ54" i="9"/>
  <c r="AI54" i="9"/>
  <c r="AH54" i="9"/>
  <c r="AF54" i="9"/>
  <c r="AE54" i="9"/>
  <c r="AD54" i="9"/>
  <c r="AC54" i="9"/>
  <c r="AB54" i="9"/>
  <c r="AA54" i="9"/>
  <c r="Z54" i="9"/>
  <c r="Y54" i="9"/>
  <c r="X54" i="9"/>
  <c r="W54" i="9"/>
  <c r="U54" i="9" s="1"/>
  <c r="V54" i="9"/>
  <c r="DT53" i="9"/>
  <c r="CW53" i="9"/>
  <c r="DT50" i="9"/>
  <c r="DD50" i="9"/>
  <c r="CZ50" i="9"/>
  <c r="CX50" i="9"/>
  <c r="CW50" i="9"/>
  <c r="ED40" i="9"/>
  <c r="DR40" i="9"/>
  <c r="DR30" i="9"/>
  <c r="DP40" i="9"/>
  <c r="DN40" i="9"/>
  <c r="DN44" i="9" s="1"/>
  <c r="DL40" i="9"/>
  <c r="DL44" i="9" s="1"/>
  <c r="DJ40" i="9"/>
  <c r="DJ41" i="9" s="1"/>
  <c r="DH40" i="9"/>
  <c r="DF40" i="9"/>
  <c r="DC40" i="9"/>
  <c r="DB40" i="9"/>
  <c r="DB41" i="9" s="1"/>
  <c r="DA40" i="9"/>
  <c r="CY40" i="9"/>
  <c r="CV40" i="9"/>
  <c r="CT40" i="9"/>
  <c r="CR40" i="9"/>
  <c r="CP40" i="9"/>
  <c r="CN40" i="9"/>
  <c r="CD40" i="9"/>
  <c r="CB40" i="9"/>
  <c r="BX40" i="9"/>
  <c r="BT40" i="9"/>
  <c r="BT44" i="9" s="1"/>
  <c r="BT45" i="9" s="1"/>
  <c r="BR40" i="9"/>
  <c r="BP40" i="9"/>
  <c r="BP41" i="9" s="1"/>
  <c r="BN40" i="9"/>
  <c r="BL40" i="9"/>
  <c r="BJ40" i="9"/>
  <c r="BH40" i="9"/>
  <c r="BF40" i="9"/>
  <c r="EP39" i="9"/>
  <c r="EO39" i="9"/>
  <c r="EN39" i="9"/>
  <c r="EM39" i="9"/>
  <c r="EL39" i="9"/>
  <c r="EK39" i="9"/>
  <c r="EJ39" i="9"/>
  <c r="EI39" i="9"/>
  <c r="EH39" i="9"/>
  <c r="EG39" i="9"/>
  <c r="EF39" i="9"/>
  <c r="EF43" i="9" s="1"/>
  <c r="ED39" i="9"/>
  <c r="ED41" i="9" s="1"/>
  <c r="EC39" i="9"/>
  <c r="EB39" i="9"/>
  <c r="EA39" i="9"/>
  <c r="DZ39" i="9"/>
  <c r="DX39" i="9"/>
  <c r="DW39" i="9"/>
  <c r="DV39" i="9"/>
  <c r="DV43" i="9" s="1"/>
  <c r="DU39" i="9"/>
  <c r="DR39" i="9"/>
  <c r="DP39" i="9"/>
  <c r="DN39" i="9"/>
  <c r="DL39" i="9"/>
  <c r="DL43" i="9" s="1"/>
  <c r="DJ39" i="9"/>
  <c r="DH39" i="9"/>
  <c r="DF39" i="9"/>
  <c r="DC39" i="9"/>
  <c r="DB39" i="9"/>
  <c r="DA39" i="9"/>
  <c r="CY39" i="9"/>
  <c r="CV39" i="9"/>
  <c r="CT39" i="9"/>
  <c r="CR39" i="9"/>
  <c r="CP39" i="9"/>
  <c r="CN39" i="9"/>
  <c r="CL39" i="9"/>
  <c r="CL53" i="9"/>
  <c r="CK39" i="9"/>
  <c r="CJ39" i="9"/>
  <c r="CI39" i="9"/>
  <c r="CI53" i="9" s="1"/>
  <c r="CH39" i="9"/>
  <c r="CG39" i="9"/>
  <c r="CF39" i="9"/>
  <c r="CF53" i="9" s="1"/>
  <c r="CD39" i="9"/>
  <c r="CB39" i="9"/>
  <c r="BZ39" i="9"/>
  <c r="BX39" i="9"/>
  <c r="BV39" i="9"/>
  <c r="BT39" i="9"/>
  <c r="BR39" i="9"/>
  <c r="BR43" i="9" s="1"/>
  <c r="BP39" i="9"/>
  <c r="BN39" i="9"/>
  <c r="BL39" i="9"/>
  <c r="BJ39" i="9"/>
  <c r="BH39" i="9"/>
  <c r="BF39" i="9"/>
  <c r="BB39" i="9"/>
  <c r="BA39" i="9"/>
  <c r="AZ39" i="9"/>
  <c r="AY39" i="9"/>
  <c r="AX39" i="9"/>
  <c r="AW39" i="9"/>
  <c r="AV39" i="9"/>
  <c r="AU39" i="9"/>
  <c r="AT39" i="9"/>
  <c r="AS39" i="9"/>
  <c r="AS43" i="9" s="1"/>
  <c r="AR39" i="9"/>
  <c r="AQ39" i="9"/>
  <c r="AP39" i="9"/>
  <c r="AO39" i="9"/>
  <c r="AN39" i="9"/>
  <c r="AM39" i="9"/>
  <c r="AL39" i="9"/>
  <c r="AK39" i="9"/>
  <c r="AJ39" i="9"/>
  <c r="AI39" i="9"/>
  <c r="AH39" i="9"/>
  <c r="AF39" i="9"/>
  <c r="AE39" i="9"/>
  <c r="AD39" i="9"/>
  <c r="AC39" i="9"/>
  <c r="AB39" i="9"/>
  <c r="AA39" i="9"/>
  <c r="Z39" i="9"/>
  <c r="Y39" i="9"/>
  <c r="X39" i="9"/>
  <c r="W39" i="9"/>
  <c r="V39" i="9"/>
  <c r="U38" i="9"/>
  <c r="U37" i="9"/>
  <c r="U36" i="9"/>
  <c r="U35" i="9"/>
  <c r="U34" i="9"/>
  <c r="U33" i="9"/>
  <c r="ED30" i="9"/>
  <c r="DP30" i="9"/>
  <c r="DP31" i="9" s="1"/>
  <c r="DJ30" i="9"/>
  <c r="DH30" i="9"/>
  <c r="DH31" i="9" s="1"/>
  <c r="DF30" i="9"/>
  <c r="DC30" i="9"/>
  <c r="DB30" i="9"/>
  <c r="DA30" i="9"/>
  <c r="CY30" i="9"/>
  <c r="CY31" i="9" s="1"/>
  <c r="CV30" i="9"/>
  <c r="CV44" i="9" s="1"/>
  <c r="CT30" i="9"/>
  <c r="CR30" i="9"/>
  <c r="CP30" i="9"/>
  <c r="CN30" i="9"/>
  <c r="CD30" i="9"/>
  <c r="CB30" i="9"/>
  <c r="BX30" i="9"/>
  <c r="BT30" i="9"/>
  <c r="BT31" i="9" s="1"/>
  <c r="BR30" i="9"/>
  <c r="BR31" i="9" s="1"/>
  <c r="BP30" i="9"/>
  <c r="BP31" i="9" s="1"/>
  <c r="BN30" i="9"/>
  <c r="BL30" i="9"/>
  <c r="BJ30" i="9"/>
  <c r="BH30" i="9"/>
  <c r="BF30" i="9"/>
  <c r="BF31" i="9" s="1"/>
  <c r="EP29" i="9"/>
  <c r="EP55" i="9" s="1"/>
  <c r="EO29" i="9"/>
  <c r="EO55" i="9"/>
  <c r="EN29" i="9"/>
  <c r="EM29" i="9"/>
  <c r="EL29" i="9"/>
  <c r="EL55" i="9" s="1"/>
  <c r="EK29" i="9"/>
  <c r="EJ29" i="9"/>
  <c r="EJ55" i="9"/>
  <c r="EI29" i="9"/>
  <c r="EI55" i="9" s="1"/>
  <c r="EH29" i="9"/>
  <c r="EH50" i="9" s="1"/>
  <c r="EG29" i="9"/>
  <c r="EG55" i="9" s="1"/>
  <c r="EF29" i="9"/>
  <c r="ED29" i="9"/>
  <c r="ED55" i="9" s="1"/>
  <c r="EC29" i="9"/>
  <c r="EC55" i="9"/>
  <c r="EB29" i="9"/>
  <c r="EA29" i="9"/>
  <c r="EA55" i="9" s="1"/>
  <c r="DZ29" i="9"/>
  <c r="DX29" i="9"/>
  <c r="DW29" i="9"/>
  <c r="DV29" i="9"/>
  <c r="DU29" i="9"/>
  <c r="DU55" i="9" s="1"/>
  <c r="DR29" i="9"/>
  <c r="DR55" i="9" s="1"/>
  <c r="DP29" i="9"/>
  <c r="DP55" i="9" s="1"/>
  <c r="DJ29" i="9"/>
  <c r="DJ55" i="9" s="1"/>
  <c r="DH29" i="9"/>
  <c r="DF29" i="9"/>
  <c r="DC29" i="9"/>
  <c r="DB29" i="9"/>
  <c r="DA29" i="9"/>
  <c r="DA55" i="9" s="1"/>
  <c r="CY29" i="9"/>
  <c r="CV29" i="9"/>
  <c r="CV55" i="9" s="1"/>
  <c r="CT29" i="9"/>
  <c r="CT55" i="9" s="1"/>
  <c r="CR29" i="9"/>
  <c r="CP29" i="9"/>
  <c r="CN29" i="9"/>
  <c r="CK29" i="9"/>
  <c r="CK43" i="9" s="1"/>
  <c r="CJ29" i="9"/>
  <c r="CJ55" i="9" s="1"/>
  <c r="CH29" i="9"/>
  <c r="CH55" i="9" s="1"/>
  <c r="CG29" i="9"/>
  <c r="CG55" i="9" s="1"/>
  <c r="CD29" i="9"/>
  <c r="CB29" i="9"/>
  <c r="BZ29" i="9"/>
  <c r="BX29" i="9"/>
  <c r="BV29" i="9"/>
  <c r="BV55" i="9" s="1"/>
  <c r="BT29" i="9"/>
  <c r="BR29" i="9"/>
  <c r="BR55" i="9" s="1"/>
  <c r="BP29" i="9"/>
  <c r="BP55" i="9"/>
  <c r="BN29" i="9"/>
  <c r="BN55" i="9" s="1"/>
  <c r="BL29" i="9"/>
  <c r="BJ29" i="9"/>
  <c r="BH29" i="9"/>
  <c r="BF29" i="9"/>
  <c r="BB29" i="9"/>
  <c r="BB55" i="9" s="1"/>
  <c r="BA29" i="9"/>
  <c r="BA55" i="9" s="1"/>
  <c r="AZ29" i="9"/>
  <c r="AZ55" i="9"/>
  <c r="AY29" i="9"/>
  <c r="AY55" i="9" s="1"/>
  <c r="AX29" i="9"/>
  <c r="AX43" i="9" s="1"/>
  <c r="AW29" i="9"/>
  <c r="AV29" i="9"/>
  <c r="AV55" i="9" s="1"/>
  <c r="AU29" i="9"/>
  <c r="AT29" i="9"/>
  <c r="AT55" i="9" s="1"/>
  <c r="AS29" i="9"/>
  <c r="AR29" i="9"/>
  <c r="AR55" i="9" s="1"/>
  <c r="AQ29" i="9"/>
  <c r="AQ55" i="9" s="1"/>
  <c r="AP29" i="9"/>
  <c r="AO29" i="9"/>
  <c r="AN29" i="9"/>
  <c r="AN55" i="9" s="1"/>
  <c r="AM29" i="9"/>
  <c r="AL29" i="9"/>
  <c r="AL55" i="9" s="1"/>
  <c r="AK29" i="9"/>
  <c r="AK55" i="9" s="1"/>
  <c r="AJ29" i="9"/>
  <c r="AJ55" i="9" s="1"/>
  <c r="AI29" i="9"/>
  <c r="AI55" i="9" s="1"/>
  <c r="AH29" i="9"/>
  <c r="AF29" i="9"/>
  <c r="AE29" i="9"/>
  <c r="AE55" i="9" s="1"/>
  <c r="AD29" i="9"/>
  <c r="AD55" i="9" s="1"/>
  <c r="AC29" i="9"/>
  <c r="AB29" i="9"/>
  <c r="AB55" i="9" s="1"/>
  <c r="AA29" i="9"/>
  <c r="AA55" i="9" s="1"/>
  <c r="Z29" i="9"/>
  <c r="Z55" i="9" s="1"/>
  <c r="Y29" i="9"/>
  <c r="X29" i="9"/>
  <c r="W29" i="9"/>
  <c r="V29" i="9"/>
  <c r="V43" i="9" s="1"/>
  <c r="U28" i="9"/>
  <c r="ED25" i="9"/>
  <c r="ED26" i="9" s="1"/>
  <c r="DR25" i="9"/>
  <c r="DR26" i="9" s="1"/>
  <c r="DP25" i="9"/>
  <c r="DP26" i="9" s="1"/>
  <c r="DJ25" i="9"/>
  <c r="DJ26" i="9" s="1"/>
  <c r="DH25" i="9"/>
  <c r="DH26" i="9" s="1"/>
  <c r="DF25" i="9"/>
  <c r="DF26" i="9" s="1"/>
  <c r="DC25" i="9"/>
  <c r="DC26" i="9" s="1"/>
  <c r="DB25" i="9"/>
  <c r="DB26" i="9" s="1"/>
  <c r="DA25" i="9"/>
  <c r="DA26" i="9" s="1"/>
  <c r="CY25" i="9"/>
  <c r="CY26" i="9" s="1"/>
  <c r="CV25" i="9"/>
  <c r="CV26" i="9" s="1"/>
  <c r="CT25" i="9"/>
  <c r="CT26" i="9" s="1"/>
  <c r="CR25" i="9"/>
  <c r="CR26" i="9" s="1"/>
  <c r="CP25" i="9"/>
  <c r="CP26" i="9" s="1"/>
  <c r="CN25" i="9"/>
  <c r="CN26" i="9" s="1"/>
  <c r="CD25" i="9"/>
  <c r="CD26" i="9" s="1"/>
  <c r="CB25" i="9"/>
  <c r="CB26" i="9" s="1"/>
  <c r="BX25" i="9"/>
  <c r="BX26" i="9" s="1"/>
  <c r="BT25" i="9"/>
  <c r="BT26" i="9" s="1"/>
  <c r="BR25" i="9"/>
  <c r="BR26" i="9" s="1"/>
  <c r="BP25" i="9"/>
  <c r="BP26" i="9" s="1"/>
  <c r="BN25" i="9"/>
  <c r="BN26" i="9" s="1"/>
  <c r="BL25" i="9"/>
  <c r="BL26" i="9" s="1"/>
  <c r="BJ25" i="9"/>
  <c r="BJ26" i="9" s="1"/>
  <c r="BH25" i="9"/>
  <c r="BH26" i="9" s="1"/>
  <c r="BF25" i="9"/>
  <c r="BF26" i="9" s="1"/>
  <c r="EP24" i="9"/>
  <c r="EO24" i="9"/>
  <c r="EN24" i="9"/>
  <c r="EM24" i="9"/>
  <c r="EL24" i="9"/>
  <c r="EK24" i="9"/>
  <c r="EJ24" i="9"/>
  <c r="EI24" i="9"/>
  <c r="EH24" i="9"/>
  <c r="EG24" i="9"/>
  <c r="EF24" i="9"/>
  <c r="ED24" i="9"/>
  <c r="EC24" i="9"/>
  <c r="EB24" i="9"/>
  <c r="EA24" i="9"/>
  <c r="DZ24" i="9"/>
  <c r="DX24" i="9"/>
  <c r="DW24" i="9"/>
  <c r="DV24" i="9"/>
  <c r="DU24" i="9"/>
  <c r="DR24" i="9"/>
  <c r="DP24" i="9"/>
  <c r="DJ24" i="9"/>
  <c r="DH24" i="9"/>
  <c r="DF24" i="9"/>
  <c r="DC24" i="9"/>
  <c r="DB24" i="9"/>
  <c r="DA24" i="9"/>
  <c r="CY24" i="9"/>
  <c r="CV24" i="9"/>
  <c r="CT24" i="9"/>
  <c r="CR24" i="9"/>
  <c r="CP24" i="9"/>
  <c r="CN24" i="9"/>
  <c r="CK24" i="9"/>
  <c r="CJ24" i="9"/>
  <c r="CH24" i="9"/>
  <c r="CH50" i="9" s="1"/>
  <c r="CH59" i="9" s="1"/>
  <c r="CG24" i="9"/>
  <c r="CD24" i="9"/>
  <c r="CB24" i="9"/>
  <c r="BZ24" i="9"/>
  <c r="BX24" i="9"/>
  <c r="BV24" i="9"/>
  <c r="BT24" i="9"/>
  <c r="BR24" i="9"/>
  <c r="BR50" i="9" s="1"/>
  <c r="BP24" i="9"/>
  <c r="BN24" i="9"/>
  <c r="BL24" i="9"/>
  <c r="BJ24" i="9"/>
  <c r="BH24" i="9"/>
  <c r="BF24" i="9"/>
  <c r="BB24" i="9"/>
  <c r="BA24" i="9"/>
  <c r="BA50" i="9" s="1"/>
  <c r="AZ24" i="9"/>
  <c r="AY24" i="9"/>
  <c r="AX24" i="9"/>
  <c r="AW24" i="9"/>
  <c r="AV24" i="9"/>
  <c r="AU24" i="9"/>
  <c r="AT24" i="9"/>
  <c r="AS24" i="9"/>
  <c r="AS53" i="9" s="1"/>
  <c r="AR24" i="9"/>
  <c r="AQ24" i="9"/>
  <c r="AP24" i="9"/>
  <c r="AO24" i="9"/>
  <c r="AN24" i="9"/>
  <c r="AM24" i="9"/>
  <c r="AL24" i="9"/>
  <c r="AK24" i="9"/>
  <c r="AJ24" i="9"/>
  <c r="AI24" i="9"/>
  <c r="AH24" i="9"/>
  <c r="AF24" i="9"/>
  <c r="AE24" i="9"/>
  <c r="AD24" i="9"/>
  <c r="AC24" i="9"/>
  <c r="AB24" i="9"/>
  <c r="AA24" i="9"/>
  <c r="Z24" i="9"/>
  <c r="Y24" i="9"/>
  <c r="X24" i="9"/>
  <c r="W24" i="9"/>
  <c r="V24" i="9"/>
  <c r="U23" i="9"/>
  <c r="ED20" i="9"/>
  <c r="ED21" i="9" s="1"/>
  <c r="DR20" i="9"/>
  <c r="DR21" i="9" s="1"/>
  <c r="DN20" i="9"/>
  <c r="DN21" i="9" s="1"/>
  <c r="DL20" i="9"/>
  <c r="DL21" i="9" s="1"/>
  <c r="DJ20" i="9"/>
  <c r="DJ21" i="9" s="1"/>
  <c r="DH20" i="9"/>
  <c r="DH21" i="9" s="1"/>
  <c r="DF20" i="9"/>
  <c r="DF21" i="9" s="1"/>
  <c r="DC20" i="9"/>
  <c r="DC21" i="9" s="1"/>
  <c r="DB20" i="9"/>
  <c r="DB21" i="9" s="1"/>
  <c r="DA20" i="9"/>
  <c r="DA21" i="9" s="1"/>
  <c r="CY20" i="9"/>
  <c r="CY21" i="9" s="1"/>
  <c r="CV20" i="9"/>
  <c r="CV21" i="9" s="1"/>
  <c r="CT20" i="9"/>
  <c r="CT21" i="9" s="1"/>
  <c r="CR20" i="9"/>
  <c r="CR21" i="9" s="1"/>
  <c r="CP20" i="9"/>
  <c r="CP21" i="9" s="1"/>
  <c r="CN20" i="9"/>
  <c r="CN21" i="9" s="1"/>
  <c r="CD20" i="9"/>
  <c r="CD21" i="9" s="1"/>
  <c r="CB20" i="9"/>
  <c r="CB21" i="9" s="1"/>
  <c r="BX20" i="9"/>
  <c r="BX21" i="9" s="1"/>
  <c r="BT20" i="9"/>
  <c r="BT21" i="9" s="1"/>
  <c r="BR20" i="9"/>
  <c r="BR21" i="9" s="1"/>
  <c r="BP20" i="9"/>
  <c r="BP21" i="9" s="1"/>
  <c r="BN20" i="9"/>
  <c r="BN21" i="9" s="1"/>
  <c r="BL20" i="9"/>
  <c r="BL21" i="9" s="1"/>
  <c r="BJ20" i="9"/>
  <c r="BJ21" i="9" s="1"/>
  <c r="BH20" i="9"/>
  <c r="BH21" i="9" s="1"/>
  <c r="BF20" i="9"/>
  <c r="BF21" i="9" s="1"/>
  <c r="ED18" i="9"/>
  <c r="ED19" i="9" s="1"/>
  <c r="DR18" i="9"/>
  <c r="DR19" i="9" s="1"/>
  <c r="DN18" i="9"/>
  <c r="DN19" i="9" s="1"/>
  <c r="DL18" i="9"/>
  <c r="DL19" i="9" s="1"/>
  <c r="DJ18" i="9"/>
  <c r="DJ19" i="9" s="1"/>
  <c r="DH18" i="9"/>
  <c r="DH19" i="9" s="1"/>
  <c r="DF18" i="9"/>
  <c r="DF19" i="9" s="1"/>
  <c r="DC18" i="9"/>
  <c r="DC19" i="9" s="1"/>
  <c r="DB18" i="9"/>
  <c r="DB19" i="9" s="1"/>
  <c r="DA18" i="9"/>
  <c r="DA19" i="9" s="1"/>
  <c r="CY18" i="9"/>
  <c r="CY19" i="9" s="1"/>
  <c r="CV18" i="9"/>
  <c r="CV19" i="9" s="1"/>
  <c r="CT18" i="9"/>
  <c r="CT19" i="9" s="1"/>
  <c r="CR18" i="9"/>
  <c r="CR19" i="9" s="1"/>
  <c r="CP18" i="9"/>
  <c r="CP19" i="9" s="1"/>
  <c r="CN18" i="9"/>
  <c r="CN19" i="9" s="1"/>
  <c r="CD18" i="9"/>
  <c r="CD19" i="9" s="1"/>
  <c r="CB18" i="9"/>
  <c r="CB19" i="9" s="1"/>
  <c r="BX18" i="9"/>
  <c r="BX19" i="9" s="1"/>
  <c r="BT18" i="9"/>
  <c r="BT19" i="9" s="1"/>
  <c r="BR18" i="9"/>
  <c r="BR19" i="9" s="1"/>
  <c r="BP18" i="9"/>
  <c r="BP19" i="9" s="1"/>
  <c r="BN18" i="9"/>
  <c r="BN19" i="9" s="1"/>
  <c r="BL18" i="9"/>
  <c r="BL19" i="9" s="1"/>
  <c r="BJ18" i="9"/>
  <c r="BJ19" i="9" s="1"/>
  <c r="BH18" i="9"/>
  <c r="BH19" i="9" s="1"/>
  <c r="BF18" i="9"/>
  <c r="BF19" i="9" s="1"/>
  <c r="EP17" i="9"/>
  <c r="EP53" i="9" s="1"/>
  <c r="EO17" i="9"/>
  <c r="EN17" i="9"/>
  <c r="EM17" i="9"/>
  <c r="EL17" i="9"/>
  <c r="EK17" i="9"/>
  <c r="EJ17" i="9"/>
  <c r="EI17" i="9"/>
  <c r="EH17" i="9"/>
  <c r="EG17" i="9"/>
  <c r="EF17" i="9"/>
  <c r="EF53" i="9" s="1"/>
  <c r="ED17" i="9"/>
  <c r="EC17" i="9"/>
  <c r="EB17" i="9"/>
  <c r="EA17" i="9"/>
  <c r="DZ17" i="9"/>
  <c r="DX17" i="9"/>
  <c r="DW17" i="9"/>
  <c r="DW50" i="9" s="1"/>
  <c r="DV17" i="9"/>
  <c r="DU17" i="9"/>
  <c r="DR17" i="9"/>
  <c r="DN17" i="9"/>
  <c r="DL17" i="9"/>
  <c r="DL53" i="9" s="1"/>
  <c r="DJ17" i="9"/>
  <c r="DH17" i="9"/>
  <c r="DF17" i="9"/>
  <c r="DC17" i="9"/>
  <c r="DB17" i="9"/>
  <c r="DB53" i="9" s="1"/>
  <c r="DA17" i="9"/>
  <c r="CY17" i="9"/>
  <c r="CV17" i="9"/>
  <c r="CT17" i="9"/>
  <c r="CR17" i="9"/>
  <c r="CP17" i="9"/>
  <c r="CN17" i="9"/>
  <c r="CK17" i="9"/>
  <c r="CK50" i="9" s="1"/>
  <c r="CJ17" i="9"/>
  <c r="CH17" i="9"/>
  <c r="CG17" i="9"/>
  <c r="CD17" i="9"/>
  <c r="CB17" i="9"/>
  <c r="BZ17" i="9"/>
  <c r="BZ53" i="9" s="1"/>
  <c r="BX17" i="9"/>
  <c r="BX50" i="9" s="1"/>
  <c r="BV17" i="9"/>
  <c r="BV50" i="9" s="1"/>
  <c r="BT17" i="9"/>
  <c r="BR17" i="9"/>
  <c r="BP17" i="9"/>
  <c r="BN17" i="9"/>
  <c r="BL17" i="9"/>
  <c r="BJ17" i="9"/>
  <c r="BH17" i="9"/>
  <c r="BF17" i="9"/>
  <c r="BF53" i="9" s="1"/>
  <c r="BB17" i="9"/>
  <c r="BA17" i="9"/>
  <c r="AZ17" i="9"/>
  <c r="AY17" i="9"/>
  <c r="AY53" i="9" s="1"/>
  <c r="AX17" i="9"/>
  <c r="AW17" i="9"/>
  <c r="AV17" i="9"/>
  <c r="AU17" i="9"/>
  <c r="AU50" i="9" s="1"/>
  <c r="AT17" i="9"/>
  <c r="AS17" i="9"/>
  <c r="AR17" i="9"/>
  <c r="AR50" i="9" s="1"/>
  <c r="AQ17" i="9"/>
  <c r="AP17" i="9"/>
  <c r="AO17" i="9"/>
  <c r="AN17" i="9"/>
  <c r="AN53" i="9" s="1"/>
  <c r="AM17" i="9"/>
  <c r="AL17" i="9"/>
  <c r="AK17" i="9"/>
  <c r="AJ17" i="9"/>
  <c r="AI17" i="9"/>
  <c r="AH17" i="9"/>
  <c r="AF17" i="9"/>
  <c r="AE17" i="9"/>
  <c r="AD17" i="9"/>
  <c r="AC17" i="9"/>
  <c r="AB17" i="9"/>
  <c r="AA17" i="9"/>
  <c r="Z17" i="9"/>
  <c r="Y17" i="9"/>
  <c r="X17" i="9"/>
  <c r="W17" i="9"/>
  <c r="V17" i="9"/>
  <c r="U16" i="9"/>
  <c r="U15" i="9"/>
  <c r="EF7" i="9"/>
  <c r="X272" i="11"/>
  <c r="X256" i="11"/>
  <c r="Z256" i="11" s="1"/>
  <c r="AY256" i="11" s="1"/>
  <c r="X254" i="11"/>
  <c r="Z254" i="11" s="1"/>
  <c r="AY254" i="11" s="1"/>
  <c r="AY155" i="11"/>
  <c r="AY108" i="11"/>
  <c r="AY124" i="11"/>
  <c r="AY107" i="11"/>
  <c r="AY123" i="11"/>
  <c r="AY159" i="11"/>
  <c r="AY112" i="11"/>
  <c r="AY158" i="11"/>
  <c r="AY111" i="11"/>
  <c r="V984" i="5"/>
  <c r="AC984" i="5" s="1"/>
  <c r="AJ984" i="5" s="1"/>
  <c r="AD984" i="5" s="1"/>
  <c r="AE984" i="5" s="1"/>
  <c r="V983" i="5"/>
  <c r="AC983" i="5" s="1"/>
  <c r="AJ983" i="5" s="1"/>
  <c r="AD983" i="5" s="1"/>
  <c r="AE983" i="5" s="1"/>
  <c r="AD982" i="5"/>
  <c r="V982" i="5"/>
  <c r="AC982" i="5" s="1"/>
  <c r="V981" i="5"/>
  <c r="AC981" i="5" s="1"/>
  <c r="AJ981" i="5" s="1"/>
  <c r="AD981" i="5" s="1"/>
  <c r="AE981" i="5" s="1"/>
  <c r="V980" i="5"/>
  <c r="V979" i="5"/>
  <c r="X979" i="5" s="1"/>
  <c r="V978" i="5"/>
  <c r="V977" i="5"/>
  <c r="X977" i="5" s="1"/>
  <c r="V976" i="5"/>
  <c r="V975" i="5"/>
  <c r="X975" i="5" s="1"/>
  <c r="V974" i="5"/>
  <c r="W974" i="5" s="1"/>
  <c r="V972" i="5"/>
  <c r="X972" i="5" s="1"/>
  <c r="V971" i="5"/>
  <c r="X971" i="5" s="1"/>
  <c r="V970" i="5"/>
  <c r="W970" i="5" s="1"/>
  <c r="V968" i="5"/>
  <c r="W968" i="5" s="1"/>
  <c r="V967" i="5"/>
  <c r="X967" i="5" s="1"/>
  <c r="V966" i="5"/>
  <c r="X966" i="5" s="1"/>
  <c r="V965" i="5"/>
  <c r="X965" i="5" s="1"/>
  <c r="V964" i="5"/>
  <c r="W964" i="5" s="1"/>
  <c r="AC962" i="5"/>
  <c r="AF962" i="5" s="1"/>
  <c r="AC961" i="5"/>
  <c r="AF961" i="5" s="1"/>
  <c r="AD961" i="5" s="1"/>
  <c r="AE961" i="5" s="1"/>
  <c r="V960" i="5"/>
  <c r="Y960" i="5" s="1"/>
  <c r="AC959" i="5"/>
  <c r="AF959" i="5" s="1"/>
  <c r="AC958" i="5"/>
  <c r="AF958" i="5" s="1"/>
  <c r="AD958" i="5" s="1"/>
  <c r="V957" i="5"/>
  <c r="Y957" i="5" s="1"/>
  <c r="AC956" i="5"/>
  <c r="AJ956" i="5" s="1"/>
  <c r="AD956" i="5" s="1"/>
  <c r="V955" i="5"/>
  <c r="Y955" i="5" s="1"/>
  <c r="V954" i="5"/>
  <c r="X954" i="5" s="1"/>
  <c r="V953" i="5"/>
  <c r="W953" i="5" s="1"/>
  <c r="V952" i="5"/>
  <c r="Y952" i="5" s="1"/>
  <c r="V951" i="5"/>
  <c r="W951" i="5" s="1"/>
  <c r="V950" i="5"/>
  <c r="Y950" i="5" s="1"/>
  <c r="V949" i="5"/>
  <c r="AC949" i="5" s="1"/>
  <c r="AJ949" i="5" s="1"/>
  <c r="AD949" i="5" s="1"/>
  <c r="AE949" i="5" s="1"/>
  <c r="AD948" i="5"/>
  <c r="V948" i="5"/>
  <c r="AC948" i="5" s="1"/>
  <c r="V947" i="5"/>
  <c r="AC947" i="5" s="1"/>
  <c r="V946" i="5"/>
  <c r="AC946" i="5" s="1"/>
  <c r="AJ946" i="5" s="1"/>
  <c r="AD946" i="5" s="1"/>
  <c r="AD945" i="5"/>
  <c r="V945" i="5"/>
  <c r="AC945" i="5" s="1"/>
  <c r="V944" i="5"/>
  <c r="AC944" i="5" s="1"/>
  <c r="AH944" i="5" s="1"/>
  <c r="AD944" i="5" s="1"/>
  <c r="AE944" i="5" s="1"/>
  <c r="AD943" i="5"/>
  <c r="V943" i="5"/>
  <c r="AC943" i="5" s="1"/>
  <c r="V942" i="5"/>
  <c r="W942" i="5" s="1"/>
  <c r="V941" i="5"/>
  <c r="V940" i="5"/>
  <c r="V939" i="5"/>
  <c r="X939" i="5" s="1"/>
  <c r="V938" i="5"/>
  <c r="X938" i="5" s="1"/>
  <c r="V937" i="5"/>
  <c r="V936" i="5"/>
  <c r="AC936" i="5" s="1"/>
  <c r="AJ936" i="5" s="1"/>
  <c r="AD936" i="5" s="1"/>
  <c r="V935" i="5"/>
  <c r="AC935" i="5" s="1"/>
  <c r="AJ935" i="5" s="1"/>
  <c r="AD935" i="5" s="1"/>
  <c r="AE935" i="5" s="1"/>
  <c r="V934" i="5"/>
  <c r="AC934" i="5" s="1"/>
  <c r="AJ934" i="5" s="1"/>
  <c r="AD934" i="5" s="1"/>
  <c r="V933" i="5"/>
  <c r="AC933" i="5" s="1"/>
  <c r="AJ933" i="5" s="1"/>
  <c r="AD933" i="5" s="1"/>
  <c r="V932" i="5"/>
  <c r="AC932" i="5" s="1"/>
  <c r="V931" i="5"/>
  <c r="AC931" i="5" s="1"/>
  <c r="AJ931" i="5" s="1"/>
  <c r="AD931" i="5" s="1"/>
  <c r="AE931" i="5" s="1"/>
  <c r="V930" i="5"/>
  <c r="AC930" i="5" s="1"/>
  <c r="V929" i="5"/>
  <c r="AC929" i="5" s="1"/>
  <c r="AJ929" i="5" s="1"/>
  <c r="AD929" i="5" s="1"/>
  <c r="V928" i="5"/>
  <c r="V927" i="5"/>
  <c r="V926" i="5"/>
  <c r="AD925" i="5"/>
  <c r="V925" i="5"/>
  <c r="AD924" i="5"/>
  <c r="V924" i="5"/>
  <c r="AC924" i="5" s="1"/>
  <c r="AD923" i="5"/>
  <c r="V923" i="5"/>
  <c r="AC923" i="5" s="1"/>
  <c r="V922" i="5"/>
  <c r="AC922" i="5" s="1"/>
  <c r="AF922" i="5" s="1"/>
  <c r="AD922" i="5" s="1"/>
  <c r="AE922" i="5" s="1"/>
  <c r="V921" i="5"/>
  <c r="AC921" i="5" s="1"/>
  <c r="V920" i="5"/>
  <c r="X920" i="5" s="1"/>
  <c r="V919" i="5"/>
  <c r="W919" i="5" s="1"/>
  <c r="V918" i="5"/>
  <c r="V917" i="5"/>
  <c r="AC917" i="5" s="1"/>
  <c r="AF917" i="5" s="1"/>
  <c r="AD917" i="5" s="1"/>
  <c r="V916" i="5"/>
  <c r="AC916" i="5" s="1"/>
  <c r="AF916" i="5" s="1"/>
  <c r="AD916" i="5" s="1"/>
  <c r="AE916" i="5" s="1"/>
  <c r="V915" i="5"/>
  <c r="W915" i="5" s="1"/>
  <c r="V914" i="5"/>
  <c r="AC914" i="5" s="1"/>
  <c r="V913" i="5"/>
  <c r="AC913" i="5" s="1"/>
  <c r="AJ913" i="5" s="1"/>
  <c r="AD913" i="5" s="1"/>
  <c r="AE913" i="5" s="1"/>
  <c r="V912" i="5"/>
  <c r="Y912" i="5" s="1"/>
  <c r="V911" i="5"/>
  <c r="AC911" i="5" s="1"/>
  <c r="AI911" i="5" s="1"/>
  <c r="AD911" i="5" s="1"/>
  <c r="AE911" i="5" s="1"/>
  <c r="V910" i="5"/>
  <c r="AC910" i="5" s="1"/>
  <c r="AJ910" i="5" s="1"/>
  <c r="AD910" i="5" s="1"/>
  <c r="AE910" i="5" s="1"/>
  <c r="V909" i="5"/>
  <c r="W909" i="5" s="1"/>
  <c r="AD908" i="5"/>
  <c r="V908" i="5"/>
  <c r="AC908" i="5" s="1"/>
  <c r="AD907" i="5"/>
  <c r="V907" i="5"/>
  <c r="AC907" i="5" s="1"/>
  <c r="AE907" i="5" s="1"/>
  <c r="AD906" i="5"/>
  <c r="V906" i="5"/>
  <c r="AC906" i="5" s="1"/>
  <c r="AE906" i="5" s="1"/>
  <c r="V905" i="5"/>
  <c r="AC905" i="5" s="1"/>
  <c r="AF905" i="5" s="1"/>
  <c r="AD905" i="5" s="1"/>
  <c r="AE905" i="5" s="1"/>
  <c r="V904" i="5"/>
  <c r="AC904" i="5" s="1"/>
  <c r="AJ904" i="5" s="1"/>
  <c r="AD904" i="5" s="1"/>
  <c r="V903" i="5"/>
  <c r="AC903" i="5" s="1"/>
  <c r="AE903" i="5" s="1"/>
  <c r="V902" i="5"/>
  <c r="Y902" i="5" s="1"/>
  <c r="AD901" i="5"/>
  <c r="V901" i="5"/>
  <c r="AC901" i="5" s="1"/>
  <c r="V900" i="5"/>
  <c r="AC900" i="5" s="1"/>
  <c r="AF900" i="5" s="1"/>
  <c r="AD900" i="5" s="1"/>
  <c r="AE900" i="5" s="1"/>
  <c r="AD899" i="5"/>
  <c r="V899" i="5"/>
  <c r="AC899" i="5" s="1"/>
  <c r="V898" i="5"/>
  <c r="X898" i="5" s="1"/>
  <c r="V897" i="5"/>
  <c r="W897" i="5" s="1"/>
  <c r="V896" i="5"/>
  <c r="V895" i="5"/>
  <c r="AC895" i="5" s="1"/>
  <c r="AJ895" i="5" s="1"/>
  <c r="AD895" i="5" s="1"/>
  <c r="AE895" i="5" s="1"/>
  <c r="V894" i="5"/>
  <c r="AC894" i="5" s="1"/>
  <c r="AJ894" i="5" s="1"/>
  <c r="AD894" i="5" s="1"/>
  <c r="AE894" i="5" s="1"/>
  <c r="V893" i="5"/>
  <c r="Y893" i="5" s="1"/>
  <c r="V892" i="5"/>
  <c r="AC892" i="5" s="1"/>
  <c r="AF892" i="5" s="1"/>
  <c r="AD892" i="5" s="1"/>
  <c r="AE892" i="5" s="1"/>
  <c r="AD891" i="5"/>
  <c r="V891" i="5"/>
  <c r="AC891" i="5" s="1"/>
  <c r="V890" i="5"/>
  <c r="X890" i="5" s="1"/>
  <c r="V889" i="5"/>
  <c r="W889" i="5" s="1"/>
  <c r="V888" i="5"/>
  <c r="X888" i="5" s="1"/>
  <c r="V887" i="5"/>
  <c r="W887" i="5" s="1"/>
  <c r="V886" i="5"/>
  <c r="V885" i="5"/>
  <c r="V884" i="5"/>
  <c r="X884" i="5" s="1"/>
  <c r="V883" i="5"/>
  <c r="X883" i="5" s="1"/>
  <c r="V882" i="5"/>
  <c r="X882" i="5" s="1"/>
  <c r="V881" i="5"/>
  <c r="W881" i="5" s="1"/>
  <c r="V880" i="5"/>
  <c r="X880" i="5" s="1"/>
  <c r="V879" i="5"/>
  <c r="V878" i="5"/>
  <c r="V877" i="5"/>
  <c r="X877" i="5" s="1"/>
  <c r="V876" i="5"/>
  <c r="W876" i="5" s="1"/>
  <c r="V875" i="5"/>
  <c r="V874" i="5"/>
  <c r="W874" i="5" s="1"/>
  <c r="V873" i="5"/>
  <c r="X873" i="5" s="1"/>
  <c r="V872" i="5"/>
  <c r="X872" i="5" s="1"/>
  <c r="V871" i="5"/>
  <c r="W871" i="5" s="1"/>
  <c r="V870" i="5"/>
  <c r="X870" i="5" s="1"/>
  <c r="V868" i="5"/>
  <c r="W868" i="5" s="1"/>
  <c r="V867" i="5"/>
  <c r="X867" i="5" s="1"/>
  <c r="V866" i="5"/>
  <c r="X866" i="5" s="1"/>
  <c r="V865" i="5"/>
  <c r="X865" i="5" s="1"/>
  <c r="V864" i="5"/>
  <c r="V863" i="5"/>
  <c r="V862" i="5"/>
  <c r="W862" i="5" s="1"/>
  <c r="V861" i="5"/>
  <c r="V860" i="5"/>
  <c r="X860" i="5" s="1"/>
  <c r="V859" i="5"/>
  <c r="V858" i="5"/>
  <c r="W858" i="5" s="1"/>
  <c r="V857" i="5"/>
  <c r="X857" i="5" s="1"/>
  <c r="V856" i="5"/>
  <c r="X856" i="5" s="1"/>
  <c r="V855" i="5"/>
  <c r="V854" i="5"/>
  <c r="W854" i="5" s="1"/>
  <c r="V853" i="5"/>
  <c r="V852" i="5"/>
  <c r="X852" i="5" s="1"/>
  <c r="V851" i="5"/>
  <c r="X851" i="5" s="1"/>
  <c r="V850" i="5"/>
  <c r="X850" i="5" s="1"/>
  <c r="V849" i="5"/>
  <c r="X849" i="5" s="1"/>
  <c r="V848" i="5"/>
  <c r="V847" i="5"/>
  <c r="V846" i="5"/>
  <c r="V845" i="5"/>
  <c r="V844" i="5"/>
  <c r="X844" i="5" s="1"/>
  <c r="V843" i="5"/>
  <c r="V842" i="5"/>
  <c r="V841" i="5"/>
  <c r="W841" i="5" s="1"/>
  <c r="V840" i="5"/>
  <c r="V839" i="5"/>
  <c r="W839" i="5" s="1"/>
  <c r="V838" i="5"/>
  <c r="V837" i="5"/>
  <c r="V836" i="5"/>
  <c r="W836" i="5" s="1"/>
  <c r="V835" i="5"/>
  <c r="V834" i="5"/>
  <c r="V833" i="5"/>
  <c r="X833" i="5" s="1"/>
  <c r="V832" i="5"/>
  <c r="X832" i="5" s="1"/>
  <c r="V831" i="5"/>
  <c r="V829" i="5"/>
  <c r="X829" i="5" s="1"/>
  <c r="V828" i="5"/>
  <c r="X828" i="5" s="1"/>
  <c r="V827" i="5"/>
  <c r="V826" i="5"/>
  <c r="X826" i="5" s="1"/>
  <c r="V825" i="5"/>
  <c r="X825" i="5" s="1"/>
  <c r="V824" i="5"/>
  <c r="W824" i="5" s="1"/>
  <c r="V823" i="5"/>
  <c r="W823" i="5" s="1"/>
  <c r="V822" i="5"/>
  <c r="X822" i="5" s="1"/>
  <c r="V821" i="5"/>
  <c r="X821" i="5" s="1"/>
  <c r="V820" i="5"/>
  <c r="W820" i="5" s="1"/>
  <c r="V819" i="5"/>
  <c r="X819" i="5" s="1"/>
  <c r="V818" i="5"/>
  <c r="X818" i="5" s="1"/>
  <c r="V817" i="5"/>
  <c r="W817" i="5" s="1"/>
  <c r="V816" i="5"/>
  <c r="V815" i="5"/>
  <c r="W815" i="5" s="1"/>
  <c r="V814" i="5"/>
  <c r="X814" i="5" s="1"/>
  <c r="V813" i="5"/>
  <c r="X813" i="5" s="1"/>
  <c r="V812" i="5"/>
  <c r="X812" i="5" s="1"/>
  <c r="V811" i="5"/>
  <c r="W811" i="5" s="1"/>
  <c r="V810" i="5"/>
  <c r="X810" i="5" s="1"/>
  <c r="V809" i="5"/>
  <c r="X809" i="5" s="1"/>
  <c r="V808" i="5"/>
  <c r="X808" i="5" s="1"/>
  <c r="V807" i="5"/>
  <c r="W807" i="5" s="1"/>
  <c r="V806" i="5"/>
  <c r="X806" i="5" s="1"/>
  <c r="V805" i="5"/>
  <c r="X805" i="5" s="1"/>
  <c r="V804" i="5"/>
  <c r="X804" i="5" s="1"/>
  <c r="V803" i="5"/>
  <c r="X803" i="5" s="1"/>
  <c r="V802" i="5"/>
  <c r="W802" i="5" s="1"/>
  <c r="V801" i="5"/>
  <c r="V800" i="5"/>
  <c r="X800" i="5" s="1"/>
  <c r="V799" i="5"/>
  <c r="V798" i="5"/>
  <c r="W798" i="5" s="1"/>
  <c r="V797" i="5"/>
  <c r="X797" i="5" s="1"/>
  <c r="V796" i="5"/>
  <c r="X796" i="5" s="1"/>
  <c r="V795" i="5"/>
  <c r="W795" i="5" s="1"/>
  <c r="V794" i="5"/>
  <c r="W794" i="5" s="1"/>
  <c r="V793" i="5"/>
  <c r="X793" i="5" s="1"/>
  <c r="V792" i="5"/>
  <c r="X792" i="5" s="1"/>
  <c r="V791" i="5"/>
  <c r="W791" i="5" s="1"/>
  <c r="V790" i="5"/>
  <c r="W790" i="5" s="1"/>
  <c r="V789" i="5"/>
  <c r="V788" i="5"/>
  <c r="X788" i="5" s="1"/>
  <c r="V787" i="5"/>
  <c r="X787" i="5" s="1"/>
  <c r="V786" i="5"/>
  <c r="W786" i="5" s="1"/>
  <c r="V785" i="5"/>
  <c r="V784" i="5"/>
  <c r="W784" i="5" s="1"/>
  <c r="V783" i="5"/>
  <c r="X783" i="5" s="1"/>
  <c r="V782" i="5"/>
  <c r="X782" i="5" s="1"/>
  <c r="V781" i="5"/>
  <c r="X781" i="5" s="1"/>
  <c r="V780" i="5"/>
  <c r="X780" i="5" s="1"/>
  <c r="V779" i="5"/>
  <c r="X779" i="5" s="1"/>
  <c r="V778" i="5"/>
  <c r="W778" i="5" s="1"/>
  <c r="V777" i="5"/>
  <c r="X777" i="5" s="1"/>
  <c r="V776" i="5"/>
  <c r="X776" i="5" s="1"/>
  <c r="V775" i="5"/>
  <c r="X775" i="5" s="1"/>
  <c r="V774" i="5"/>
  <c r="X774" i="5" s="1"/>
  <c r="V772" i="5"/>
  <c r="AC772" i="5" s="1"/>
  <c r="AF772" i="5" s="1"/>
  <c r="AD772" i="5" s="1"/>
  <c r="AE772" i="5" s="1"/>
  <c r="V771" i="5"/>
  <c r="W771" i="5" s="1"/>
  <c r="V770" i="5"/>
  <c r="V769" i="5"/>
  <c r="X769" i="5" s="1"/>
  <c r="AD767" i="5"/>
  <c r="V767" i="5"/>
  <c r="AC767" i="5" s="1"/>
  <c r="V766" i="5"/>
  <c r="X766" i="5" s="1"/>
  <c r="V765" i="5"/>
  <c r="W765" i="5" s="1"/>
  <c r="V764" i="5"/>
  <c r="V763" i="5"/>
  <c r="AC763" i="5" s="1"/>
  <c r="AI763" i="5" s="1"/>
  <c r="V762" i="5"/>
  <c r="AC762" i="5" s="1"/>
  <c r="AI762" i="5" s="1"/>
  <c r="V761" i="5"/>
  <c r="AC761" i="5" s="1"/>
  <c r="AI761" i="5" s="1"/>
  <c r="AD761" i="5" s="1"/>
  <c r="AE761" i="5" s="1"/>
  <c r="V760" i="5"/>
  <c r="AC760" i="5" s="1"/>
  <c r="V759" i="5"/>
  <c r="AC759" i="5" s="1"/>
  <c r="AJ759" i="5" s="1"/>
  <c r="AD759" i="5" s="1"/>
  <c r="AE759" i="5" s="1"/>
  <c r="V758" i="5"/>
  <c r="AC758" i="5" s="1"/>
  <c r="AJ758" i="5" s="1"/>
  <c r="AD758" i="5" s="1"/>
  <c r="V757" i="5"/>
  <c r="AC757" i="5" s="1"/>
  <c r="AI757" i="5" s="1"/>
  <c r="AD757" i="5" s="1"/>
  <c r="AE757" i="5" s="1"/>
  <c r="V756" i="5"/>
  <c r="AC756" i="5" s="1"/>
  <c r="AI756" i="5" s="1"/>
  <c r="AD756" i="5" s="1"/>
  <c r="AE756" i="5" s="1"/>
  <c r="V755" i="5"/>
  <c r="AC755" i="5" s="1"/>
  <c r="AI755" i="5" s="1"/>
  <c r="V754" i="5"/>
  <c r="Y754" i="5" s="1"/>
  <c r="V753" i="5"/>
  <c r="AC753" i="5" s="1"/>
  <c r="AF753" i="5" s="1"/>
  <c r="AD753" i="5" s="1"/>
  <c r="V752" i="5"/>
  <c r="AC752" i="5" s="1"/>
  <c r="AF752" i="5" s="1"/>
  <c r="AD752" i="5" s="1"/>
  <c r="AE752" i="5" s="1"/>
  <c r="V751" i="5"/>
  <c r="AC751" i="5" s="1"/>
  <c r="V750" i="5"/>
  <c r="AC750" i="5" s="1"/>
  <c r="AF750" i="5" s="1"/>
  <c r="AD750" i="5" s="1"/>
  <c r="AE750" i="5" s="1"/>
  <c r="V749" i="5"/>
  <c r="Y749" i="5" s="1"/>
  <c r="V748" i="5"/>
  <c r="Y748" i="5" s="1"/>
  <c r="V747" i="5"/>
  <c r="AC747" i="5" s="1"/>
  <c r="AI747" i="5" s="1"/>
  <c r="V746" i="5"/>
  <c r="AC746" i="5" s="1"/>
  <c r="AI746" i="5" s="1"/>
  <c r="V745" i="5"/>
  <c r="AD744" i="5"/>
  <c r="V744" i="5"/>
  <c r="AC744" i="5" s="1"/>
  <c r="V743" i="5"/>
  <c r="AC743" i="5" s="1"/>
  <c r="V742" i="5"/>
  <c r="AC742" i="5" s="1"/>
  <c r="AI742" i="5" s="1"/>
  <c r="V741" i="5"/>
  <c r="AC741" i="5" s="1"/>
  <c r="AI741" i="5" s="1"/>
  <c r="V740" i="5"/>
  <c r="V739" i="5"/>
  <c r="AC739" i="5" s="1"/>
  <c r="AI739" i="5" s="1"/>
  <c r="V738" i="5"/>
  <c r="AC738" i="5" s="1"/>
  <c r="AJ738" i="5" s="1"/>
  <c r="AD738" i="5" s="1"/>
  <c r="AE738" i="5" s="1"/>
  <c r="V737" i="5"/>
  <c r="V736" i="5"/>
  <c r="X736" i="5" s="1"/>
  <c r="V735" i="5"/>
  <c r="X735" i="5" s="1"/>
  <c r="V734" i="5"/>
  <c r="X734" i="5" s="1"/>
  <c r="V733" i="5"/>
  <c r="V732" i="5"/>
  <c r="X732" i="5" s="1"/>
  <c r="V731" i="5"/>
  <c r="W731" i="5" s="1"/>
  <c r="V730" i="5"/>
  <c r="V729" i="5"/>
  <c r="V728" i="5"/>
  <c r="X728" i="5" s="1"/>
  <c r="V727" i="5"/>
  <c r="W727" i="5" s="1"/>
  <c r="V726" i="5"/>
  <c r="V725" i="5"/>
  <c r="X725" i="5" s="1"/>
  <c r="V724" i="5"/>
  <c r="X724" i="5" s="1"/>
  <c r="V723" i="5"/>
  <c r="X723" i="5" s="1"/>
  <c r="V721" i="5"/>
  <c r="V720" i="5"/>
  <c r="X720" i="5" s="1"/>
  <c r="V719" i="5"/>
  <c r="X719" i="5" s="1"/>
  <c r="V718" i="5"/>
  <c r="W718" i="5" s="1"/>
  <c r="V717" i="5"/>
  <c r="X717" i="5" s="1"/>
  <c r="V715" i="5"/>
  <c r="V714" i="5"/>
  <c r="W714" i="5" s="1"/>
  <c r="V712" i="5"/>
  <c r="AC712" i="5" s="1"/>
  <c r="AJ712" i="5" s="1"/>
  <c r="AD712" i="5" s="1"/>
  <c r="AE712" i="5" s="1"/>
  <c r="V711" i="5"/>
  <c r="V710" i="5"/>
  <c r="W710" i="5" s="1"/>
  <c r="AC708" i="5"/>
  <c r="AF708" i="5" s="1"/>
  <c r="AD708" i="5" s="1"/>
  <c r="AC707" i="5"/>
  <c r="AF707" i="5" s="1"/>
  <c r="AD707" i="5" s="1"/>
  <c r="AE707" i="5" s="1"/>
  <c r="V706" i="5"/>
  <c r="Y706" i="5" s="1"/>
  <c r="AC705" i="5"/>
  <c r="AF705" i="5" s="1"/>
  <c r="AD705" i="5" s="1"/>
  <c r="AC704" i="5"/>
  <c r="AF704" i="5" s="1"/>
  <c r="V703" i="5"/>
  <c r="Y703" i="5" s="1"/>
  <c r="V702" i="5"/>
  <c r="V701" i="5"/>
  <c r="W701" i="5" s="1"/>
  <c r="V700" i="5"/>
  <c r="W700" i="5" s="1"/>
  <c r="V699" i="5"/>
  <c r="AC699" i="5" s="1"/>
  <c r="AF699" i="5" s="1"/>
  <c r="AD699" i="5" s="1"/>
  <c r="AC698" i="5"/>
  <c r="AC697" i="5"/>
  <c r="AF697" i="5" s="1"/>
  <c r="AD697" i="5" s="1"/>
  <c r="AE697" i="5" s="1"/>
  <c r="AC696" i="5"/>
  <c r="AC695" i="5"/>
  <c r="AF695" i="5" s="1"/>
  <c r="AD695" i="5" s="1"/>
  <c r="AE695" i="5" s="1"/>
  <c r="AC694" i="5"/>
  <c r="AC693" i="5"/>
  <c r="AF693" i="5" s="1"/>
  <c r="AD693" i="5" s="1"/>
  <c r="AE693" i="5" s="1"/>
  <c r="AC692" i="5"/>
  <c r="AF692" i="5" s="1"/>
  <c r="AD692" i="5" s="1"/>
  <c r="AC691" i="5"/>
  <c r="AF691" i="5" s="1"/>
  <c r="AD691" i="5" s="1"/>
  <c r="AC690" i="5"/>
  <c r="AF690" i="5" s="1"/>
  <c r="AD690" i="5" s="1"/>
  <c r="AC689" i="5"/>
  <c r="AF689" i="5" s="1"/>
  <c r="AC688" i="5"/>
  <c r="AF688" i="5" s="1"/>
  <c r="AD688" i="5" s="1"/>
  <c r="AC687" i="5"/>
  <c r="AF687" i="5" s="1"/>
  <c r="AD687" i="5" s="1"/>
  <c r="AC686" i="5"/>
  <c r="AF686" i="5" s="1"/>
  <c r="AD686" i="5" s="1"/>
  <c r="P686" i="5"/>
  <c r="AC685" i="5"/>
  <c r="P685" i="5"/>
  <c r="V684" i="5"/>
  <c r="W684" i="5" s="1"/>
  <c r="AC683" i="5"/>
  <c r="AF683" i="5" s="1"/>
  <c r="AD683" i="5" s="1"/>
  <c r="AE683" i="5" s="1"/>
  <c r="P683" i="5"/>
  <c r="AC682" i="5"/>
  <c r="AF682" i="5" s="1"/>
  <c r="AD682" i="5" s="1"/>
  <c r="AE682" i="5" s="1"/>
  <c r="P682" i="5"/>
  <c r="AC681" i="5"/>
  <c r="AF681" i="5" s="1"/>
  <c r="P681" i="5"/>
  <c r="AC680" i="5"/>
  <c r="P680" i="5"/>
  <c r="V679" i="5"/>
  <c r="V678" i="5"/>
  <c r="V677" i="5"/>
  <c r="AC677" i="5" s="1"/>
  <c r="AJ677" i="5" s="1"/>
  <c r="AD677" i="5" s="1"/>
  <c r="AE677" i="5" s="1"/>
  <c r="P677" i="5"/>
  <c r="V676" i="5"/>
  <c r="AC676" i="5" s="1"/>
  <c r="AJ676" i="5" s="1"/>
  <c r="AD676" i="5" s="1"/>
  <c r="AE676" i="5" s="1"/>
  <c r="P676" i="5"/>
  <c r="V675" i="5"/>
  <c r="AC675" i="5" s="1"/>
  <c r="P675" i="5"/>
  <c r="V674" i="5"/>
  <c r="AC674" i="5" s="1"/>
  <c r="AF674" i="5" s="1"/>
  <c r="AD674" i="5" s="1"/>
  <c r="AE674" i="5" s="1"/>
  <c r="P674" i="5"/>
  <c r="V673" i="5"/>
  <c r="W673" i="5" s="1"/>
  <c r="V672" i="5"/>
  <c r="V671" i="5"/>
  <c r="P671" i="5"/>
  <c r="V670" i="5"/>
  <c r="X670" i="5" s="1"/>
  <c r="V669" i="5"/>
  <c r="V668" i="5"/>
  <c r="P668" i="5"/>
  <c r="AC667" i="5"/>
  <c r="AF667" i="5" s="1"/>
  <c r="P667" i="5"/>
  <c r="AC666" i="5"/>
  <c r="AF666" i="5" s="1"/>
  <c r="AD666" i="5" s="1"/>
  <c r="AE666" i="5" s="1"/>
  <c r="P666" i="5"/>
  <c r="AC665" i="5"/>
  <c r="AF665" i="5" s="1"/>
  <c r="AD665" i="5" s="1"/>
  <c r="AE665" i="5" s="1"/>
  <c r="P665" i="5"/>
  <c r="AC664" i="5"/>
  <c r="AF664" i="5" s="1"/>
  <c r="AD664" i="5" s="1"/>
  <c r="P664" i="5"/>
  <c r="AC663" i="5"/>
  <c r="AF663" i="5" s="1"/>
  <c r="AD663" i="5" s="1"/>
  <c r="AE663" i="5" s="1"/>
  <c r="P663" i="5"/>
  <c r="AC662" i="5"/>
  <c r="AF662" i="5" s="1"/>
  <c r="AD662" i="5" s="1"/>
  <c r="P662" i="5"/>
  <c r="AC661" i="5"/>
  <c r="AF661" i="5" s="1"/>
  <c r="P661" i="5"/>
  <c r="AC660" i="5"/>
  <c r="AF660" i="5" s="1"/>
  <c r="AD660" i="5" s="1"/>
  <c r="P660" i="5"/>
  <c r="V659" i="5"/>
  <c r="Y659" i="5" s="1"/>
  <c r="V658" i="5"/>
  <c r="Y658" i="5" s="1"/>
  <c r="V657" i="5"/>
  <c r="Y657" i="5" s="1"/>
  <c r="V656" i="5"/>
  <c r="W656" i="5" s="1"/>
  <c r="V655" i="5"/>
  <c r="X655" i="5" s="1"/>
  <c r="V654" i="5"/>
  <c r="V653" i="5"/>
  <c r="X653" i="5" s="1"/>
  <c r="V652" i="5"/>
  <c r="V651" i="5"/>
  <c r="X651" i="5" s="1"/>
  <c r="V650" i="5"/>
  <c r="V649" i="5"/>
  <c r="X649" i="5" s="1"/>
  <c r="V648" i="5"/>
  <c r="V647" i="5"/>
  <c r="AC647" i="5" s="1"/>
  <c r="AJ647" i="5" s="1"/>
  <c r="AD647" i="5" s="1"/>
  <c r="V646" i="5"/>
  <c r="AC646" i="5" s="1"/>
  <c r="AJ646" i="5" s="1"/>
  <c r="AD646" i="5" s="1"/>
  <c r="V645" i="5"/>
  <c r="AC645" i="5" s="1"/>
  <c r="AJ645" i="5" s="1"/>
  <c r="AD645" i="5" s="1"/>
  <c r="AE645" i="5" s="1"/>
  <c r="V644" i="5"/>
  <c r="AC644" i="5" s="1"/>
  <c r="AJ644" i="5" s="1"/>
  <c r="AD644" i="5" s="1"/>
  <c r="V643" i="5"/>
  <c r="AC643" i="5" s="1"/>
  <c r="AJ643" i="5" s="1"/>
  <c r="AD643" i="5" s="1"/>
  <c r="V642" i="5"/>
  <c r="AC642" i="5" s="1"/>
  <c r="AJ642" i="5" s="1"/>
  <c r="AD642" i="5" s="1"/>
  <c r="V641" i="5"/>
  <c r="AC641" i="5" s="1"/>
  <c r="V640" i="5"/>
  <c r="X638" i="5" s="1"/>
  <c r="V639" i="5"/>
  <c r="V638" i="5"/>
  <c r="V637" i="5"/>
  <c r="V636" i="5"/>
  <c r="W636" i="5" s="1"/>
  <c r="V635" i="5"/>
  <c r="W635" i="5" s="1"/>
  <c r="V634" i="5"/>
  <c r="V633" i="5"/>
  <c r="X633" i="5" s="1"/>
  <c r="V632" i="5"/>
  <c r="W632" i="5" s="1"/>
  <c r="V631" i="5"/>
  <c r="V630" i="5"/>
  <c r="X630" i="5" s="1"/>
  <c r="V629" i="5"/>
  <c r="W629" i="5" s="1"/>
  <c r="V628" i="5"/>
  <c r="V627" i="5"/>
  <c r="W627" i="5" s="1"/>
  <c r="V626" i="5"/>
  <c r="W626" i="5" s="1"/>
  <c r="V625" i="5"/>
  <c r="V624" i="5"/>
  <c r="X622" i="5" s="1"/>
  <c r="AC622" i="5" s="1"/>
  <c r="AF622" i="5" s="1"/>
  <c r="V623" i="5"/>
  <c r="V622" i="5"/>
  <c r="V621" i="5"/>
  <c r="AC621" i="5" s="1"/>
  <c r="AF621" i="5" s="1"/>
  <c r="AD621" i="5" s="1"/>
  <c r="AC620" i="5"/>
  <c r="AF620" i="5" s="1"/>
  <c r="AD620" i="5" s="1"/>
  <c r="AC619" i="5"/>
  <c r="AF619" i="5" s="1"/>
  <c r="AD619" i="5" s="1"/>
  <c r="AE619" i="5" s="1"/>
  <c r="V618" i="5"/>
  <c r="Y618" i="5" s="1"/>
  <c r="AC617" i="5"/>
  <c r="AF617" i="5" s="1"/>
  <c r="AC616" i="5"/>
  <c r="AF616" i="5" s="1"/>
  <c r="V615" i="5"/>
  <c r="AC614" i="5"/>
  <c r="AF614" i="5" s="1"/>
  <c r="AD614" i="5" s="1"/>
  <c r="AE614" i="5" s="1"/>
  <c r="AC613" i="5"/>
  <c r="V612" i="5"/>
  <c r="Y612" i="5" s="1"/>
  <c r="AC611" i="5"/>
  <c r="AF611" i="5" s="1"/>
  <c r="AC610" i="5"/>
  <c r="V609" i="5"/>
  <c r="W609" i="5" s="1"/>
  <c r="V608" i="5"/>
  <c r="AC608" i="5" s="1"/>
  <c r="V607" i="5"/>
  <c r="AC607" i="5" s="1"/>
  <c r="AF607" i="5" s="1"/>
  <c r="AD607" i="5" s="1"/>
  <c r="AE607" i="5" s="1"/>
  <c r="V606" i="5"/>
  <c r="AC605" i="5"/>
  <c r="AJ605" i="5" s="1"/>
  <c r="AD605" i="5" s="1"/>
  <c r="AE605" i="5" s="1"/>
  <c r="AC604" i="5"/>
  <c r="AF604" i="5" s="1"/>
  <c r="AC603" i="5"/>
  <c r="AF603" i="5" s="1"/>
  <c r="AC602" i="5"/>
  <c r="AF602" i="5" s="1"/>
  <c r="AD602" i="5" s="1"/>
  <c r="AC601" i="5"/>
  <c r="AF601" i="5" s="1"/>
  <c r="AD601" i="5" s="1"/>
  <c r="AE601" i="5" s="1"/>
  <c r="V600" i="5"/>
  <c r="V599" i="5"/>
  <c r="W599" i="5" s="1"/>
  <c r="V598" i="5"/>
  <c r="AC597" i="5"/>
  <c r="AF597" i="5" s="1"/>
  <c r="AD597" i="5" s="1"/>
  <c r="AE597" i="5" s="1"/>
  <c r="AC596" i="5"/>
  <c r="AC595" i="5"/>
  <c r="AF595" i="5" s="1"/>
  <c r="AD595" i="5" s="1"/>
  <c r="AE595" i="5" s="1"/>
  <c r="AC594" i="5"/>
  <c r="AF594" i="5" s="1"/>
  <c r="AD594" i="5" s="1"/>
  <c r="AE594" i="5" s="1"/>
  <c r="V593" i="5"/>
  <c r="W593" i="5" s="1"/>
  <c r="AC592" i="5"/>
  <c r="AF592" i="5" s="1"/>
  <c r="AD592" i="5" s="1"/>
  <c r="AC591" i="5"/>
  <c r="AC590" i="5"/>
  <c r="AF590" i="5" s="1"/>
  <c r="AC589" i="5"/>
  <c r="AF589" i="5" s="1"/>
  <c r="AD589" i="5" s="1"/>
  <c r="AE589" i="5" s="1"/>
  <c r="AC588" i="5"/>
  <c r="AC587" i="5"/>
  <c r="AF587" i="5" s="1"/>
  <c r="AD587" i="5" s="1"/>
  <c r="AE587" i="5" s="1"/>
  <c r="AC586" i="5"/>
  <c r="AC585" i="5"/>
  <c r="AF585" i="5" s="1"/>
  <c r="AD585" i="5" s="1"/>
  <c r="AE585" i="5" s="1"/>
  <c r="AC584" i="5"/>
  <c r="AC583" i="5"/>
  <c r="AF583" i="5" s="1"/>
  <c r="AD583" i="5" s="1"/>
  <c r="AC582" i="5"/>
  <c r="AF582" i="5" s="1"/>
  <c r="AD582" i="5" s="1"/>
  <c r="AE582" i="5" s="1"/>
  <c r="AC581" i="5"/>
  <c r="AF581" i="5" s="1"/>
  <c r="V580" i="5"/>
  <c r="V579" i="5"/>
  <c r="W579" i="5" s="1"/>
  <c r="V578" i="5"/>
  <c r="Y578" i="5" s="1"/>
  <c r="V577" i="5"/>
  <c r="W577" i="5" s="1"/>
  <c r="V576" i="5"/>
  <c r="W576" i="5" s="1"/>
  <c r="V575" i="5"/>
  <c r="Y575" i="5" s="1"/>
  <c r="V574" i="5"/>
  <c r="W574" i="5" s="1"/>
  <c r="V573" i="5"/>
  <c r="W573" i="5" s="1"/>
  <c r="V572" i="5"/>
  <c r="Y572" i="5" s="1"/>
  <c r="V571" i="5"/>
  <c r="W571" i="5" s="1"/>
  <c r="AC570" i="5"/>
  <c r="AF570" i="5" s="1"/>
  <c r="AD570" i="5" s="1"/>
  <c r="AC569" i="5"/>
  <c r="AF569" i="5" s="1"/>
  <c r="AD569" i="5" s="1"/>
  <c r="AE569" i="5" s="1"/>
  <c r="V568" i="5"/>
  <c r="AC567" i="5"/>
  <c r="AF567" i="5" s="1"/>
  <c r="AD567" i="5" s="1"/>
  <c r="AE567" i="5" s="1"/>
  <c r="AC566" i="5"/>
  <c r="AF566" i="5" s="1"/>
  <c r="AD566" i="5" s="1"/>
  <c r="V565" i="5"/>
  <c r="Y565" i="5" s="1"/>
  <c r="V564" i="5"/>
  <c r="V563" i="5"/>
  <c r="W563" i="5" s="1"/>
  <c r="V562" i="5"/>
  <c r="W562" i="5" s="1"/>
  <c r="V561" i="5"/>
  <c r="Y561" i="5" s="1"/>
  <c r="V560" i="5"/>
  <c r="V559" i="5"/>
  <c r="Y559" i="5" s="1"/>
  <c r="V558" i="5"/>
  <c r="W558" i="5" s="1"/>
  <c r="V557" i="5"/>
  <c r="W557" i="5" s="1"/>
  <c r="V556" i="5"/>
  <c r="AC556" i="5" s="1"/>
  <c r="AF556" i="5" s="1"/>
  <c r="AD556" i="5" s="1"/>
  <c r="AE556" i="5" s="1"/>
  <c r="V555" i="5"/>
  <c r="V554" i="5"/>
  <c r="AC553" i="5"/>
  <c r="AF553" i="5" s="1"/>
  <c r="AD553" i="5" s="1"/>
  <c r="AE553" i="5" s="1"/>
  <c r="AC552" i="5"/>
  <c r="AF552" i="5" s="1"/>
  <c r="AD552" i="5" s="1"/>
  <c r="V551" i="5"/>
  <c r="W551" i="5" s="1"/>
  <c r="AC550" i="5"/>
  <c r="AF550" i="5" s="1"/>
  <c r="AD550" i="5" s="1"/>
  <c r="AC549" i="5"/>
  <c r="AF549" i="5" s="1"/>
  <c r="AD549" i="5" s="1"/>
  <c r="V548" i="5"/>
  <c r="V547" i="5"/>
  <c r="V546" i="5"/>
  <c r="V545" i="5"/>
  <c r="W545" i="5" s="1"/>
  <c r="V544" i="5"/>
  <c r="V543" i="5"/>
  <c r="V542" i="5"/>
  <c r="V541" i="5"/>
  <c r="W541" i="5" s="1"/>
  <c r="V540" i="5"/>
  <c r="W540" i="5" s="1"/>
  <c r="V539" i="5"/>
  <c r="V538" i="5"/>
  <c r="V537" i="5"/>
  <c r="Y537" i="5" s="1"/>
  <c r="AC536" i="5"/>
  <c r="AF536" i="5" s="1"/>
  <c r="AD536" i="5" s="1"/>
  <c r="AE536" i="5" s="1"/>
  <c r="AC535" i="5"/>
  <c r="V534" i="5"/>
  <c r="AC533" i="5"/>
  <c r="AC532" i="5"/>
  <c r="AF532" i="5" s="1"/>
  <c r="AD532" i="5" s="1"/>
  <c r="AE532" i="5" s="1"/>
  <c r="AC531" i="5"/>
  <c r="AF531" i="5" s="1"/>
  <c r="AD531" i="5" s="1"/>
  <c r="AE531" i="5" s="1"/>
  <c r="V530" i="5"/>
  <c r="W530" i="5" s="1"/>
  <c r="V529" i="5"/>
  <c r="V528" i="5"/>
  <c r="W528" i="5" s="1"/>
  <c r="V527" i="5"/>
  <c r="Y527" i="5" s="1"/>
  <c r="V526" i="5"/>
  <c r="W526" i="5" s="1"/>
  <c r="V525" i="5"/>
  <c r="Y525" i="5" s="1"/>
  <c r="AC524" i="5"/>
  <c r="AC523" i="5"/>
  <c r="AF523" i="5" s="1"/>
  <c r="V522" i="5"/>
  <c r="AC521" i="5"/>
  <c r="AF521" i="5" s="1"/>
  <c r="AD521" i="5" s="1"/>
  <c r="AE521" i="5" s="1"/>
  <c r="AC520" i="5"/>
  <c r="AF520" i="5" s="1"/>
  <c r="AD520" i="5" s="1"/>
  <c r="V519" i="5"/>
  <c r="W519" i="5" s="1"/>
  <c r="V518" i="5"/>
  <c r="Y518" i="5" s="1"/>
  <c r="V517" i="5"/>
  <c r="W517" i="5" s="1"/>
  <c r="V516" i="5"/>
  <c r="Y516" i="5" s="1"/>
  <c r="V515" i="5"/>
  <c r="V514" i="5"/>
  <c r="W514" i="5" s="1"/>
  <c r="V513" i="5"/>
  <c r="AC512" i="5"/>
  <c r="AC511" i="5"/>
  <c r="V510" i="5"/>
  <c r="Y510" i="5" s="1"/>
  <c r="V509" i="5"/>
  <c r="X509" i="5" s="1"/>
  <c r="V508" i="5"/>
  <c r="V507" i="5"/>
  <c r="X507" i="5" s="1"/>
  <c r="V506" i="5"/>
  <c r="W506" i="5" s="1"/>
  <c r="V505" i="5"/>
  <c r="AC505" i="5" s="1"/>
  <c r="AF505" i="5" s="1"/>
  <c r="AD505" i="5" s="1"/>
  <c r="AE505" i="5" s="1"/>
  <c r="V504" i="5"/>
  <c r="V503" i="5"/>
  <c r="V502" i="5"/>
  <c r="W502" i="5" s="1"/>
  <c r="V501" i="5"/>
  <c r="V500" i="5"/>
  <c r="X500" i="5" s="1"/>
  <c r="V499" i="5"/>
  <c r="V497" i="5"/>
  <c r="X497" i="5" s="1"/>
  <c r="V496" i="5"/>
  <c r="X496" i="5" s="1"/>
  <c r="V495" i="5"/>
  <c r="V494" i="5"/>
  <c r="X494" i="5" s="1"/>
  <c r="V493" i="5"/>
  <c r="AC493" i="5" s="1"/>
  <c r="AF493" i="5" s="1"/>
  <c r="AD493" i="5" s="1"/>
  <c r="AE493" i="5" s="1"/>
  <c r="V492" i="5"/>
  <c r="W492" i="5" s="1"/>
  <c r="V491" i="5"/>
  <c r="X491" i="5" s="1"/>
  <c r="V490" i="5"/>
  <c r="X490" i="5" s="1"/>
  <c r="V489" i="5"/>
  <c r="V488" i="5"/>
  <c r="X488" i="5" s="1"/>
  <c r="V486" i="5"/>
  <c r="W486" i="5" s="1"/>
  <c r="V485" i="5"/>
  <c r="V484" i="5"/>
  <c r="V483" i="5"/>
  <c r="X483" i="5" s="1"/>
  <c r="V482" i="5"/>
  <c r="X482" i="5" s="1"/>
  <c r="V481" i="5"/>
  <c r="V480" i="5"/>
  <c r="V479" i="5"/>
  <c r="W479" i="5" s="1"/>
  <c r="V478" i="5"/>
  <c r="V477" i="5"/>
  <c r="W477" i="5" s="1"/>
  <c r="V476" i="5"/>
  <c r="X476" i="5" s="1"/>
  <c r="V475" i="5"/>
  <c r="V474" i="5"/>
  <c r="V473" i="5"/>
  <c r="W473" i="5" s="1"/>
  <c r="V472" i="5"/>
  <c r="V471" i="5"/>
  <c r="X471" i="5" s="1"/>
  <c r="V470" i="5"/>
  <c r="V469" i="5"/>
  <c r="X469" i="5" s="1"/>
  <c r="V468" i="5"/>
  <c r="V467" i="5"/>
  <c r="V466" i="5"/>
  <c r="X466" i="5" s="1"/>
  <c r="V465" i="5"/>
  <c r="X487" i="5" s="1"/>
  <c r="AC487" i="5" s="1"/>
  <c r="AF487" i="5" s="1"/>
  <c r="AD487" i="5" s="1"/>
  <c r="V464" i="5"/>
  <c r="V463" i="5"/>
  <c r="W463" i="5" s="1"/>
  <c r="V462" i="5"/>
  <c r="V461" i="5"/>
  <c r="X461" i="5" s="1"/>
  <c r="V460" i="5"/>
  <c r="V459" i="5"/>
  <c r="V458" i="5"/>
  <c r="W458" i="5" s="1"/>
  <c r="V457" i="5"/>
  <c r="V456" i="5"/>
  <c r="V455" i="5"/>
  <c r="X455" i="5" s="1"/>
  <c r="V454" i="5"/>
  <c r="W454" i="5" s="1"/>
  <c r="V453" i="5"/>
  <c r="V451" i="5"/>
  <c r="V450" i="5"/>
  <c r="W450" i="5" s="1"/>
  <c r="V448" i="5"/>
  <c r="V447" i="5"/>
  <c r="X447" i="5" s="1"/>
  <c r="V446" i="5"/>
  <c r="W446" i="5" s="1"/>
  <c r="V445" i="5"/>
  <c r="W445" i="5" s="1"/>
  <c r="V444" i="5"/>
  <c r="W444" i="5" s="1"/>
  <c r="V443" i="5"/>
  <c r="W443" i="5" s="1"/>
  <c r="V442" i="5"/>
  <c r="W442" i="5" s="1"/>
  <c r="V441" i="5"/>
  <c r="X441" i="5" s="1"/>
  <c r="V440" i="5"/>
  <c r="W440" i="5" s="1"/>
  <c r="V439" i="5"/>
  <c r="X439" i="5" s="1"/>
  <c r="V438" i="5"/>
  <c r="V437" i="5"/>
  <c r="X437" i="5" s="1"/>
  <c r="AC436" i="5"/>
  <c r="AF436" i="5" s="1"/>
  <c r="AD436" i="5" s="1"/>
  <c r="AE436" i="5" s="1"/>
  <c r="AC435" i="5"/>
  <c r="AF435" i="5" s="1"/>
  <c r="AD435" i="5" s="1"/>
  <c r="AC434" i="5"/>
  <c r="AC433" i="5"/>
  <c r="AF433" i="5" s="1"/>
  <c r="AD433" i="5" s="1"/>
  <c r="AE433" i="5" s="1"/>
  <c r="V432" i="5"/>
  <c r="Y432" i="5" s="1"/>
  <c r="V431" i="5"/>
  <c r="V430" i="5"/>
  <c r="Y430" i="5" s="1"/>
  <c r="V429" i="5"/>
  <c r="W429" i="5" s="1"/>
  <c r="V428" i="5"/>
  <c r="Y428" i="5" s="1"/>
  <c r="V427" i="5"/>
  <c r="W427" i="5" s="1"/>
  <c r="V426" i="5"/>
  <c r="V425" i="5"/>
  <c r="W425" i="5" s="1"/>
  <c r="V424" i="5"/>
  <c r="Y424" i="5" s="1"/>
  <c r="V423" i="5"/>
  <c r="W423" i="5" s="1"/>
  <c r="V422" i="5"/>
  <c r="W422" i="5" s="1"/>
  <c r="V421" i="5"/>
  <c r="W421" i="5" s="1"/>
  <c r="V420" i="5"/>
  <c r="W420" i="5" s="1"/>
  <c r="V419" i="5"/>
  <c r="V418" i="5"/>
  <c r="Y418" i="5" s="1"/>
  <c r="V417" i="5"/>
  <c r="W417" i="5" s="1"/>
  <c r="V416" i="5"/>
  <c r="W416" i="5" s="1"/>
  <c r="V415" i="5"/>
  <c r="W415" i="5" s="1"/>
  <c r="V414" i="5"/>
  <c r="Y414" i="5" s="1"/>
  <c r="V413" i="5"/>
  <c r="W413" i="5" s="1"/>
  <c r="V412" i="5"/>
  <c r="Y412" i="5" s="1"/>
  <c r="V411" i="5"/>
  <c r="W411" i="5" s="1"/>
  <c r="V410" i="5"/>
  <c r="W410" i="5" s="1"/>
  <c r="V409" i="5"/>
  <c r="W409" i="5" s="1"/>
  <c r="V408" i="5"/>
  <c r="Y408" i="5" s="1"/>
  <c r="V407" i="5"/>
  <c r="Y407" i="5" s="1"/>
  <c r="V406" i="5"/>
  <c r="Y406" i="5" s="1"/>
  <c r="V405" i="5"/>
  <c r="V404" i="5"/>
  <c r="Y404" i="5" s="1"/>
  <c r="V403" i="5"/>
  <c r="W403" i="5" s="1"/>
  <c r="V402" i="5"/>
  <c r="Y402" i="5" s="1"/>
  <c r="V401" i="5"/>
  <c r="W401" i="5" s="1"/>
  <c r="V400" i="5"/>
  <c r="W400" i="5" s="1"/>
  <c r="V399" i="5"/>
  <c r="W399" i="5" s="1"/>
  <c r="V398" i="5"/>
  <c r="W398" i="5" s="1"/>
  <c r="V397" i="5"/>
  <c r="V396" i="5"/>
  <c r="W396" i="5" s="1"/>
  <c r="V395" i="5"/>
  <c r="W395" i="5" s="1"/>
  <c r="V394" i="5"/>
  <c r="Y394" i="5" s="1"/>
  <c r="V393" i="5"/>
  <c r="Y393" i="5" s="1"/>
  <c r="V392" i="5"/>
  <c r="Y392" i="5" s="1"/>
  <c r="V391" i="5"/>
  <c r="W391" i="5" s="1"/>
  <c r="V390" i="5"/>
  <c r="Y390" i="5" s="1"/>
  <c r="V389" i="5"/>
  <c r="W389" i="5" s="1"/>
  <c r="V388" i="5"/>
  <c r="Y388" i="5" s="1"/>
  <c r="V387" i="5"/>
  <c r="W387" i="5" s="1"/>
  <c r="V386" i="5"/>
  <c r="Y386" i="5" s="1"/>
  <c r="V385" i="5"/>
  <c r="W385" i="5" s="1"/>
  <c r="V384" i="5"/>
  <c r="W384" i="5" s="1"/>
  <c r="V383" i="5"/>
  <c r="V382" i="5"/>
  <c r="Y382" i="5" s="1"/>
  <c r="V381" i="5"/>
  <c r="V380" i="5"/>
  <c r="AC380" i="5" s="1"/>
  <c r="AF380" i="5" s="1"/>
  <c r="AD380" i="5" s="1"/>
  <c r="AE380" i="5" s="1"/>
  <c r="V379" i="5"/>
  <c r="AC379" i="5" s="1"/>
  <c r="AF379" i="5" s="1"/>
  <c r="AD379" i="5" s="1"/>
  <c r="V378" i="5"/>
  <c r="V377" i="5"/>
  <c r="V376" i="5"/>
  <c r="AC376" i="5" s="1"/>
  <c r="AF376" i="5" s="1"/>
  <c r="AD376" i="5" s="1"/>
  <c r="AE376" i="5" s="1"/>
  <c r="V375" i="5"/>
  <c r="AC375" i="5" s="1"/>
  <c r="AJ375" i="5" s="1"/>
  <c r="AD375" i="5" s="1"/>
  <c r="AE375" i="5" s="1"/>
  <c r="V374" i="5"/>
  <c r="AC374" i="5" s="1"/>
  <c r="AF374" i="5" s="1"/>
  <c r="AD374" i="5" s="1"/>
  <c r="AE374" i="5" s="1"/>
  <c r="V373" i="5"/>
  <c r="AC373" i="5" s="1"/>
  <c r="AF373" i="5" s="1"/>
  <c r="AD373" i="5" s="1"/>
  <c r="V372" i="5"/>
  <c r="AC372" i="5" s="1"/>
  <c r="AF372" i="5" s="1"/>
  <c r="AD372" i="5" s="1"/>
  <c r="AE372" i="5" s="1"/>
  <c r="V371" i="5"/>
  <c r="X371" i="5" s="1"/>
  <c r="V370" i="5"/>
  <c r="X370" i="5" s="1"/>
  <c r="V369" i="5"/>
  <c r="V368" i="5"/>
  <c r="Y368" i="5" s="1"/>
  <c r="V367" i="5"/>
  <c r="W367" i="5" s="1"/>
  <c r="AC366" i="5"/>
  <c r="AC365" i="5"/>
  <c r="AF365" i="5" s="1"/>
  <c r="AD365" i="5" s="1"/>
  <c r="AE365" i="5" s="1"/>
  <c r="AC364" i="5"/>
  <c r="AF364" i="5" s="1"/>
  <c r="AD364" i="5" s="1"/>
  <c r="AE364" i="5" s="1"/>
  <c r="AC363" i="5"/>
  <c r="AF363" i="5" s="1"/>
  <c r="AD363" i="5" s="1"/>
  <c r="V362" i="5"/>
  <c r="W362" i="5" s="1"/>
  <c r="AC361" i="5"/>
  <c r="AF361" i="5" s="1"/>
  <c r="AD361" i="5" s="1"/>
  <c r="AC360" i="5"/>
  <c r="AF360" i="5" s="1"/>
  <c r="AD360" i="5" s="1"/>
  <c r="AE360" i="5" s="1"/>
  <c r="AC359" i="5"/>
  <c r="AF359" i="5" s="1"/>
  <c r="AD359" i="5" s="1"/>
  <c r="AC358" i="5"/>
  <c r="AF358" i="5" s="1"/>
  <c r="AD358" i="5" s="1"/>
  <c r="AE358" i="5" s="1"/>
  <c r="V357" i="5"/>
  <c r="W357" i="5" s="1"/>
  <c r="V356" i="5"/>
  <c r="W356" i="5" s="1"/>
  <c r="V355" i="5"/>
  <c r="V354" i="5"/>
  <c r="W354" i="5" s="1"/>
  <c r="V353" i="5"/>
  <c r="Y353" i="5" s="1"/>
  <c r="V352" i="5"/>
  <c r="W352" i="5" s="1"/>
  <c r="V351" i="5"/>
  <c r="W351" i="5" s="1"/>
  <c r="V350" i="5"/>
  <c r="V349" i="5"/>
  <c r="Y349" i="5" s="1"/>
  <c r="V348" i="5"/>
  <c r="Y348" i="5" s="1"/>
  <c r="V347" i="5"/>
  <c r="Y347" i="5" s="1"/>
  <c r="V346" i="5"/>
  <c r="W346" i="5" s="1"/>
  <c r="V345" i="5"/>
  <c r="V344" i="5"/>
  <c r="W344" i="5" s="1"/>
  <c r="V343" i="5"/>
  <c r="Y343" i="5" s="1"/>
  <c r="V342" i="5"/>
  <c r="W342" i="5" s="1"/>
  <c r="AC341" i="5"/>
  <c r="AF341" i="5" s="1"/>
  <c r="AD341" i="5" s="1"/>
  <c r="AE341" i="5" s="1"/>
  <c r="AC340" i="5"/>
  <c r="AF340" i="5" s="1"/>
  <c r="AD340" i="5" s="1"/>
  <c r="AE340" i="5" s="1"/>
  <c r="AC339" i="5"/>
  <c r="AF339" i="5" s="1"/>
  <c r="AD339" i="5" s="1"/>
  <c r="AC338" i="5"/>
  <c r="AF338" i="5" s="1"/>
  <c r="AD338" i="5" s="1"/>
  <c r="AE338" i="5" s="1"/>
  <c r="V337" i="5"/>
  <c r="Y337" i="5" s="1"/>
  <c r="AC336" i="5"/>
  <c r="AF336" i="5" s="1"/>
  <c r="AD336" i="5" s="1"/>
  <c r="AE336" i="5" s="1"/>
  <c r="AC335" i="5"/>
  <c r="AC334" i="5"/>
  <c r="AC333" i="5"/>
  <c r="AF333" i="5" s="1"/>
  <c r="AD333" i="5" s="1"/>
  <c r="V332" i="5"/>
  <c r="Y332" i="5" s="1"/>
  <c r="V331" i="5"/>
  <c r="Y331" i="5" s="1"/>
  <c r="V330" i="5"/>
  <c r="W330" i="5" s="1"/>
  <c r="V329" i="5"/>
  <c r="W329" i="5" s="1"/>
  <c r="V328" i="5"/>
  <c r="W328" i="5" s="1"/>
  <c r="V327" i="5"/>
  <c r="V326" i="5"/>
  <c r="V325" i="5"/>
  <c r="AC325" i="5" s="1"/>
  <c r="AF325" i="5" s="1"/>
  <c r="V324" i="5"/>
  <c r="AC324" i="5" s="1"/>
  <c r="V323" i="5"/>
  <c r="AC323" i="5" s="1"/>
  <c r="AF323" i="5" s="1"/>
  <c r="V322" i="5"/>
  <c r="AC322" i="5" s="1"/>
  <c r="V321" i="5"/>
  <c r="AC321" i="5" s="1"/>
  <c r="AF321" i="5" s="1"/>
  <c r="AD321" i="5" s="1"/>
  <c r="AE321" i="5" s="1"/>
  <c r="V320" i="5"/>
  <c r="AC320" i="5" s="1"/>
  <c r="AF320" i="5" s="1"/>
  <c r="AD320" i="5" s="1"/>
  <c r="AE320" i="5" s="1"/>
  <c r="V319" i="5"/>
  <c r="AC319" i="5" s="1"/>
  <c r="AF319" i="5" s="1"/>
  <c r="AD319" i="5" s="1"/>
  <c r="AE319" i="5" s="1"/>
  <c r="V318" i="5"/>
  <c r="AC318" i="5" s="1"/>
  <c r="AF318" i="5" s="1"/>
  <c r="AD318" i="5" s="1"/>
  <c r="AE318" i="5" s="1"/>
  <c r="V317" i="5"/>
  <c r="X317" i="5" s="1"/>
  <c r="V316" i="5"/>
  <c r="W316" i="5" s="1"/>
  <c r="V315" i="5"/>
  <c r="V314" i="5"/>
  <c r="W314" i="5" s="1"/>
  <c r="V313" i="5"/>
  <c r="X313" i="5" s="1"/>
  <c r="V312" i="5"/>
  <c r="V311" i="5"/>
  <c r="AC311" i="5" s="1"/>
  <c r="AF311" i="5" s="1"/>
  <c r="AD311" i="5" s="1"/>
  <c r="AE311" i="5" s="1"/>
  <c r="V310" i="5"/>
  <c r="AC310" i="5" s="1"/>
  <c r="AF310" i="5" s="1"/>
  <c r="AD310" i="5" s="1"/>
  <c r="V309" i="5"/>
  <c r="AC309" i="5" s="1"/>
  <c r="AF309" i="5" s="1"/>
  <c r="V308" i="5"/>
  <c r="V307" i="5"/>
  <c r="AC307" i="5" s="1"/>
  <c r="AF307" i="5" s="1"/>
  <c r="AD307" i="5" s="1"/>
  <c r="AE307" i="5" s="1"/>
  <c r="V306" i="5"/>
  <c r="AC306" i="5" s="1"/>
  <c r="AF306" i="5" s="1"/>
  <c r="V305" i="5"/>
  <c r="AC305" i="5" s="1"/>
  <c r="AF305" i="5" s="1"/>
  <c r="AD305" i="5" s="1"/>
  <c r="AE305" i="5" s="1"/>
  <c r="V304" i="5"/>
  <c r="AC304" i="5" s="1"/>
  <c r="AF304" i="5" s="1"/>
  <c r="V303" i="5"/>
  <c r="W303" i="5" s="1"/>
  <c r="V302" i="5"/>
  <c r="AC302" i="5" s="1"/>
  <c r="V301" i="5"/>
  <c r="AC301" i="5" s="1"/>
  <c r="AF301" i="5" s="1"/>
  <c r="AD301" i="5" s="1"/>
  <c r="AE301" i="5" s="1"/>
  <c r="V300" i="5"/>
  <c r="AC300" i="5" s="1"/>
  <c r="AF300" i="5" s="1"/>
  <c r="AD300" i="5" s="1"/>
  <c r="V299" i="5"/>
  <c r="AC299" i="5" s="1"/>
  <c r="AF299" i="5" s="1"/>
  <c r="AD299" i="5" s="1"/>
  <c r="AE299" i="5" s="1"/>
  <c r="V298" i="5"/>
  <c r="AC298" i="5" s="1"/>
  <c r="AF298" i="5" s="1"/>
  <c r="AD298" i="5" s="1"/>
  <c r="V297" i="5"/>
  <c r="W297" i="5" s="1"/>
  <c r="V296" i="5"/>
  <c r="AC296" i="5" s="1"/>
  <c r="AF296" i="5" s="1"/>
  <c r="AD296" i="5" s="1"/>
  <c r="AE296" i="5" s="1"/>
  <c r="V295" i="5"/>
  <c r="AC295" i="5" s="1"/>
  <c r="AF295" i="5" s="1"/>
  <c r="AD295" i="5" s="1"/>
  <c r="AE295" i="5" s="1"/>
  <c r="V294" i="5"/>
  <c r="V293" i="5"/>
  <c r="X293" i="5" s="1"/>
  <c r="V292" i="5"/>
  <c r="V291" i="5"/>
  <c r="X291" i="5" s="1"/>
  <c r="V290" i="5"/>
  <c r="W290" i="5" s="1"/>
  <c r="V289" i="5"/>
  <c r="X289" i="5" s="1"/>
  <c r="V288" i="5"/>
  <c r="X288" i="5" s="1"/>
  <c r="V287" i="5"/>
  <c r="X287" i="5" s="1"/>
  <c r="V286" i="5"/>
  <c r="V285" i="5"/>
  <c r="AC284" i="5"/>
  <c r="AF284" i="5" s="1"/>
  <c r="AD284" i="5" s="1"/>
  <c r="AC283" i="5"/>
  <c r="AC282" i="5"/>
  <c r="AF282" i="5" s="1"/>
  <c r="AD282" i="5" s="1"/>
  <c r="AE282" i="5" s="1"/>
  <c r="V281" i="5"/>
  <c r="W281" i="5" s="1"/>
  <c r="V280" i="5"/>
  <c r="AC280" i="5" s="1"/>
  <c r="AC278" i="5"/>
  <c r="AF278" i="5" s="1"/>
  <c r="AD278" i="5" s="1"/>
  <c r="AE278" i="5" s="1"/>
  <c r="AC277" i="5"/>
  <c r="AF277" i="5" s="1"/>
  <c r="AD277" i="5" s="1"/>
  <c r="V276" i="5"/>
  <c r="Y276" i="5" s="1"/>
  <c r="P275" i="5"/>
  <c r="V274" i="5"/>
  <c r="W274" i="5" s="1"/>
  <c r="V273" i="5"/>
  <c r="X279" i="5" s="1"/>
  <c r="AC279" i="5" s="1"/>
  <c r="AF279" i="5" s="1"/>
  <c r="V272" i="5"/>
  <c r="V271" i="5"/>
  <c r="Y271" i="5" s="1"/>
  <c r="V270" i="5"/>
  <c r="W270" i="5" s="1"/>
  <c r="V269" i="5"/>
  <c r="X269" i="5" s="1"/>
  <c r="V268" i="5"/>
  <c r="V267" i="5"/>
  <c r="AC267" i="5" s="1"/>
  <c r="AF267" i="5" s="1"/>
  <c r="AD267" i="5" s="1"/>
  <c r="AE267" i="5" s="1"/>
  <c r="V266" i="5"/>
  <c r="Y266" i="5" s="1"/>
  <c r="V264" i="5"/>
  <c r="X264" i="5" s="1"/>
  <c r="AC263" i="5"/>
  <c r="AF263" i="5" s="1"/>
  <c r="AD263" i="5" s="1"/>
  <c r="AE263" i="5" s="1"/>
  <c r="AC262" i="5"/>
  <c r="V261" i="5"/>
  <c r="W261" i="5" s="1"/>
  <c r="AC260" i="5"/>
  <c r="AF260" i="5" s="1"/>
  <c r="AD260" i="5" s="1"/>
  <c r="AE260" i="5" s="1"/>
  <c r="AC259" i="5"/>
  <c r="AF259" i="5" s="1"/>
  <c r="AD259" i="5" s="1"/>
  <c r="AE259" i="5" s="1"/>
  <c r="AC258" i="5"/>
  <c r="AF258" i="5" s="1"/>
  <c r="AD258" i="5" s="1"/>
  <c r="AE258" i="5" s="1"/>
  <c r="V257" i="5"/>
  <c r="W257" i="5" s="1"/>
  <c r="V255" i="5"/>
  <c r="X255" i="5" s="1"/>
  <c r="AC254" i="5"/>
  <c r="AF254" i="5" s="1"/>
  <c r="AD254" i="5" s="1"/>
  <c r="AE254" i="5" s="1"/>
  <c r="AC253" i="5"/>
  <c r="AF253" i="5" s="1"/>
  <c r="AD253" i="5" s="1"/>
  <c r="AE253" i="5" s="1"/>
  <c r="V252" i="5"/>
  <c r="Y252" i="5" s="1"/>
  <c r="AC251" i="5"/>
  <c r="AC250" i="5"/>
  <c r="AC249" i="5"/>
  <c r="AF249" i="5" s="1"/>
  <c r="AD249" i="5" s="1"/>
  <c r="AE249" i="5" s="1"/>
  <c r="V248" i="5"/>
  <c r="Y248" i="5" s="1"/>
  <c r="V247" i="5"/>
  <c r="V246" i="5"/>
  <c r="W246" i="5" s="1"/>
  <c r="AC245" i="5"/>
  <c r="AF245" i="5" s="1"/>
  <c r="AD245" i="5" s="1"/>
  <c r="AE245" i="5" s="1"/>
  <c r="AC244" i="5"/>
  <c r="AF244" i="5" s="1"/>
  <c r="AD244" i="5" s="1"/>
  <c r="AE244" i="5" s="1"/>
  <c r="V243" i="5"/>
  <c r="V242" i="5"/>
  <c r="AC242" i="5" s="1"/>
  <c r="AF242" i="5" s="1"/>
  <c r="AD242" i="5" s="1"/>
  <c r="AE242" i="5" s="1"/>
  <c r="V241" i="5"/>
  <c r="AC241" i="5" s="1"/>
  <c r="V240" i="5"/>
  <c r="AC240" i="5" s="1"/>
  <c r="AF240" i="5" s="1"/>
  <c r="AD240" i="5" s="1"/>
  <c r="AE240" i="5" s="1"/>
  <c r="V239" i="5"/>
  <c r="X239" i="5" s="1"/>
  <c r="V238" i="5"/>
  <c r="X238" i="5" s="1"/>
  <c r="V237" i="5"/>
  <c r="V236" i="5"/>
  <c r="X236" i="5" s="1"/>
  <c r="V235" i="5"/>
  <c r="X235" i="5" s="1"/>
  <c r="V234" i="5"/>
  <c r="W234" i="5" s="1"/>
  <c r="V233" i="5"/>
  <c r="V232" i="5"/>
  <c r="AC232" i="5" s="1"/>
  <c r="AF232" i="5" s="1"/>
  <c r="AD232" i="5" s="1"/>
  <c r="AE232" i="5" s="1"/>
  <c r="V231" i="5"/>
  <c r="AC231" i="5" s="1"/>
  <c r="AF231" i="5" s="1"/>
  <c r="V230" i="5"/>
  <c r="AC230" i="5" s="1"/>
  <c r="AF230" i="5" s="1"/>
  <c r="AD230" i="5" s="1"/>
  <c r="AE230" i="5" s="1"/>
  <c r="V229" i="5"/>
  <c r="V228" i="5"/>
  <c r="AC228" i="5" s="1"/>
  <c r="AF228" i="5" s="1"/>
  <c r="AD228" i="5" s="1"/>
  <c r="V227" i="5"/>
  <c r="AC227" i="5" s="1"/>
  <c r="AF227" i="5" s="1"/>
  <c r="V226" i="5"/>
  <c r="AC226" i="5" s="1"/>
  <c r="AF226" i="5" s="1"/>
  <c r="V225" i="5"/>
  <c r="AC225" i="5" s="1"/>
  <c r="AF225" i="5" s="1"/>
  <c r="V224" i="5"/>
  <c r="AC224" i="5" s="1"/>
  <c r="AF224" i="5" s="1"/>
  <c r="AD224" i="5" s="1"/>
  <c r="AE224" i="5" s="1"/>
  <c r="V223" i="5"/>
  <c r="AC223" i="5" s="1"/>
  <c r="AF223" i="5" s="1"/>
  <c r="AD223" i="5" s="1"/>
  <c r="AE223" i="5" s="1"/>
  <c r="V222" i="5"/>
  <c r="AC222" i="5" s="1"/>
  <c r="AF222" i="5" s="1"/>
  <c r="V221" i="5"/>
  <c r="Y221" i="5" s="1"/>
  <c r="V220" i="5"/>
  <c r="AC220" i="5" s="1"/>
  <c r="AF220" i="5" s="1"/>
  <c r="AD220" i="5" s="1"/>
  <c r="AE220" i="5" s="1"/>
  <c r="V219" i="5"/>
  <c r="AC219" i="5" s="1"/>
  <c r="V218" i="5"/>
  <c r="Y218" i="5" s="1"/>
  <c r="V217" i="5"/>
  <c r="AC217" i="5" s="1"/>
  <c r="V216" i="5"/>
  <c r="AC216" i="5" s="1"/>
  <c r="AF216" i="5" s="1"/>
  <c r="AD216" i="5" s="1"/>
  <c r="AE216" i="5" s="1"/>
  <c r="V215" i="5"/>
  <c r="AC215" i="5" s="1"/>
  <c r="AF215" i="5" s="1"/>
  <c r="AD215" i="5" s="1"/>
  <c r="AE215" i="5" s="1"/>
  <c r="V214" i="5"/>
  <c r="AC214" i="5" s="1"/>
  <c r="AF214" i="5" s="1"/>
  <c r="AD214" i="5" s="1"/>
  <c r="AE214" i="5" s="1"/>
  <c r="V213" i="5"/>
  <c r="AC213" i="5" s="1"/>
  <c r="AF213" i="5" s="1"/>
  <c r="AD213" i="5" s="1"/>
  <c r="AE213" i="5" s="1"/>
  <c r="V212" i="5"/>
  <c r="Y212" i="5" s="1"/>
  <c r="V211" i="5"/>
  <c r="AC211" i="5" s="1"/>
  <c r="AF211" i="5" s="1"/>
  <c r="AD211" i="5" s="1"/>
  <c r="AE211" i="5" s="1"/>
  <c r="V210" i="5"/>
  <c r="W210" i="5" s="1"/>
  <c r="V209" i="5"/>
  <c r="AC209" i="5" s="1"/>
  <c r="AF209" i="5" s="1"/>
  <c r="V208" i="5"/>
  <c r="AC208" i="5" s="1"/>
  <c r="AF208" i="5" s="1"/>
  <c r="V207" i="5"/>
  <c r="AC207" i="5" s="1"/>
  <c r="AF207" i="5" s="1"/>
  <c r="V206" i="5"/>
  <c r="V205" i="5"/>
  <c r="AC205" i="5" s="1"/>
  <c r="AF205" i="5" s="1"/>
  <c r="AD205" i="5" s="1"/>
  <c r="AE205" i="5" s="1"/>
  <c r="V204" i="5"/>
  <c r="AC204" i="5" s="1"/>
  <c r="AF204" i="5" s="1"/>
  <c r="AD204" i="5" s="1"/>
  <c r="AE204" i="5" s="1"/>
  <c r="V203" i="5"/>
  <c r="AC203" i="5" s="1"/>
  <c r="AF203" i="5" s="1"/>
  <c r="AD203" i="5" s="1"/>
  <c r="V202" i="5"/>
  <c r="Y202" i="5" s="1"/>
  <c r="V201" i="5"/>
  <c r="W201" i="5" s="1"/>
  <c r="V200" i="5"/>
  <c r="AC200" i="5" s="1"/>
  <c r="AF200" i="5" s="1"/>
  <c r="AD200" i="5" s="1"/>
  <c r="AE200" i="5" s="1"/>
  <c r="V199" i="5"/>
  <c r="AC199" i="5" s="1"/>
  <c r="AF199" i="5" s="1"/>
  <c r="AD199" i="5" s="1"/>
  <c r="AE199" i="5" s="1"/>
  <c r="V198" i="5"/>
  <c r="AC198" i="5" s="1"/>
  <c r="AF198" i="5" s="1"/>
  <c r="AD198" i="5" s="1"/>
  <c r="V197" i="5"/>
  <c r="AC197" i="5" s="1"/>
  <c r="AF197" i="5" s="1"/>
  <c r="AD197" i="5" s="1"/>
  <c r="AE197" i="5" s="1"/>
  <c r="V196" i="5"/>
  <c r="AC196" i="5" s="1"/>
  <c r="AF196" i="5" s="1"/>
  <c r="V195" i="5"/>
  <c r="AC195" i="5" s="1"/>
  <c r="AF195" i="5" s="1"/>
  <c r="V194" i="5"/>
  <c r="Y194" i="5" s="1"/>
  <c r="V193" i="5"/>
  <c r="AC193" i="5" s="1"/>
  <c r="AF193" i="5" s="1"/>
  <c r="V192" i="5"/>
  <c r="W192" i="5" s="1"/>
  <c r="V191" i="5"/>
  <c r="AC191" i="5" s="1"/>
  <c r="AF191" i="5" s="1"/>
  <c r="AD191" i="5" s="1"/>
  <c r="AE191" i="5" s="1"/>
  <c r="V190" i="5"/>
  <c r="AC190" i="5" s="1"/>
  <c r="AF190" i="5" s="1"/>
  <c r="AD190" i="5" s="1"/>
  <c r="AE190" i="5" s="1"/>
  <c r="AC189" i="5"/>
  <c r="AF189" i="5" s="1"/>
  <c r="AD189" i="5" s="1"/>
  <c r="AE189" i="5" s="1"/>
  <c r="V188" i="5"/>
  <c r="Y188" i="5" s="1"/>
  <c r="V187" i="5"/>
  <c r="AC187" i="5" s="1"/>
  <c r="AF187" i="5" s="1"/>
  <c r="AD187" i="5" s="1"/>
  <c r="AE187" i="5" s="1"/>
  <c r="V186" i="5"/>
  <c r="W186" i="5" s="1"/>
  <c r="V185" i="5"/>
  <c r="W185" i="5" s="1"/>
  <c r="V184" i="5"/>
  <c r="AC184" i="5" s="1"/>
  <c r="V183" i="5"/>
  <c r="AC183" i="5" s="1"/>
  <c r="AC182" i="5"/>
  <c r="AF182" i="5" s="1"/>
  <c r="AD182" i="5" s="1"/>
  <c r="AE182" i="5" s="1"/>
  <c r="AC181" i="5"/>
  <c r="V180" i="5"/>
  <c r="Y180" i="5" s="1"/>
  <c r="V179" i="5"/>
  <c r="V178" i="5"/>
  <c r="AC178" i="5" s="1"/>
  <c r="AF178" i="5" s="1"/>
  <c r="AD178" i="5" s="1"/>
  <c r="AE178" i="5" s="1"/>
  <c r="AC177" i="5"/>
  <c r="AF177" i="5" s="1"/>
  <c r="AD177" i="5" s="1"/>
  <c r="AC176" i="5"/>
  <c r="V175" i="5"/>
  <c r="Y175" i="5" s="1"/>
  <c r="V174" i="5"/>
  <c r="AC174" i="5" s="1"/>
  <c r="V173" i="5"/>
  <c r="AC173" i="5" s="1"/>
  <c r="AF173" i="5" s="1"/>
  <c r="AD173" i="5" s="1"/>
  <c r="AE173" i="5" s="1"/>
  <c r="V172" i="5"/>
  <c r="W172" i="5" s="1"/>
  <c r="V171" i="5"/>
  <c r="W171" i="5" s="1"/>
  <c r="V170" i="5"/>
  <c r="W170" i="5" s="1"/>
  <c r="V169" i="5"/>
  <c r="V168" i="5"/>
  <c r="W168" i="5" s="1"/>
  <c r="V167" i="5"/>
  <c r="W167" i="5" s="1"/>
  <c r="V166" i="5"/>
  <c r="W166" i="5" s="1"/>
  <c r="V165" i="5"/>
  <c r="W165" i="5" s="1"/>
  <c r="V164" i="5"/>
  <c r="W164" i="5" s="1"/>
  <c r="AC163" i="5"/>
  <c r="AF163" i="5" s="1"/>
  <c r="V161" i="5"/>
  <c r="W161" i="5" s="1"/>
  <c r="AC160" i="5"/>
  <c r="AF160" i="5" s="1"/>
  <c r="AC159" i="5"/>
  <c r="AC158" i="5"/>
  <c r="AF158" i="5" s="1"/>
  <c r="AD158" i="5" s="1"/>
  <c r="AE158" i="5" s="1"/>
  <c r="V157" i="5"/>
  <c r="W157" i="5" s="1"/>
  <c r="V156" i="5"/>
  <c r="AC156" i="5" s="1"/>
  <c r="AF156" i="5" s="1"/>
  <c r="V155" i="5"/>
  <c r="AC155" i="5" s="1"/>
  <c r="V154" i="5"/>
  <c r="AC154" i="5" s="1"/>
  <c r="AF154" i="5" s="1"/>
  <c r="AC153" i="5"/>
  <c r="AF153" i="5" s="1"/>
  <c r="AD153" i="5" s="1"/>
  <c r="AC152" i="5"/>
  <c r="AF152" i="5" s="1"/>
  <c r="AD152" i="5" s="1"/>
  <c r="AE152" i="5" s="1"/>
  <c r="V151" i="5"/>
  <c r="Y151" i="5" s="1"/>
  <c r="V150" i="5"/>
  <c r="AC150" i="5" s="1"/>
  <c r="V149" i="5"/>
  <c r="AC149" i="5" s="1"/>
  <c r="AF149" i="5" s="1"/>
  <c r="V148" i="5"/>
  <c r="Y148" i="5" s="1"/>
  <c r="V147" i="5"/>
  <c r="V146" i="5"/>
  <c r="W146" i="5" s="1"/>
  <c r="V145" i="5"/>
  <c r="V144" i="5"/>
  <c r="W144" i="5" s="1"/>
  <c r="V143" i="5"/>
  <c r="W143" i="5" s="1"/>
  <c r="V141" i="5"/>
  <c r="AC141" i="5" s="1"/>
  <c r="AF141" i="5" s="1"/>
  <c r="AD141" i="5" s="1"/>
  <c r="V140" i="5"/>
  <c r="X140" i="5" s="1"/>
  <c r="V139" i="5"/>
  <c r="X139" i="5" s="1"/>
  <c r="V138" i="5"/>
  <c r="V137" i="5"/>
  <c r="AC137" i="5" s="1"/>
  <c r="AF137" i="5" s="1"/>
  <c r="AC136" i="5"/>
  <c r="AF136" i="5" s="1"/>
  <c r="AD136" i="5" s="1"/>
  <c r="AE136" i="5" s="1"/>
  <c r="AC135" i="5"/>
  <c r="AF135" i="5" s="1"/>
  <c r="AD135" i="5" s="1"/>
  <c r="AE135" i="5" s="1"/>
  <c r="AC134" i="5"/>
  <c r="AF134" i="5" s="1"/>
  <c r="AD134" i="5" s="1"/>
  <c r="AE134" i="5" s="1"/>
  <c r="AC133" i="5"/>
  <c r="AF133" i="5" s="1"/>
  <c r="AC132" i="5"/>
  <c r="AF132" i="5" s="1"/>
  <c r="AC131" i="5"/>
  <c r="AF131" i="5" s="1"/>
  <c r="AD131" i="5" s="1"/>
  <c r="AE131" i="5" s="1"/>
  <c r="AC130" i="5"/>
  <c r="AF130" i="5" s="1"/>
  <c r="AC129" i="5"/>
  <c r="AC128" i="5"/>
  <c r="AF128" i="5" s="1"/>
  <c r="AD128" i="5" s="1"/>
  <c r="AE128" i="5" s="1"/>
  <c r="V127" i="5"/>
  <c r="W127" i="5" s="1"/>
  <c r="V126" i="5"/>
  <c r="AC126" i="5" s="1"/>
  <c r="AF126" i="5" s="1"/>
  <c r="V125" i="5"/>
  <c r="AC125" i="5" s="1"/>
  <c r="AF125" i="5" s="1"/>
  <c r="V124" i="5"/>
  <c r="AC124" i="5" s="1"/>
  <c r="AF124" i="5" s="1"/>
  <c r="V123" i="5"/>
  <c r="AC123" i="5" s="1"/>
  <c r="AF123" i="5" s="1"/>
  <c r="V122" i="5"/>
  <c r="AC122" i="5" s="1"/>
  <c r="AF122" i="5" s="1"/>
  <c r="AD122" i="5" s="1"/>
  <c r="AE122" i="5" s="1"/>
  <c r="V121" i="5"/>
  <c r="W121" i="5" s="1"/>
  <c r="AC120" i="5"/>
  <c r="AF120" i="5" s="1"/>
  <c r="AC119" i="5"/>
  <c r="AF119" i="5" s="1"/>
  <c r="V118" i="5"/>
  <c r="W118" i="5" s="1"/>
  <c r="V117" i="5"/>
  <c r="AC117" i="5" s="1"/>
  <c r="AF117" i="5" s="1"/>
  <c r="V116" i="5"/>
  <c r="AC116" i="5" s="1"/>
  <c r="AF116" i="5" s="1"/>
  <c r="AD116" i="5" s="1"/>
  <c r="AE116" i="5" s="1"/>
  <c r="V115" i="5"/>
  <c r="AC115" i="5" s="1"/>
  <c r="AF115" i="5" s="1"/>
  <c r="AD115" i="5" s="1"/>
  <c r="AE115" i="5" s="1"/>
  <c r="V114" i="5"/>
  <c r="AC114" i="5" s="1"/>
  <c r="V113" i="5"/>
  <c r="Y113" i="5" s="1"/>
  <c r="V112" i="5"/>
  <c r="AC112" i="5" s="1"/>
  <c r="V111" i="5"/>
  <c r="AC111" i="5" s="1"/>
  <c r="AF111" i="5" s="1"/>
  <c r="AD111" i="5" s="1"/>
  <c r="AE111" i="5" s="1"/>
  <c r="V110" i="5"/>
  <c r="AC110" i="5" s="1"/>
  <c r="AF110" i="5" s="1"/>
  <c r="V109" i="5"/>
  <c r="AC109" i="5" s="1"/>
  <c r="AF109" i="5" s="1"/>
  <c r="V108" i="5"/>
  <c r="V107" i="5"/>
  <c r="AC107" i="5" s="1"/>
  <c r="AF107" i="5" s="1"/>
  <c r="AD107" i="5" s="1"/>
  <c r="AE107" i="5" s="1"/>
  <c r="V106" i="5"/>
  <c r="AC106" i="5" s="1"/>
  <c r="AF106" i="5" s="1"/>
  <c r="AD106" i="5" s="1"/>
  <c r="V105" i="5"/>
  <c r="AC105" i="5" s="1"/>
  <c r="AF105" i="5" s="1"/>
  <c r="AD105" i="5" s="1"/>
  <c r="AE105" i="5" s="1"/>
  <c r="V104" i="5"/>
  <c r="AC104" i="5" s="1"/>
  <c r="AF104" i="5" s="1"/>
  <c r="AD104" i="5" s="1"/>
  <c r="AE104" i="5" s="1"/>
  <c r="V103" i="5"/>
  <c r="AC103" i="5" s="1"/>
  <c r="AF103" i="5" s="1"/>
  <c r="V102" i="5"/>
  <c r="AC102" i="5" s="1"/>
  <c r="AF102" i="5" s="1"/>
  <c r="AD102" i="5" s="1"/>
  <c r="V101" i="5"/>
  <c r="AC101" i="5" s="1"/>
  <c r="V100" i="5"/>
  <c r="AC100" i="5" s="1"/>
  <c r="AF100" i="5" s="1"/>
  <c r="AD100" i="5" s="1"/>
  <c r="V99" i="5"/>
  <c r="AC99" i="5" s="1"/>
  <c r="V98" i="5"/>
  <c r="Y98" i="5" s="1"/>
  <c r="AC97" i="5"/>
  <c r="AF97" i="5" s="1"/>
  <c r="AD97" i="5" s="1"/>
  <c r="AC96" i="5"/>
  <c r="AF96" i="5" s="1"/>
  <c r="V95" i="5"/>
  <c r="V94" i="5"/>
  <c r="AC94" i="5" s="1"/>
  <c r="AF94" i="5" s="1"/>
  <c r="V93" i="5"/>
  <c r="AC93" i="5" s="1"/>
  <c r="V92" i="5"/>
  <c r="AC92" i="5" s="1"/>
  <c r="V91" i="5"/>
  <c r="AC91" i="5" s="1"/>
  <c r="V90" i="5"/>
  <c r="Y90" i="5" s="1"/>
  <c r="V89" i="5"/>
  <c r="AC89" i="5" s="1"/>
  <c r="AC88" i="5"/>
  <c r="AF88" i="5" s="1"/>
  <c r="AD88" i="5" s="1"/>
  <c r="AC87" i="5"/>
  <c r="AF87" i="5" s="1"/>
  <c r="AD87" i="5" s="1"/>
  <c r="V86" i="5"/>
  <c r="W86" i="5" s="1"/>
  <c r="V85" i="5"/>
  <c r="AC85" i="5" s="1"/>
  <c r="AF85" i="5" s="1"/>
  <c r="AD85" i="5" s="1"/>
  <c r="AE85" i="5" s="1"/>
  <c r="V84" i="5"/>
  <c r="AC84" i="5" s="1"/>
  <c r="AF84" i="5" s="1"/>
  <c r="AD84" i="5" s="1"/>
  <c r="AE84" i="5" s="1"/>
  <c r="V83" i="5"/>
  <c r="AC83" i="5" s="1"/>
  <c r="AF83" i="5" s="1"/>
  <c r="AD83" i="5" s="1"/>
  <c r="AE83" i="5" s="1"/>
  <c r="V82" i="5"/>
  <c r="W82" i="5" s="1"/>
  <c r="V81" i="5"/>
  <c r="AC81" i="5" s="1"/>
  <c r="V80" i="5"/>
  <c r="AC80" i="5" s="1"/>
  <c r="V79" i="5"/>
  <c r="AC79" i="5" s="1"/>
  <c r="V78" i="5"/>
  <c r="W78" i="5" s="1"/>
  <c r="V77" i="5"/>
  <c r="W77" i="5" s="1"/>
  <c r="V76" i="5"/>
  <c r="X76" i="5" s="1"/>
  <c r="V75" i="5"/>
  <c r="W75" i="5" s="1"/>
  <c r="V74" i="5"/>
  <c r="W74" i="5" s="1"/>
  <c r="V73" i="5"/>
  <c r="V72" i="5"/>
  <c r="AC72" i="5" s="1"/>
  <c r="V71" i="5"/>
  <c r="Y71" i="5" s="1"/>
  <c r="AC70" i="5"/>
  <c r="AC69" i="5"/>
  <c r="AF69" i="5" s="1"/>
  <c r="AD69" i="5" s="1"/>
  <c r="V68" i="5"/>
  <c r="V67" i="5"/>
  <c r="AC67" i="5" s="1"/>
  <c r="AF67" i="5" s="1"/>
  <c r="AD67" i="5" s="1"/>
  <c r="AE67" i="5" s="1"/>
  <c r="V66" i="5"/>
  <c r="AC66" i="5" s="1"/>
  <c r="AF66" i="5" s="1"/>
  <c r="AC65" i="5"/>
  <c r="AF65" i="5" s="1"/>
  <c r="AD65" i="5" s="1"/>
  <c r="AE65" i="5" s="1"/>
  <c r="AC64" i="5"/>
  <c r="AF64" i="5" s="1"/>
  <c r="AD64" i="5" s="1"/>
  <c r="V63" i="5"/>
  <c r="W63" i="5" s="1"/>
  <c r="V62" i="5"/>
  <c r="AC62" i="5" s="1"/>
  <c r="V61" i="5"/>
  <c r="AC61" i="5" s="1"/>
  <c r="AF61" i="5" s="1"/>
  <c r="AD61" i="5" s="1"/>
  <c r="AE61" i="5" s="1"/>
  <c r="V60" i="5"/>
  <c r="AC60" i="5" s="1"/>
  <c r="V59" i="5"/>
  <c r="W59" i="5" s="1"/>
  <c r="V58" i="5"/>
  <c r="AC58" i="5" s="1"/>
  <c r="AF58" i="5" s="1"/>
  <c r="AD58" i="5" s="1"/>
  <c r="AE58" i="5" s="1"/>
  <c r="V57" i="5"/>
  <c r="AC57" i="5" s="1"/>
  <c r="V56" i="5"/>
  <c r="AC56" i="5" s="1"/>
  <c r="AF56" i="5" s="1"/>
  <c r="V55" i="5"/>
  <c r="AC55" i="5" s="1"/>
  <c r="V54" i="5"/>
  <c r="AC54" i="5" s="1"/>
  <c r="AF54" i="5" s="1"/>
  <c r="V53" i="5"/>
  <c r="AC53" i="5" s="1"/>
  <c r="AF53" i="5" s="1"/>
  <c r="V52" i="5"/>
  <c r="AC52" i="5" s="1"/>
  <c r="AF52" i="5" s="1"/>
  <c r="AD52" i="5" s="1"/>
  <c r="AE52" i="5" s="1"/>
  <c r="V51" i="5"/>
  <c r="AC51" i="5" s="1"/>
  <c r="AF51" i="5" s="1"/>
  <c r="AD51" i="5" s="1"/>
  <c r="AE51" i="5" s="1"/>
  <c r="V50" i="5"/>
  <c r="AC50" i="5" s="1"/>
  <c r="AF50" i="5" s="1"/>
  <c r="V49" i="5"/>
  <c r="W49" i="5" s="1"/>
  <c r="AC48" i="5"/>
  <c r="AF48" i="5" s="1"/>
  <c r="AC47" i="5"/>
  <c r="AF47" i="5" s="1"/>
  <c r="AD47" i="5" s="1"/>
  <c r="AE47" i="5" s="1"/>
  <c r="V46" i="5"/>
  <c r="Y46" i="5" s="1"/>
  <c r="V45" i="5"/>
  <c r="AC45" i="5" s="1"/>
  <c r="AF45" i="5" s="1"/>
  <c r="AD45" i="5" s="1"/>
  <c r="AE45" i="5" s="1"/>
  <c r="V44" i="5"/>
  <c r="AC44" i="5" s="1"/>
  <c r="AF44" i="5" s="1"/>
  <c r="AD44" i="5" s="1"/>
  <c r="AE44" i="5" s="1"/>
  <c r="V43" i="5"/>
  <c r="AC43" i="5" s="1"/>
  <c r="AF43" i="5" s="1"/>
  <c r="AD43" i="5" s="1"/>
  <c r="AE43" i="5" s="1"/>
  <c r="V42" i="5"/>
  <c r="AC42" i="5" s="1"/>
  <c r="V41" i="5"/>
  <c r="W41" i="5" s="1"/>
  <c r="V40" i="5"/>
  <c r="AC40" i="5" s="1"/>
  <c r="AF40" i="5" s="1"/>
  <c r="AD40" i="5" s="1"/>
  <c r="AE40" i="5" s="1"/>
  <c r="AC39" i="5"/>
  <c r="AC38" i="5"/>
  <c r="V37" i="5"/>
  <c r="Y37" i="5" s="1"/>
  <c r="V36" i="5"/>
  <c r="AC36" i="5" s="1"/>
  <c r="AF36" i="5" s="1"/>
  <c r="AD36" i="5" s="1"/>
  <c r="AE36" i="5" s="1"/>
  <c r="V35" i="5"/>
  <c r="AC35" i="5" s="1"/>
  <c r="AF35" i="5" s="1"/>
  <c r="AD35" i="5" s="1"/>
  <c r="AE35" i="5" s="1"/>
  <c r="V34" i="5"/>
  <c r="AC34" i="5" s="1"/>
  <c r="AF34" i="5" s="1"/>
  <c r="AD34" i="5" s="1"/>
  <c r="AE34" i="5" s="1"/>
  <c r="V33" i="5"/>
  <c r="Y33" i="5" s="1"/>
  <c r="V32" i="5"/>
  <c r="V31" i="5"/>
  <c r="AC31" i="5" s="1"/>
  <c r="AF31" i="5" s="1"/>
  <c r="AD31" i="5" s="1"/>
  <c r="AE31" i="5" s="1"/>
  <c r="V30" i="5"/>
  <c r="AC30" i="5" s="1"/>
  <c r="V29" i="5"/>
  <c r="W29" i="5" s="1"/>
  <c r="V28" i="5"/>
  <c r="X28" i="5" s="1"/>
  <c r="V27" i="5"/>
  <c r="W27" i="5" s="1"/>
  <c r="V26" i="5"/>
  <c r="X26" i="5" s="1"/>
  <c r="V25" i="5"/>
  <c r="X25" i="5" s="1"/>
  <c r="V24" i="5"/>
  <c r="V23" i="5"/>
  <c r="AC23" i="5" s="1"/>
  <c r="AF23" i="5" s="1"/>
  <c r="AD23" i="5" s="1"/>
  <c r="V22" i="5"/>
  <c r="Y22" i="5" s="1"/>
  <c r="AC21" i="5"/>
  <c r="AF21" i="5" s="1"/>
  <c r="AC20" i="5"/>
  <c r="AF20" i="5" s="1"/>
  <c r="V19" i="5"/>
  <c r="W19" i="5" s="1"/>
  <c r="V18" i="5"/>
  <c r="AC18" i="5" s="1"/>
  <c r="AF18" i="5" s="1"/>
  <c r="V17" i="5"/>
  <c r="AC17" i="5" s="1"/>
  <c r="AF17" i="5" s="1"/>
  <c r="AC16" i="5"/>
  <c r="AF16" i="5" s="1"/>
  <c r="AD16" i="5" s="1"/>
  <c r="AE16" i="5" s="1"/>
  <c r="AC15" i="5"/>
  <c r="AF15" i="5" s="1"/>
  <c r="AD15" i="5" s="1"/>
  <c r="AE15" i="5" s="1"/>
  <c r="V14" i="5"/>
  <c r="W14" i="5" s="1"/>
  <c r="V13" i="5"/>
  <c r="AC13" i="5" s="1"/>
  <c r="AF13" i="5" s="1"/>
  <c r="AD13" i="5" s="1"/>
  <c r="AE13" i="5" s="1"/>
  <c r="V12" i="5"/>
  <c r="AC12" i="5" s="1"/>
  <c r="AF12" i="5" s="1"/>
  <c r="AD12" i="5" s="1"/>
  <c r="AE12" i="5" s="1"/>
  <c r="V11" i="5"/>
  <c r="AC11" i="5" s="1"/>
  <c r="AF11" i="5" s="1"/>
  <c r="V10" i="5"/>
  <c r="Y10" i="5" s="1"/>
  <c r="V9" i="5"/>
  <c r="AC9" i="5" s="1"/>
  <c r="V8" i="5"/>
  <c r="V7" i="5"/>
  <c r="W7" i="5" s="1"/>
  <c r="V6" i="5"/>
  <c r="L21" i="14"/>
  <c r="L10" i="14"/>
  <c r="AU24" i="15"/>
  <c r="AA43" i="9"/>
  <c r="AR43" i="9"/>
  <c r="AZ43" i="9"/>
  <c r="BP43" i="9"/>
  <c r="CL43" i="9"/>
  <c r="CL50" i="9"/>
  <c r="AV50" i="9"/>
  <c r="BB43" i="9"/>
  <c r="BT43" i="9"/>
  <c r="CH43" i="9"/>
  <c r="Z53" i="9"/>
  <c r="AI53" i="9"/>
  <c r="EG43" i="9"/>
  <c r="BX55" i="9"/>
  <c r="DF55" i="9"/>
  <c r="Z43" i="9"/>
  <c r="AI43" i="9"/>
  <c r="BN43" i="9"/>
  <c r="DU43" i="9"/>
  <c r="ED43" i="9"/>
  <c r="CI43" i="9"/>
  <c r="CI50" i="9"/>
  <c r="CI59" i="9" s="1"/>
  <c r="BQ40" i="14"/>
  <c r="L13" i="14"/>
  <c r="AD747" i="5"/>
  <c r="AE747" i="5" s="1"/>
  <c r="X824" i="5"/>
  <c r="Y951" i="5"/>
  <c r="X765" i="5"/>
  <c r="X798" i="5"/>
  <c r="Y915" i="5"/>
  <c r="W774" i="5"/>
  <c r="AD746" i="5"/>
  <c r="AE746" i="5" s="1"/>
  <c r="W414" i="5"/>
  <c r="W575" i="5"/>
  <c r="AE758" i="5"/>
  <c r="AF241" i="5"/>
  <c r="AD241" i="5" s="1"/>
  <c r="AE241" i="5" s="1"/>
  <c r="V19" i="9"/>
  <c r="AH43" i="9"/>
  <c r="AH55" i="9"/>
  <c r="AP43" i="9"/>
  <c r="BL43" i="9"/>
  <c r="BL55" i="9"/>
  <c r="CB43" i="9"/>
  <c r="CB55" i="9"/>
  <c r="CR55" i="9"/>
  <c r="DH55" i="9"/>
  <c r="DZ55" i="9"/>
  <c r="EI43" i="9"/>
  <c r="X50" i="9"/>
  <c r="DF53" i="9"/>
  <c r="EG53" i="9"/>
  <c r="EG50" i="9"/>
  <c r="EO53" i="9"/>
  <c r="EO50" i="9"/>
  <c r="AK53" i="9"/>
  <c r="CY50" i="9"/>
  <c r="DN53" i="9"/>
  <c r="DN50" i="9"/>
  <c r="AM55" i="9"/>
  <c r="AU55" i="9"/>
  <c r="AU43" i="9"/>
  <c r="BF55" i="9"/>
  <c r="BF43" i="9"/>
  <c r="BV43" i="9"/>
  <c r="DB43" i="9"/>
  <c r="DB55" i="9"/>
  <c r="DV55" i="9"/>
  <c r="EF55" i="9"/>
  <c r="BB50" i="9"/>
  <c r="BB53" i="9"/>
  <c r="BT53" i="9"/>
  <c r="CK59" i="9"/>
  <c r="DU50" i="9"/>
  <c r="DU53" i="9"/>
  <c r="ED53" i="9"/>
  <c r="AN43" i="9"/>
  <c r="AV43" i="9"/>
  <c r="BX43" i="9"/>
  <c r="CY43" i="9"/>
  <c r="DN43" i="9"/>
  <c r="EJ43" i="9"/>
  <c r="Z50" i="9"/>
  <c r="AI50" i="9"/>
  <c r="AQ50" i="9"/>
  <c r="BN50" i="9"/>
  <c r="CN50" i="9"/>
  <c r="X55" i="9"/>
  <c r="AF55" i="9"/>
  <c r="AO55" i="9"/>
  <c r="AW55" i="9"/>
  <c r="BZ55" i="9"/>
  <c r="CY55" i="9"/>
  <c r="CF50" i="9"/>
  <c r="EJ50" i="9"/>
  <c r="EB55" i="9"/>
  <c r="EK55" i="9"/>
  <c r="AV53" i="9"/>
  <c r="BH53" i="9"/>
  <c r="BX53" i="9"/>
  <c r="K213" i="20"/>
  <c r="CP55" i="9"/>
  <c r="CF43" i="9"/>
  <c r="W64" i="11"/>
  <c r="W129" i="11"/>
  <c r="W32" i="11"/>
  <c r="W17" i="11"/>
  <c r="W150" i="11"/>
  <c r="W40" i="11"/>
  <c r="W88" i="11"/>
  <c r="W320" i="11"/>
  <c r="W48" i="11"/>
  <c r="W118" i="11"/>
  <c r="W122" i="11"/>
  <c r="W132" i="11"/>
  <c r="W135" i="11"/>
  <c r="W155" i="11"/>
  <c r="W16" i="11"/>
  <c r="W24" i="11"/>
  <c r="W240" i="11"/>
  <c r="W56" i="11"/>
  <c r="W164" i="11"/>
  <c r="W200" i="11"/>
  <c r="W268" i="11"/>
  <c r="W271" i="11"/>
  <c r="W339" i="11"/>
  <c r="W15" i="11"/>
  <c r="W23" i="11"/>
  <c r="W31" i="11"/>
  <c r="W39" i="11"/>
  <c r="W55" i="11"/>
  <c r="W79" i="11"/>
  <c r="W80" i="11"/>
  <c r="W87" i="11"/>
  <c r="W97" i="11"/>
  <c r="W104" i="11"/>
  <c r="W153" i="11"/>
  <c r="W154" i="11"/>
  <c r="W195" i="11"/>
  <c r="W208" i="11"/>
  <c r="W227" i="11"/>
  <c r="W242" i="11"/>
  <c r="W248" i="11"/>
  <c r="W256" i="11"/>
  <c r="W294" i="11"/>
  <c r="W298" i="11"/>
  <c r="W314" i="11"/>
  <c r="W345" i="11"/>
  <c r="W186" i="11"/>
  <c r="W335" i="11"/>
  <c r="W103" i="11"/>
  <c r="W134" i="11"/>
  <c r="W144" i="11"/>
  <c r="W152" i="11"/>
  <c r="W166" i="11"/>
  <c r="W174" i="11"/>
  <c r="W216" i="11"/>
  <c r="W224" i="11"/>
  <c r="W250" i="11"/>
  <c r="W282" i="11"/>
  <c r="W111" i="11"/>
  <c r="W232" i="11"/>
  <c r="W325" i="11"/>
  <c r="W44" i="11"/>
  <c r="W106" i="11"/>
  <c r="W107" i="11"/>
  <c r="W108" i="11"/>
  <c r="W109" i="11"/>
  <c r="W151" i="11"/>
  <c r="W194" i="11"/>
  <c r="W218" i="11"/>
  <c r="W226" i="11"/>
  <c r="W293" i="11"/>
  <c r="W297" i="11"/>
  <c r="W94" i="11"/>
  <c r="W123" i="11"/>
  <c r="W142" i="11"/>
  <c r="W165" i="11"/>
  <c r="W201" i="11"/>
  <c r="W234" i="11"/>
  <c r="W346" i="11"/>
  <c r="W303" i="11"/>
  <c r="W313" i="11"/>
  <c r="W323" i="11"/>
  <c r="W156" i="11"/>
  <c r="W191" i="11"/>
  <c r="W192" i="11"/>
  <c r="W199" i="11"/>
  <c r="W207" i="11"/>
  <c r="W215" i="11"/>
  <c r="W223" i="11"/>
  <c r="W231" i="11"/>
  <c r="W239" i="11"/>
  <c r="W265" i="11"/>
  <c r="W272" i="11"/>
  <c r="W279" i="11"/>
  <c r="W343" i="11"/>
  <c r="W328" i="11"/>
  <c r="W284" i="11"/>
  <c r="W327" i="11"/>
  <c r="AX24" i="15"/>
  <c r="BC24" i="15"/>
  <c r="AW24" i="15"/>
  <c r="O224" i="20"/>
  <c r="O227" i="20"/>
  <c r="K200" i="20"/>
  <c r="N224" i="20"/>
  <c r="K255" i="20"/>
  <c r="AD17" i="5"/>
  <c r="AE17" i="5" s="1"/>
  <c r="AD137" i="5"/>
  <c r="AE137" i="5" s="1"/>
  <c r="AD193" i="5"/>
  <c r="AE193" i="5" s="1"/>
  <c r="AD110" i="5"/>
  <c r="AE110" i="5" s="1"/>
  <c r="AD124" i="5"/>
  <c r="AE124" i="5" s="1"/>
  <c r="AD126" i="5"/>
  <c r="AE126" i="5" s="1"/>
  <c r="AD11" i="5"/>
  <c r="AE11" i="5" s="1"/>
  <c r="AD209" i="5"/>
  <c r="AE209" i="5" s="1"/>
  <c r="AD50" i="5"/>
  <c r="AE50" i="5" s="1"/>
  <c r="AD56" i="5"/>
  <c r="AE56" i="5" s="1"/>
  <c r="AD149" i="5"/>
  <c r="AE149" i="5" s="1"/>
  <c r="AF42" i="5"/>
  <c r="AD42" i="5" s="1"/>
  <c r="AE42" i="5" s="1"/>
  <c r="AF55" i="5"/>
  <c r="AD55" i="5" s="1"/>
  <c r="AE55" i="5" s="1"/>
  <c r="AD109" i="5"/>
  <c r="AE109" i="5" s="1"/>
  <c r="AF150" i="5"/>
  <c r="AD150" i="5" s="1"/>
  <c r="AE150" i="5" s="1"/>
  <c r="AD20" i="5"/>
  <c r="AE20" i="5" s="1"/>
  <c r="AF62" i="5"/>
  <c r="AF79" i="5"/>
  <c r="AD79" i="5" s="1"/>
  <c r="AE79" i="5" s="1"/>
  <c r="AD163" i="5"/>
  <c r="AE163" i="5" s="1"/>
  <c r="AD53" i="5"/>
  <c r="AE53" i="5" s="1"/>
  <c r="AD18" i="5"/>
  <c r="AE18" i="5" s="1"/>
  <c r="AF30" i="5"/>
  <c r="AD30" i="5" s="1"/>
  <c r="AE30" i="5" s="1"/>
  <c r="AD54" i="5"/>
  <c r="AE54" i="5" s="1"/>
  <c r="AF81" i="5"/>
  <c r="AD81" i="5" s="1"/>
  <c r="AE81" i="5" s="1"/>
  <c r="AF70" i="5"/>
  <c r="AD70" i="5" s="1"/>
  <c r="AE70" i="5" s="1"/>
  <c r="W179" i="5"/>
  <c r="Y179" i="5"/>
  <c r="X167" i="5"/>
  <c r="X286" i="5"/>
  <c r="W286" i="5"/>
  <c r="X290" i="5"/>
  <c r="Y294" i="5"/>
  <c r="W294" i="5"/>
  <c r="X316" i="5"/>
  <c r="AF322" i="5"/>
  <c r="X474" i="5"/>
  <c r="W474" i="5"/>
  <c r="X820" i="5"/>
  <c r="AC32" i="5"/>
  <c r="AF32" i="5" s="1"/>
  <c r="AF302" i="5"/>
  <c r="AD302" i="5" s="1"/>
  <c r="AE302" i="5" s="1"/>
  <c r="X458" i="5"/>
  <c r="W471" i="5"/>
  <c r="AF512" i="5"/>
  <c r="AD512" i="5" s="1"/>
  <c r="AE512" i="5" s="1"/>
  <c r="W37" i="5"/>
  <c r="Y157" i="5"/>
  <c r="AF181" i="5"/>
  <c r="W453" i="5"/>
  <c r="X453" i="5"/>
  <c r="X484" i="5"/>
  <c r="W484" i="5"/>
  <c r="AF586" i="5"/>
  <c r="AD586" i="5" s="1"/>
  <c r="AE586" i="5" s="1"/>
  <c r="W25" i="5"/>
  <c r="AF57" i="5"/>
  <c r="AD57" i="5" s="1"/>
  <c r="AE57" i="5" s="1"/>
  <c r="W169" i="5"/>
  <c r="X169" i="5"/>
  <c r="X292" i="5"/>
  <c r="W292" i="5"/>
  <c r="Y389" i="5"/>
  <c r="X503" i="5"/>
  <c r="W503" i="5"/>
  <c r="AF610" i="5"/>
  <c r="AD610" i="5" s="1"/>
  <c r="AE610" i="5" s="1"/>
  <c r="AF129" i="5"/>
  <c r="AE97" i="5"/>
  <c r="Y185" i="5"/>
  <c r="Y206" i="5"/>
  <c r="W206" i="5"/>
  <c r="AF250" i="5"/>
  <c r="AD250" i="5" s="1"/>
  <c r="AE250" i="5" s="1"/>
  <c r="AF324" i="5"/>
  <c r="W640" i="5"/>
  <c r="X640" i="5"/>
  <c r="AF262" i="5"/>
  <c r="W658" i="5"/>
  <c r="AE901" i="5"/>
  <c r="AE904" i="5"/>
  <c r="AE298" i="5"/>
  <c r="X452" i="5"/>
  <c r="X454" i="5"/>
  <c r="W853" i="5"/>
  <c r="X853" i="5"/>
  <c r="AE310" i="5"/>
  <c r="X489" i="5"/>
  <c r="AC489" i="5" s="1"/>
  <c r="W513" i="5"/>
  <c r="Y513" i="5"/>
  <c r="W634" i="5"/>
  <c r="X634" i="5"/>
  <c r="AJ680" i="5"/>
  <c r="AD680" i="5" s="1"/>
  <c r="AE680" i="5" s="1"/>
  <c r="AE946" i="5"/>
  <c r="W266" i="5"/>
  <c r="W289" i="5"/>
  <c r="W291" i="5"/>
  <c r="Y403" i="5"/>
  <c r="AF434" i="5"/>
  <c r="AD434" i="5" s="1"/>
  <c r="AE434" i="5" s="1"/>
  <c r="X464" i="5"/>
  <c r="W464" i="5"/>
  <c r="X479" i="5"/>
  <c r="Y543" i="5"/>
  <c r="W543" i="5"/>
  <c r="AJ685" i="5"/>
  <c r="AD685" i="5" s="1"/>
  <c r="AE685" i="5" s="1"/>
  <c r="AF698" i="5"/>
  <c r="AD698" i="5" s="1"/>
  <c r="AE698" i="5" s="1"/>
  <c r="X714" i="5"/>
  <c r="W735" i="5"/>
  <c r="AE339" i="5"/>
  <c r="X472" i="5"/>
  <c r="W472" i="5"/>
  <c r="AF511" i="5"/>
  <c r="AD511" i="5" s="1"/>
  <c r="AE511" i="5" s="1"/>
  <c r="W615" i="5"/>
  <c r="Y615" i="5"/>
  <c r="W623" i="5"/>
  <c r="W861" i="5"/>
  <c r="X861" i="5"/>
  <c r="W890" i="5"/>
  <c r="X480" i="5"/>
  <c r="W480" i="5"/>
  <c r="Y514" i="5"/>
  <c r="Y560" i="5"/>
  <c r="W560" i="5"/>
  <c r="AF584" i="5"/>
  <c r="X623" i="5"/>
  <c r="X626" i="5"/>
  <c r="AE550" i="5"/>
  <c r="AF641" i="5"/>
  <c r="AD641" i="5" s="1"/>
  <c r="AE641" i="5" s="1"/>
  <c r="AE699" i="5"/>
  <c r="X919" i="5"/>
  <c r="X831" i="5"/>
  <c r="X838" i="5"/>
  <c r="W838" i="5"/>
  <c r="AF535" i="5"/>
  <c r="AD535" i="5" s="1"/>
  <c r="AE535" i="5" s="1"/>
  <c r="W831" i="5"/>
  <c r="X841" i="5"/>
  <c r="W877" i="5"/>
  <c r="X942" i="5"/>
  <c r="X854" i="5"/>
  <c r="W650" i="5"/>
  <c r="X650" i="5"/>
  <c r="AE691" i="5"/>
  <c r="W857" i="5"/>
  <c r="W865" i="5"/>
  <c r="W880" i="5"/>
  <c r="W883" i="5"/>
  <c r="W972" i="5"/>
  <c r="AE583" i="5"/>
  <c r="AE592" i="5"/>
  <c r="W938" i="5"/>
  <c r="AE602" i="5"/>
  <c r="AE79" i="14"/>
  <c r="AS79" i="14"/>
  <c r="BY79" i="14"/>
  <c r="AK72" i="14"/>
  <c r="AE72" i="14"/>
  <c r="BQ23" i="14"/>
  <c r="BI36" i="14"/>
  <c r="BM36" i="14"/>
  <c r="BS34" i="14"/>
  <c r="BS36" i="14"/>
  <c r="BS38" i="14"/>
  <c r="BS40" i="14"/>
  <c r="BS72" i="14"/>
  <c r="BS42" i="14"/>
  <c r="DN41" i="9"/>
  <c r="CN44" i="9"/>
  <c r="BI23" i="14"/>
  <c r="K71" i="20"/>
  <c r="K72" i="20"/>
  <c r="BL44" i="9"/>
  <c r="BL45" i="9" s="1"/>
  <c r="AA32" i="11"/>
  <c r="BS46" i="14"/>
  <c r="BS44" i="14"/>
  <c r="BS50" i="14"/>
  <c r="CC48" i="14"/>
  <c r="CC52" i="14"/>
  <c r="BS48" i="14"/>
  <c r="BA25" i="15"/>
  <c r="BA24" i="15"/>
  <c r="BR44" i="9" l="1"/>
  <c r="L251" i="20"/>
  <c r="L224" i="20"/>
  <c r="L237" i="20"/>
  <c r="L270" i="20" s="1"/>
  <c r="M224" i="20"/>
  <c r="V253" i="20"/>
  <c r="BF44" i="9"/>
  <c r="BF45" i="9" s="1"/>
  <c r="BX44" i="9"/>
  <c r="BX45" i="9" s="1"/>
  <c r="CY44" i="9"/>
  <c r="K140" i="20"/>
  <c r="DN45" i="9"/>
  <c r="BX41" i="9"/>
  <c r="BF41" i="9"/>
  <c r="BE34" i="15"/>
  <c r="BU36" i="14"/>
  <c r="BQ72" i="14"/>
  <c r="AZ24" i="15"/>
  <c r="AY24" i="15"/>
  <c r="BW72" i="14"/>
  <c r="BQ36" i="14"/>
  <c r="AS25" i="15"/>
  <c r="BU38" i="14"/>
  <c r="BU34" i="14"/>
  <c r="BY36" i="14"/>
  <c r="BQ34" i="14"/>
  <c r="BW38" i="14"/>
  <c r="BQ38" i="14"/>
  <c r="AT25" i="15"/>
  <c r="BU40" i="14"/>
  <c r="CA8" i="14"/>
  <c r="BQ42" i="14"/>
  <c r="AI79" i="14"/>
  <c r="AP24" i="15"/>
  <c r="BE24" i="15"/>
  <c r="BJ31" i="9"/>
  <c r="AY23" i="15"/>
  <c r="AK34" i="15"/>
  <c r="AX23" i="15"/>
  <c r="BA23" i="15"/>
  <c r="BG26" i="15"/>
  <c r="BM79" i="14"/>
  <c r="AO23" i="15"/>
  <c r="AT23" i="15"/>
  <c r="AZ23" i="15"/>
  <c r="BI26" i="15"/>
  <c r="BM42" i="14"/>
  <c r="AW23" i="15"/>
  <c r="AU23" i="15"/>
  <c r="BG28" i="15"/>
  <c r="AQ79" i="14"/>
  <c r="BM40" i="14"/>
  <c r="BE23" i="15"/>
  <c r="BC23" i="15"/>
  <c r="BB23" i="15"/>
  <c r="BM34" i="14"/>
  <c r="AP23" i="15"/>
  <c r="AS23" i="15"/>
  <c r="AR23" i="15"/>
  <c r="AO24" i="15"/>
  <c r="AR25" i="15"/>
  <c r="BI28" i="15"/>
  <c r="AQ72" i="14"/>
  <c r="BM72" i="14"/>
  <c r="AQ23" i="15"/>
  <c r="CE40" i="14"/>
  <c r="BL31" i="9"/>
  <c r="BW8" i="14"/>
  <c r="CA40" i="14"/>
  <c r="CB44" i="9"/>
  <c r="DP44" i="9"/>
  <c r="CE79" i="14"/>
  <c r="CA38" i="14"/>
  <c r="AM72" i="14"/>
  <c r="AG79" i="14"/>
  <c r="CA36" i="14"/>
  <c r="BU46" i="14"/>
  <c r="AF34" i="15"/>
  <c r="AD34" i="15"/>
  <c r="CE42" i="14"/>
  <c r="CA72" i="14"/>
  <c r="BW42" i="14"/>
  <c r="BH31" i="9"/>
  <c r="BU44" i="14"/>
  <c r="BU52" i="14"/>
  <c r="BI72" i="14"/>
  <c r="CE72" i="14"/>
  <c r="CA79" i="14"/>
  <c r="AI72" i="14"/>
  <c r="BI79" i="14"/>
  <c r="BI40" i="14"/>
  <c r="CE36" i="14"/>
  <c r="AE34" i="15"/>
  <c r="CE34" i="14"/>
  <c r="BI42" i="14"/>
  <c r="BW34" i="14"/>
  <c r="BU50" i="14"/>
  <c r="BI38" i="14"/>
  <c r="BW40" i="14"/>
  <c r="CV31" i="9"/>
  <c r="BW79" i="14"/>
  <c r="Z580" i="11"/>
  <c r="Z585" i="11"/>
  <c r="Y81" i="11"/>
  <c r="AB146" i="11"/>
  <c r="AB172" i="11"/>
  <c r="Y319" i="11"/>
  <c r="AB338" i="11"/>
  <c r="AB347" i="11"/>
  <c r="Y353" i="11"/>
  <c r="Z284" i="11"/>
  <c r="AY284" i="11" s="1"/>
  <c r="Z370" i="11"/>
  <c r="Z378" i="11"/>
  <c r="Z394" i="11"/>
  <c r="Z399" i="11"/>
  <c r="Z411" i="11"/>
  <c r="Z419" i="11"/>
  <c r="Z427" i="11"/>
  <c r="Z435" i="11"/>
  <c r="Z451" i="11"/>
  <c r="Z483" i="11"/>
  <c r="Z547" i="11"/>
  <c r="Z555" i="11"/>
  <c r="Z571" i="11"/>
  <c r="Z579" i="11"/>
  <c r="Z587" i="11"/>
  <c r="Z595" i="11"/>
  <c r="Z603" i="11"/>
  <c r="Z611" i="11"/>
  <c r="Z627" i="11"/>
  <c r="Z635" i="11"/>
  <c r="Y261" i="11"/>
  <c r="AC32" i="11"/>
  <c r="AZ32" i="11" s="1"/>
  <c r="AB27" i="11"/>
  <c r="Y277" i="11"/>
  <c r="Z369" i="11"/>
  <c r="Z385" i="11"/>
  <c r="Z393" i="11"/>
  <c r="Z402" i="11"/>
  <c r="Z430" i="11"/>
  <c r="Z446" i="11"/>
  <c r="Z466" i="11"/>
  <c r="Z482" i="11"/>
  <c r="Z490" i="11"/>
  <c r="Z498" i="11"/>
  <c r="Z506" i="11"/>
  <c r="Z522" i="11"/>
  <c r="Z526" i="11"/>
  <c r="Z530" i="11"/>
  <c r="Z534" i="11"/>
  <c r="Z538" i="11"/>
  <c r="Z542" i="11"/>
  <c r="Z546" i="11"/>
  <c r="Z550" i="11"/>
  <c r="Z554" i="11"/>
  <c r="Z558" i="11"/>
  <c r="Z566" i="11"/>
  <c r="Z570" i="11"/>
  <c r="Z574" i="11"/>
  <c r="Z578" i="11"/>
  <c r="Z582" i="11"/>
  <c r="Z586" i="11"/>
  <c r="Z590" i="11"/>
  <c r="Z594" i="11"/>
  <c r="Z598" i="11"/>
  <c r="Z610" i="11"/>
  <c r="AB99" i="11"/>
  <c r="AB131" i="11"/>
  <c r="AB163" i="11"/>
  <c r="Y292" i="11"/>
  <c r="AB211" i="11"/>
  <c r="AB45" i="11"/>
  <c r="AB63" i="11"/>
  <c r="AB72" i="11"/>
  <c r="AB18" i="11"/>
  <c r="AB90" i="11"/>
  <c r="Y338" i="11"/>
  <c r="Z643" i="11"/>
  <c r="AB262" i="11"/>
  <c r="Z288" i="11"/>
  <c r="AY288" i="11" s="1"/>
  <c r="AB301" i="11"/>
  <c r="AB353" i="11"/>
  <c r="AB229" i="11"/>
  <c r="AB310" i="11"/>
  <c r="Y350" i="11"/>
  <c r="Z633" i="11"/>
  <c r="AB81" i="11"/>
  <c r="AB247" i="11"/>
  <c r="AB184" i="11"/>
  <c r="Z638" i="11"/>
  <c r="Y45" i="11"/>
  <c r="AB193" i="11"/>
  <c r="Z365" i="11"/>
  <c r="Z373" i="11"/>
  <c r="Z381" i="11"/>
  <c r="Z389" i="11"/>
  <c r="Z406" i="11"/>
  <c r="Z414" i="11"/>
  <c r="Z478" i="11"/>
  <c r="Z494" i="11"/>
  <c r="Z606" i="11"/>
  <c r="Z614" i="11"/>
  <c r="Z622" i="11"/>
  <c r="Z630" i="11"/>
  <c r="Y310" i="11"/>
  <c r="Z417" i="11"/>
  <c r="Z425" i="11"/>
  <c r="Z481" i="11"/>
  <c r="Z513" i="11"/>
  <c r="Z641" i="11"/>
  <c r="Y301" i="11"/>
  <c r="Z596" i="11"/>
  <c r="AB277" i="11"/>
  <c r="W287" i="11"/>
  <c r="AB319" i="11"/>
  <c r="Z626" i="11"/>
  <c r="Z642" i="11"/>
  <c r="Z272" i="11"/>
  <c r="AY272" i="11" s="1"/>
  <c r="Z380" i="11"/>
  <c r="Z396" i="11"/>
  <c r="Z405" i="11"/>
  <c r="Z413" i="11"/>
  <c r="Z421" i="11"/>
  <c r="Z429" i="11"/>
  <c r="Z437" i="11"/>
  <c r="Z485" i="11"/>
  <c r="Z493" i="11"/>
  <c r="Z501" i="11"/>
  <c r="Z517" i="11"/>
  <c r="X285" i="11"/>
  <c r="W141" i="11"/>
  <c r="X258" i="11"/>
  <c r="Z258" i="11" s="1"/>
  <c r="AY258" i="11" s="1"/>
  <c r="Z286" i="11"/>
  <c r="AY286" i="11" s="1"/>
  <c r="AY126" i="11"/>
  <c r="X273" i="11"/>
  <c r="Z273" i="11" s="1"/>
  <c r="AY273" i="11" s="1"/>
  <c r="Z362" i="11"/>
  <c r="Z386" i="11"/>
  <c r="Z403" i="11"/>
  <c r="Z443" i="11"/>
  <c r="Z459" i="11"/>
  <c r="Z467" i="11"/>
  <c r="Z475" i="11"/>
  <c r="Z491" i="11"/>
  <c r="Z499" i="11"/>
  <c r="Z507" i="11"/>
  <c r="Z515" i="11"/>
  <c r="Z523" i="11"/>
  <c r="Z531" i="11"/>
  <c r="Z539" i="11"/>
  <c r="Z563" i="11"/>
  <c r="Z619" i="11"/>
  <c r="Y291" i="11"/>
  <c r="Y347" i="11"/>
  <c r="Z398" i="11"/>
  <c r="Z422" i="11"/>
  <c r="Z438" i="11"/>
  <c r="Z454" i="11"/>
  <c r="Z462" i="11"/>
  <c r="Z470" i="11"/>
  <c r="Z486" i="11"/>
  <c r="Z502" i="11"/>
  <c r="Z510" i="11"/>
  <c r="Z518" i="11"/>
  <c r="X255" i="11"/>
  <c r="Z255" i="11" s="1"/>
  <c r="AY255" i="11" s="1"/>
  <c r="Y276" i="11"/>
  <c r="Z376" i="11"/>
  <c r="Z433" i="11"/>
  <c r="Z457" i="11"/>
  <c r="Z465" i="11"/>
  <c r="Z489" i="11"/>
  <c r="Z497" i="11"/>
  <c r="Z529" i="11"/>
  <c r="Z537" i="11"/>
  <c r="W110" i="11"/>
  <c r="AB220" i="11"/>
  <c r="Z371" i="11"/>
  <c r="Z412" i="11"/>
  <c r="Z420" i="11"/>
  <c r="Z556" i="11"/>
  <c r="AY109" i="11"/>
  <c r="AY127" i="11"/>
  <c r="Z377" i="11"/>
  <c r="Z410" i="11"/>
  <c r="Z418" i="11"/>
  <c r="Z426" i="11"/>
  <c r="Z434" i="11"/>
  <c r="Z442" i="11"/>
  <c r="Z450" i="11"/>
  <c r="Z458" i="11"/>
  <c r="Z474" i="11"/>
  <c r="Z514" i="11"/>
  <c r="Z562" i="11"/>
  <c r="Z602" i="11"/>
  <c r="Z618" i="11"/>
  <c r="Z634" i="11"/>
  <c r="AY154" i="11"/>
  <c r="AB292" i="11"/>
  <c r="Z388" i="11"/>
  <c r="Z453" i="11"/>
  <c r="Z461" i="11"/>
  <c r="AY157" i="11"/>
  <c r="AB329" i="11"/>
  <c r="AY140" i="11"/>
  <c r="W140" i="11"/>
  <c r="AB202" i="11"/>
  <c r="AB116" i="11"/>
  <c r="AY179" i="11"/>
  <c r="W179" i="11"/>
  <c r="AB238" i="11"/>
  <c r="Y262" i="11"/>
  <c r="AB350" i="11"/>
  <c r="AB36" i="11"/>
  <c r="Y329" i="11"/>
  <c r="Y36" i="11"/>
  <c r="X270" i="11"/>
  <c r="Z270" i="11" s="1"/>
  <c r="AY270" i="11" s="1"/>
  <c r="Z392" i="11"/>
  <c r="Z409" i="11"/>
  <c r="Z441" i="11"/>
  <c r="Z449" i="11"/>
  <c r="Z545" i="11"/>
  <c r="Z553" i="11"/>
  <c r="Z561" i="11"/>
  <c r="Z569" i="11"/>
  <c r="Z577" i="11"/>
  <c r="Z593" i="11"/>
  <c r="AB54" i="11"/>
  <c r="W139" i="11"/>
  <c r="AY153" i="11"/>
  <c r="W288" i="11"/>
  <c r="Z604" i="11"/>
  <c r="Z612" i="11"/>
  <c r="Z620" i="11"/>
  <c r="Z628" i="11"/>
  <c r="Z636" i="11"/>
  <c r="Z366" i="11"/>
  <c r="Z374" i="11"/>
  <c r="Z382" i="11"/>
  <c r="Z390" i="11"/>
  <c r="Z397" i="11"/>
  <c r="Z407" i="11"/>
  <c r="Z415" i="11"/>
  <c r="Z423" i="11"/>
  <c r="Z431" i="11"/>
  <c r="Z439" i="11"/>
  <c r="Z447" i="11"/>
  <c r="Z455" i="11"/>
  <c r="Z463" i="11"/>
  <c r="Z471" i="11"/>
  <c r="Z479" i="11"/>
  <c r="Z487" i="11"/>
  <c r="Z495" i="11"/>
  <c r="Z503" i="11"/>
  <c r="Z511" i="11"/>
  <c r="Z519" i="11"/>
  <c r="Z527" i="11"/>
  <c r="Z535" i="11"/>
  <c r="Z543" i="11"/>
  <c r="Z551" i="11"/>
  <c r="Z559" i="11"/>
  <c r="Z567" i="11"/>
  <c r="Z575" i="11"/>
  <c r="Z583" i="11"/>
  <c r="Z591" i="11"/>
  <c r="Z599" i="11"/>
  <c r="Z607" i="11"/>
  <c r="Z615" i="11"/>
  <c r="Z623" i="11"/>
  <c r="Z631" i="11"/>
  <c r="Z639" i="11"/>
  <c r="W127" i="11"/>
  <c r="AY138" i="11"/>
  <c r="Z287" i="11"/>
  <c r="AY287" i="11" s="1"/>
  <c r="AY142" i="11"/>
  <c r="Z364" i="11"/>
  <c r="Z445" i="11"/>
  <c r="Z509" i="11"/>
  <c r="Z525" i="11"/>
  <c r="Z533" i="11"/>
  <c r="Z541" i="11"/>
  <c r="Z549" i="11"/>
  <c r="Z557" i="11"/>
  <c r="Z565" i="11"/>
  <c r="Z573" i="11"/>
  <c r="Z581" i="11"/>
  <c r="Z589" i="11"/>
  <c r="Z597" i="11"/>
  <c r="Z605" i="11"/>
  <c r="Z613" i="11"/>
  <c r="Z621" i="11"/>
  <c r="Z629" i="11"/>
  <c r="Z367" i="11"/>
  <c r="Z375" i="11"/>
  <c r="Z383" i="11"/>
  <c r="Z391" i="11"/>
  <c r="Z400" i="11"/>
  <c r="Z408" i="11"/>
  <c r="Z416" i="11"/>
  <c r="Z424" i="11"/>
  <c r="Z432" i="11"/>
  <c r="Z440" i="11"/>
  <c r="Z448" i="11"/>
  <c r="Z456" i="11"/>
  <c r="Z464" i="11"/>
  <c r="Z472" i="11"/>
  <c r="Z480" i="11"/>
  <c r="Z488" i="11"/>
  <c r="Z496" i="11"/>
  <c r="Z504" i="11"/>
  <c r="Z512" i="11"/>
  <c r="Z520" i="11"/>
  <c r="Z528" i="11"/>
  <c r="Z536" i="11"/>
  <c r="Z544" i="11"/>
  <c r="Z552" i="11"/>
  <c r="Z560" i="11"/>
  <c r="Z568" i="11"/>
  <c r="Z576" i="11"/>
  <c r="Z584" i="11"/>
  <c r="Z592" i="11"/>
  <c r="Z600" i="11"/>
  <c r="Z608" i="11"/>
  <c r="Z616" i="11"/>
  <c r="Z624" i="11"/>
  <c r="Z632" i="11"/>
  <c r="Z640" i="11"/>
  <c r="BM44" i="14"/>
  <c r="BY34" i="14"/>
  <c r="BY42" i="14"/>
  <c r="AK79" i="14"/>
  <c r="BY38" i="14"/>
  <c r="L236" i="20"/>
  <c r="L267" i="20" s="1"/>
  <c r="BY72" i="14"/>
  <c r="DV53" i="9"/>
  <c r="CT53" i="9"/>
  <c r="CT31" i="9"/>
  <c r="V55" i="9"/>
  <c r="BA53" i="9"/>
  <c r="CT43" i="9"/>
  <c r="EC50" i="9"/>
  <c r="Y50" i="9"/>
  <c r="AH53" i="9"/>
  <c r="AP53" i="9"/>
  <c r="AX50" i="9"/>
  <c r="BL53" i="9"/>
  <c r="CB53" i="9"/>
  <c r="CR53" i="9"/>
  <c r="DZ53" i="9"/>
  <c r="EI50" i="9"/>
  <c r="CD31" i="9"/>
  <c r="DB31" i="9"/>
  <c r="Y43" i="9"/>
  <c r="EB43" i="9"/>
  <c r="DJ31" i="9"/>
  <c r="EL53" i="9"/>
  <c r="EL43" i="9"/>
  <c r="DW53" i="9"/>
  <c r="DV50" i="9"/>
  <c r="EF50" i="9"/>
  <c r="AR53" i="9"/>
  <c r="AZ53" i="9"/>
  <c r="AC50" i="9"/>
  <c r="BN31" i="9"/>
  <c r="DF31" i="9"/>
  <c r="AD50" i="9"/>
  <c r="CH53" i="9"/>
  <c r="DJ53" i="9"/>
  <c r="U29" i="9"/>
  <c r="EO43" i="9"/>
  <c r="V53" i="9"/>
  <c r="DJ50" i="9"/>
  <c r="EH53" i="9"/>
  <c r="EP50" i="9"/>
  <c r="BT41" i="9"/>
  <c r="BT63" i="9" s="1"/>
  <c r="V50" i="9"/>
  <c r="BR53" i="9"/>
  <c r="AB50" i="9"/>
  <c r="CJ53" i="9"/>
  <c r="DZ43" i="9"/>
  <c r="DJ43" i="9"/>
  <c r="CY53" i="9"/>
  <c r="CB31" i="9"/>
  <c r="X43" i="9"/>
  <c r="AF43" i="9"/>
  <c r="AO50" i="9"/>
  <c r="BZ43" i="9"/>
  <c r="DA41" i="9"/>
  <c r="AE643" i="5"/>
  <c r="W98" i="5"/>
  <c r="W754" i="5"/>
  <c r="Y579" i="5"/>
  <c r="W732" i="5"/>
  <c r="AC541" i="5"/>
  <c r="AF541" i="5" s="1"/>
  <c r="AD541" i="5" s="1"/>
  <c r="AE541" i="5" s="1"/>
  <c r="X473" i="5"/>
  <c r="Y415" i="5"/>
  <c r="W952" i="5"/>
  <c r="W724" i="5"/>
  <c r="AE690" i="5"/>
  <c r="Y330" i="5"/>
  <c r="X713" i="5"/>
  <c r="AC713" i="5" s="1"/>
  <c r="AJ713" i="5" s="1"/>
  <c r="AD713" i="5" s="1"/>
  <c r="W525" i="5"/>
  <c r="W939" i="5"/>
  <c r="X802" i="5"/>
  <c r="AE664" i="5"/>
  <c r="W728" i="5"/>
  <c r="X722" i="5"/>
  <c r="AC722" i="5" s="1"/>
  <c r="AJ722" i="5" s="1"/>
  <c r="AD722" i="5" s="1"/>
  <c r="W833" i="5"/>
  <c r="W482" i="5"/>
  <c r="W293" i="5"/>
  <c r="W490" i="5"/>
  <c r="W452" i="5"/>
  <c r="W332" i="5"/>
  <c r="X285" i="5"/>
  <c r="AC285" i="5" s="1"/>
  <c r="AF285" i="5" s="1"/>
  <c r="AE300" i="5"/>
  <c r="AE945" i="5"/>
  <c r="W867" i="5"/>
  <c r="W287" i="5"/>
  <c r="AE549" i="5"/>
  <c r="Y246" i="5"/>
  <c r="W565" i="5"/>
  <c r="AE69" i="5"/>
  <c r="W271" i="5"/>
  <c r="AD762" i="5"/>
  <c r="AE762" i="5" s="1"/>
  <c r="W572" i="5"/>
  <c r="W288" i="5"/>
  <c r="AE644" i="5"/>
  <c r="X631" i="5"/>
  <c r="AC631" i="5" s="1"/>
  <c r="AF631" i="5" s="1"/>
  <c r="AD631" i="5" s="1"/>
  <c r="AE631" i="5" s="1"/>
  <c r="Y281" i="5"/>
  <c r="X970" i="5"/>
  <c r="W368" i="5"/>
  <c r="AC638" i="5"/>
  <c r="AF638" i="5" s="1"/>
  <c r="AD638" i="5" s="1"/>
  <c r="AE638" i="5" s="1"/>
  <c r="DC44" i="9"/>
  <c r="CC23" i="14"/>
  <c r="BS8" i="14"/>
  <c r="CE50" i="14"/>
  <c r="W79" i="14"/>
  <c r="BD34" i="15" s="1"/>
  <c r="CC42" i="14"/>
  <c r="Y34" i="15"/>
  <c r="Z34" i="15"/>
  <c r="CA44" i="14"/>
  <c r="CE48" i="14"/>
  <c r="CC38" i="14"/>
  <c r="CE46" i="14"/>
  <c r="BM8" i="14"/>
  <c r="CC79" i="14"/>
  <c r="CC36" i="14"/>
  <c r="BI50" i="14"/>
  <c r="AB34" i="15"/>
  <c r="CA46" i="14"/>
  <c r="CA48" i="14"/>
  <c r="CC40" i="14"/>
  <c r="CC34" i="14"/>
  <c r="BI44" i="14"/>
  <c r="CE44" i="14"/>
  <c r="BI52" i="14"/>
  <c r="W72" i="14"/>
  <c r="AQ34" i="15" s="1"/>
  <c r="AA78" i="11"/>
  <c r="AC78" i="11" s="1"/>
  <c r="AZ78" i="11" s="1"/>
  <c r="BN44" i="9"/>
  <c r="BN45" i="9" s="1"/>
  <c r="K133" i="20"/>
  <c r="K127" i="20" s="1"/>
  <c r="BK23" i="14"/>
  <c r="BM48" i="14"/>
  <c r="AA170" i="11"/>
  <c r="AC170" i="11" s="1"/>
  <c r="AZ170" i="11" s="1"/>
  <c r="Y72" i="14"/>
  <c r="BK34" i="14"/>
  <c r="AA317" i="11"/>
  <c r="AC317" i="11" s="1"/>
  <c r="AZ317" i="11" s="1"/>
  <c r="AA169" i="11"/>
  <c r="AC169" i="11" s="1"/>
  <c r="AZ169" i="11" s="1"/>
  <c r="BM46" i="14"/>
  <c r="EF18" i="9"/>
  <c r="EF19" i="9" s="1"/>
  <c r="AA199" i="11"/>
  <c r="AC199" i="11" s="1"/>
  <c r="AZ199" i="11" s="1"/>
  <c r="V21" i="9"/>
  <c r="EC20" i="9"/>
  <c r="EC21" i="9" s="1"/>
  <c r="EK18" i="9"/>
  <c r="EK19" i="9" s="1"/>
  <c r="Z21" i="9"/>
  <c r="AA205" i="11"/>
  <c r="AC205" i="11" s="1"/>
  <c r="AZ205" i="11" s="1"/>
  <c r="BK46" i="14"/>
  <c r="V31" i="9"/>
  <c r="AA136" i="11"/>
  <c r="AC136" i="11" s="1"/>
  <c r="AZ136" i="11" s="1"/>
  <c r="AE30" i="9"/>
  <c r="AE31" i="9" s="1"/>
  <c r="Z26" i="9"/>
  <c r="AH40" i="9"/>
  <c r="AH41" i="9" s="1"/>
  <c r="V41" i="9"/>
  <c r="BK44" i="14"/>
  <c r="K211" i="20"/>
  <c r="K208" i="20" s="1"/>
  <c r="K227" i="20" s="1"/>
  <c r="J227" i="20" s="1"/>
  <c r="DF44" i="9"/>
  <c r="ED44" i="9"/>
  <c r="ED45" i="9" s="1"/>
  <c r="CP41" i="9"/>
  <c r="CP44" i="9"/>
  <c r="CG30" i="9"/>
  <c r="CG31" i="9" s="1"/>
  <c r="X31" i="9"/>
  <c r="EA40" i="9"/>
  <c r="EA41" i="9" s="1"/>
  <c r="CI40" i="9"/>
  <c r="CF40" i="9"/>
  <c r="CF44" i="9" s="1"/>
  <c r="CF45" i="9" s="1"/>
  <c r="EM25" i="9"/>
  <c r="EM26" i="9" s="1"/>
  <c r="DV30" i="9"/>
  <c r="DV31" i="9" s="1"/>
  <c r="AQ40" i="9"/>
  <c r="CK18" i="9"/>
  <c r="CK19" i="9" s="1"/>
  <c r="CK30" i="9"/>
  <c r="CK31" i="9" s="1"/>
  <c r="CJ30" i="9"/>
  <c r="CJ31" i="9" s="1"/>
  <c r="AT40" i="9"/>
  <c r="AT41" i="9" s="1"/>
  <c r="AI40" i="9"/>
  <c r="AI41" i="9" s="1"/>
  <c r="DU30" i="9"/>
  <c r="DU31" i="9" s="1"/>
  <c r="DZ25" i="9"/>
  <c r="DZ26" i="9" s="1"/>
  <c r="EF25" i="9"/>
  <c r="EF26" i="9" s="1"/>
  <c r="BZ40" i="9"/>
  <c r="BZ41" i="9" s="1"/>
  <c r="AZ25" i="9"/>
  <c r="AZ26" i="9" s="1"/>
  <c r="AI30" i="9"/>
  <c r="AI31" i="9" s="1"/>
  <c r="AA77" i="11"/>
  <c r="AC77" i="11" s="1"/>
  <c r="AZ77" i="11" s="1"/>
  <c r="AA223" i="11"/>
  <c r="AC223" i="11" s="1"/>
  <c r="AZ223" i="11" s="1"/>
  <c r="AA190" i="11"/>
  <c r="AC190" i="11" s="1"/>
  <c r="AZ190" i="11" s="1"/>
  <c r="AA59" i="11"/>
  <c r="AC59" i="11" s="1"/>
  <c r="AZ59" i="11" s="1"/>
  <c r="AA298" i="11"/>
  <c r="AC298" i="11" s="1"/>
  <c r="AZ298" i="11" s="1"/>
  <c r="AA51" i="11"/>
  <c r="AC51" i="11" s="1"/>
  <c r="AZ51" i="11" s="1"/>
  <c r="AA41" i="11"/>
  <c r="AC41" i="11" s="1"/>
  <c r="AZ41" i="11" s="1"/>
  <c r="CR44" i="9"/>
  <c r="DH44" i="9"/>
  <c r="EB30" i="9"/>
  <c r="EB31" i="9" s="1"/>
  <c r="AV20" i="9"/>
  <c r="AV21" i="9" s="1"/>
  <c r="EA20" i="9"/>
  <c r="EA21" i="9" s="1"/>
  <c r="Z19" i="9"/>
  <c r="W26" i="9"/>
  <c r="EJ20" i="9"/>
  <c r="EJ21" i="9" s="1"/>
  <c r="DW20" i="9"/>
  <c r="DW21" i="9" s="1"/>
  <c r="AA243" i="11"/>
  <c r="AC243" i="11" s="1"/>
  <c r="AZ243" i="11" s="1"/>
  <c r="AA218" i="11"/>
  <c r="AC218" i="11" s="1"/>
  <c r="AZ218" i="11" s="1"/>
  <c r="CY45" i="9"/>
  <c r="AA60" i="11"/>
  <c r="AC60" i="11" s="1"/>
  <c r="AZ60" i="11" s="1"/>
  <c r="AA21" i="11"/>
  <c r="AC21" i="11" s="1"/>
  <c r="AZ21" i="11" s="1"/>
  <c r="AA70" i="11"/>
  <c r="AC70" i="11" s="1"/>
  <c r="AZ70" i="11" s="1"/>
  <c r="AC34" i="15"/>
  <c r="BN41" i="9"/>
  <c r="AA168" i="11"/>
  <c r="AC168" i="11" s="1"/>
  <c r="AZ168" i="11" s="1"/>
  <c r="AA315" i="11"/>
  <c r="AC315" i="11" s="1"/>
  <c r="AZ315" i="11" s="1"/>
  <c r="AA313" i="11"/>
  <c r="AC313" i="11" s="1"/>
  <c r="AZ313" i="11" s="1"/>
  <c r="AA55" i="11"/>
  <c r="AC55" i="11" s="1"/>
  <c r="AZ55" i="11" s="1"/>
  <c r="AA58" i="11"/>
  <c r="AC58" i="11" s="1"/>
  <c r="AZ58" i="11" s="1"/>
  <c r="AA198" i="11"/>
  <c r="AC198" i="11" s="1"/>
  <c r="AZ198" i="11" s="1"/>
  <c r="AA15" i="11"/>
  <c r="AC15" i="11" s="1"/>
  <c r="AZ15" i="11" s="1"/>
  <c r="AA224" i="11"/>
  <c r="AC224" i="11" s="1"/>
  <c r="AZ224" i="11" s="1"/>
  <c r="AA221" i="11"/>
  <c r="AC221" i="11" s="1"/>
  <c r="AZ221" i="11" s="1"/>
  <c r="AA209" i="11"/>
  <c r="AC209" i="11" s="1"/>
  <c r="AZ209" i="11" s="1"/>
  <c r="AA64" i="11"/>
  <c r="AC64" i="11" s="1"/>
  <c r="AZ64" i="11" s="1"/>
  <c r="AA282" i="11"/>
  <c r="AC282" i="11" s="1"/>
  <c r="AZ282" i="11" s="1"/>
  <c r="K48" i="20"/>
  <c r="X269" i="11"/>
  <c r="Z269" i="11" s="1"/>
  <c r="AY269" i="11" s="1"/>
  <c r="EM30" i="9"/>
  <c r="EM31" i="9" s="1"/>
  <c r="DW18" i="9"/>
  <c r="DW19" i="9" s="1"/>
  <c r="AU20" i="9"/>
  <c r="AU21" i="9" s="1"/>
  <c r="K49" i="20"/>
  <c r="X271" i="11"/>
  <c r="Z271" i="11" s="1"/>
  <c r="AY271" i="11" s="1"/>
  <c r="CV41" i="9"/>
  <c r="AX20" i="9"/>
  <c r="AX21" i="9" s="1"/>
  <c r="Y19" i="9"/>
  <c r="AH18" i="9"/>
  <c r="AH19" i="9" s="1"/>
  <c r="AI20" i="9"/>
  <c r="AI21" i="9" s="1"/>
  <c r="AV40" i="9"/>
  <c r="AV41" i="9" s="1"/>
  <c r="AB26" i="9"/>
  <c r="AM18" i="9"/>
  <c r="AM19" i="9" s="1"/>
  <c r="AF30" i="9"/>
  <c r="AF31" i="9" s="1"/>
  <c r="EL20" i="9"/>
  <c r="EL21" i="9" s="1"/>
  <c r="AJ40" i="9"/>
  <c r="AJ41" i="9" s="1"/>
  <c r="EI25" i="9"/>
  <c r="EI26" i="9" s="1"/>
  <c r="EH20" i="9"/>
  <c r="EH21" i="9" s="1"/>
  <c r="AL30" i="9"/>
  <c r="AL31" i="9" s="1"/>
  <c r="EG18" i="9"/>
  <c r="EG19" i="9" s="1"/>
  <c r="AR25" i="9"/>
  <c r="AR26" i="9" s="1"/>
  <c r="CJ40" i="9"/>
  <c r="CJ41" i="9" s="1"/>
  <c r="W31" i="9"/>
  <c r="BV18" i="9"/>
  <c r="BV19" i="9" s="1"/>
  <c r="Y41" i="9"/>
  <c r="V26" i="9"/>
  <c r="AR40" i="9"/>
  <c r="EO40" i="9"/>
  <c r="EO41" i="9" s="1"/>
  <c r="AB31" i="9"/>
  <c r="W21" i="9"/>
  <c r="CG18" i="9"/>
  <c r="CG19" i="9" s="1"/>
  <c r="AA19" i="9"/>
  <c r="AY30" i="9"/>
  <c r="AY31" i="9" s="1"/>
  <c r="CG25" i="9"/>
  <c r="CG26" i="9" s="1"/>
  <c r="AT18" i="9"/>
  <c r="AT19" i="9" s="1"/>
  <c r="AN30" i="9"/>
  <c r="AN31" i="9" s="1"/>
  <c r="CH20" i="9"/>
  <c r="CH21" i="9" s="1"/>
  <c r="AP40" i="9"/>
  <c r="AP41" i="9" s="1"/>
  <c r="EN25" i="9"/>
  <c r="EN26" i="9" s="1"/>
  <c r="AF25" i="9"/>
  <c r="AF26" i="9" s="1"/>
  <c r="AI18" i="9"/>
  <c r="AI19" i="9" s="1"/>
  <c r="CH30" i="9"/>
  <c r="CH31" i="9" s="1"/>
  <c r="BB18" i="9"/>
  <c r="BB19" i="9" s="1"/>
  <c r="AF40" i="9"/>
  <c r="EB20" i="9"/>
  <c r="EB21" i="9" s="1"/>
  <c r="AN18" i="9"/>
  <c r="AN19" i="9" s="1"/>
  <c r="Y31" i="9"/>
  <c r="AO25" i="9"/>
  <c r="AO26" i="9" s="1"/>
  <c r="AO20" i="9"/>
  <c r="AO21" i="9" s="1"/>
  <c r="CH40" i="9"/>
  <c r="CH41" i="9" s="1"/>
  <c r="Y21" i="9"/>
  <c r="EP18" i="9"/>
  <c r="EP19" i="9" s="1"/>
  <c r="AF18" i="9"/>
  <c r="AF19" i="9" s="1"/>
  <c r="DZ40" i="9"/>
  <c r="AU30" i="9"/>
  <c r="AU31" i="9" s="1"/>
  <c r="CJ18" i="9"/>
  <c r="CJ19" i="9" s="1"/>
  <c r="AO40" i="9"/>
  <c r="AO41" i="9" s="1"/>
  <c r="EK20" i="9"/>
  <c r="EK21" i="9" s="1"/>
  <c r="DV18" i="9"/>
  <c r="DV19" i="9" s="1"/>
  <c r="Z41" i="9"/>
  <c r="BZ25" i="9"/>
  <c r="BZ26" i="9" s="1"/>
  <c r="BZ20" i="9"/>
  <c r="BZ21" i="9" s="1"/>
  <c r="AA137" i="11"/>
  <c r="AC137" i="11" s="1"/>
  <c r="AZ137" i="11" s="1"/>
  <c r="AA133" i="11"/>
  <c r="AC133" i="11" s="1"/>
  <c r="AZ133" i="11" s="1"/>
  <c r="AA103" i="11"/>
  <c r="AC103" i="11" s="1"/>
  <c r="AZ103" i="11" s="1"/>
  <c r="CE8" i="14"/>
  <c r="CE23" i="14"/>
  <c r="AL40" i="9"/>
  <c r="AX25" i="9"/>
  <c r="AX26" i="9" s="1"/>
  <c r="AF20" i="9"/>
  <c r="AF21" i="9" s="1"/>
  <c r="DW40" i="9"/>
  <c r="AZ30" i="9"/>
  <c r="AZ31" i="9" s="1"/>
  <c r="X26" i="9"/>
  <c r="AA41" i="9"/>
  <c r="EI30" i="9"/>
  <c r="EI31" i="9" s="1"/>
  <c r="DV25" i="9"/>
  <c r="DV26" i="9" s="1"/>
  <c r="CJ20" i="9"/>
  <c r="CJ21" i="9" s="1"/>
  <c r="AE18" i="9"/>
  <c r="AE19" i="9" s="1"/>
  <c r="EP30" i="9"/>
  <c r="EP31" i="9" s="1"/>
  <c r="DU25" i="9"/>
  <c r="DU26" i="9" s="1"/>
  <c r="AS20" i="9"/>
  <c r="AS21" i="9" s="1"/>
  <c r="AD19" i="9"/>
  <c r="X41" i="9"/>
  <c r="EL25" i="9"/>
  <c r="EL26" i="9" s="1"/>
  <c r="AZ20" i="9"/>
  <c r="AZ21" i="9" s="1"/>
  <c r="AL18" i="9"/>
  <c r="AL19" i="9" s="1"/>
  <c r="AN40" i="9"/>
  <c r="AN41" i="9" s="1"/>
  <c r="AM30" i="9"/>
  <c r="AM31" i="9" s="1"/>
  <c r="AJ25" i="9"/>
  <c r="AJ26" i="9" s="1"/>
  <c r="EB18" i="9"/>
  <c r="EB19" i="9" s="1"/>
  <c r="EO25" i="9"/>
  <c r="EO26" i="9" s="1"/>
  <c r="AQ30" i="9"/>
  <c r="AI25" i="9"/>
  <c r="AI26" i="9" s="1"/>
  <c r="EA25" i="9"/>
  <c r="EA26" i="9" s="1"/>
  <c r="AR18" i="9"/>
  <c r="AR19" i="9" s="1"/>
  <c r="AD21" i="9"/>
  <c r="EJ18" i="9"/>
  <c r="EJ19" i="9" s="1"/>
  <c r="BZ18" i="9"/>
  <c r="BZ19" i="9" s="1"/>
  <c r="AC41" i="9"/>
  <c r="AP25" i="9"/>
  <c r="AP26" i="9" s="1"/>
  <c r="X21" i="9"/>
  <c r="CG40" i="9"/>
  <c r="AJ30" i="9"/>
  <c r="EF20" i="9"/>
  <c r="EF21" i="9" s="1"/>
  <c r="EJ30" i="9"/>
  <c r="EJ31" i="9" s="1"/>
  <c r="DZ30" i="9"/>
  <c r="DZ31" i="9" s="1"/>
  <c r="CK25" i="9"/>
  <c r="CK26" i="9" s="1"/>
  <c r="AT20" i="9"/>
  <c r="AT21" i="9" s="1"/>
  <c r="W19" i="9"/>
  <c r="EH30" i="9"/>
  <c r="EH31" i="9" s="1"/>
  <c r="BB25" i="9"/>
  <c r="BB26" i="9" s="1"/>
  <c r="AK20" i="9"/>
  <c r="AK21" i="9" s="1"/>
  <c r="EO30" i="9"/>
  <c r="EC25" i="9"/>
  <c r="EC26" i="9" s="1"/>
  <c r="AR20" i="9"/>
  <c r="AR21" i="9" s="1"/>
  <c r="AE40" i="9"/>
  <c r="AE41" i="9" s="1"/>
  <c r="AD44" i="9"/>
  <c r="AA26" i="9"/>
  <c r="CH18" i="9"/>
  <c r="CH19" i="9" s="1"/>
  <c r="DU20" i="9"/>
  <c r="DU21" i="9" s="1"/>
  <c r="AT30" i="9"/>
  <c r="EG25" i="9"/>
  <c r="EG26" i="9" s="1"/>
  <c r="EP20" i="9"/>
  <c r="EP21" i="9" s="1"/>
  <c r="AE25" i="9"/>
  <c r="AE26" i="9" s="1"/>
  <c r="X19" i="9"/>
  <c r="AP18" i="9"/>
  <c r="AP19" i="9" s="1"/>
  <c r="AO18" i="9"/>
  <c r="AO19" i="9" s="1"/>
  <c r="AJ18" i="9"/>
  <c r="AJ19" i="9" s="1"/>
  <c r="EC30" i="9"/>
  <c r="EC31" i="9" s="1"/>
  <c r="AH25" i="9"/>
  <c r="AH26" i="9" s="1"/>
  <c r="EI18" i="9"/>
  <c r="EI19" i="9" s="1"/>
  <c r="BA40" i="9"/>
  <c r="BA41" i="9" s="1"/>
  <c r="AA31" i="9"/>
  <c r="DV20" i="9"/>
  <c r="DV21" i="9" s="1"/>
  <c r="EA30" i="9"/>
  <c r="EA31" i="9" s="1"/>
  <c r="AX30" i="9"/>
  <c r="AX31" i="9" s="1"/>
  <c r="BV25" i="9"/>
  <c r="BV26" i="9" s="1"/>
  <c r="AL20" i="9"/>
  <c r="AL21" i="9" s="1"/>
  <c r="EL40" i="9"/>
  <c r="EL41" i="9" s="1"/>
  <c r="DX30" i="9"/>
  <c r="AT25" i="9"/>
  <c r="AT26" i="9" s="1"/>
  <c r="AB21" i="9"/>
  <c r="EK40" i="9"/>
  <c r="EK41" i="9" s="1"/>
  <c r="EG30" i="9"/>
  <c r="EG31" i="9" s="1"/>
  <c r="CH25" i="9"/>
  <c r="CH26" i="9" s="1"/>
  <c r="AJ20" i="9"/>
  <c r="AJ21" i="9" s="1"/>
  <c r="AC19" i="9"/>
  <c r="EI20" i="9"/>
  <c r="EI21" i="9" s="1"/>
  <c r="BA18" i="9"/>
  <c r="BA19" i="9" s="1"/>
  <c r="CK20" i="9"/>
  <c r="CK21" i="9" s="1"/>
  <c r="EJ25" i="9"/>
  <c r="EJ26" i="9" s="1"/>
  <c r="AN25" i="9"/>
  <c r="AN26" i="9" s="1"/>
  <c r="AH20" i="9"/>
  <c r="AH21" i="9" s="1"/>
  <c r="EM20" i="9"/>
  <c r="EM21" i="9" s="1"/>
  <c r="BV40" i="9"/>
  <c r="BV41" i="9" s="1"/>
  <c r="EI40" i="9"/>
  <c r="EI41" i="9" s="1"/>
  <c r="AM40" i="9"/>
  <c r="EP40" i="9"/>
  <c r="EP41" i="9" s="1"/>
  <c r="BA30" i="9"/>
  <c r="BA31" i="9" s="1"/>
  <c r="Y26" i="9"/>
  <c r="DZ18" i="9"/>
  <c r="DZ19" i="9" s="1"/>
  <c r="AS40" i="9"/>
  <c r="AS41" i="9" s="1"/>
  <c r="EP25" i="9"/>
  <c r="EP26" i="9" s="1"/>
  <c r="EN40" i="9"/>
  <c r="EN41" i="9" s="1"/>
  <c r="EM40" i="9"/>
  <c r="EM41" i="9" s="1"/>
  <c r="AP30" i="9"/>
  <c r="AP31" i="9" s="1"/>
  <c r="AM25" i="9"/>
  <c r="AM26" i="9" s="1"/>
  <c r="AC21" i="9"/>
  <c r="EC40" i="9"/>
  <c r="AW30" i="9"/>
  <c r="AW31" i="9" s="1"/>
  <c r="AL25" i="9"/>
  <c r="AL26" i="9" s="1"/>
  <c r="EM18" i="9"/>
  <c r="EM19" i="9" s="1"/>
  <c r="EB40" i="9"/>
  <c r="EB41" i="9" s="1"/>
  <c r="DW30" i="9"/>
  <c r="DW31" i="9" s="1"/>
  <c r="AS25" i="9"/>
  <c r="AS26" i="9" s="1"/>
  <c r="AA21" i="9"/>
  <c r="EN30" i="9"/>
  <c r="EN31" i="9" s="1"/>
  <c r="EK25" i="9"/>
  <c r="EK26" i="9" s="1"/>
  <c r="DZ20" i="9"/>
  <c r="DZ21" i="9" s="1"/>
  <c r="AK18" i="9"/>
  <c r="AK19" i="9" s="1"/>
  <c r="AP20" i="9"/>
  <c r="AP21" i="9" s="1"/>
  <c r="AQ25" i="9"/>
  <c r="AQ26" i="9" s="1"/>
  <c r="AM20" i="9"/>
  <c r="AM21" i="9" s="1"/>
  <c r="DX18" i="9"/>
  <c r="DX19" i="9" s="1"/>
  <c r="BV20" i="9"/>
  <c r="BV21" i="9" s="1"/>
  <c r="AC31" i="9"/>
  <c r="AU40" i="9"/>
  <c r="BB30" i="9"/>
  <c r="BB31" i="9" s="1"/>
  <c r="DX40" i="9"/>
  <c r="DX41" i="9" s="1"/>
  <c r="AK30" i="9"/>
  <c r="AK31" i="9" s="1"/>
  <c r="EO20" i="9"/>
  <c r="EO21" i="9" s="1"/>
  <c r="AY18" i="9"/>
  <c r="AY19" i="9" s="1"/>
  <c r="AK40" i="9"/>
  <c r="DX25" i="9"/>
  <c r="DX26" i="9" s="1"/>
  <c r="DV40" i="9"/>
  <c r="DU40" i="9"/>
  <c r="DU41" i="9" s="1"/>
  <c r="AH30" i="9"/>
  <c r="AH31" i="9" s="1"/>
  <c r="AD26" i="9"/>
  <c r="EN18" i="9"/>
  <c r="EN19" i="9" s="1"/>
  <c r="CL40" i="9"/>
  <c r="CL44" i="9" s="1"/>
  <c r="CL45" i="9" s="1"/>
  <c r="AO30" i="9"/>
  <c r="AO31" i="9" s="1"/>
  <c r="AC26" i="9"/>
  <c r="DU18" i="9"/>
  <c r="DU19" i="9" s="1"/>
  <c r="CK40" i="9"/>
  <c r="CK41" i="9" s="1"/>
  <c r="AV30" i="9"/>
  <c r="AV31" i="9" s="1"/>
  <c r="AK25" i="9"/>
  <c r="AK26" i="9" s="1"/>
  <c r="EC18" i="9"/>
  <c r="EC19" i="9" s="1"/>
  <c r="EJ40" i="9"/>
  <c r="EJ41" i="9" s="1"/>
  <c r="EF30" i="9"/>
  <c r="EF31" i="9" s="1"/>
  <c r="EB25" i="9"/>
  <c r="EB26" i="9" s="1"/>
  <c r="AQ20" i="9"/>
  <c r="AQ21" i="9" s="1"/>
  <c r="AB19" i="9"/>
  <c r="AN20" i="9"/>
  <c r="AN21" i="9" s="1"/>
  <c r="AX18" i="9"/>
  <c r="AX19" i="9" s="1"/>
  <c r="AW18" i="9"/>
  <c r="AW19" i="9" s="1"/>
  <c r="AE20" i="9"/>
  <c r="AE21" i="9" s="1"/>
  <c r="DW25" i="9"/>
  <c r="DW26" i="9" s="1"/>
  <c r="Z31" i="9"/>
  <c r="DX20" i="9"/>
  <c r="DX21" i="9" s="1"/>
  <c r="CD41" i="9"/>
  <c r="CD44" i="9"/>
  <c r="DB44" i="9"/>
  <c r="DB45" i="9" s="1"/>
  <c r="DB63" i="9" s="1"/>
  <c r="BK42" i="14"/>
  <c r="BK36" i="14"/>
  <c r="BK79" i="14"/>
  <c r="BK72" i="14"/>
  <c r="BK40" i="14"/>
  <c r="DA44" i="9"/>
  <c r="CA50" i="14"/>
  <c r="AA225" i="11"/>
  <c r="AC225" i="11" s="1"/>
  <c r="AZ225" i="11" s="1"/>
  <c r="AA87" i="11"/>
  <c r="AC87" i="11" s="1"/>
  <c r="AZ87" i="11" s="1"/>
  <c r="AA105" i="11"/>
  <c r="AC105" i="11" s="1"/>
  <c r="AZ105" i="11" s="1"/>
  <c r="AA189" i="11"/>
  <c r="AC189" i="11" s="1"/>
  <c r="AZ189" i="11" s="1"/>
  <c r="AA10" i="11"/>
  <c r="AC10" i="11" s="1"/>
  <c r="AZ10" i="11" s="1"/>
  <c r="AA95" i="11"/>
  <c r="AC95" i="11" s="1"/>
  <c r="AZ95" i="11" s="1"/>
  <c r="AA42" i="11"/>
  <c r="AC42" i="11" s="1"/>
  <c r="AZ42" i="11" s="1"/>
  <c r="AA297" i="11"/>
  <c r="AC297" i="11" s="1"/>
  <c r="AZ297" i="11" s="1"/>
  <c r="AA244" i="11"/>
  <c r="AC244" i="11" s="1"/>
  <c r="AZ244" i="11" s="1"/>
  <c r="X309" i="11"/>
  <c r="Z309" i="11" s="1"/>
  <c r="AY309" i="11" s="1"/>
  <c r="AA96" i="11"/>
  <c r="AC96" i="11" s="1"/>
  <c r="AZ96" i="11" s="1"/>
  <c r="AA121" i="11"/>
  <c r="AC121" i="11" s="1"/>
  <c r="AZ121" i="11" s="1"/>
  <c r="AA267" i="11"/>
  <c r="AC267" i="11" s="1"/>
  <c r="AZ267" i="11" s="1"/>
  <c r="AA23" i="11"/>
  <c r="AC23" i="11" s="1"/>
  <c r="AZ23" i="11" s="1"/>
  <c r="BY8" i="14"/>
  <c r="AA343" i="11"/>
  <c r="AC343" i="11" s="1"/>
  <c r="AZ343" i="11" s="1"/>
  <c r="AA239" i="11"/>
  <c r="AC239" i="11" s="1"/>
  <c r="AZ239" i="11" s="1"/>
  <c r="AA213" i="11"/>
  <c r="AC213" i="11" s="1"/>
  <c r="AZ213" i="11" s="1"/>
  <c r="AA268" i="11"/>
  <c r="AC268" i="11" s="1"/>
  <c r="AZ268" i="11" s="1"/>
  <c r="AA325" i="11"/>
  <c r="AC325" i="11" s="1"/>
  <c r="AZ325" i="11" s="1"/>
  <c r="AA304" i="11"/>
  <c r="AC304" i="11" s="1"/>
  <c r="AZ304" i="11" s="1"/>
  <c r="AA152" i="11"/>
  <c r="AC152" i="11" s="1"/>
  <c r="AZ152" i="11" s="1"/>
  <c r="AA178" i="11"/>
  <c r="AC178" i="11" s="1"/>
  <c r="AZ178" i="11" s="1"/>
  <c r="AA344" i="11"/>
  <c r="AC344" i="11" s="1"/>
  <c r="AZ344" i="11" s="1"/>
  <c r="AA150" i="11"/>
  <c r="AC150" i="11" s="1"/>
  <c r="AZ150" i="11" s="1"/>
  <c r="AA294" i="11"/>
  <c r="AC294" i="11" s="1"/>
  <c r="AZ294" i="11" s="1"/>
  <c r="AA13" i="11"/>
  <c r="AC13" i="11" s="1"/>
  <c r="AZ13" i="11" s="1"/>
  <c r="AA235" i="11"/>
  <c r="AC235" i="11" s="1"/>
  <c r="AZ235" i="11" s="1"/>
  <c r="AA216" i="11"/>
  <c r="AC216" i="11" s="1"/>
  <c r="AZ216" i="11" s="1"/>
  <c r="AA253" i="11"/>
  <c r="AC253" i="11" s="1"/>
  <c r="AZ253" i="11" s="1"/>
  <c r="AA151" i="11"/>
  <c r="AC151" i="11" s="1"/>
  <c r="AZ151" i="11" s="1"/>
  <c r="CT44" i="9"/>
  <c r="CT45" i="9" s="1"/>
  <c r="AA217" i="11"/>
  <c r="AC217" i="11" s="1"/>
  <c r="AZ217" i="11" s="1"/>
  <c r="AA234" i="11"/>
  <c r="AC234" i="11" s="1"/>
  <c r="AZ234" i="11" s="1"/>
  <c r="AA241" i="11"/>
  <c r="AC241" i="11" s="1"/>
  <c r="AZ241" i="11" s="1"/>
  <c r="AA307" i="11"/>
  <c r="AC307" i="11" s="1"/>
  <c r="AZ307" i="11" s="1"/>
  <c r="AA177" i="11"/>
  <c r="AC177" i="11" s="1"/>
  <c r="AZ177" i="11" s="1"/>
  <c r="AA323" i="11"/>
  <c r="AC323" i="11" s="1"/>
  <c r="AZ323" i="11" s="1"/>
  <c r="AA206" i="11"/>
  <c r="AC206" i="11" s="1"/>
  <c r="AZ206" i="11" s="1"/>
  <c r="AA33" i="11"/>
  <c r="AC33" i="11" s="1"/>
  <c r="AZ33" i="11" s="1"/>
  <c r="AA173" i="11"/>
  <c r="AC173" i="11" s="1"/>
  <c r="AZ173" i="11" s="1"/>
  <c r="AA341" i="11"/>
  <c r="AC341" i="11" s="1"/>
  <c r="AZ341" i="11" s="1"/>
  <c r="K68" i="20"/>
  <c r="K69" i="20" s="1"/>
  <c r="AA34" i="15"/>
  <c r="BJ44" i="9"/>
  <c r="CY41" i="9"/>
  <c r="CA34" i="14"/>
  <c r="AO25" i="15"/>
  <c r="CT41" i="9"/>
  <c r="DR44" i="9"/>
  <c r="V44" i="9"/>
  <c r="V45" i="9" s="1"/>
  <c r="CI41" i="9"/>
  <c r="CI44" i="9"/>
  <c r="CI45" i="9" s="1"/>
  <c r="EH18" i="9"/>
  <c r="EH19" i="9" s="1"/>
  <c r="AY25" i="9"/>
  <c r="AY26" i="9" s="1"/>
  <c r="EO18" i="9"/>
  <c r="EO19" i="9" s="1"/>
  <c r="EA18" i="9"/>
  <c r="EA19" i="9" s="1"/>
  <c r="AZ18" i="9"/>
  <c r="AZ19" i="9" s="1"/>
  <c r="AV25" i="9"/>
  <c r="AV26" i="9" s="1"/>
  <c r="AS18" i="9"/>
  <c r="AS19" i="9" s="1"/>
  <c r="AY20" i="9"/>
  <c r="AY21" i="9" s="1"/>
  <c r="BV30" i="9"/>
  <c r="EL18" i="9"/>
  <c r="EL19" i="9" s="1"/>
  <c r="CG20" i="9"/>
  <c r="CG21" i="9" s="1"/>
  <c r="BA25" i="9"/>
  <c r="BA26" i="9" s="1"/>
  <c r="AW40" i="9"/>
  <c r="AU18" i="9"/>
  <c r="AU19" i="9" s="1"/>
  <c r="BA20" i="9"/>
  <c r="BA21" i="9" s="1"/>
  <c r="CJ25" i="9"/>
  <c r="CJ26" i="9" s="1"/>
  <c r="BZ30" i="9"/>
  <c r="AX40" i="9"/>
  <c r="AV18" i="9"/>
  <c r="AV19" i="9" s="1"/>
  <c r="BB20" i="9"/>
  <c r="BB21" i="9" s="1"/>
  <c r="AU25" i="9"/>
  <c r="AU26" i="9" s="1"/>
  <c r="AY40" i="9"/>
  <c r="AZ40" i="9"/>
  <c r="AZ41" i="9" s="1"/>
  <c r="EN20" i="9"/>
  <c r="EN21" i="9" s="1"/>
  <c r="EH25" i="9"/>
  <c r="EH26" i="9" s="1"/>
  <c r="EK30" i="9"/>
  <c r="EG40" i="9"/>
  <c r="EG41" i="9" s="1"/>
  <c r="EG20" i="9"/>
  <c r="EG21" i="9" s="1"/>
  <c r="EL30" i="9"/>
  <c r="EH40" i="9"/>
  <c r="AA345" i="11"/>
  <c r="AC345" i="11" s="1"/>
  <c r="AZ345" i="11" s="1"/>
  <c r="AA68" i="11"/>
  <c r="AC68" i="11" s="1"/>
  <c r="AZ68" i="11" s="1"/>
  <c r="AA200" i="11"/>
  <c r="AC200" i="11" s="1"/>
  <c r="AZ200" i="11" s="1"/>
  <c r="CB45" i="9"/>
  <c r="EF40" i="9"/>
  <c r="AW25" i="9"/>
  <c r="AW26" i="9" s="1"/>
  <c r="AR30" i="9"/>
  <c r="AQ18" i="9"/>
  <c r="AQ19" i="9" s="1"/>
  <c r="AW20" i="9"/>
  <c r="AW21" i="9" s="1"/>
  <c r="AS30" i="9"/>
  <c r="AS31" i="9" s="1"/>
  <c r="BB40" i="9"/>
  <c r="K20" i="20"/>
  <c r="Z285" i="11"/>
  <c r="AY285" i="11" s="1"/>
  <c r="V139" i="20"/>
  <c r="K138" i="20"/>
  <c r="K149" i="20" s="1"/>
  <c r="J149" i="20" s="1"/>
  <c r="AA16" i="11"/>
  <c r="AC16" i="11" s="1"/>
  <c r="AZ16" i="11" s="1"/>
  <c r="AA299" i="11"/>
  <c r="AC299" i="11" s="1"/>
  <c r="AZ299" i="11" s="1"/>
  <c r="AA289" i="11"/>
  <c r="AC289" i="11" s="1"/>
  <c r="AZ289" i="11" s="1"/>
  <c r="AA327" i="11"/>
  <c r="AC327" i="11" s="1"/>
  <c r="AZ327" i="11" s="1"/>
  <c r="AA34" i="11"/>
  <c r="AC34" i="11" s="1"/>
  <c r="AZ34" i="11" s="1"/>
  <c r="AA191" i="11"/>
  <c r="AC191" i="11" s="1"/>
  <c r="AZ191" i="11" s="1"/>
  <c r="BD23" i="15"/>
  <c r="AA143" i="11"/>
  <c r="AC143" i="11" s="1"/>
  <c r="AZ143" i="11" s="1"/>
  <c r="K85" i="20"/>
  <c r="K75" i="20" s="1"/>
  <c r="K96" i="20"/>
  <c r="V96" i="20" s="1"/>
  <c r="X969" i="5"/>
  <c r="AC969" i="5" s="1"/>
  <c r="AJ969" i="5" s="1"/>
  <c r="AD969" i="5" s="1"/>
  <c r="W212" i="5"/>
  <c r="X889" i="5"/>
  <c r="W873" i="5"/>
  <c r="W406" i="5"/>
  <c r="AE924" i="5"/>
  <c r="K53" i="20"/>
  <c r="K54" i="20" s="1"/>
  <c r="X937" i="5"/>
  <c r="AC937" i="5" s="1"/>
  <c r="AJ937" i="5" s="1"/>
  <c r="AD937" i="5" s="1"/>
  <c r="W276" i="5"/>
  <c r="K73" i="20"/>
  <c r="K246" i="20" s="1"/>
  <c r="K247" i="20" s="1"/>
  <c r="AA97" i="11"/>
  <c r="AC97" i="11" s="1"/>
  <c r="AZ97" i="11" s="1"/>
  <c r="Y563" i="5"/>
  <c r="W775" i="5"/>
  <c r="AE958" i="5"/>
  <c r="W255" i="5"/>
  <c r="W235" i="5"/>
  <c r="W218" i="5"/>
  <c r="W491" i="5"/>
  <c r="X886" i="5"/>
  <c r="AC886" i="5" s="1"/>
  <c r="AH886" i="5" s="1"/>
  <c r="AD886" i="5" s="1"/>
  <c r="AE203" i="5"/>
  <c r="X807" i="5"/>
  <c r="W954" i="5"/>
  <c r="W238" i="5"/>
  <c r="W888" i="5"/>
  <c r="W971" i="5"/>
  <c r="X874" i="5"/>
  <c r="Y172" i="5"/>
  <c r="W507" i="5"/>
  <c r="X445" i="5"/>
  <c r="X627" i="5"/>
  <c r="X778" i="5"/>
  <c r="Y171" i="5"/>
  <c r="Y599" i="5"/>
  <c r="AE686" i="5"/>
  <c r="W71" i="5"/>
  <c r="Y571" i="5"/>
  <c r="W782" i="5"/>
  <c r="AA187" i="11"/>
  <c r="AC187" i="11" s="1"/>
  <c r="AZ187" i="11" s="1"/>
  <c r="X504" i="5"/>
  <c r="AC504" i="5" s="1"/>
  <c r="AF504" i="5" s="1"/>
  <c r="AD504" i="5" s="1"/>
  <c r="W349" i="5"/>
  <c r="AE917" i="5"/>
  <c r="V133" i="20"/>
  <c r="Y701" i="5"/>
  <c r="X75" i="5"/>
  <c r="AD667" i="5"/>
  <c r="AE667" i="5" s="1"/>
  <c r="W844" i="5"/>
  <c r="W856" i="5"/>
  <c r="AE936" i="5"/>
  <c r="X462" i="5"/>
  <c r="AC462" i="5" s="1"/>
  <c r="W386" i="5"/>
  <c r="Y398" i="5"/>
  <c r="W90" i="5"/>
  <c r="X786" i="5"/>
  <c r="AE660" i="5"/>
  <c r="W273" i="5"/>
  <c r="W269" i="5"/>
  <c r="AE277" i="5"/>
  <c r="AD763" i="5"/>
  <c r="AE763" i="5" s="1"/>
  <c r="W382" i="5"/>
  <c r="X273" i="5"/>
  <c r="W870" i="5"/>
  <c r="AD196" i="5"/>
  <c r="AE196" i="5" s="1"/>
  <c r="AA113" i="11"/>
  <c r="AC113" i="11" s="1"/>
  <c r="AZ113" i="11" s="1"/>
  <c r="AA88" i="11"/>
  <c r="AC88" i="11" s="1"/>
  <c r="AZ88" i="11" s="1"/>
  <c r="AA128" i="11"/>
  <c r="AC128" i="11" s="1"/>
  <c r="AZ128" i="11" s="1"/>
  <c r="AA28" i="11"/>
  <c r="AC28" i="11" s="1"/>
  <c r="AZ28" i="11" s="1"/>
  <c r="W860" i="5"/>
  <c r="X142" i="5"/>
  <c r="AC142" i="5" s="1"/>
  <c r="W148" i="5"/>
  <c r="Y354" i="5"/>
  <c r="AY183" i="11"/>
  <c r="K16" i="20"/>
  <c r="W832" i="5"/>
  <c r="W748" i="5"/>
  <c r="X830" i="5"/>
  <c r="AC830" i="5" s="1"/>
  <c r="AH830" i="5" s="1"/>
  <c r="AD830" i="5" s="1"/>
  <c r="W488" i="5"/>
  <c r="X144" i="5"/>
  <c r="X794" i="5"/>
  <c r="Y411" i="5"/>
  <c r="W812" i="5"/>
  <c r="AA293" i="11"/>
  <c r="AC293" i="11" s="1"/>
  <c r="AZ293" i="11" s="1"/>
  <c r="X257" i="11"/>
  <c r="Z257" i="11" s="1"/>
  <c r="AY257" i="11" s="1"/>
  <c r="AA236" i="11"/>
  <c r="AC236" i="11" s="1"/>
  <c r="AZ236" i="11" s="1"/>
  <c r="AD123" i="5"/>
  <c r="AE123" i="5" s="1"/>
  <c r="AD962" i="5"/>
  <c r="AE962" i="5" s="1"/>
  <c r="AD306" i="5"/>
  <c r="AE306" i="5" s="1"/>
  <c r="X964" i="5"/>
  <c r="Y427" i="5"/>
  <c r="X784" i="5"/>
  <c r="X443" i="5"/>
  <c r="X671" i="5"/>
  <c r="AC671" i="5" s="1"/>
  <c r="AF671" i="5" s="1"/>
  <c r="AD671" i="5" s="1"/>
  <c r="AE671" i="5" s="1"/>
  <c r="W347" i="5"/>
  <c r="W537" i="5"/>
  <c r="Y328" i="5"/>
  <c r="Y342" i="5"/>
  <c r="Y909" i="5"/>
  <c r="X718" i="5"/>
  <c r="W461" i="5"/>
  <c r="W439" i="5"/>
  <c r="W447" i="5"/>
  <c r="X968" i="5"/>
  <c r="W561" i="5"/>
  <c r="Y423" i="5"/>
  <c r="W805" i="5"/>
  <c r="W788" i="5"/>
  <c r="AD741" i="5"/>
  <c r="AE741" i="5" s="1"/>
  <c r="W720" i="5"/>
  <c r="W793" i="5"/>
  <c r="AD66" i="5"/>
  <c r="AE66" i="5" s="1"/>
  <c r="W797" i="5"/>
  <c r="X815" i="5"/>
  <c r="W407" i="5"/>
  <c r="AE435" i="5"/>
  <c r="W800" i="5"/>
  <c r="Y14" i="5"/>
  <c r="W500" i="5"/>
  <c r="X925" i="5"/>
  <c r="AC925" i="5" s="1"/>
  <c r="K35" i="20"/>
  <c r="AD207" i="5"/>
  <c r="AE207" i="5" s="1"/>
  <c r="AD227" i="5"/>
  <c r="AE227" i="5" s="1"/>
  <c r="AD225" i="5"/>
  <c r="AE225" i="5" s="1"/>
  <c r="W966" i="5"/>
  <c r="W806" i="5"/>
  <c r="AC558" i="5"/>
  <c r="AF558" i="5" s="1"/>
  <c r="AD558" i="5" s="1"/>
  <c r="AE558" i="5" s="1"/>
  <c r="W180" i="5"/>
  <c r="W736" i="5"/>
  <c r="Y384" i="5"/>
  <c r="W975" i="5"/>
  <c r="W317" i="5"/>
  <c r="Y329" i="5"/>
  <c r="W825" i="5"/>
  <c r="Y395" i="5"/>
  <c r="X7" i="5"/>
  <c r="X673" i="5"/>
  <c r="Y574" i="5"/>
  <c r="W653" i="5"/>
  <c r="W814" i="5"/>
  <c r="X146" i="5"/>
  <c r="X265" i="5"/>
  <c r="AC265" i="5" s="1"/>
  <c r="AF265" i="5" s="1"/>
  <c r="AD265" i="5" s="1"/>
  <c r="AE265" i="5" s="1"/>
  <c r="X234" i="5"/>
  <c r="W829" i="5"/>
  <c r="Y425" i="5"/>
  <c r="W967" i="5"/>
  <c r="Y391" i="5"/>
  <c r="Y609" i="5"/>
  <c r="W792" i="5"/>
  <c r="W810" i="5"/>
  <c r="Y385" i="5"/>
  <c r="W920" i="5"/>
  <c r="W979" i="5"/>
  <c r="X312" i="5"/>
  <c r="W776" i="5"/>
  <c r="W559" i="5"/>
  <c r="W818" i="5"/>
  <c r="X764" i="5"/>
  <c r="AC764" i="5" s="1"/>
  <c r="AI764" i="5" s="1"/>
  <c r="W766" i="5"/>
  <c r="AE908" i="5"/>
  <c r="AD603" i="5"/>
  <c r="AE603" i="5" s="1"/>
  <c r="AD661" i="5"/>
  <c r="AE661" i="5" s="1"/>
  <c r="AD117" i="5"/>
  <c r="AE117" i="5" s="1"/>
  <c r="AD226" i="5"/>
  <c r="AE226" i="5" s="1"/>
  <c r="AF91" i="5"/>
  <c r="AD91" i="5" s="1"/>
  <c r="AE91" i="5" s="1"/>
  <c r="AD604" i="5"/>
  <c r="AE604" i="5" s="1"/>
  <c r="AD119" i="5"/>
  <c r="AE119" i="5" s="1"/>
  <c r="AD96" i="5"/>
  <c r="AE96" i="5" s="1"/>
  <c r="AD739" i="5"/>
  <c r="AE739" i="5" s="1"/>
  <c r="K14" i="20"/>
  <c r="K12" i="20" s="1"/>
  <c r="AD120" i="5"/>
  <c r="AE120" i="5" s="1"/>
  <c r="AD156" i="5"/>
  <c r="AE156" i="5" s="1"/>
  <c r="AD160" i="5"/>
  <c r="AE160" i="5" s="1"/>
  <c r="AD755" i="5"/>
  <c r="AE755" i="5" s="1"/>
  <c r="Y421" i="5"/>
  <c r="X502" i="5"/>
  <c r="AA274" i="11"/>
  <c r="AC274" i="11" s="1"/>
  <c r="AZ274" i="11" s="1"/>
  <c r="AE692" i="5"/>
  <c r="W977" i="5"/>
  <c r="W655" i="5"/>
  <c r="W787" i="5"/>
  <c r="W140" i="5"/>
  <c r="X811" i="5"/>
  <c r="W783" i="5"/>
  <c r="AA164" i="11"/>
  <c r="AC164" i="11" s="1"/>
  <c r="AZ164" i="11" s="1"/>
  <c r="W898" i="5"/>
  <c r="AE687" i="5"/>
  <c r="AF183" i="5"/>
  <c r="W221" i="5"/>
  <c r="Y346" i="5"/>
  <c r="W780" i="5"/>
  <c r="W393" i="5"/>
  <c r="W494" i="5"/>
  <c r="W884" i="5"/>
  <c r="Y409" i="5"/>
  <c r="W194" i="5"/>
  <c r="X256" i="5"/>
  <c r="AC256" i="5" s="1"/>
  <c r="AF256" i="5" s="1"/>
  <c r="AD256" i="5" s="1"/>
  <c r="AE256" i="5" s="1"/>
  <c r="X463" i="5"/>
  <c r="W659" i="5"/>
  <c r="W819" i="5"/>
  <c r="W912" i="5"/>
  <c r="X768" i="5"/>
  <c r="AC768" i="5" s="1"/>
  <c r="AF768" i="5" s="1"/>
  <c r="W670" i="5"/>
  <c r="Y19" i="5"/>
  <c r="X869" i="5"/>
  <c r="AC869" i="5" s="1"/>
  <c r="AH869" i="5" s="1"/>
  <c r="AD869" i="5" s="1"/>
  <c r="AE869" i="5" s="1"/>
  <c r="X875" i="5"/>
  <c r="AC875" i="5" s="1"/>
  <c r="AH875" i="5" s="1"/>
  <c r="AD875" i="5" s="1"/>
  <c r="X823" i="5"/>
  <c r="W418" i="5"/>
  <c r="W313" i="5"/>
  <c r="W76" i="5"/>
  <c r="W264" i="5"/>
  <c r="X78" i="5"/>
  <c r="AE570" i="5"/>
  <c r="W808" i="5"/>
  <c r="Y573" i="5"/>
  <c r="AE621" i="5"/>
  <c r="Y201" i="5"/>
  <c r="Y684" i="5"/>
  <c r="Y367" i="5"/>
  <c r="X629" i="5"/>
  <c r="Y593" i="5"/>
  <c r="W777" i="5"/>
  <c r="X314" i="5"/>
  <c r="X716" i="5"/>
  <c r="AC716" i="5" s="1"/>
  <c r="AJ716" i="5" s="1"/>
  <c r="AD716" i="5" s="1"/>
  <c r="AE716" i="5" s="1"/>
  <c r="X871" i="5"/>
  <c r="AD616" i="5"/>
  <c r="AE616" i="5" s="1"/>
  <c r="AD181" i="5"/>
  <c r="AE181" i="5" s="1"/>
  <c r="AD322" i="5"/>
  <c r="AE322" i="5" s="1"/>
  <c r="AD309" i="5"/>
  <c r="AE309" i="5" s="1"/>
  <c r="AD590" i="5"/>
  <c r="AE590" i="5" s="1"/>
  <c r="AD617" i="5"/>
  <c r="AE617" i="5" s="1"/>
  <c r="AD324" i="5"/>
  <c r="AE324" i="5" s="1"/>
  <c r="AD325" i="5"/>
  <c r="AE325" i="5" s="1"/>
  <c r="AJ914" i="5"/>
  <c r="AD914" i="5" s="1"/>
  <c r="AE914" i="5" s="1"/>
  <c r="AD62" i="5"/>
  <c r="AE62" i="5" s="1"/>
  <c r="AD132" i="5"/>
  <c r="AE132" i="5" s="1"/>
  <c r="AD231" i="5"/>
  <c r="AE231" i="5" s="1"/>
  <c r="AE713" i="5"/>
  <c r="K26" i="20"/>
  <c r="AD304" i="5"/>
  <c r="AE304" i="5" s="1"/>
  <c r="AD323" i="5"/>
  <c r="AE323" i="5" s="1"/>
  <c r="AE620" i="5"/>
  <c r="Y422" i="5"/>
  <c r="W781" i="5"/>
  <c r="W392" i="5"/>
  <c r="W734" i="5"/>
  <c r="W902" i="5"/>
  <c r="Y63" i="5"/>
  <c r="Y257" i="5"/>
  <c r="X446" i="5"/>
  <c r="Y396" i="5"/>
  <c r="W779" i="5"/>
  <c r="X27" i="5"/>
  <c r="W46" i="5"/>
  <c r="X632" i="5"/>
  <c r="X635" i="5"/>
  <c r="W723" i="5"/>
  <c r="W749" i="5"/>
  <c r="W957" i="5"/>
  <c r="W804" i="5"/>
  <c r="W578" i="5"/>
  <c r="AE361" i="5"/>
  <c r="W430" i="5"/>
  <c r="X168" i="5"/>
  <c r="W510" i="5"/>
  <c r="W331" i="5"/>
  <c r="W412" i="5"/>
  <c r="X771" i="5"/>
  <c r="W432" i="5"/>
  <c r="W965" i="5"/>
  <c r="X274" i="5"/>
  <c r="AE373" i="5"/>
  <c r="W469" i="5"/>
  <c r="W516" i="5"/>
  <c r="Y519" i="5"/>
  <c r="AF694" i="5"/>
  <c r="AD694" i="5" s="1"/>
  <c r="AE694" i="5" s="1"/>
  <c r="X731" i="5"/>
  <c r="X791" i="5"/>
  <c r="W822" i="5"/>
  <c r="X887" i="5"/>
  <c r="AE891" i="5"/>
  <c r="W608" i="5"/>
  <c r="Y356" i="5"/>
  <c r="W612" i="5"/>
  <c r="Y420" i="5"/>
  <c r="Y82" i="5"/>
  <c r="W649" i="5"/>
  <c r="Y608" i="5"/>
  <c r="W769" i="5"/>
  <c r="W657" i="5"/>
  <c r="W404" i="5"/>
  <c r="W717" i="5"/>
  <c r="Y576" i="5"/>
  <c r="Y562" i="5"/>
  <c r="W618" i="5"/>
  <c r="W633" i="5"/>
  <c r="X636" i="5"/>
  <c r="W850" i="5"/>
  <c r="X862" i="5"/>
  <c r="X963" i="5"/>
  <c r="AC963" i="5" s="1"/>
  <c r="AJ963" i="5" s="1"/>
  <c r="AD963" i="5" s="1"/>
  <c r="W388" i="5"/>
  <c r="Y416" i="5"/>
  <c r="W809" i="5"/>
  <c r="AE566" i="5"/>
  <c r="W872" i="5"/>
  <c r="W113" i="5"/>
  <c r="W248" i="5"/>
  <c r="X164" i="5"/>
  <c r="W796" i="5"/>
  <c r="Y400" i="5"/>
  <c r="X442" i="5"/>
  <c r="AE646" i="5"/>
  <c r="Y557" i="5"/>
  <c r="W408" i="5"/>
  <c r="AE228" i="5"/>
  <c r="Y953" i="5"/>
  <c r="X790" i="5"/>
  <c r="Y352" i="5"/>
  <c r="Y362" i="5"/>
  <c r="Y186" i="5"/>
  <c r="W483" i="5"/>
  <c r="W518" i="5"/>
  <c r="AF921" i="5"/>
  <c r="AD21" i="5"/>
  <c r="AE21" i="5" s="1"/>
  <c r="AD523" i="5"/>
  <c r="AE523" i="5" s="1"/>
  <c r="AD129" i="5"/>
  <c r="AE129" i="5" s="1"/>
  <c r="AD611" i="5"/>
  <c r="AE611" i="5" s="1"/>
  <c r="AI743" i="5"/>
  <c r="AD154" i="5"/>
  <c r="AE154" i="5" s="1"/>
  <c r="AD94" i="5"/>
  <c r="AE94" i="5" s="1"/>
  <c r="AD704" i="5"/>
  <c r="AE704" i="5" s="1"/>
  <c r="AF155" i="5"/>
  <c r="AD689" i="5"/>
  <c r="AE689" i="5" s="1"/>
  <c r="Y247" i="5"/>
  <c r="W247" i="5"/>
  <c r="AF366" i="5"/>
  <c r="Y745" i="5"/>
  <c r="W745" i="5"/>
  <c r="X978" i="5"/>
  <c r="W978" i="5"/>
  <c r="W370" i="5"/>
  <c r="W236" i="5"/>
  <c r="W703" i="5"/>
  <c r="W371" i="5"/>
  <c r="Y429" i="5"/>
  <c r="W337" i="5"/>
  <c r="AE925" i="5"/>
  <c r="AF174" i="5"/>
  <c r="AD195" i="5"/>
  <c r="AE195" i="5" s="1"/>
  <c r="K24" i="20"/>
  <c r="Y261" i="5"/>
  <c r="Y344" i="5"/>
  <c r="Y700" i="5"/>
  <c r="X881" i="5"/>
  <c r="X973" i="5"/>
  <c r="AC973" i="5" s="1"/>
  <c r="AJ973" i="5" s="1"/>
  <c r="AD973" i="5" s="1"/>
  <c r="W188" i="5"/>
  <c r="X369" i="5"/>
  <c r="AC369" i="5" s="1"/>
  <c r="AF369" i="5" s="1"/>
  <c r="X77" i="5"/>
  <c r="W229" i="5"/>
  <c r="Y229" i="5"/>
  <c r="W481" i="5"/>
  <c r="X481" i="5"/>
  <c r="X974" i="5"/>
  <c r="W424" i="5"/>
  <c r="AE363" i="5"/>
  <c r="W437" i="5"/>
  <c r="X449" i="5"/>
  <c r="AC449" i="5" s="1"/>
  <c r="AF449" i="5" s="1"/>
  <c r="AD449" i="5" s="1"/>
  <c r="AE449" i="5" s="1"/>
  <c r="W497" i="5"/>
  <c r="Y108" i="5"/>
  <c r="W108" i="5"/>
  <c r="W345" i="5"/>
  <c r="Y345" i="5"/>
  <c r="Y678" i="5"/>
  <c r="W678" i="5"/>
  <c r="AE708" i="5"/>
  <c r="X799" i="5"/>
  <c r="W799" i="5"/>
  <c r="W402" i="5"/>
  <c r="W202" i="5"/>
  <c r="W719" i="5"/>
  <c r="W630" i="5"/>
  <c r="W353" i="5"/>
  <c r="X165" i="5"/>
  <c r="W960" i="5"/>
  <c r="X733" i="5"/>
  <c r="AC733" i="5" s="1"/>
  <c r="AJ733" i="5" s="1"/>
  <c r="AD733" i="5" s="1"/>
  <c r="AE733" i="5" s="1"/>
  <c r="W821" i="5"/>
  <c r="X170" i="5"/>
  <c r="X628" i="5"/>
  <c r="AC628" i="5" s="1"/>
  <c r="AF628" i="5" s="1"/>
  <c r="X162" i="5"/>
  <c r="AC162" i="5" s="1"/>
  <c r="AE177" i="5"/>
  <c r="W893" i="5"/>
  <c r="Y530" i="5"/>
  <c r="X498" i="5"/>
  <c r="AC498" i="5" s="1"/>
  <c r="AF498" i="5" s="1"/>
  <c r="AD498" i="5" s="1"/>
  <c r="AE498" i="5" s="1"/>
  <c r="AF38" i="5"/>
  <c r="AD38" i="5" s="1"/>
  <c r="AE38" i="5" s="1"/>
  <c r="Y327" i="5"/>
  <c r="W327" i="5"/>
  <c r="Y426" i="5"/>
  <c r="W426" i="5"/>
  <c r="X450" i="5"/>
  <c r="X726" i="5"/>
  <c r="W726" i="5"/>
  <c r="W842" i="5"/>
  <c r="X842" i="5"/>
  <c r="X846" i="5"/>
  <c r="W846" i="5"/>
  <c r="X926" i="5"/>
  <c r="W926" i="5"/>
  <c r="X976" i="5"/>
  <c r="W976" i="5"/>
  <c r="X980" i="5"/>
  <c r="W980" i="5"/>
  <c r="AE933" i="5"/>
  <c r="X444" i="5"/>
  <c r="Y401" i="5"/>
  <c r="W343" i="5"/>
  <c r="W315" i="5"/>
  <c r="X876" i="5"/>
  <c r="Y303" i="5"/>
  <c r="W955" i="5"/>
  <c r="Y210" i="5"/>
  <c r="Y528" i="5"/>
  <c r="W428" i="5"/>
  <c r="X440" i="5"/>
  <c r="W22" i="5"/>
  <c r="Y68" i="5"/>
  <c r="W68" i="5"/>
  <c r="AF176" i="5"/>
  <c r="Y350" i="5"/>
  <c r="W350" i="5"/>
  <c r="W456" i="5"/>
  <c r="X456" i="5"/>
  <c r="W564" i="5"/>
  <c r="Y564" i="5"/>
  <c r="Y580" i="5"/>
  <c r="W580" i="5"/>
  <c r="W637" i="5"/>
  <c r="Y637" i="5"/>
  <c r="AE688" i="5"/>
  <c r="AE744" i="5"/>
  <c r="W827" i="5"/>
  <c r="X827" i="5"/>
  <c r="X858" i="5"/>
  <c r="X868" i="5"/>
  <c r="AE934" i="5"/>
  <c r="AE333" i="5"/>
  <c r="AE929" i="5"/>
  <c r="X896" i="5"/>
  <c r="AC896" i="5" s="1"/>
  <c r="W441" i="5"/>
  <c r="X268" i="5"/>
  <c r="AC268" i="5" s="1"/>
  <c r="AF268" i="5" s="1"/>
  <c r="AD268" i="5" s="1"/>
  <c r="AE268" i="5" s="1"/>
  <c r="X315" i="5"/>
  <c r="X73" i="5"/>
  <c r="AC73" i="5" s="1"/>
  <c r="AF73" i="5" s="1"/>
  <c r="AD73" i="5" s="1"/>
  <c r="AE73" i="5" s="1"/>
  <c r="W175" i="5"/>
  <c r="X166" i="5"/>
  <c r="W826" i="5"/>
  <c r="X795" i="5"/>
  <c r="AF280" i="5"/>
  <c r="AD280" i="5" s="1"/>
  <c r="AE280" i="5" s="1"/>
  <c r="W702" i="5"/>
  <c r="Y702" i="5"/>
  <c r="X897" i="5"/>
  <c r="X625" i="5"/>
  <c r="AC625" i="5" s="1"/>
  <c r="AF625" i="5" s="1"/>
  <c r="AD625" i="5" s="1"/>
  <c r="AE625" i="5" s="1"/>
  <c r="Y86" i="5"/>
  <c r="W803" i="5"/>
  <c r="AD742" i="5"/>
  <c r="AE742" i="5" s="1"/>
  <c r="X74" i="5"/>
  <c r="X817" i="5"/>
  <c r="X29" i="5"/>
  <c r="X143" i="5"/>
  <c r="AE284" i="5"/>
  <c r="W397" i="5"/>
  <c r="Y397" i="5"/>
  <c r="Y540" i="5"/>
  <c r="Y551" i="5"/>
  <c r="Y656" i="5"/>
  <c r="X727" i="5"/>
  <c r="W801" i="5"/>
  <c r="X801" i="5"/>
  <c r="X836" i="5"/>
  <c r="AE943" i="5"/>
  <c r="Y410" i="5"/>
  <c r="X233" i="5"/>
  <c r="AC233" i="5" s="1"/>
  <c r="AF233" i="5" s="1"/>
  <c r="X918" i="5"/>
  <c r="AC918" i="5" s="1"/>
  <c r="AE982" i="5"/>
  <c r="AD285" i="5"/>
  <c r="AE285" i="5" s="1"/>
  <c r="AE969" i="5"/>
  <c r="AD32" i="5"/>
  <c r="AE32" i="5" s="1"/>
  <c r="AD622" i="5"/>
  <c r="AE622" i="5" s="1"/>
  <c r="AF489" i="5"/>
  <c r="AD489" i="5" s="1"/>
  <c r="AE489" i="5" s="1"/>
  <c r="AE722" i="5"/>
  <c r="AD584" i="5"/>
  <c r="AE584" i="5" s="1"/>
  <c r="AD279" i="5"/>
  <c r="AD681" i="5"/>
  <c r="AE681" i="5" s="1"/>
  <c r="AD581" i="5"/>
  <c r="AE581" i="5" s="1"/>
  <c r="AD103" i="5"/>
  <c r="AE103" i="5" s="1"/>
  <c r="K23" i="20"/>
  <c r="AD222" i="5"/>
  <c r="AE222" i="5" s="1"/>
  <c r="W378" i="5"/>
  <c r="X378" i="5"/>
  <c r="X377" i="5"/>
  <c r="AC377" i="5" s="1"/>
  <c r="W390" i="5"/>
  <c r="W239" i="5"/>
  <c r="AE198" i="5"/>
  <c r="X648" i="5"/>
  <c r="AC648" i="5" s="1"/>
  <c r="AJ648" i="5" s="1"/>
  <c r="AD648" i="5" s="1"/>
  <c r="AE648" i="5" s="1"/>
  <c r="AF184" i="5"/>
  <c r="AD184" i="5" s="1"/>
  <c r="AE184" i="5" s="1"/>
  <c r="AD208" i="5"/>
  <c r="AE208" i="5" s="1"/>
  <c r="W475" i="5"/>
  <c r="X475" i="5"/>
  <c r="X499" i="5"/>
  <c r="W499" i="5"/>
  <c r="W544" i="5"/>
  <c r="Y544" i="5"/>
  <c r="W555" i="5"/>
  <c r="Y555" i="5"/>
  <c r="W730" i="5"/>
  <c r="X730" i="5"/>
  <c r="AC740" i="5"/>
  <c r="AI740" i="5" s="1"/>
  <c r="W840" i="5"/>
  <c r="X840" i="5"/>
  <c r="AE552" i="5"/>
  <c r="W828" i="5"/>
  <c r="W33" i="5"/>
  <c r="Y357" i="5"/>
  <c r="AE106" i="5"/>
  <c r="AF533" i="5"/>
  <c r="AD533" i="5" s="1"/>
  <c r="AE533" i="5" s="1"/>
  <c r="Y383" i="5"/>
  <c r="W383" i="5"/>
  <c r="AI760" i="5"/>
  <c r="X940" i="5"/>
  <c r="W940" i="5"/>
  <c r="W394" i="5"/>
  <c r="Y413" i="5"/>
  <c r="AE87" i="5"/>
  <c r="W308" i="5"/>
  <c r="Y308" i="5"/>
  <c r="W355" i="5"/>
  <c r="Y355" i="5"/>
  <c r="W538" i="5"/>
  <c r="Y538" i="5"/>
  <c r="X785" i="5"/>
  <c r="W785" i="5"/>
  <c r="AJ930" i="5"/>
  <c r="AD930" i="5" s="1"/>
  <c r="AE930" i="5" s="1"/>
  <c r="Y351" i="5"/>
  <c r="AE642" i="5"/>
  <c r="Y526" i="5"/>
  <c r="W237" i="5"/>
  <c r="X237" i="5"/>
  <c r="AC312" i="5"/>
  <c r="Y326" i="5"/>
  <c r="W326" i="5"/>
  <c r="Y419" i="5"/>
  <c r="W419" i="5"/>
  <c r="W459" i="5"/>
  <c r="X459" i="5"/>
  <c r="W496" i="5"/>
  <c r="X495" i="5"/>
  <c r="AC495" i="5" s="1"/>
  <c r="AF495" i="5" s="1"/>
  <c r="AD495" i="5" s="1"/>
  <c r="AE495" i="5" s="1"/>
  <c r="X506" i="5"/>
  <c r="Y545" i="5"/>
  <c r="X721" i="5"/>
  <c r="W721" i="5"/>
  <c r="W770" i="5"/>
  <c r="X770" i="5"/>
  <c r="W845" i="5"/>
  <c r="X845" i="5"/>
  <c r="X885" i="5"/>
  <c r="W885" i="5"/>
  <c r="W813" i="5"/>
  <c r="W651" i="5"/>
  <c r="Y417" i="5"/>
  <c r="X773" i="5"/>
  <c r="AC773" i="5" s="1"/>
  <c r="AH773" i="5" s="1"/>
  <c r="AD773" i="5" s="1"/>
  <c r="Y577" i="5"/>
  <c r="X8" i="5"/>
  <c r="X6" i="5"/>
  <c r="AC6" i="5" s="1"/>
  <c r="Y192" i="5"/>
  <c r="W431" i="5"/>
  <c r="Y431" i="5"/>
  <c r="AC539" i="5"/>
  <c r="W539" i="5"/>
  <c r="AF751" i="5"/>
  <c r="W878" i="5"/>
  <c r="X878" i="5"/>
  <c r="Y118" i="5"/>
  <c r="W95" i="5"/>
  <c r="Y95" i="5"/>
  <c r="AD125" i="5"/>
  <c r="AE125" i="5" s="1"/>
  <c r="AF159" i="5"/>
  <c r="W381" i="5"/>
  <c r="Y381" i="5"/>
  <c r="X451" i="5"/>
  <c r="W451" i="5"/>
  <c r="X460" i="5"/>
  <c r="W460" i="5"/>
  <c r="X654" i="5"/>
  <c r="W654" i="5"/>
  <c r="W816" i="5"/>
  <c r="X816" i="5"/>
  <c r="X448" i="5"/>
  <c r="W448" i="5"/>
  <c r="W467" i="5"/>
  <c r="X467" i="5"/>
  <c r="X478" i="5"/>
  <c r="W478" i="5"/>
  <c r="Y554" i="5"/>
  <c r="W554" i="5"/>
  <c r="AE64" i="5"/>
  <c r="W151" i="5"/>
  <c r="Y387" i="5"/>
  <c r="X470" i="5"/>
  <c r="W470" i="5"/>
  <c r="X477" i="5"/>
  <c r="W568" i="5"/>
  <c r="Y568" i="5"/>
  <c r="AE767" i="5"/>
  <c r="W725" i="5"/>
  <c r="X839" i="5"/>
  <c r="W851" i="5"/>
  <c r="AE88" i="5"/>
  <c r="W455" i="5"/>
  <c r="W466" i="5"/>
  <c r="X508" i="5"/>
  <c r="AC508" i="5" s="1"/>
  <c r="Y517" i="5"/>
  <c r="W527" i="5"/>
  <c r="W534" i="5"/>
  <c r="Y534" i="5"/>
  <c r="W556" i="5"/>
  <c r="X672" i="5"/>
  <c r="W672" i="5"/>
  <c r="X715" i="5"/>
  <c r="W715" i="5"/>
  <c r="W849" i="5"/>
  <c r="AE899" i="5"/>
  <c r="W950" i="5"/>
  <c r="AF524" i="5"/>
  <c r="AF596" i="5"/>
  <c r="AD596" i="5" s="1"/>
  <c r="AE596" i="5" s="1"/>
  <c r="X711" i="5"/>
  <c r="W711" i="5"/>
  <c r="W882" i="5"/>
  <c r="AE102" i="5"/>
  <c r="AE923" i="5"/>
  <c r="AE886" i="5"/>
  <c r="AD262" i="5"/>
  <c r="AE262" i="5" s="1"/>
  <c r="AE875" i="5"/>
  <c r="AE279" i="5"/>
  <c r="AE937" i="5"/>
  <c r="AF142" i="5"/>
  <c r="AF462" i="5"/>
  <c r="AD462" i="5" s="1"/>
  <c r="AE462" i="5" s="1"/>
  <c r="AE973" i="5"/>
  <c r="AE487" i="5"/>
  <c r="AE830" i="5"/>
  <c r="AD959" i="5"/>
  <c r="AF114" i="5"/>
  <c r="AD114" i="5" s="1"/>
  <c r="AE114" i="5" s="1"/>
  <c r="AF219" i="5"/>
  <c r="AF101" i="5"/>
  <c r="AF9" i="5"/>
  <c r="AD48" i="5"/>
  <c r="AE48" i="5" s="1"/>
  <c r="AF112" i="5"/>
  <c r="AD112" i="5" s="1"/>
  <c r="AE112" i="5" s="1"/>
  <c r="AE647" i="5"/>
  <c r="AF72" i="5"/>
  <c r="AD72" i="5" s="1"/>
  <c r="AE72" i="5" s="1"/>
  <c r="AF92" i="5"/>
  <c r="AD92" i="5" s="1"/>
  <c r="AE92" i="5" s="1"/>
  <c r="AF80" i="5"/>
  <c r="AF89" i="5"/>
  <c r="AF99" i="5"/>
  <c r="AD133" i="5"/>
  <c r="AE133" i="5" s="1"/>
  <c r="AF217" i="5"/>
  <c r="AD217" i="5" s="1"/>
  <c r="AE217" i="5" s="1"/>
  <c r="AF93" i="5"/>
  <c r="AD93" i="5" s="1"/>
  <c r="AE93" i="5" s="1"/>
  <c r="AD130" i="5"/>
  <c r="AE130" i="5" s="1"/>
  <c r="AE379" i="5"/>
  <c r="W26" i="5"/>
  <c r="W28" i="5"/>
  <c r="Y41" i="5"/>
  <c r="AF60" i="5"/>
  <c r="Y121" i="5"/>
  <c r="X138" i="5"/>
  <c r="AC138" i="5" s="1"/>
  <c r="W252" i="5"/>
  <c r="Y297" i="5"/>
  <c r="X492" i="5"/>
  <c r="Y679" i="5"/>
  <c r="W679" i="5"/>
  <c r="W729" i="5"/>
  <c r="X729" i="5"/>
  <c r="X835" i="5"/>
  <c r="W835" i="5"/>
  <c r="X847" i="5"/>
  <c r="W847" i="5"/>
  <c r="W863" i="5"/>
  <c r="X863" i="5"/>
  <c r="AE948" i="5"/>
  <c r="AE23" i="5"/>
  <c r="W405" i="5"/>
  <c r="Y405" i="5"/>
  <c r="W546" i="5"/>
  <c r="Y546" i="5"/>
  <c r="W600" i="5"/>
  <c r="Y600" i="5"/>
  <c r="X624" i="5"/>
  <c r="W624" i="5"/>
  <c r="W652" i="5"/>
  <c r="X652" i="5"/>
  <c r="X24" i="5"/>
  <c r="AE100" i="5"/>
  <c r="Y243" i="5"/>
  <c r="W243" i="5"/>
  <c r="AF591" i="5"/>
  <c r="X668" i="5"/>
  <c r="AC668" i="5" s="1"/>
  <c r="W669" i="5"/>
  <c r="X669" i="5"/>
  <c r="X848" i="5"/>
  <c r="W848" i="5"/>
  <c r="W864" i="5"/>
  <c r="X864" i="5"/>
  <c r="X927" i="5"/>
  <c r="W927" i="5"/>
  <c r="AJ932" i="5"/>
  <c r="AE153" i="5"/>
  <c r="Y127" i="5"/>
  <c r="W8" i="5"/>
  <c r="W10" i="5"/>
  <c r="Y49" i="5"/>
  <c r="Y59" i="5"/>
  <c r="X275" i="5"/>
  <c r="AC275" i="5" s="1"/>
  <c r="X272" i="5"/>
  <c r="W272" i="5"/>
  <c r="AF334" i="5"/>
  <c r="Y399" i="5"/>
  <c r="X438" i="5"/>
  <c r="W438" i="5"/>
  <c r="W476" i="5"/>
  <c r="Y522" i="5"/>
  <c r="W522" i="5"/>
  <c r="Y547" i="5"/>
  <c r="W547" i="5"/>
  <c r="Y606" i="5"/>
  <c r="W606" i="5"/>
  <c r="AJ675" i="5"/>
  <c r="AE753" i="5"/>
  <c r="AF588" i="5"/>
  <c r="AF613" i="5"/>
  <c r="W737" i="5"/>
  <c r="Y737" i="5"/>
  <c r="X879" i="5"/>
  <c r="W879" i="5"/>
  <c r="X928" i="5"/>
  <c r="W928" i="5"/>
  <c r="X941" i="5"/>
  <c r="W941" i="5"/>
  <c r="AF39" i="5"/>
  <c r="W139" i="5"/>
  <c r="AE141" i="5"/>
  <c r="Y147" i="5"/>
  <c r="W147" i="5"/>
  <c r="AF251" i="5"/>
  <c r="AF335" i="5"/>
  <c r="X465" i="5"/>
  <c r="W465" i="5"/>
  <c r="X501" i="5"/>
  <c r="W501" i="5"/>
  <c r="W548" i="5"/>
  <c r="Y548" i="5"/>
  <c r="W598" i="5"/>
  <c r="Y598" i="5"/>
  <c r="W789" i="5"/>
  <c r="X789" i="5"/>
  <c r="W855" i="5"/>
  <c r="X855" i="5"/>
  <c r="AE956" i="5"/>
  <c r="Y161" i="5"/>
  <c r="X270" i="5"/>
  <c r="AF283" i="5"/>
  <c r="X457" i="5"/>
  <c r="W457" i="5"/>
  <c r="X468" i="5"/>
  <c r="W468" i="5"/>
  <c r="Y542" i="5"/>
  <c r="W542" i="5"/>
  <c r="AF696" i="5"/>
  <c r="W834" i="5"/>
  <c r="X834" i="5"/>
  <c r="X837" i="5"/>
  <c r="W837" i="5"/>
  <c r="X843" i="5"/>
  <c r="W843" i="5"/>
  <c r="X859" i="5"/>
  <c r="W859" i="5"/>
  <c r="AJ947" i="5"/>
  <c r="AD947" i="5" s="1"/>
  <c r="X145" i="5"/>
  <c r="W145" i="5"/>
  <c r="W515" i="5"/>
  <c r="Y515" i="5"/>
  <c r="W639" i="5"/>
  <c r="X639" i="5"/>
  <c r="AE359" i="5"/>
  <c r="Y529" i="5"/>
  <c r="W529" i="5"/>
  <c r="X709" i="5"/>
  <c r="AC709" i="5" s="1"/>
  <c r="X485" i="5"/>
  <c r="W485" i="5"/>
  <c r="AE520" i="5"/>
  <c r="W706" i="5"/>
  <c r="X710" i="5"/>
  <c r="W852" i="5"/>
  <c r="W866" i="5"/>
  <c r="W348" i="5"/>
  <c r="X486" i="5"/>
  <c r="AC509" i="5"/>
  <c r="AE662" i="5"/>
  <c r="AE705" i="5"/>
  <c r="AA326" i="11"/>
  <c r="AC326" i="11" s="1"/>
  <c r="AZ326" i="11" s="1"/>
  <c r="AA308" i="11"/>
  <c r="AC308" i="11" s="1"/>
  <c r="AZ308" i="11" s="1"/>
  <c r="AA24" i="11"/>
  <c r="AC24" i="11" s="1"/>
  <c r="AZ24" i="11" s="1"/>
  <c r="AA79" i="11"/>
  <c r="AC79" i="11" s="1"/>
  <c r="AZ79" i="11" s="1"/>
  <c r="AA43" i="11"/>
  <c r="AC43" i="11" s="1"/>
  <c r="AZ43" i="11" s="1"/>
  <c r="AA50" i="11"/>
  <c r="AC50" i="11" s="1"/>
  <c r="AZ50" i="11" s="1"/>
  <c r="AA135" i="11"/>
  <c r="AC135" i="11" s="1"/>
  <c r="AZ135" i="11" s="1"/>
  <c r="AA226" i="11"/>
  <c r="AC226" i="11" s="1"/>
  <c r="AZ226" i="11" s="1"/>
  <c r="AA52" i="11"/>
  <c r="AC52" i="11" s="1"/>
  <c r="AZ52" i="11" s="1"/>
  <c r="AA69" i="11"/>
  <c r="AC69" i="11" s="1"/>
  <c r="AZ69" i="11" s="1"/>
  <c r="AA14" i="11"/>
  <c r="AC14" i="11" s="1"/>
  <c r="AZ14" i="11" s="1"/>
  <c r="AA334" i="11"/>
  <c r="AC334" i="11" s="1"/>
  <c r="AZ334" i="11" s="1"/>
  <c r="AA25" i="11"/>
  <c r="AC25" i="11" s="1"/>
  <c r="AZ25" i="11" s="1"/>
  <c r="AA316" i="11"/>
  <c r="AC316" i="11" s="1"/>
  <c r="AZ316" i="11" s="1"/>
  <c r="AA61" i="11"/>
  <c r="AC61" i="11" s="1"/>
  <c r="AZ61" i="11" s="1"/>
  <c r="AA207" i="11"/>
  <c r="AC207" i="11" s="1"/>
  <c r="AZ207" i="11" s="1"/>
  <c r="AA283" i="11"/>
  <c r="AC283" i="11" s="1"/>
  <c r="AZ283" i="11" s="1"/>
  <c r="AA306" i="11"/>
  <c r="AC306" i="11" s="1"/>
  <c r="AZ306" i="11" s="1"/>
  <c r="AA252" i="11"/>
  <c r="AC252" i="11" s="1"/>
  <c r="AZ252" i="11" s="1"/>
  <c r="AA242" i="11"/>
  <c r="AC242" i="11" s="1"/>
  <c r="AZ242" i="11" s="1"/>
  <c r="AA348" i="11"/>
  <c r="AA350" i="11" s="1"/>
  <c r="AA335" i="11"/>
  <c r="AC335" i="11" s="1"/>
  <c r="AZ335" i="11" s="1"/>
  <c r="AA104" i="11"/>
  <c r="AC104" i="11" s="1"/>
  <c r="AZ104" i="11" s="1"/>
  <c r="AA208" i="11"/>
  <c r="AC208" i="11" s="1"/>
  <c r="AZ208" i="11" s="1"/>
  <c r="AA86" i="11"/>
  <c r="AC86" i="11" s="1"/>
  <c r="AZ86" i="11" s="1"/>
  <c r="AA245" i="11"/>
  <c r="AC245" i="11" s="1"/>
  <c r="AZ245" i="11" s="1"/>
  <c r="AA336" i="11"/>
  <c r="AC336" i="11" s="1"/>
  <c r="AZ336" i="11" s="1"/>
  <c r="AA227" i="11"/>
  <c r="AC227" i="11" s="1"/>
  <c r="AZ227" i="11" s="1"/>
  <c r="AA66" i="11"/>
  <c r="AC66" i="11" s="1"/>
  <c r="AZ66" i="11" s="1"/>
  <c r="AA305" i="11"/>
  <c r="AC305" i="11" s="1"/>
  <c r="AZ305" i="11" s="1"/>
  <c r="AA67" i="11"/>
  <c r="AC67" i="11" s="1"/>
  <c r="AZ67" i="11" s="1"/>
  <c r="DL45" i="9"/>
  <c r="AQ41" i="9"/>
  <c r="AF41" i="9"/>
  <c r="DL50" i="9"/>
  <c r="CJ43" i="9"/>
  <c r="BF50" i="9"/>
  <c r="CR50" i="9"/>
  <c r="AF53" i="9"/>
  <c r="AX55" i="9"/>
  <c r="AJ53" i="9"/>
  <c r="BR45" i="9"/>
  <c r="DN63" i="9"/>
  <c r="DB50" i="9"/>
  <c r="AU53" i="9"/>
  <c r="AC53" i="9"/>
  <c r="CV53" i="9"/>
  <c r="ED31" i="9"/>
  <c r="W43" i="9"/>
  <c r="AD53" i="9"/>
  <c r="AL43" i="9"/>
  <c r="DR31" i="9"/>
  <c r="AG34" i="15"/>
  <c r="CK55" i="9"/>
  <c r="AF50" i="9"/>
  <c r="CB50" i="9"/>
  <c r="BH55" i="9"/>
  <c r="DX43" i="9"/>
  <c r="CV43" i="9"/>
  <c r="CV45" i="9" s="1"/>
  <c r="BH43" i="9"/>
  <c r="CK53" i="9"/>
  <c r="Y53" i="9"/>
  <c r="AH50" i="9"/>
  <c r="EO31" i="9"/>
  <c r="AQ43" i="9"/>
  <c r="CJ50" i="9"/>
  <c r="W55" i="9"/>
  <c r="AW43" i="9"/>
  <c r="BT50" i="9"/>
  <c r="DA43" i="9"/>
  <c r="DP43" i="9"/>
  <c r="DP45" i="9" s="1"/>
  <c r="BR41" i="9"/>
  <c r="EH55" i="9"/>
  <c r="BP44" i="9"/>
  <c r="BP45" i="9" s="1"/>
  <c r="EA43" i="9"/>
  <c r="BV53" i="9"/>
  <c r="BZ50" i="9"/>
  <c r="EI53" i="9"/>
  <c r="AJ31" i="9"/>
  <c r="CH44" i="9"/>
  <c r="CH45" i="9" s="1"/>
  <c r="EP43" i="9"/>
  <c r="AN50" i="9"/>
  <c r="AJ43" i="9"/>
  <c r="BN53" i="9"/>
  <c r="CT50" i="9"/>
  <c r="EA53" i="9"/>
  <c r="EJ53" i="9"/>
  <c r="BL41" i="9"/>
  <c r="BL63" i="9" s="1"/>
  <c r="CB41" i="9"/>
  <c r="EA50" i="9"/>
  <c r="AO53" i="9"/>
  <c r="EH43" i="9"/>
  <c r="AP50" i="9"/>
  <c r="AA50" i="9"/>
  <c r="CG50" i="9"/>
  <c r="DP50" i="9"/>
  <c r="EB53" i="9"/>
  <c r="EK53" i="9"/>
  <c r="AS50" i="9"/>
  <c r="DP41" i="9"/>
  <c r="EK43" i="9"/>
  <c r="BH44" i="9"/>
  <c r="BH45" i="9" s="1"/>
  <c r="DL41" i="9"/>
  <c r="DZ50" i="9"/>
  <c r="AQ53" i="9"/>
  <c r="AX53" i="9"/>
  <c r="BL50" i="9"/>
  <c r="DH53" i="9"/>
  <c r="EM50" i="9"/>
  <c r="CR31" i="9"/>
  <c r="BX31" i="9"/>
  <c r="DJ44" i="9"/>
  <c r="AB43" i="9"/>
  <c r="AR41" i="9"/>
  <c r="BJ41" i="9"/>
  <c r="BK26" i="15"/>
  <c r="DX50" i="9"/>
  <c r="EL50" i="9"/>
  <c r="DP53" i="9"/>
  <c r="AZ50" i="9"/>
  <c r="CV50" i="9"/>
  <c r="DX53" i="9"/>
  <c r="EN55" i="9"/>
  <c r="AE43" i="9"/>
  <c r="AE50" i="9"/>
  <c r="DR43" i="9"/>
  <c r="DR50" i="9"/>
  <c r="EC43" i="9"/>
  <c r="BP50" i="9"/>
  <c r="BP53" i="9"/>
  <c r="DR41" i="9"/>
  <c r="EN50" i="9"/>
  <c r="AT43" i="9"/>
  <c r="AT31" i="9"/>
  <c r="AT50" i="9"/>
  <c r="CN55" i="9"/>
  <c r="CN31" i="9"/>
  <c r="CG43" i="9"/>
  <c r="CN41" i="9"/>
  <c r="CN43" i="9"/>
  <c r="CN45" i="9" s="1"/>
  <c r="DC53" i="9"/>
  <c r="DC43" i="9"/>
  <c r="U56" i="9"/>
  <c r="AD41" i="9"/>
  <c r="EN53" i="9"/>
  <c r="EM53" i="9"/>
  <c r="DR53" i="9"/>
  <c r="U17" i="9"/>
  <c r="AM43" i="9"/>
  <c r="BZ59" i="9"/>
  <c r="CP31" i="9"/>
  <c r="CP50" i="9"/>
  <c r="CP53" i="9"/>
  <c r="DC31" i="9"/>
  <c r="AO43" i="9"/>
  <c r="CP43" i="9"/>
  <c r="DF43" i="9"/>
  <c r="DF50" i="9"/>
  <c r="DF41" i="9"/>
  <c r="AS55" i="9"/>
  <c r="AM53" i="9"/>
  <c r="DA50" i="9"/>
  <c r="AT53" i="9"/>
  <c r="EB50" i="9"/>
  <c r="AB53" i="9"/>
  <c r="DH50" i="9"/>
  <c r="BJ53" i="9"/>
  <c r="AA53" i="9"/>
  <c r="CD55" i="9"/>
  <c r="CD43" i="9"/>
  <c r="BJ43" i="9"/>
  <c r="CR43" i="9"/>
  <c r="CR45" i="9" s="1"/>
  <c r="DH41" i="9"/>
  <c r="DH43" i="9"/>
  <c r="DW43" i="9"/>
  <c r="DC41" i="9"/>
  <c r="CG59" i="9"/>
  <c r="W50" i="9"/>
  <c r="U39" i="9"/>
  <c r="AE53" i="9"/>
  <c r="CG53" i="9"/>
  <c r="AY50" i="9"/>
  <c r="AM50" i="9"/>
  <c r="DA53" i="9"/>
  <c r="AD43" i="9"/>
  <c r="BJ50" i="9"/>
  <c r="BH50" i="9"/>
  <c r="CN53" i="9"/>
  <c r="AC55" i="9"/>
  <c r="AC43" i="9"/>
  <c r="AP55" i="9"/>
  <c r="EC53" i="9"/>
  <c r="CR41" i="9"/>
  <c r="W53" i="9"/>
  <c r="BH41" i="9"/>
  <c r="U24" i="9"/>
  <c r="AL53" i="9"/>
  <c r="EN43" i="9"/>
  <c r="AW50" i="9"/>
  <c r="AW53" i="9"/>
  <c r="DC50" i="9"/>
  <c r="X53" i="9"/>
  <c r="AD31" i="9"/>
  <c r="BT55" i="9"/>
  <c r="DW55" i="9"/>
  <c r="AY43" i="9"/>
  <c r="EM55" i="9"/>
  <c r="DA31" i="9"/>
  <c r="BJ55" i="9"/>
  <c r="AL50" i="9"/>
  <c r="EM43" i="9"/>
  <c r="AJ50" i="9"/>
  <c r="ED50" i="9"/>
  <c r="EK50" i="9"/>
  <c r="CD53" i="9"/>
  <c r="CD50" i="9"/>
  <c r="Y55" i="9"/>
  <c r="K214" i="20"/>
  <c r="P214" i="20" s="1"/>
  <c r="DX55" i="9"/>
  <c r="AK43" i="9"/>
  <c r="AK50" i="9"/>
  <c r="BA43" i="9"/>
  <c r="DC55" i="9"/>
  <c r="BK50" i="14"/>
  <c r="BW46" i="14"/>
  <c r="BI48" i="14"/>
  <c r="BQ48" i="14"/>
  <c r="BW52" i="14"/>
  <c r="BQ44" i="14"/>
  <c r="BW44" i="14"/>
  <c r="BW48" i="14"/>
  <c r="CC44" i="14"/>
  <c r="CC50" i="14"/>
  <c r="BK48" i="14"/>
  <c r="P211" i="20"/>
  <c r="BY44" i="14"/>
  <c r="BM50" i="14"/>
  <c r="BY52" i="14"/>
  <c r="BY50" i="14"/>
  <c r="BY46" i="14"/>
  <c r="AH34" i="15"/>
  <c r="BQ52" i="14"/>
  <c r="BQ50" i="14"/>
  <c r="P213" i="20"/>
  <c r="BF63" i="9" l="1"/>
  <c r="BX63" i="9"/>
  <c r="CV63" i="9"/>
  <c r="DV44" i="9"/>
  <c r="DV45" i="9" s="1"/>
  <c r="CE9" i="14"/>
  <c r="AP25" i="15"/>
  <c r="BE25" i="15"/>
  <c r="DC45" i="9"/>
  <c r="BN63" i="9"/>
  <c r="AC350" i="11"/>
  <c r="AM44" i="9"/>
  <c r="DH45" i="9"/>
  <c r="AA48" i="11"/>
  <c r="AC48" i="11" s="1"/>
  <c r="AZ48" i="11" s="1"/>
  <c r="X44" i="9"/>
  <c r="X45" i="9" s="1"/>
  <c r="AI44" i="9"/>
  <c r="AI45" i="9" s="1"/>
  <c r="CD45" i="9"/>
  <c r="CD63" i="9" s="1"/>
  <c r="CP45" i="9"/>
  <c r="AA311" i="11"/>
  <c r="AC311" i="11" s="1"/>
  <c r="AZ311" i="11" s="1"/>
  <c r="AA85" i="11"/>
  <c r="AC85" i="11" s="1"/>
  <c r="AZ85" i="11" s="1"/>
  <c r="AA332" i="11"/>
  <c r="AC332" i="11" s="1"/>
  <c r="AZ332" i="11" s="1"/>
  <c r="CY63" i="9"/>
  <c r="AA166" i="11"/>
  <c r="AC166" i="11" s="1"/>
  <c r="AZ166" i="11" s="1"/>
  <c r="AA22" i="11"/>
  <c r="AC22" i="11" s="1"/>
  <c r="AZ22" i="11" s="1"/>
  <c r="DF45" i="9"/>
  <c r="DF63" i="9" s="1"/>
  <c r="AA46" i="11"/>
  <c r="AC46" i="11" s="1"/>
  <c r="AZ46" i="11" s="1"/>
  <c r="AA82" i="11"/>
  <c r="AC82" i="11" s="1"/>
  <c r="AZ82" i="11" s="1"/>
  <c r="AA29" i="11"/>
  <c r="AC29" i="11" s="1"/>
  <c r="AZ29" i="11" s="1"/>
  <c r="CG44" i="9"/>
  <c r="CG45" i="9" s="1"/>
  <c r="AA280" i="11"/>
  <c r="AC280" i="11" s="1"/>
  <c r="AZ280" i="11" s="1"/>
  <c r="AA100" i="11"/>
  <c r="AC100" i="11" s="1"/>
  <c r="AZ100" i="11" s="1"/>
  <c r="AA231" i="11"/>
  <c r="AC231" i="11" s="1"/>
  <c r="AZ231" i="11" s="1"/>
  <c r="CF41" i="9"/>
  <c r="CF63" i="9" s="1"/>
  <c r="AA39" i="11"/>
  <c r="AC39" i="11" s="1"/>
  <c r="AZ39" i="11" s="1"/>
  <c r="AT44" i="9"/>
  <c r="AT45" i="9" s="1"/>
  <c r="AT63" i="9" s="1"/>
  <c r="AA339" i="11"/>
  <c r="AC339" i="11" s="1"/>
  <c r="AZ339" i="11" s="1"/>
  <c r="AA12" i="11"/>
  <c r="AC12" i="11" s="1"/>
  <c r="AZ12" i="11" s="1"/>
  <c r="X328" i="11"/>
  <c r="Z328" i="11" s="1"/>
  <c r="AY328" i="11" s="1"/>
  <c r="X329" i="11"/>
  <c r="Z329" i="11" s="1"/>
  <c r="AY329" i="11" s="1"/>
  <c r="AA331" i="11"/>
  <c r="AC331" i="11" s="1"/>
  <c r="AZ331" i="11" s="1"/>
  <c r="CK44" i="9"/>
  <c r="CK45" i="9" s="1"/>
  <c r="EC44" i="9"/>
  <c r="EC45" i="9" s="1"/>
  <c r="X320" i="11"/>
  <c r="Z320" i="11" s="1"/>
  <c r="DA45" i="9"/>
  <c r="AM41" i="9"/>
  <c r="AK44" i="9"/>
  <c r="CG41" i="9"/>
  <c r="DV41" i="9"/>
  <c r="AA75" i="11"/>
  <c r="AC75" i="11" s="1"/>
  <c r="AZ75" i="11" s="1"/>
  <c r="AA65" i="11"/>
  <c r="AC65" i="11" s="1"/>
  <c r="AZ65" i="11" s="1"/>
  <c r="W44" i="9"/>
  <c r="W45" i="9" s="1"/>
  <c r="AA147" i="11"/>
  <c r="AC147" i="11" s="1"/>
  <c r="AZ147" i="11" s="1"/>
  <c r="AA278" i="11"/>
  <c r="AC278" i="11" s="1"/>
  <c r="AZ278" i="11" s="1"/>
  <c r="EB44" i="9"/>
  <c r="EB45" i="9" s="1"/>
  <c r="AA118" i="11"/>
  <c r="AC118" i="11" s="1"/>
  <c r="AZ118" i="11" s="1"/>
  <c r="AA195" i="11"/>
  <c r="AC195" i="11" s="1"/>
  <c r="AZ195" i="11" s="1"/>
  <c r="DU44" i="9"/>
  <c r="DU45" i="9" s="1"/>
  <c r="AA11" i="11"/>
  <c r="AC11" i="11" s="1"/>
  <c r="AZ11" i="11" s="1"/>
  <c r="AA76" i="11"/>
  <c r="AC76" i="11" s="1"/>
  <c r="AZ76" i="11" s="1"/>
  <c r="AA20" i="11"/>
  <c r="AC20" i="11" s="1"/>
  <c r="AZ20" i="11" s="1"/>
  <c r="EI44" i="9"/>
  <c r="EI45" i="9" s="1"/>
  <c r="CB63" i="9"/>
  <c r="CL41" i="9"/>
  <c r="CL63" i="9" s="1"/>
  <c r="V63" i="9"/>
  <c r="AA249" i="11"/>
  <c r="AC249" i="11" s="1"/>
  <c r="AZ249" i="11" s="1"/>
  <c r="AA312" i="11"/>
  <c r="AC312" i="11" s="1"/>
  <c r="AZ312" i="11" s="1"/>
  <c r="EA44" i="9"/>
  <c r="EA45" i="9" s="1"/>
  <c r="EA63" i="9" s="1"/>
  <c r="AA333" i="11"/>
  <c r="AC333" i="11" s="1"/>
  <c r="AZ333" i="11" s="1"/>
  <c r="AY193" i="11"/>
  <c r="AO44" i="9"/>
  <c r="AA49" i="11"/>
  <c r="AC49" i="11" s="1"/>
  <c r="AZ49" i="11" s="1"/>
  <c r="CI63" i="9"/>
  <c r="AA281" i="11"/>
  <c r="AC281" i="11" s="1"/>
  <c r="AZ281" i="11" s="1"/>
  <c r="AA240" i="11"/>
  <c r="AC240" i="11" s="1"/>
  <c r="AZ240" i="11" s="1"/>
  <c r="AA47" i="11"/>
  <c r="AC47" i="11" s="1"/>
  <c r="AZ47" i="11" s="1"/>
  <c r="AA176" i="11"/>
  <c r="AC176" i="11" s="1"/>
  <c r="AZ176" i="11" s="1"/>
  <c r="AA74" i="11"/>
  <c r="AC74" i="11" s="1"/>
  <c r="AZ74" i="11" s="1"/>
  <c r="AA134" i="11"/>
  <c r="AC134" i="11" s="1"/>
  <c r="AZ134" i="11" s="1"/>
  <c r="AA92" i="11"/>
  <c r="AC92" i="11" s="1"/>
  <c r="AZ92" i="11" s="1"/>
  <c r="AA264" i="11"/>
  <c r="AC264" i="11" s="1"/>
  <c r="AZ264" i="11" s="1"/>
  <c r="AA250" i="11"/>
  <c r="AC250" i="11" s="1"/>
  <c r="AZ250" i="11" s="1"/>
  <c r="AA101" i="11"/>
  <c r="AC101" i="11" s="1"/>
  <c r="AZ101" i="11" s="1"/>
  <c r="K50" i="20"/>
  <c r="K44" i="20" s="1"/>
  <c r="AA19" i="11"/>
  <c r="AC19" i="11" s="1"/>
  <c r="AZ19" i="11" s="1"/>
  <c r="AJ44" i="9"/>
  <c r="AJ45" i="9" s="1"/>
  <c r="AA93" i="11"/>
  <c r="AC93" i="11" s="1"/>
  <c r="AZ93" i="11" s="1"/>
  <c r="AA322" i="11"/>
  <c r="AC322" i="11" s="1"/>
  <c r="AZ322" i="11" s="1"/>
  <c r="AA222" i="11"/>
  <c r="AC222" i="11" s="1"/>
  <c r="AZ222" i="11" s="1"/>
  <c r="AA196" i="11"/>
  <c r="AC196" i="11" s="1"/>
  <c r="AZ196" i="11" s="1"/>
  <c r="AA279" i="11"/>
  <c r="AC279" i="11" s="1"/>
  <c r="AZ279" i="11" s="1"/>
  <c r="AA57" i="11"/>
  <c r="AC57" i="11" s="1"/>
  <c r="AZ57" i="11" s="1"/>
  <c r="AA197" i="11"/>
  <c r="AC197" i="11" s="1"/>
  <c r="AZ197" i="11" s="1"/>
  <c r="AA148" i="11"/>
  <c r="AC148" i="11" s="1"/>
  <c r="AZ148" i="11" s="1"/>
  <c r="AA83" i="11"/>
  <c r="AC83" i="11" s="1"/>
  <c r="AZ83" i="11" s="1"/>
  <c r="AA56" i="11"/>
  <c r="AC56" i="11" s="1"/>
  <c r="AZ56" i="11" s="1"/>
  <c r="DZ44" i="9"/>
  <c r="DZ45" i="9" s="1"/>
  <c r="AA303" i="11"/>
  <c r="AC303" i="11" s="1"/>
  <c r="AZ303" i="11" s="1"/>
  <c r="AA132" i="11"/>
  <c r="AC132" i="11" s="1"/>
  <c r="AZ132" i="11" s="1"/>
  <c r="AA44" i="9"/>
  <c r="AA45" i="9" s="1"/>
  <c r="AV44" i="9"/>
  <c r="AV45" i="9" s="1"/>
  <c r="EC41" i="9"/>
  <c r="K64" i="20"/>
  <c r="DX44" i="9"/>
  <c r="DX45" i="9" s="1"/>
  <c r="AA265" i="11"/>
  <c r="AC265" i="11" s="1"/>
  <c r="AZ265" i="11" s="1"/>
  <c r="EM44" i="9"/>
  <c r="EM45" i="9" s="1"/>
  <c r="EM63" i="9" s="1"/>
  <c r="AA119" i="11"/>
  <c r="AC119" i="11" s="1"/>
  <c r="AZ119" i="11" s="1"/>
  <c r="AL44" i="9"/>
  <c r="AL45" i="9" s="1"/>
  <c r="AA37" i="11"/>
  <c r="AC37" i="11" s="1"/>
  <c r="AZ37" i="11" s="1"/>
  <c r="AA73" i="11"/>
  <c r="AC73" i="11" s="1"/>
  <c r="AZ73" i="11" s="1"/>
  <c r="W41" i="9"/>
  <c r="W63" i="9" s="1"/>
  <c r="AA266" i="11"/>
  <c r="AC266" i="11" s="1"/>
  <c r="AZ266" i="11" s="1"/>
  <c r="CH63" i="9"/>
  <c r="ED63" i="9"/>
  <c r="CT63" i="9"/>
  <c r="AA215" i="11"/>
  <c r="AC215" i="11" s="1"/>
  <c r="AZ215" i="11" s="1"/>
  <c r="AA251" i="11"/>
  <c r="AC251" i="11" s="1"/>
  <c r="AZ251" i="11" s="1"/>
  <c r="AA40" i="11"/>
  <c r="AC40" i="11" s="1"/>
  <c r="AZ40" i="11" s="1"/>
  <c r="EG44" i="9"/>
  <c r="EG45" i="9" s="1"/>
  <c r="AA186" i="11"/>
  <c r="AC186" i="11" s="1"/>
  <c r="AZ186" i="11" s="1"/>
  <c r="AA324" i="11"/>
  <c r="AC324" i="11" s="1"/>
  <c r="AZ324" i="11" s="1"/>
  <c r="AA342" i="11"/>
  <c r="AC342" i="11" s="1"/>
  <c r="AZ342" i="11" s="1"/>
  <c r="AA188" i="11"/>
  <c r="AC188" i="11" s="1"/>
  <c r="AZ188" i="11" s="1"/>
  <c r="AA203" i="11"/>
  <c r="AC203" i="11" s="1"/>
  <c r="AZ203" i="11" s="1"/>
  <c r="AA174" i="11"/>
  <c r="AC174" i="11" s="1"/>
  <c r="AZ174" i="11" s="1"/>
  <c r="AA84" i="11"/>
  <c r="AC84" i="11" s="1"/>
  <c r="AZ84" i="11" s="1"/>
  <c r="DR45" i="9"/>
  <c r="DR63" i="9" s="1"/>
  <c r="AA204" i="11"/>
  <c r="AC204" i="11" s="1"/>
  <c r="AZ204" i="11" s="1"/>
  <c r="AY202" i="11"/>
  <c r="AA149" i="11"/>
  <c r="AC149" i="11" s="1"/>
  <c r="AZ149" i="11" s="1"/>
  <c r="AA175" i="11"/>
  <c r="AC175" i="11" s="1"/>
  <c r="AZ175" i="11" s="1"/>
  <c r="DX31" i="9"/>
  <c r="Y44" i="9"/>
  <c r="Y45" i="9" s="1"/>
  <c r="AA167" i="11"/>
  <c r="AC167" i="11" s="1"/>
  <c r="AZ167" i="11" s="1"/>
  <c r="AA122" i="11"/>
  <c r="AC122" i="11" s="1"/>
  <c r="AZ122" i="11" s="1"/>
  <c r="AA30" i="11"/>
  <c r="AC30" i="11" s="1"/>
  <c r="AZ30" i="11" s="1"/>
  <c r="AA117" i="11"/>
  <c r="AC117" i="11" s="1"/>
  <c r="AZ117" i="11" s="1"/>
  <c r="AF44" i="9"/>
  <c r="AF45" i="9" s="1"/>
  <c r="BJ45" i="9"/>
  <c r="DZ41" i="9"/>
  <c r="AE44" i="9"/>
  <c r="AE45" i="9" s="1"/>
  <c r="AA330" i="11"/>
  <c r="AC330" i="11" s="1"/>
  <c r="AZ330" i="11" s="1"/>
  <c r="AA94" i="11"/>
  <c r="AC94" i="11" s="1"/>
  <c r="AZ94" i="11" s="1"/>
  <c r="EJ44" i="9"/>
  <c r="EJ45" i="9" s="1"/>
  <c r="V73" i="20"/>
  <c r="AA340" i="11"/>
  <c r="AC340" i="11" s="1"/>
  <c r="AZ340" i="11" s="1"/>
  <c r="AK41" i="9"/>
  <c r="V85" i="20"/>
  <c r="AP44" i="9"/>
  <c r="AP45" i="9" s="1"/>
  <c r="AA232" i="11"/>
  <c r="AC232" i="11" s="1"/>
  <c r="AZ232" i="11" s="1"/>
  <c r="AA38" i="11"/>
  <c r="AC38" i="11" s="1"/>
  <c r="AZ38" i="11" s="1"/>
  <c r="AY220" i="11"/>
  <c r="BV44" i="9"/>
  <c r="BV45" i="9" s="1"/>
  <c r="X346" i="11"/>
  <c r="Z346" i="11" s="1"/>
  <c r="AY346" i="11" s="1"/>
  <c r="EO44" i="9"/>
  <c r="EO45" i="9" s="1"/>
  <c r="AA248" i="11"/>
  <c r="AC248" i="11" s="1"/>
  <c r="AZ248" i="11" s="1"/>
  <c r="AA296" i="11"/>
  <c r="AC296" i="11" s="1"/>
  <c r="AZ296" i="11" s="1"/>
  <c r="AA194" i="11"/>
  <c r="AC194" i="11" s="1"/>
  <c r="AZ194" i="11" s="1"/>
  <c r="U31" i="9"/>
  <c r="AY211" i="11"/>
  <c r="AA314" i="11"/>
  <c r="AC314" i="11" s="1"/>
  <c r="AZ314" i="11" s="1"/>
  <c r="AA302" i="11"/>
  <c r="AC302" i="11" s="1"/>
  <c r="AZ302" i="11" s="1"/>
  <c r="AA321" i="11"/>
  <c r="AC321" i="11" s="1"/>
  <c r="AZ321" i="11" s="1"/>
  <c r="AA295" i="11"/>
  <c r="AC295" i="11" s="1"/>
  <c r="AZ295" i="11" s="1"/>
  <c r="BA44" i="9"/>
  <c r="BA45" i="9" s="1"/>
  <c r="BA63" i="9" s="1"/>
  <c r="Z44" i="9"/>
  <c r="AZ44" i="9"/>
  <c r="AZ45" i="9" s="1"/>
  <c r="K60" i="20"/>
  <c r="AA185" i="11"/>
  <c r="AC185" i="11" s="1"/>
  <c r="AZ185" i="11" s="1"/>
  <c r="AS44" i="9"/>
  <c r="AS45" i="9" s="1"/>
  <c r="EN44" i="9"/>
  <c r="EN45" i="9" s="1"/>
  <c r="EN63" i="9" s="1"/>
  <c r="X352" i="11"/>
  <c r="Z352" i="11" s="1"/>
  <c r="AY352" i="11" s="1"/>
  <c r="CJ44" i="9"/>
  <c r="CJ45" i="9" s="1"/>
  <c r="CJ63" i="9" s="1"/>
  <c r="AA165" i="11"/>
  <c r="AC165" i="11" s="1"/>
  <c r="AZ165" i="11" s="1"/>
  <c r="AA263" i="11"/>
  <c r="AC263" i="11" s="1"/>
  <c r="AZ263" i="11" s="1"/>
  <c r="AA233" i="11"/>
  <c r="AC233" i="11" s="1"/>
  <c r="AZ233" i="11" s="1"/>
  <c r="AA214" i="11"/>
  <c r="AC214" i="11" s="1"/>
  <c r="AZ214" i="11" s="1"/>
  <c r="AA31" i="11"/>
  <c r="AC31" i="11" s="1"/>
  <c r="AZ31" i="11" s="1"/>
  <c r="AA212" i="11"/>
  <c r="AC212" i="11" s="1"/>
  <c r="AZ212" i="11" s="1"/>
  <c r="EP44" i="9"/>
  <c r="EP45" i="9" s="1"/>
  <c r="AW44" i="9"/>
  <c r="AW45" i="9" s="1"/>
  <c r="AN44" i="9"/>
  <c r="AN45" i="9" s="1"/>
  <c r="AN63" i="9" s="1"/>
  <c r="AM45" i="9"/>
  <c r="AD45" i="9"/>
  <c r="AA120" i="11"/>
  <c r="AC120" i="11" s="1"/>
  <c r="AZ120" i="11" s="1"/>
  <c r="AA102" i="11"/>
  <c r="AC102" i="11" s="1"/>
  <c r="AZ102" i="11" s="1"/>
  <c r="U21" i="9"/>
  <c r="AY17" i="11"/>
  <c r="AQ44" i="9"/>
  <c r="AQ45" i="9" s="1"/>
  <c r="X310" i="11"/>
  <c r="Z310" i="11" s="1"/>
  <c r="AY310" i="11" s="1"/>
  <c r="BH63" i="9"/>
  <c r="AY182" i="11"/>
  <c r="BV31" i="9"/>
  <c r="AB41" i="9"/>
  <c r="AB44" i="9"/>
  <c r="AB45" i="9" s="1"/>
  <c r="AY184" i="11"/>
  <c r="U19" i="9"/>
  <c r="K65" i="20"/>
  <c r="AQ31" i="9"/>
  <c r="AL41" i="9"/>
  <c r="BB35" i="15"/>
  <c r="BB25" i="15" s="1"/>
  <c r="U26" i="9"/>
  <c r="K61" i="20"/>
  <c r="X292" i="11"/>
  <c r="Z292" i="11" s="1"/>
  <c r="X291" i="11"/>
  <c r="Z291" i="11" s="1"/>
  <c r="AY291" i="11" s="1"/>
  <c r="X290" i="11"/>
  <c r="Z290" i="11" s="1"/>
  <c r="AH44" i="9"/>
  <c r="DP63" i="9"/>
  <c r="X36" i="11"/>
  <c r="Z36" i="11" s="1"/>
  <c r="AY36" i="11" s="1"/>
  <c r="X35" i="11"/>
  <c r="Z35" i="11" s="1"/>
  <c r="AY35" i="11" s="1"/>
  <c r="BR63" i="9"/>
  <c r="AU41" i="9"/>
  <c r="AU44" i="9"/>
  <c r="AU45" i="9" s="1"/>
  <c r="DW41" i="9"/>
  <c r="DW44" i="9"/>
  <c r="DW45" i="9" s="1"/>
  <c r="AC44" i="9"/>
  <c r="AC45" i="9" s="1"/>
  <c r="AC63" i="9" s="1"/>
  <c r="BM9" i="14"/>
  <c r="V69" i="20"/>
  <c r="K239" i="20"/>
  <c r="DL63" i="9"/>
  <c r="X347" i="11"/>
  <c r="Z347" i="11" s="1"/>
  <c r="AY347" i="11" s="1"/>
  <c r="AA181" i="11"/>
  <c r="AC181" i="11" s="1"/>
  <c r="AZ181" i="11" s="1"/>
  <c r="AW41" i="9"/>
  <c r="X300" i="11"/>
  <c r="Z300" i="11" s="1"/>
  <c r="AY300" i="11" s="1"/>
  <c r="X301" i="11"/>
  <c r="Z301" i="11" s="1"/>
  <c r="AY301" i="11" s="1"/>
  <c r="U41" i="9"/>
  <c r="DU63" i="9"/>
  <c r="AY27" i="11"/>
  <c r="AY26" i="11"/>
  <c r="BB41" i="9"/>
  <c r="BB44" i="9"/>
  <c r="BB45" i="9" s="1"/>
  <c r="EL44" i="9"/>
  <c r="EL45" i="9" s="1"/>
  <c r="EL31" i="9"/>
  <c r="CR63" i="9"/>
  <c r="X80" i="11"/>
  <c r="Z80" i="11" s="1"/>
  <c r="AY80" i="11" s="1"/>
  <c r="X81" i="11"/>
  <c r="Z81" i="11" s="1"/>
  <c r="AY81" i="11" s="1"/>
  <c r="EK31" i="9"/>
  <c r="EK44" i="9"/>
  <c r="EK45" i="9" s="1"/>
  <c r="AX41" i="9"/>
  <c r="AX44" i="9"/>
  <c r="AX45" i="9" s="1"/>
  <c r="AR31" i="9"/>
  <c r="AR44" i="9"/>
  <c r="AR45" i="9" s="1"/>
  <c r="BZ31" i="9"/>
  <c r="BZ44" i="9"/>
  <c r="BZ45" i="9" s="1"/>
  <c r="DA63" i="9"/>
  <c r="DH63" i="9"/>
  <c r="BP63" i="9"/>
  <c r="EF41" i="9"/>
  <c r="EF44" i="9"/>
  <c r="EF45" i="9" s="1"/>
  <c r="AY18" i="11"/>
  <c r="EH41" i="9"/>
  <c r="EH44" i="9"/>
  <c r="EH45" i="9" s="1"/>
  <c r="AY44" i="9"/>
  <c r="AY45" i="9" s="1"/>
  <c r="AY41" i="9"/>
  <c r="AA230" i="11"/>
  <c r="AC230" i="11" s="1"/>
  <c r="AZ230" i="11" s="1"/>
  <c r="AY129" i="11"/>
  <c r="AY116" i="11"/>
  <c r="X275" i="11"/>
  <c r="Z275" i="11" s="1"/>
  <c r="AY275" i="11" s="1"/>
  <c r="X276" i="11"/>
  <c r="Z276" i="11" s="1"/>
  <c r="AY276" i="11" s="1"/>
  <c r="X277" i="11"/>
  <c r="Z277" i="11" s="1"/>
  <c r="K88" i="20"/>
  <c r="AA351" i="11"/>
  <c r="AA353" i="11" s="1"/>
  <c r="AC353" i="11" s="1"/>
  <c r="BE82" i="14" s="1"/>
  <c r="AA259" i="11"/>
  <c r="AC259" i="11" s="1"/>
  <c r="AZ259" i="11" s="1"/>
  <c r="AD764" i="5"/>
  <c r="AE764" i="5" s="1"/>
  <c r="AE504" i="5"/>
  <c r="AA160" i="11"/>
  <c r="AC160" i="11" s="1"/>
  <c r="AZ160" i="11" s="1"/>
  <c r="AE963" i="5"/>
  <c r="AD768" i="5"/>
  <c r="AE768" i="5" s="1"/>
  <c r="X353" i="11"/>
  <c r="Z353" i="11" s="1"/>
  <c r="AY353" i="11" s="1"/>
  <c r="K22" i="20"/>
  <c r="AD183" i="5"/>
  <c r="AE183" i="5" s="1"/>
  <c r="AE773" i="5"/>
  <c r="AD233" i="5"/>
  <c r="AE233" i="5" s="1"/>
  <c r="AF896" i="5"/>
  <c r="AD176" i="5"/>
  <c r="AE176" i="5" s="1"/>
  <c r="AF162" i="5"/>
  <c r="AD174" i="5"/>
  <c r="AE174" i="5" s="1"/>
  <c r="AD366" i="5"/>
  <c r="AE366" i="5" s="1"/>
  <c r="AF539" i="5"/>
  <c r="AD628" i="5"/>
  <c r="AE628" i="5" s="1"/>
  <c r="K27" i="20"/>
  <c r="K28" i="20" s="1"/>
  <c r="K29" i="20" s="1"/>
  <c r="AD369" i="5"/>
  <c r="AE369" i="5" s="1"/>
  <c r="AY90" i="11"/>
  <c r="AD155" i="5"/>
  <c r="AE155" i="5" s="1"/>
  <c r="AD743" i="5"/>
  <c r="AE743" i="5" s="1"/>
  <c r="AD921" i="5"/>
  <c r="AE921" i="5" s="1"/>
  <c r="AF508" i="5"/>
  <c r="AD508" i="5" s="1"/>
  <c r="AE508" i="5" s="1"/>
  <c r="AD751" i="5"/>
  <c r="AE751" i="5" s="1"/>
  <c r="AF6" i="5"/>
  <c r="AF312" i="5"/>
  <c r="AD740" i="5"/>
  <c r="AE740" i="5" s="1"/>
  <c r="AD524" i="5"/>
  <c r="AE524" i="5" s="1"/>
  <c r="AD760" i="5"/>
  <c r="AE760" i="5" s="1"/>
  <c r="AD159" i="5"/>
  <c r="AE159" i="5" s="1"/>
  <c r="AF377" i="5"/>
  <c r="AD251" i="5"/>
  <c r="AE251" i="5" s="1"/>
  <c r="AD591" i="5"/>
  <c r="AE591" i="5" s="1"/>
  <c r="AE959" i="5"/>
  <c r="AJ709" i="5"/>
  <c r="AD709" i="5" s="1"/>
  <c r="AE709" i="5" s="1"/>
  <c r="AD588" i="5"/>
  <c r="AE588" i="5" s="1"/>
  <c r="AD334" i="5"/>
  <c r="AE334" i="5" s="1"/>
  <c r="AD142" i="5"/>
  <c r="AE142" i="5" s="1"/>
  <c r="AF138" i="5"/>
  <c r="AD539" i="5"/>
  <c r="AE539" i="5" s="1"/>
  <c r="AD99" i="5"/>
  <c r="AE99" i="5" s="1"/>
  <c r="K11" i="20"/>
  <c r="K9" i="20" s="1"/>
  <c r="AE947" i="5"/>
  <c r="AD60" i="5"/>
  <c r="AE60" i="5" s="1"/>
  <c r="AD101" i="5"/>
  <c r="AE101" i="5" s="1"/>
  <c r="AF918" i="5"/>
  <c r="AD696" i="5"/>
  <c r="AE696" i="5" s="1"/>
  <c r="AD283" i="5"/>
  <c r="AE283" i="5" s="1"/>
  <c r="AD39" i="5"/>
  <c r="AE39" i="5" s="1"/>
  <c r="AF275" i="5"/>
  <c r="AC24" i="5"/>
  <c r="AD89" i="5"/>
  <c r="AE89" i="5" s="1"/>
  <c r="AD219" i="5"/>
  <c r="AE219" i="5" s="1"/>
  <c r="AD335" i="5"/>
  <c r="AE335" i="5" s="1"/>
  <c r="AD613" i="5"/>
  <c r="AE613" i="5" s="1"/>
  <c r="AD675" i="5"/>
  <c r="AE675" i="5" s="1"/>
  <c r="AD932" i="5"/>
  <c r="AD80" i="5"/>
  <c r="AE80" i="5" s="1"/>
  <c r="AD9" i="5"/>
  <c r="AF509" i="5"/>
  <c r="AD509" i="5" s="1"/>
  <c r="AE509" i="5" s="1"/>
  <c r="AF668" i="5"/>
  <c r="X350" i="11"/>
  <c r="Z350" i="11" s="1"/>
  <c r="AY350" i="11" s="1"/>
  <c r="X349" i="11"/>
  <c r="Z349" i="11" s="1"/>
  <c r="AY349" i="11" s="1"/>
  <c r="AC348" i="11"/>
  <c r="AZ348" i="11" s="1"/>
  <c r="AZ350" i="11"/>
  <c r="AA229" i="11"/>
  <c r="AC229" i="11" s="1"/>
  <c r="AA91" i="11"/>
  <c r="AC91" i="11" s="1"/>
  <c r="AZ91" i="11" s="1"/>
  <c r="AA72" i="11"/>
  <c r="AC72" i="11" s="1"/>
  <c r="AA18" i="11"/>
  <c r="AC18" i="11" s="1"/>
  <c r="CP63" i="9"/>
  <c r="AA63" i="9"/>
  <c r="DJ45" i="9"/>
  <c r="DJ63" i="9" s="1"/>
  <c r="CJ59" i="9"/>
  <c r="K212" i="20"/>
  <c r="K230" i="20" s="1"/>
  <c r="J230" i="20" s="1"/>
  <c r="CN63" i="9"/>
  <c r="U53" i="9"/>
  <c r="U66" i="9" s="1"/>
  <c r="U68" i="9" s="1"/>
  <c r="BJ63" i="9"/>
  <c r="AM63" i="9"/>
  <c r="K207" i="20"/>
  <c r="K224" i="20" s="1"/>
  <c r="J224" i="20" s="1"/>
  <c r="U43" i="9"/>
  <c r="U50" i="9"/>
  <c r="K228" i="20"/>
  <c r="U55" i="9"/>
  <c r="AD63" i="9"/>
  <c r="DC63" i="9"/>
  <c r="EJ63" i="9"/>
  <c r="P238" i="20"/>
  <c r="DV63" i="9" l="1"/>
  <c r="CK63" i="9"/>
  <c r="Y9" i="14"/>
  <c r="AC9" i="14"/>
  <c r="BS9" i="14"/>
  <c r="AW9" i="14"/>
  <c r="BW9" i="14"/>
  <c r="BY9" i="14"/>
  <c r="AO9" i="14"/>
  <c r="AM9" i="14"/>
  <c r="AQ9" i="14"/>
  <c r="AV24" i="15"/>
  <c r="AU9" i="14"/>
  <c r="BI9" i="14"/>
  <c r="W9" i="14"/>
  <c r="BK9" i="14"/>
  <c r="CC9" i="14"/>
  <c r="BQ9" i="14"/>
  <c r="AI9" i="14"/>
  <c r="AE9" i="14"/>
  <c r="BA9" i="14"/>
  <c r="AK9" i="14"/>
  <c r="BE9" i="14"/>
  <c r="AG9" i="14"/>
  <c r="CA9" i="14"/>
  <c r="AY9" i="14"/>
  <c r="AS9" i="14"/>
  <c r="AV35" i="15"/>
  <c r="AV25" i="15" s="1"/>
  <c r="AW63" i="9"/>
  <c r="AA319" i="11"/>
  <c r="AC319" i="11" s="1"/>
  <c r="AA45" i="11"/>
  <c r="AC45" i="11" s="1"/>
  <c r="AZ45" i="11" s="1"/>
  <c r="AA116" i="11"/>
  <c r="AC116" i="11" s="1"/>
  <c r="AY131" i="11"/>
  <c r="AI63" i="9"/>
  <c r="K66" i="20"/>
  <c r="V66" i="20" s="1"/>
  <c r="EI63" i="9"/>
  <c r="X63" i="9"/>
  <c r="EB63" i="9"/>
  <c r="DZ63" i="9"/>
  <c r="CG63" i="9"/>
  <c r="AA347" i="11"/>
  <c r="AC347" i="11" s="1"/>
  <c r="AA193" i="11"/>
  <c r="AC193" i="11" s="1"/>
  <c r="AZ193" i="11" s="1"/>
  <c r="AA220" i="11"/>
  <c r="AC220" i="11" s="1"/>
  <c r="AA146" i="11"/>
  <c r="AC146" i="11" s="1"/>
  <c r="AZ146" i="11" s="1"/>
  <c r="EO63" i="9"/>
  <c r="EC63" i="9"/>
  <c r="DX63" i="9"/>
  <c r="AY130" i="11"/>
  <c r="EG63" i="9"/>
  <c r="AA27" i="11"/>
  <c r="AC27" i="11" s="1"/>
  <c r="AZ27" i="11" s="1"/>
  <c r="AA90" i="11"/>
  <c r="AC90" i="11" s="1"/>
  <c r="AZ90" i="11" s="1"/>
  <c r="AK45" i="9"/>
  <c r="AK63" i="9" s="1"/>
  <c r="AY320" i="11"/>
  <c r="BV63" i="9"/>
  <c r="AY210" i="11"/>
  <c r="AY201" i="11"/>
  <c r="AA172" i="11"/>
  <c r="AC172" i="11" s="1"/>
  <c r="BS82" i="14"/>
  <c r="AA301" i="11"/>
  <c r="AC301" i="11" s="1"/>
  <c r="AZ301" i="11" s="1"/>
  <c r="AA81" i="11"/>
  <c r="AC81" i="11" s="1"/>
  <c r="AZ81" i="11" s="1"/>
  <c r="AA211" i="11"/>
  <c r="AC211" i="11" s="1"/>
  <c r="AZ211" i="11" s="1"/>
  <c r="AA247" i="11"/>
  <c r="AC247" i="11" s="1"/>
  <c r="AZ247" i="11" s="1"/>
  <c r="AS82" i="14"/>
  <c r="AA277" i="11"/>
  <c r="AC277" i="11" s="1"/>
  <c r="AZ277" i="11" s="1"/>
  <c r="AA36" i="11"/>
  <c r="AC36" i="11" s="1"/>
  <c r="AZ36" i="11" s="1"/>
  <c r="AA54" i="11"/>
  <c r="AC54" i="11" s="1"/>
  <c r="BB24" i="15"/>
  <c r="AC184" i="11"/>
  <c r="AZ184" i="11" s="1"/>
  <c r="AA184" i="11"/>
  <c r="AY82" i="14"/>
  <c r="AV63" i="9"/>
  <c r="AO45" i="9"/>
  <c r="AO63" i="9" s="1"/>
  <c r="Y82" i="14"/>
  <c r="BI82" i="14"/>
  <c r="AW82" i="14"/>
  <c r="AA238" i="11"/>
  <c r="AC238" i="11" s="1"/>
  <c r="BY82" i="14"/>
  <c r="AE82" i="14"/>
  <c r="BA82" i="14"/>
  <c r="AA292" i="11"/>
  <c r="AC292" i="11" s="1"/>
  <c r="BQ82" i="14"/>
  <c r="V50" i="20"/>
  <c r="AZ353" i="11"/>
  <c r="BM82" i="14"/>
  <c r="AA329" i="11"/>
  <c r="AC329" i="11" s="1"/>
  <c r="AZ329" i="11" s="1"/>
  <c r="AC351" i="11"/>
  <c r="AZ351" i="11" s="1"/>
  <c r="AK82" i="14"/>
  <c r="AF63" i="9"/>
  <c r="AA163" i="11"/>
  <c r="AC163" i="11" s="1"/>
  <c r="AZ163" i="11" s="1"/>
  <c r="AA131" i="11"/>
  <c r="AC131" i="11" s="1"/>
  <c r="AA202" i="11"/>
  <c r="AC202" i="11" s="1"/>
  <c r="AZ202" i="11" s="1"/>
  <c r="AJ63" i="9"/>
  <c r="AA310" i="11"/>
  <c r="AC310" i="11" s="1"/>
  <c r="AZ310" i="11" s="1"/>
  <c r="Y63" i="9"/>
  <c r="AA63" i="11"/>
  <c r="AC63" i="11" s="1"/>
  <c r="AA338" i="11"/>
  <c r="AC338" i="11" s="1"/>
  <c r="AI78" i="14" s="1"/>
  <c r="AQ82" i="14"/>
  <c r="BK82" i="14"/>
  <c r="AG82" i="14"/>
  <c r="AU82" i="14"/>
  <c r="CA82" i="14"/>
  <c r="AI82" i="14"/>
  <c r="W82" i="14"/>
  <c r="AM82" i="14"/>
  <c r="CC82" i="14"/>
  <c r="AE63" i="9"/>
  <c r="AA262" i="11"/>
  <c r="AY114" i="11"/>
  <c r="AC262" i="11"/>
  <c r="AZ262" i="11" s="1"/>
  <c r="AY219" i="11"/>
  <c r="AP63" i="9"/>
  <c r="AS63" i="9"/>
  <c r="BW82" i="14"/>
  <c r="CE82" i="14"/>
  <c r="EP63" i="9"/>
  <c r="Z45" i="9"/>
  <c r="Z63" i="9" s="1"/>
  <c r="AY292" i="11"/>
  <c r="K62" i="20"/>
  <c r="AQ63" i="9"/>
  <c r="AB63" i="9"/>
  <c r="DW63" i="9"/>
  <c r="AZ63" i="9"/>
  <c r="AY62" i="11"/>
  <c r="AY63" i="11"/>
  <c r="AY72" i="11"/>
  <c r="AY71" i="11"/>
  <c r="AL63" i="9"/>
  <c r="AY228" i="11"/>
  <c r="AU63" i="9"/>
  <c r="AY162" i="11"/>
  <c r="X354" i="11"/>
  <c r="X355" i="11" s="1"/>
  <c r="AY54" i="11"/>
  <c r="AY53" i="11"/>
  <c r="AY172" i="11"/>
  <c r="X338" i="11"/>
  <c r="Z338" i="11" s="1"/>
  <c r="AY338" i="11" s="1"/>
  <c r="X337" i="11"/>
  <c r="Z337" i="11" s="1"/>
  <c r="AY115" i="11"/>
  <c r="X45" i="11"/>
  <c r="Z45" i="11" s="1"/>
  <c r="AY45" i="11" s="1"/>
  <c r="X44" i="11"/>
  <c r="Z44" i="11" s="1"/>
  <c r="AY44" i="11" s="1"/>
  <c r="AY247" i="11"/>
  <c r="X318" i="11"/>
  <c r="Z318" i="11" s="1"/>
  <c r="AY318" i="11" s="1"/>
  <c r="X319" i="11"/>
  <c r="Z319" i="11" s="1"/>
  <c r="AY319" i="11" s="1"/>
  <c r="AY192" i="11"/>
  <c r="AH45" i="9"/>
  <c r="AH63" i="9" s="1"/>
  <c r="AY277" i="11"/>
  <c r="EL63" i="9"/>
  <c r="AO82" i="14"/>
  <c r="K274" i="20"/>
  <c r="K275" i="20" s="1"/>
  <c r="AX63" i="9"/>
  <c r="AY63" i="9"/>
  <c r="BZ63" i="9"/>
  <c r="EF63" i="9"/>
  <c r="AR63" i="9"/>
  <c r="EK63" i="9"/>
  <c r="EH63" i="9"/>
  <c r="BB63" i="9"/>
  <c r="AY99" i="11"/>
  <c r="AY238" i="11"/>
  <c r="X260" i="11"/>
  <c r="Z260" i="11" s="1"/>
  <c r="AY260" i="11" s="1"/>
  <c r="X262" i="11"/>
  <c r="Z262" i="11" s="1"/>
  <c r="X261" i="11"/>
  <c r="Z261" i="11" s="1"/>
  <c r="AY261" i="11" s="1"/>
  <c r="AY144" i="11"/>
  <c r="AY145" i="11"/>
  <c r="K100" i="20"/>
  <c r="K105" i="20" s="1"/>
  <c r="V105" i="20" s="1"/>
  <c r="K17" i="20"/>
  <c r="K15" i="20" s="1"/>
  <c r="AD896" i="5"/>
  <c r="AY89" i="11"/>
  <c r="AD162" i="5"/>
  <c r="AE162" i="5" s="1"/>
  <c r="AD6" i="5"/>
  <c r="AE6" i="5" s="1"/>
  <c r="AD377" i="5"/>
  <c r="AE377" i="5" s="1"/>
  <c r="AD312" i="5"/>
  <c r="AE312" i="5" s="1"/>
  <c r="AD275" i="5"/>
  <c r="AE275" i="5" s="1"/>
  <c r="AD918" i="5"/>
  <c r="K36" i="20"/>
  <c r="K37" i="20" s="1"/>
  <c r="K38" i="20" s="1"/>
  <c r="AE9" i="5"/>
  <c r="AD138" i="5"/>
  <c r="AE138" i="5" s="1"/>
  <c r="AD668" i="5"/>
  <c r="AE668" i="5" s="1"/>
  <c r="AZ229" i="11"/>
  <c r="AE932" i="5"/>
  <c r="AF24" i="5"/>
  <c r="BK31" i="14"/>
  <c r="CE19" i="14"/>
  <c r="BS57" i="14"/>
  <c r="AS76" i="14"/>
  <c r="BK65" i="14"/>
  <c r="BM26" i="14"/>
  <c r="AZ116" i="11"/>
  <c r="AY12" i="14"/>
  <c r="AZ319" i="11"/>
  <c r="AQ28" i="14"/>
  <c r="AA99" i="11"/>
  <c r="AC99" i="11" s="1"/>
  <c r="AM59" i="14"/>
  <c r="BE63" i="14"/>
  <c r="AE17" i="14"/>
  <c r="AZ18" i="11"/>
  <c r="AZ72" i="11"/>
  <c r="CA47" i="14"/>
  <c r="K231" i="20"/>
  <c r="J228" i="20"/>
  <c r="J229" i="20" s="1"/>
  <c r="K229" i="20"/>
  <c r="V228" i="20"/>
  <c r="K225" i="20"/>
  <c r="AO61" i="14"/>
  <c r="Y61" i="14"/>
  <c r="BY61" i="14"/>
  <c r="W61" i="14"/>
  <c r="AW61" i="14"/>
  <c r="BW61" i="14"/>
  <c r="BA61" i="14"/>
  <c r="BM61" i="14"/>
  <c r="BS61" i="14"/>
  <c r="BE61" i="14"/>
  <c r="AU61" i="14"/>
  <c r="AE61" i="14"/>
  <c r="AK61" i="14"/>
  <c r="AG61" i="14"/>
  <c r="CE61" i="14"/>
  <c r="AQ61" i="14"/>
  <c r="CC61" i="14"/>
  <c r="BK61" i="14"/>
  <c r="AY61" i="14"/>
  <c r="BQ61" i="14"/>
  <c r="AS61" i="14"/>
  <c r="CA61" i="14"/>
  <c r="AI61" i="14"/>
  <c r="BI61" i="14"/>
  <c r="AM61" i="14"/>
  <c r="AE71" i="14"/>
  <c r="AQ71" i="14"/>
  <c r="AO71" i="14"/>
  <c r="AI71" i="14"/>
  <c r="AW71" i="14"/>
  <c r="AK71" i="14"/>
  <c r="AU71" i="14"/>
  <c r="BK55" i="14"/>
  <c r="AO55" i="14"/>
  <c r="AY55" i="14"/>
  <c r="BW55" i="14"/>
  <c r="BE55" i="14"/>
  <c r="CC55" i="14"/>
  <c r="AK55" i="14"/>
  <c r="BI55" i="14"/>
  <c r="BA55" i="14"/>
  <c r="AU55" i="14"/>
  <c r="BM55" i="14"/>
  <c r="AE55" i="14"/>
  <c r="AM55" i="14"/>
  <c r="AQ55" i="14"/>
  <c r="BY55" i="14"/>
  <c r="CA55" i="14"/>
  <c r="BS55" i="14"/>
  <c r="AI55" i="14"/>
  <c r="CE55" i="14"/>
  <c r="BQ55" i="14"/>
  <c r="AS55" i="14"/>
  <c r="AG55" i="14"/>
  <c r="AW55" i="14"/>
  <c r="AM78" i="14" l="1"/>
  <c r="CE78" i="14"/>
  <c r="BQ78" i="14"/>
  <c r="BM78" i="14"/>
  <c r="AZ220" i="11"/>
  <c r="AZ172" i="11"/>
  <c r="K241" i="20"/>
  <c r="K242" i="20" s="1"/>
  <c r="BE78" i="14"/>
  <c r="AU78" i="14"/>
  <c r="BA78" i="14"/>
  <c r="AE78" i="14"/>
  <c r="AW78" i="14"/>
  <c r="BK78" i="14"/>
  <c r="AS78" i="14"/>
  <c r="AQ78" i="14"/>
  <c r="AK78" i="14"/>
  <c r="CC78" i="14"/>
  <c r="AG78" i="14"/>
  <c r="AY78" i="14"/>
  <c r="AZ338" i="11"/>
  <c r="AZ347" i="11"/>
  <c r="AZ63" i="11"/>
  <c r="AZ54" i="11"/>
  <c r="J274" i="20"/>
  <c r="J275" i="20" s="1"/>
  <c r="AZ238" i="11"/>
  <c r="BS65" i="14"/>
  <c r="BE65" i="14"/>
  <c r="AY65" i="14"/>
  <c r="AZ131" i="11"/>
  <c r="AZ292" i="11"/>
  <c r="AO79" i="14"/>
  <c r="AO35" i="14"/>
  <c r="AA354" i="11"/>
  <c r="AA355" i="11" s="1"/>
  <c r="AO72" i="14"/>
  <c r="K238" i="20"/>
  <c r="K59" i="20"/>
  <c r="V62" i="20"/>
  <c r="AY337" i="11"/>
  <c r="AY163" i="11"/>
  <c r="AY171" i="11"/>
  <c r="AY246" i="11"/>
  <c r="AY229" i="11"/>
  <c r="U45" i="9"/>
  <c r="U63" i="9" s="1"/>
  <c r="AG76" i="14"/>
  <c r="W51" i="14"/>
  <c r="BK76" i="14"/>
  <c r="AI76" i="14"/>
  <c r="AY98" i="11"/>
  <c r="AY262" i="11"/>
  <c r="AY146" i="11"/>
  <c r="AY237" i="11"/>
  <c r="BY57" i="14"/>
  <c r="K271" i="20"/>
  <c r="BS51" i="14"/>
  <c r="K98" i="20"/>
  <c r="AM51" i="14"/>
  <c r="BE57" i="14"/>
  <c r="AE57" i="14"/>
  <c r="BW31" i="14"/>
  <c r="AI57" i="14"/>
  <c r="AQ57" i="14"/>
  <c r="AQ31" i="14"/>
  <c r="BI31" i="14"/>
  <c r="BK57" i="14"/>
  <c r="Y57" i="14"/>
  <c r="BQ31" i="14"/>
  <c r="AG57" i="14"/>
  <c r="AO31" i="14"/>
  <c r="BQ57" i="14"/>
  <c r="W31" i="14"/>
  <c r="W57" i="14"/>
  <c r="AS51" i="14"/>
  <c r="AU31" i="14"/>
  <c r="CA31" i="14"/>
  <c r="AW31" i="14"/>
  <c r="BU51" i="14"/>
  <c r="AS57" i="14"/>
  <c r="AI31" i="14"/>
  <c r="BY31" i="14"/>
  <c r="CA57" i="14"/>
  <c r="BW57" i="14"/>
  <c r="BE31" i="14"/>
  <c r="CE31" i="14"/>
  <c r="BK51" i="14"/>
  <c r="AK57" i="14"/>
  <c r="AM57" i="14"/>
  <c r="AE896" i="5"/>
  <c r="AE31" i="14"/>
  <c r="AM31" i="14"/>
  <c r="AK31" i="14"/>
  <c r="AG65" i="14"/>
  <c r="AS31" i="14"/>
  <c r="BA31" i="14"/>
  <c r="BM31" i="14"/>
  <c r="BS31" i="14"/>
  <c r="CE65" i="14"/>
  <c r="AG31" i="14"/>
  <c r="AY31" i="14"/>
  <c r="CC31" i="14"/>
  <c r="Y31" i="14"/>
  <c r="AM65" i="14"/>
  <c r="AK51" i="14"/>
  <c r="CE57" i="14"/>
  <c r="BI57" i="14"/>
  <c r="AE65" i="14"/>
  <c r="AQ51" i="14"/>
  <c r="AO57" i="14"/>
  <c r="BA57" i="14"/>
  <c r="AI65" i="14"/>
  <c r="CE51" i="14"/>
  <c r="CC57" i="14"/>
  <c r="AY57" i="14"/>
  <c r="BM57" i="14"/>
  <c r="CC76" i="14"/>
  <c r="AD24" i="5"/>
  <c r="AE918" i="5"/>
  <c r="CC65" i="14"/>
  <c r="BY19" i="14"/>
  <c r="AM19" i="14"/>
  <c r="BK19" i="14"/>
  <c r="CC19" i="14"/>
  <c r="AW19" i="14"/>
  <c r="AG19" i="14"/>
  <c r="AO19" i="14"/>
  <c r="AQ19" i="14"/>
  <c r="Y19" i="14"/>
  <c r="BW19" i="14"/>
  <c r="CA19" i="14"/>
  <c r="AY19" i="14"/>
  <c r="BQ19" i="14"/>
  <c r="AE19" i="14"/>
  <c r="AC19" i="14"/>
  <c r="BM19" i="14"/>
  <c r="AU19" i="14"/>
  <c r="BS19" i="14"/>
  <c r="BI19" i="14"/>
  <c r="BA19" i="14"/>
  <c r="AI19" i="14"/>
  <c r="AK19" i="14"/>
  <c r="BE19" i="14"/>
  <c r="W19" i="14"/>
  <c r="AS19" i="14"/>
  <c r="AK65" i="14"/>
  <c r="AO65" i="14"/>
  <c r="AS65" i="14"/>
  <c r="BM65" i="14"/>
  <c r="AQ65" i="14"/>
  <c r="BA65" i="14"/>
  <c r="AU65" i="14"/>
  <c r="BW65" i="14"/>
  <c r="BI65" i="14"/>
  <c r="BY65" i="14"/>
  <c r="BQ65" i="14"/>
  <c r="W65" i="14"/>
  <c r="CA65" i="14"/>
  <c r="Y65" i="14"/>
  <c r="AW65" i="14"/>
  <c r="AU12" i="14"/>
  <c r="CC12" i="14"/>
  <c r="BW12" i="14"/>
  <c r="BK12" i="14"/>
  <c r="BE12" i="14"/>
  <c r="BM12" i="14"/>
  <c r="AI51" i="14"/>
  <c r="AU57" i="14"/>
  <c r="AW57" i="14"/>
  <c r="AQ76" i="14"/>
  <c r="CE76" i="14"/>
  <c r="AE76" i="14"/>
  <c r="AY76" i="14"/>
  <c r="AK76" i="14"/>
  <c r="AO76" i="14"/>
  <c r="AM76" i="14"/>
  <c r="AU76" i="14"/>
  <c r="AW76" i="14"/>
  <c r="BA76" i="14"/>
  <c r="BM76" i="14"/>
  <c r="BE76" i="14"/>
  <c r="Y39" i="14"/>
  <c r="AQ63" i="14"/>
  <c r="AO12" i="14"/>
  <c r="AE12" i="14"/>
  <c r="BY12" i="14"/>
  <c r="BI12" i="14"/>
  <c r="AC12" i="14"/>
  <c r="AG12" i="14"/>
  <c r="BK43" i="14"/>
  <c r="BW51" i="14"/>
  <c r="AG51" i="14"/>
  <c r="AO51" i="14"/>
  <c r="CC28" i="14"/>
  <c r="AM63" i="14"/>
  <c r="BW63" i="14"/>
  <c r="BA59" i="14"/>
  <c r="AU59" i="14"/>
  <c r="AI28" i="14"/>
  <c r="AK28" i="14"/>
  <c r="AE28" i="14"/>
  <c r="BK26" i="14"/>
  <c r="AS26" i="14"/>
  <c r="Y26" i="14"/>
  <c r="AO26" i="14"/>
  <c r="AI26" i="14"/>
  <c r="BW26" i="14"/>
  <c r="BI26" i="14"/>
  <c r="AU26" i="14"/>
  <c r="CC26" i="14"/>
  <c r="W26" i="14"/>
  <c r="BY26" i="14"/>
  <c r="AK26" i="14"/>
  <c r="CA26" i="14"/>
  <c r="AY26" i="14"/>
  <c r="AE26" i="14"/>
  <c r="CE26" i="14"/>
  <c r="BQ26" i="14"/>
  <c r="AI12" i="14"/>
  <c r="BA26" i="14"/>
  <c r="BS26" i="14"/>
  <c r="BS17" i="14"/>
  <c r="AK17" i="14"/>
  <c r="BW17" i="14"/>
  <c r="BY63" i="14"/>
  <c r="Y17" i="14"/>
  <c r="BQ17" i="14"/>
  <c r="BE17" i="14"/>
  <c r="W12" i="14"/>
  <c r="Y12" i="14"/>
  <c r="AW26" i="14"/>
  <c r="AQ26" i="14"/>
  <c r="AC26" i="14"/>
  <c r="AO17" i="14"/>
  <c r="AI17" i="14"/>
  <c r="BQ63" i="14"/>
  <c r="BA17" i="14"/>
  <c r="AU63" i="14"/>
  <c r="W17" i="14"/>
  <c r="BM17" i="14"/>
  <c r="BI17" i="14"/>
  <c r="BA12" i="14"/>
  <c r="CE12" i="14"/>
  <c r="AG17" i="14"/>
  <c r="AU17" i="14"/>
  <c r="CC17" i="14"/>
  <c r="CE17" i="14"/>
  <c r="AY17" i="14"/>
  <c r="BY17" i="14"/>
  <c r="BK17" i="14"/>
  <c r="CA17" i="14"/>
  <c r="AC17" i="14"/>
  <c r="AQ17" i="14"/>
  <c r="AW63" i="14"/>
  <c r="Y63" i="14"/>
  <c r="AY63" i="14"/>
  <c r="AY59" i="14"/>
  <c r="BK63" i="14"/>
  <c r="AS63" i="14"/>
  <c r="AE63" i="14"/>
  <c r="AO63" i="14"/>
  <c r="BM59" i="14"/>
  <c r="CA12" i="14"/>
  <c r="BS12" i="14"/>
  <c r="BQ12" i="14"/>
  <c r="BW43" i="14"/>
  <c r="AG26" i="14"/>
  <c r="AM26" i="14"/>
  <c r="BE26" i="14"/>
  <c r="AE59" i="14"/>
  <c r="AG63" i="14"/>
  <c r="CA63" i="14"/>
  <c r="AI63" i="14"/>
  <c r="CE63" i="14"/>
  <c r="AK63" i="14"/>
  <c r="CA59" i="14"/>
  <c r="Y59" i="14"/>
  <c r="BS43" i="14"/>
  <c r="W63" i="14"/>
  <c r="BA63" i="14"/>
  <c r="BM63" i="14"/>
  <c r="BS63" i="14"/>
  <c r="BK59" i="14"/>
  <c r="BI63" i="14"/>
  <c r="CC63" i="14"/>
  <c r="W59" i="14"/>
  <c r="BY59" i="14"/>
  <c r="CC59" i="14"/>
  <c r="AQ12" i="14"/>
  <c r="AK12" i="14"/>
  <c r="BE59" i="14"/>
  <c r="AO59" i="14"/>
  <c r="BI59" i="14"/>
  <c r="AI59" i="14"/>
  <c r="CE59" i="14"/>
  <c r="AU28" i="14"/>
  <c r="AK59" i="14"/>
  <c r="AQ59" i="14"/>
  <c r="AG59" i="14"/>
  <c r="AS59" i="14"/>
  <c r="BQ59" i="14"/>
  <c r="AW59" i="14"/>
  <c r="BW59" i="14"/>
  <c r="BS59" i="14"/>
  <c r="AZ99" i="11"/>
  <c r="AW68" i="14"/>
  <c r="AU68" i="14"/>
  <c r="AQ68" i="14"/>
  <c r="AI68" i="14"/>
  <c r="AE68" i="14"/>
  <c r="AK68" i="14"/>
  <c r="AO68" i="14"/>
  <c r="BY15" i="14"/>
  <c r="CE15" i="14"/>
  <c r="AU15" i="14"/>
  <c r="BQ15" i="14"/>
  <c r="BM15" i="14"/>
  <c r="AK15" i="14"/>
  <c r="AI15" i="14"/>
  <c r="AC15" i="14"/>
  <c r="AE15" i="14"/>
  <c r="AG15" i="14"/>
  <c r="CC15" i="14"/>
  <c r="BW15" i="14"/>
  <c r="CA15" i="14"/>
  <c r="AO15" i="14"/>
  <c r="W15" i="14"/>
  <c r="BI15" i="14"/>
  <c r="BA15" i="14"/>
  <c r="Y15" i="14"/>
  <c r="AY15" i="14"/>
  <c r="BK15" i="14"/>
  <c r="BS15" i="14"/>
  <c r="AQ15" i="14"/>
  <c r="BE15" i="14"/>
  <c r="AS41" i="14"/>
  <c r="BM41" i="14"/>
  <c r="AO49" i="14"/>
  <c r="AG24" i="14"/>
  <c r="AI24" i="14"/>
  <c r="BY24" i="14"/>
  <c r="AQ24" i="14"/>
  <c r="AU24" i="14"/>
  <c r="AM24" i="14"/>
  <c r="AY24" i="14"/>
  <c r="CA24" i="14"/>
  <c r="CC24" i="14"/>
  <c r="BM24" i="14"/>
  <c r="BI24" i="14"/>
  <c r="BS24" i="14"/>
  <c r="AS24" i="14"/>
  <c r="W24" i="14"/>
  <c r="BE24" i="14"/>
  <c r="AW24" i="14"/>
  <c r="BQ24" i="14"/>
  <c r="CE24" i="14"/>
  <c r="AO24" i="14"/>
  <c r="AE24" i="14"/>
  <c r="AK24" i="14"/>
  <c r="BW24" i="14"/>
  <c r="Y24" i="14"/>
  <c r="AC24" i="14"/>
  <c r="BK24" i="14"/>
  <c r="BA24" i="14"/>
  <c r="AS47" i="14"/>
  <c r="K226" i="20"/>
  <c r="J225" i="20"/>
  <c r="J226" i="20" s="1"/>
  <c r="J231" i="20"/>
  <c r="J232" i="20" s="1"/>
  <c r="V231" i="20"/>
  <c r="K232" i="20"/>
  <c r="AK47" i="14"/>
  <c r="BQ47" i="14"/>
  <c r="AQ47" i="14"/>
  <c r="BK47" i="14"/>
  <c r="AY47" i="14"/>
  <c r="BM47" i="14"/>
  <c r="CE47" i="14"/>
  <c r="AW47" i="14"/>
  <c r="BU47" i="14"/>
  <c r="AO47" i="14"/>
  <c r="AM47" i="14"/>
  <c r="BS47" i="14"/>
  <c r="AI47" i="14"/>
  <c r="CC47" i="14"/>
  <c r="BI47" i="14"/>
  <c r="Y47" i="14"/>
  <c r="BY47" i="14"/>
  <c r="W47" i="14"/>
  <c r="BE47" i="14"/>
  <c r="AE47" i="14"/>
  <c r="BW47" i="14"/>
  <c r="AG47" i="14"/>
  <c r="BA47" i="14"/>
  <c r="AU47" i="14"/>
  <c r="AG35" i="15"/>
  <c r="BQ51" i="14"/>
  <c r="BE51" i="14"/>
  <c r="BM51" i="14"/>
  <c r="AE35" i="15"/>
  <c r="Y51" i="14"/>
  <c r="BY51" i="14"/>
  <c r="AE51" i="14"/>
  <c r="CC51" i="14"/>
  <c r="CA51" i="14"/>
  <c r="BI51" i="14"/>
  <c r="AW51" i="14"/>
  <c r="BE49" i="14"/>
  <c r="BM49" i="14"/>
  <c r="BU49" i="14"/>
  <c r="AU49" i="14"/>
  <c r="BS49" i="14"/>
  <c r="BK49" i="14"/>
  <c r="AS49" i="14"/>
  <c r="BW49" i="14"/>
  <c r="BA49" i="14"/>
  <c r="CE49" i="14"/>
  <c r="AE49" i="14"/>
  <c r="BQ49" i="14"/>
  <c r="AF35" i="15"/>
  <c r="AM49" i="14"/>
  <c r="CC49" i="14"/>
  <c r="AI49" i="14"/>
  <c r="W49" i="14"/>
  <c r="CA49" i="14"/>
  <c r="AK49" i="14"/>
  <c r="Y49" i="14"/>
  <c r="AW49" i="14"/>
  <c r="AQ49" i="14"/>
  <c r="BY49" i="14"/>
  <c r="AY49" i="14"/>
  <c r="AG49" i="14"/>
  <c r="BI49" i="14"/>
  <c r="AU53" i="14"/>
  <c r="AE53" i="14"/>
  <c r="AM53" i="14"/>
  <c r="BU53" i="14"/>
  <c r="BY53" i="14"/>
  <c r="AK53" i="14"/>
  <c r="CC53" i="14"/>
  <c r="AQ53" i="14"/>
  <c r="BA53" i="14"/>
  <c r="BM53" i="14"/>
  <c r="BQ53" i="14"/>
  <c r="AS53" i="14"/>
  <c r="Y53" i="14"/>
  <c r="BE53" i="14"/>
  <c r="AG53" i="14"/>
  <c r="AW53" i="14"/>
  <c r="BK53" i="14"/>
  <c r="CA53" i="14"/>
  <c r="CE53" i="14"/>
  <c r="AY53" i="14"/>
  <c r="BI53" i="14"/>
  <c r="AI53" i="14"/>
  <c r="AH35" i="15"/>
  <c r="AO53" i="14"/>
  <c r="BW53" i="14"/>
  <c r="W53" i="14"/>
  <c r="BS53" i="14"/>
  <c r="AY51" i="14"/>
  <c r="AU51" i="14"/>
  <c r="BA51" i="14"/>
  <c r="BM45" i="14"/>
  <c r="AY45" i="14"/>
  <c r="AG45" i="14"/>
  <c r="AE45" i="14"/>
  <c r="AQ45" i="14"/>
  <c r="CC45" i="14"/>
  <c r="CE45" i="14"/>
  <c r="BE45" i="14"/>
  <c r="BW45" i="14"/>
  <c r="W45" i="14"/>
  <c r="Y45" i="14"/>
  <c r="BA45" i="14"/>
  <c r="AW45" i="14"/>
  <c r="BU45" i="14"/>
  <c r="AS45" i="14"/>
  <c r="CA45" i="14"/>
  <c r="AU45" i="14"/>
  <c r="BI45" i="14"/>
  <c r="AK45" i="14"/>
  <c r="BQ45" i="14"/>
  <c r="BY45" i="14"/>
  <c r="AO45" i="14"/>
  <c r="AM45" i="14"/>
  <c r="BK45" i="14"/>
  <c r="AI45" i="14"/>
  <c r="BS45" i="14"/>
  <c r="BK41" i="14" l="1"/>
  <c r="AO43" i="14"/>
  <c r="AI41" i="14"/>
  <c r="BY41" i="14"/>
  <c r="AG41" i="14"/>
  <c r="AS39" i="14"/>
  <c r="CA41" i="14"/>
  <c r="BI41" i="14"/>
  <c r="BU41" i="14"/>
  <c r="AW41" i="14"/>
  <c r="AY41" i="14"/>
  <c r="AA41" i="14"/>
  <c r="AI43" i="14"/>
  <c r="AK41" i="14"/>
  <c r="AE41" i="14"/>
  <c r="BS41" i="14"/>
  <c r="Y41" i="14"/>
  <c r="BQ41" i="14"/>
  <c r="W41" i="14"/>
  <c r="BA41" i="14"/>
  <c r="CC41" i="14"/>
  <c r="BW41" i="14"/>
  <c r="AU41" i="14"/>
  <c r="AQ41" i="14"/>
  <c r="BE41" i="14"/>
  <c r="CE41" i="14"/>
  <c r="AO41" i="14"/>
  <c r="BI43" i="14"/>
  <c r="AE43" i="14"/>
  <c r="BM43" i="14"/>
  <c r="BM39" i="14"/>
  <c r="CE43" i="14"/>
  <c r="Y43" i="14"/>
  <c r="K240" i="20"/>
  <c r="K273" i="20" s="1"/>
  <c r="J273" i="20" s="1"/>
  <c r="AA357" i="11"/>
  <c r="AK39" i="14"/>
  <c r="BU39" i="14"/>
  <c r="AI39" i="14"/>
  <c r="AE39" i="14"/>
  <c r="AO37" i="14"/>
  <c r="AM41" i="14"/>
  <c r="BE39" i="14"/>
  <c r="BW39" i="14"/>
  <c r="AY39" i="14"/>
  <c r="AQ39" i="14"/>
  <c r="CA39" i="14"/>
  <c r="BK39" i="14"/>
  <c r="CC39" i="14"/>
  <c r="W39" i="14"/>
  <c r="AA39" i="14"/>
  <c r="BI39" i="14"/>
  <c r="AW39" i="14"/>
  <c r="BA39" i="14"/>
  <c r="BQ39" i="14"/>
  <c r="BY39" i="14"/>
  <c r="AM39" i="14"/>
  <c r="CE39" i="14"/>
  <c r="AG39" i="14"/>
  <c r="AO39" i="14"/>
  <c r="AU39" i="14"/>
  <c r="BS39" i="14"/>
  <c r="CA43" i="14"/>
  <c r="AU43" i="14"/>
  <c r="BU43" i="14"/>
  <c r="BY43" i="14"/>
  <c r="BA43" i="14"/>
  <c r="BE43" i="14"/>
  <c r="AK43" i="14"/>
  <c r="AG43" i="14"/>
  <c r="CC43" i="14"/>
  <c r="W43" i="14"/>
  <c r="BQ43" i="14"/>
  <c r="AQ43" i="14"/>
  <c r="AY43" i="14"/>
  <c r="V238" i="20"/>
  <c r="K236" i="20"/>
  <c r="K267" i="20" s="1"/>
  <c r="J267" i="20" s="1"/>
  <c r="K237" i="20"/>
  <c r="K270" i="20" s="1"/>
  <c r="J270" i="20" s="1"/>
  <c r="AO73" i="14"/>
  <c r="K112" i="20"/>
  <c r="J112" i="20" s="1"/>
  <c r="AW35" i="14"/>
  <c r="BE35" i="14"/>
  <c r="AA35" i="14"/>
  <c r="BM35" i="14"/>
  <c r="AM35" i="14"/>
  <c r="BK35" i="14"/>
  <c r="AK35" i="14"/>
  <c r="AY35" i="14"/>
  <c r="CC35" i="14"/>
  <c r="W35" i="14"/>
  <c r="Y35" i="14"/>
  <c r="BU35" i="14"/>
  <c r="AG35" i="14"/>
  <c r="BQ35" i="14"/>
  <c r="BA35" i="14"/>
  <c r="BS35" i="14"/>
  <c r="CA35" i="14"/>
  <c r="AU35" i="14"/>
  <c r="AS35" i="14"/>
  <c r="BY35" i="14"/>
  <c r="CE35" i="14"/>
  <c r="AI35" i="14"/>
  <c r="BW35" i="14"/>
  <c r="AE35" i="14"/>
  <c r="BI35" i="14"/>
  <c r="AQ35" i="14"/>
  <c r="BD24" i="15"/>
  <c r="BQ80" i="14"/>
  <c r="AI80" i="14"/>
  <c r="BE80" i="14"/>
  <c r="AE80" i="14"/>
  <c r="AS80" i="14"/>
  <c r="BI80" i="14"/>
  <c r="AY80" i="14"/>
  <c r="AU80" i="14"/>
  <c r="BA80" i="14"/>
  <c r="AW80" i="14"/>
  <c r="BM80" i="14"/>
  <c r="AM80" i="14"/>
  <c r="CC80" i="14"/>
  <c r="AQ80" i="14"/>
  <c r="W80" i="14"/>
  <c r="CA80" i="14"/>
  <c r="BY80" i="14"/>
  <c r="AK80" i="14"/>
  <c r="CE80" i="14"/>
  <c r="BS80" i="14"/>
  <c r="Y80" i="14"/>
  <c r="BW80" i="14"/>
  <c r="BK80" i="14"/>
  <c r="AG80" i="14"/>
  <c r="AO80" i="14"/>
  <c r="X357" i="11"/>
  <c r="K272" i="20"/>
  <c r="K268" i="20"/>
  <c r="J271" i="20"/>
  <c r="J272" i="20" s="1"/>
  <c r="AO21" i="14"/>
  <c r="AE22" i="14" s="1"/>
  <c r="K150" i="20"/>
  <c r="AE24" i="5"/>
  <c r="K113" i="20"/>
  <c r="AY33" i="14"/>
  <c r="AK33" i="14"/>
  <c r="AM33" i="14"/>
  <c r="BE33" i="14"/>
  <c r="AG33" i="14"/>
  <c r="BA33" i="14"/>
  <c r="AW33" i="14"/>
  <c r="W33" i="14"/>
  <c r="Y33" i="14"/>
  <c r="BQ33" i="14"/>
  <c r="CC33" i="14"/>
  <c r="AQ33" i="14"/>
  <c r="AS33" i="14"/>
  <c r="AI33" i="14"/>
  <c r="AO33" i="14"/>
  <c r="BW33" i="14"/>
  <c r="AU33" i="14"/>
  <c r="CA33" i="14"/>
  <c r="BY33" i="14"/>
  <c r="BK33" i="14"/>
  <c r="BM33" i="14"/>
  <c r="CE33" i="14"/>
  <c r="BI33" i="14"/>
  <c r="AE33" i="14"/>
  <c r="BS33" i="14"/>
  <c r="AM37" i="14" l="1"/>
  <c r="AE37" i="14"/>
  <c r="BE37" i="14"/>
  <c r="BW37" i="14"/>
  <c r="BK37" i="14"/>
  <c r="AQ37" i="14"/>
  <c r="BU37" i="14"/>
  <c r="BY37" i="14"/>
  <c r="AI37" i="14"/>
  <c r="CA37" i="14"/>
  <c r="AU37" i="14"/>
  <c r="AS37" i="14"/>
  <c r="AW37" i="14"/>
  <c r="Y37" i="14"/>
  <c r="BS37" i="14"/>
  <c r="BA37" i="14"/>
  <c r="AA37" i="14"/>
  <c r="W37" i="14"/>
  <c r="AK37" i="14"/>
  <c r="AG37" i="14"/>
  <c r="AY37" i="14"/>
  <c r="BI37" i="14"/>
  <c r="CE37" i="14"/>
  <c r="BM37" i="14"/>
  <c r="CC37" i="14"/>
  <c r="BQ37" i="14"/>
  <c r="AQ24" i="15"/>
  <c r="BS73" i="14"/>
  <c r="CA73" i="14"/>
  <c r="CC73" i="14"/>
  <c r="AU73" i="14"/>
  <c r="AS73" i="14"/>
  <c r="BK73" i="14"/>
  <c r="BA73" i="14"/>
  <c r="AM73" i="14"/>
  <c r="AI73" i="14"/>
  <c r="BM73" i="14"/>
  <c r="CE73" i="14"/>
  <c r="BQ73" i="14"/>
  <c r="AK73" i="14"/>
  <c r="AW73" i="14"/>
  <c r="W73" i="14"/>
  <c r="Y73" i="14"/>
  <c r="BE73" i="14"/>
  <c r="BY73" i="14"/>
  <c r="BI73" i="14"/>
  <c r="AY73" i="14"/>
  <c r="AG73" i="14"/>
  <c r="AE73" i="14"/>
  <c r="AQ73" i="14"/>
  <c r="BW73" i="14"/>
  <c r="AU22" i="14"/>
  <c r="J268" i="20"/>
  <c r="J269" i="20" s="1"/>
  <c r="K269" i="20"/>
  <c r="AW22" i="14"/>
  <c r="BA22" i="14"/>
  <c r="BM22" i="14"/>
  <c r="BS22" i="14"/>
  <c r="AO22" i="14"/>
  <c r="AG22" i="14"/>
  <c r="W22" i="14"/>
  <c r="AY22" i="14"/>
  <c r="BK22" i="14"/>
  <c r="AM22" i="14"/>
  <c r="AS22" i="14"/>
  <c r="Y22" i="14"/>
  <c r="BI22" i="14"/>
  <c r="AC22" i="14"/>
  <c r="BE22" i="14"/>
  <c r="CC22" i="14"/>
  <c r="CE22" i="14"/>
  <c r="BQ22" i="14"/>
  <c r="BY22" i="14"/>
  <c r="AI22" i="14"/>
  <c r="AQ22" i="14"/>
  <c r="BW22" i="14"/>
  <c r="CA22" i="14"/>
  <c r="AK22" i="14"/>
  <c r="K151" i="20"/>
  <c r="J150" i="20"/>
  <c r="J151" i="20" s="1"/>
  <c r="V150" i="20"/>
  <c r="J113" i="20"/>
  <c r="J114" i="20" s="1"/>
  <c r="K114" i="20"/>
  <c r="V113" i="20"/>
  <c r="AQ35" i="15" l="1"/>
  <c r="AQ25" i="15" s="1"/>
  <c r="BD35" i="15"/>
  <c r="BD25" i="15" s="1"/>
</calcChain>
</file>

<file path=xl/sharedStrings.xml><?xml version="1.0" encoding="utf-8"?>
<sst xmlns="http://schemas.openxmlformats.org/spreadsheetml/2006/main" count="9627" uniqueCount="2888">
  <si>
    <t>Gains de changes</t>
  </si>
  <si>
    <t>Ventes de produits résiduels</t>
  </si>
  <si>
    <t>Entretiens et réparation sur biens mobiliers à caractère médical : Matériel et outillage médicaux</t>
  </si>
  <si>
    <t>Charges d'exploitation à caractère hôtelier et général sur exercice antérieur</t>
  </si>
  <si>
    <t>Contrôles</t>
  </si>
  <si>
    <t>Nombre de dossiers créés</t>
  </si>
  <si>
    <t>Alimentation à l'extérieur</t>
  </si>
  <si>
    <t>Valeur</t>
  </si>
  <si>
    <t>Locations mobilières à caractère non médical : Equipements</t>
  </si>
  <si>
    <t>MET</t>
  </si>
  <si>
    <t>Sections d'analyse de support aux activités de soins HAD</t>
  </si>
  <si>
    <t>Revenus de valeurs mobilières de placement</t>
  </si>
  <si>
    <t>Nombre de repas servis aux patients</t>
  </si>
  <si>
    <t>SAC_MCO</t>
  </si>
  <si>
    <t>Entretiens et réparation sur biens mobiliers à caractère non médical : Autres matériels et outillage</t>
  </si>
  <si>
    <t>Nombre de postes informatiques</t>
  </si>
  <si>
    <t>SP T</t>
  </si>
  <si>
    <t>Intérêts des obligations cautionnées</t>
  </si>
  <si>
    <t>Sections</t>
  </si>
  <si>
    <t>Remboursements de frais - Faculté de médecine</t>
  </si>
  <si>
    <t>Dotations aux amortissements des immobilisations incorporelles : Frais d'étude, de recherche et de développement</t>
  </si>
  <si>
    <t>B</t>
  </si>
  <si>
    <t>Participations des salariés aux fruits de l'expansion</t>
  </si>
  <si>
    <t>Intérêts des emprunts et dettes</t>
  </si>
  <si>
    <t>Dotations aux amortissements des immobilisations corporelles : Installations techniques, matériel et outillage non médicaux</t>
  </si>
  <si>
    <t>Contribution économique territoriale</t>
  </si>
  <si>
    <t>charges non imputables</t>
  </si>
  <si>
    <t>6339PS</t>
  </si>
  <si>
    <t>6489PM</t>
  </si>
  <si>
    <t>6489PI</t>
  </si>
  <si>
    <t>CR1P</t>
  </si>
  <si>
    <t>Montant total Phases 3 tous champs (B)</t>
  </si>
  <si>
    <t>9313;cle_resto</t>
  </si>
  <si>
    <t>SAMT_RDTH</t>
  </si>
  <si>
    <t>6492PS</t>
  </si>
  <si>
    <t>BCMSS_1</t>
  </si>
  <si>
    <r>
      <t xml:space="preserve">Charges incorporables / Produits admis en atténuation des charges
</t>
    </r>
    <r>
      <rPr>
        <sz val="8"/>
        <rFont val="Arial"/>
        <family val="2"/>
      </rPr>
      <t>(E)</t>
    </r>
  </si>
  <si>
    <t>Achats stockés : Fournitures d’atelier</t>
  </si>
  <si>
    <t xml:space="preserve">Variation des stocks : Fluides et gaz médicaux </t>
  </si>
  <si>
    <t>Variation des stocks : Génito-urinaire</t>
  </si>
  <si>
    <t>Variation des stocks : Fournitures d’atelier</t>
  </si>
  <si>
    <t>Variation des stocks : Autres fournitures hôtelières</t>
  </si>
  <si>
    <t>Variation des stocks : Produits sanguins</t>
  </si>
  <si>
    <t>Fournitures non stockées</t>
  </si>
  <si>
    <t>60625FBURE</t>
  </si>
  <si>
    <t>Documentation générale</t>
  </si>
  <si>
    <t>6228PA</t>
  </si>
  <si>
    <t>Transports collectifs du personnel</t>
  </si>
  <si>
    <t>Transports divers</t>
  </si>
  <si>
    <t>Centre national de gestion - Personnel non médical</t>
  </si>
  <si>
    <t>Participation des professionnels à la formation continue - Personnel médical</t>
  </si>
  <si>
    <t>Droits de mutation</t>
  </si>
  <si>
    <t>6471PA</t>
  </si>
  <si>
    <t>Dotations aux provisions pour risques et charges d'exploitaiton</t>
  </si>
  <si>
    <t>Dotations sur Stocks et en-cours</t>
  </si>
  <si>
    <t>Dotations aux provisions pour propre assureur</t>
  </si>
  <si>
    <t>Consultations et actes externes SSR</t>
  </si>
  <si>
    <t>Dotation missions d’intérêt général (MIG)-MCO</t>
  </si>
  <si>
    <t>Forfaits sécurité et environnement hospitalier (SE)</t>
  </si>
  <si>
    <t>Forfaits techniques et assimilés</t>
  </si>
  <si>
    <t>Médecine et spécialités médicales</t>
  </si>
  <si>
    <t>Chirurgie et spécialités chirurgicales</t>
  </si>
  <si>
    <t>Forfait journalier psychiatrie</t>
  </si>
  <si>
    <t>Contribution forfaitaire de l’Etat</t>
  </si>
  <si>
    <t>Contribution forfaitaire de la collectivité territoriale de Mayotte</t>
  </si>
  <si>
    <t>Produits exceptionnels</t>
  </si>
  <si>
    <t>Reprises sur les provisions pour renouvellement des immobilisations</t>
  </si>
  <si>
    <t>Achats stockés : Produits sanguins</t>
  </si>
  <si>
    <t>Atténuations de charges - Portabilité compte épargne temps (CET) : PM</t>
  </si>
  <si>
    <t>Charges financières</t>
  </si>
  <si>
    <t>Reprises sur provisions pour charges à répartir sur plusieurs exercices</t>
  </si>
  <si>
    <t>Personnel médical assistant et attaché</t>
  </si>
  <si>
    <t>Primes</t>
  </si>
  <si>
    <t>Astreintes des internes</t>
  </si>
  <si>
    <t>RECLASSE_CF</t>
  </si>
  <si>
    <t>Impots, taxes et versements assimilés sur rémunérations (Admin. des impôts)  du personnel soignant (hors 6319PS)</t>
  </si>
  <si>
    <t>Charges sur rémunérations du personnel médical sauf charges sociales liées à la permanence des soins (hors 64529PM)</t>
  </si>
  <si>
    <t>PNM : Carte de transport</t>
  </si>
  <si>
    <t>PA_REMU</t>
  </si>
  <si>
    <t>Achats stockés de matières premières et fournitures à caractère hôtelier et général</t>
  </si>
  <si>
    <t>Contrôles sur les ETP mad</t>
  </si>
  <si>
    <t>62268PA</t>
  </si>
  <si>
    <t>62182PM</t>
  </si>
  <si>
    <t>Sous-traitance à caractère médical : Autres sous traitance : Explorations fonctionnelles</t>
  </si>
  <si>
    <t>648PA</t>
  </si>
  <si>
    <t>CONSULT_SSR</t>
  </si>
  <si>
    <t>Charges de personnel autre extérieur sur exercice antérieur</t>
  </si>
  <si>
    <t>93613;cle_pharma_chimio</t>
  </si>
  <si>
    <t>93611;cle_pharma_hors</t>
  </si>
  <si>
    <t>931110;adm_sacg_hmorgue</t>
  </si>
  <si>
    <t>Autres ventes de biens et services</t>
  </si>
  <si>
    <t>Total ETPR Personnel Non médical</t>
  </si>
  <si>
    <t>A reporter dans l'onglet SIH : Total ETPR SOI -SIH</t>
  </si>
  <si>
    <t>Prestations délivrées accompagnants</t>
  </si>
  <si>
    <t>BA</t>
  </si>
  <si>
    <t>60265FINFO+603265FINFO Consommations de fournitures informatiques</t>
  </si>
  <si>
    <t>60623 - Fournitures d'atelier</t>
  </si>
  <si>
    <t>Pour le budget H : Montant du compte 60623 imputé en LGG DSI dans le RTC</t>
  </si>
  <si>
    <t>Crédits-bails et redevances</t>
  </si>
  <si>
    <t>615154 et 615254 - Contrôle concordance entre Total et Somme décomposition par nature</t>
  </si>
  <si>
    <t>615154_615254_LOG</t>
  </si>
  <si>
    <t>Logiciels</t>
  </si>
  <si>
    <t>- PC, postes client léger, terminaux, stations de travail
- imprimantes et dispositifs d'impression
dont consommables informatiques pris en charge dans un contrat de maintenance</t>
  </si>
  <si>
    <r>
      <t xml:space="preserve">Charges de personnels </t>
    </r>
    <r>
      <rPr>
        <b/>
        <sz val="9"/>
        <rFont val="Arial"/>
        <family val="2"/>
      </rPr>
      <t xml:space="preserve">médicaux </t>
    </r>
    <r>
      <rPr>
        <sz val="9"/>
        <rFont val="Arial"/>
        <family val="2"/>
      </rPr>
      <t>et internes/étudiants</t>
    </r>
    <r>
      <rPr>
        <b/>
        <sz val="9"/>
        <rFont val="Arial"/>
        <family val="2"/>
      </rPr>
      <t xml:space="preserve"> </t>
    </r>
    <r>
      <rPr>
        <sz val="9"/>
        <rFont val="Arial"/>
        <family val="2"/>
      </rPr>
      <t xml:space="preserve">salariés - </t>
    </r>
    <r>
      <rPr>
        <b/>
        <sz val="9"/>
        <rFont val="Arial"/>
        <family val="2"/>
      </rPr>
      <t>Equipe DSI</t>
    </r>
  </si>
  <si>
    <r>
      <t xml:space="preserve">Charges de personnels </t>
    </r>
    <r>
      <rPr>
        <b/>
        <sz val="9"/>
        <rFont val="Arial"/>
        <family val="2"/>
      </rPr>
      <t>non médicaux</t>
    </r>
    <r>
      <rPr>
        <sz val="9"/>
        <rFont val="Arial"/>
        <family val="2"/>
      </rPr>
      <t xml:space="preserve"> salariés -</t>
    </r>
    <r>
      <rPr>
        <b/>
        <sz val="9"/>
        <rFont val="Arial"/>
        <family val="2"/>
      </rPr>
      <t xml:space="preserve"> Autres services</t>
    </r>
  </si>
  <si>
    <t>Charges des personnels extérieurs médicaux  - Autres services</t>
  </si>
  <si>
    <t>653 - Contributions aux groupements hospitaliers de territoire (GHT)</t>
  </si>
  <si>
    <t>Charges sur exercices antérieurs : charges de personnel</t>
  </si>
  <si>
    <t xml:space="preserve">Contrôle de saisie du montant total budgets annexes </t>
  </si>
  <si>
    <t>Contrôles de vraisemblance</t>
  </si>
  <si>
    <t>REALN1_706TIT</t>
  </si>
  <si>
    <t>Pour le budget H : Montant du compte 7475 imputé en LGG DSI dans le RTC</t>
  </si>
  <si>
    <t>REALN1_754</t>
  </si>
  <si>
    <t>Produits des cessions d'éléments d'actif</t>
  </si>
  <si>
    <t>Reprises sur provisions</t>
  </si>
  <si>
    <t>78742 - Reprises sur provisions pour renouvellement des immobilisations</t>
  </si>
  <si>
    <t>Part recettes SIH / recettes établissement</t>
  </si>
  <si>
    <t xml:space="preserve">Préalable : L'indication du montant total des investissements établissement vise à identifier la part dédiée aux investissements SIH dans tous les investissements de l'établissement. Pour les investissements, il conviendra d'inscrire les investissements réalisés sur l'année, </t>
  </si>
  <si>
    <t>prestations AMOA dont schémas directeur, conseil et audits</t>
  </si>
  <si>
    <t>21832_RES</t>
  </si>
  <si>
    <t xml:space="preserve">acquisition postes de travail </t>
  </si>
  <si>
    <t>REALN1_22</t>
  </si>
  <si>
    <t>Pour le budget H : ETPR PNM des services de soins déclarés en LGG DSI dans le RTC</t>
  </si>
  <si>
    <t>Part ETPR PNM SIH/ETPR  établissement</t>
  </si>
  <si>
    <t>REALN1_DEPDSI</t>
  </si>
  <si>
    <t>REALN1_DEPPNMREMDSISOI</t>
  </si>
  <si>
    <t>REALN1_DEPPNMAUTRSERV</t>
  </si>
  <si>
    <t>Rémunérations des personnels salariés et charges de personnels extérieurs SIH - PM/PI</t>
  </si>
  <si>
    <t>Nb_passagesprog_tot</t>
  </si>
  <si>
    <t>Nb_avis_ELPsyNH</t>
  </si>
  <si>
    <t>Durée moyenne de ventilation ( en jours)</t>
  </si>
  <si>
    <t>Utilisation de la technique d'ECMO (oui/non)</t>
  </si>
  <si>
    <t>Nb_avis_speH</t>
  </si>
  <si>
    <t>Mut_PNM_U3</t>
  </si>
  <si>
    <t>Unité 5</t>
  </si>
  <si>
    <t>Unité 9</t>
  </si>
  <si>
    <t>ACT_HETUDE</t>
  </si>
  <si>
    <t>ACT_MCO_HENC</t>
  </si>
  <si>
    <t>Total des charges de personnel salarié sage-femme (hors comptes 6721 et 649)</t>
  </si>
  <si>
    <t>Dotations aux amortissements des immobilisations corporelles : Agencement et aménagement des terrains (réaffectation directe)</t>
  </si>
  <si>
    <t>PS_REMB</t>
  </si>
  <si>
    <t>Achats non stockés : DMI figurant sur la liste mentionnée à l’article L.162-22-7 du CSS</t>
  </si>
  <si>
    <t xml:space="preserve">Crédit-bail mobilier (pour ENC HAD) : Matériel médical à pression négative  </t>
  </si>
  <si>
    <t>Crédit-bail mobilier : Matériel médical (hors 61223PN pour ENC HAD)</t>
  </si>
  <si>
    <t>Primes (privés)</t>
  </si>
  <si>
    <t>MIG MCO - Sans imput.</t>
  </si>
  <si>
    <t>SAMT - Sous-traitance</t>
  </si>
  <si>
    <t>adm_etp_educ</t>
  </si>
  <si>
    <t>n;pm_tot</t>
  </si>
  <si>
    <t>clé</t>
  </si>
  <si>
    <t>n;uolgg_perso</t>
  </si>
  <si>
    <t>ECART 
(A) - (B) 
doit être nul</t>
  </si>
  <si>
    <t>Taxes foncières</t>
  </si>
  <si>
    <t>Fonctions</t>
  </si>
  <si>
    <t>4-pdt</t>
  </si>
  <si>
    <t>Locations mobilières à caractère médical : Autres</t>
  </si>
  <si>
    <t>Autres produits exceptionnels</t>
  </si>
  <si>
    <t>Entretiens et réparation sur biens mobiliers à caractère non médical : Matériel informatique</t>
  </si>
  <si>
    <t>Crédit bail mobilier : Matériel informatique</t>
  </si>
  <si>
    <t>Pour formule :  dans l'onglet contrôle</t>
  </si>
  <si>
    <t>DNA et SIC</t>
  </si>
  <si>
    <t>PRR_BALNEO</t>
  </si>
  <si>
    <t>typhospit</t>
  </si>
  <si>
    <t>Logistique médicale</t>
  </si>
  <si>
    <t>Type de SAMT</t>
  </si>
  <si>
    <t>9341-9342-9343</t>
  </si>
  <si>
    <t>Ventes de produits intermédiaires</t>
  </si>
  <si>
    <t>Autres achats non stockés de matières et fournitures</t>
  </si>
  <si>
    <t>Immobilisations corporelles</t>
  </si>
  <si>
    <t>62114PS</t>
  </si>
  <si>
    <t xml:space="preserve">Revenus des immeubles </t>
  </si>
  <si>
    <t>LIG_TYP_SA</t>
  </si>
  <si>
    <t>Produits exploités dans l'intérêt du personnel - Autres</t>
  </si>
  <si>
    <t>Produits des prestations de soins délivrées aux patients étrangers non assurés sociaux en France</t>
  </si>
  <si>
    <t>SUBS</t>
  </si>
  <si>
    <t>J</t>
  </si>
  <si>
    <t>Prestations délivrées aux usagers et accompagnants</t>
  </si>
  <si>
    <t>Autres</t>
  </si>
  <si>
    <t>Prestations délivrées aux usagers et accompagnants - Repas</t>
  </si>
  <si>
    <t>Intérêts bancaires sur opérations de financement (escompte)</t>
  </si>
  <si>
    <t>6419PS</t>
  </si>
  <si>
    <t>Consommations de spécialités pharmaceutiques avec AMM non mentionnées dans la liste prévue à l'article L. 162-22-7 du CSS</t>
  </si>
  <si>
    <t xml:space="preserve">Consommations de fluides et gaz médicaux </t>
  </si>
  <si>
    <t>Consommations de fournitures pour laboratoire et dispositifs de diagnostic in vitro</t>
  </si>
  <si>
    <t>Consommations de DMI figurant sur la liste mentionnée à l’article L.162-22-7 du CSS</t>
  </si>
  <si>
    <t>Consommations de petit matériel hôtelier</t>
  </si>
  <si>
    <t>931171;adm_branc</t>
  </si>
  <si>
    <t>CNI_PND_H</t>
  </si>
  <si>
    <t>SAMT_DIAL</t>
  </si>
  <si>
    <t>Contribution aux GCS à une structure médicale</t>
  </si>
  <si>
    <t>Collectivités territoriales et autres organismes publics</t>
  </si>
  <si>
    <t>Etbts ex-DGF / DGF : Reprises de provisions pour charges de personnel liées au CET – Personnel médical (PM)</t>
  </si>
  <si>
    <t>Etbts ex-DGF / DGF : Dotations aux provisions pour charges de personnel liées au CET – Personnel soignant (PS)</t>
  </si>
  <si>
    <t>Contribution aux GIP à une structure non médicale</t>
  </si>
  <si>
    <t>Multirisques</t>
  </si>
  <si>
    <t>ACT_SUBSID2</t>
  </si>
  <si>
    <t>Achats stockés : Autres dispositifs médicaux</t>
  </si>
  <si>
    <t>Achats stockés : Produits sanguins hors produits sanguins labiles</t>
  </si>
  <si>
    <t>Achats stockés : Génito-urinaire</t>
  </si>
  <si>
    <t>Achats stockés : Autres fournitures suivies en stocks</t>
  </si>
  <si>
    <t>Variation des stocks : Produits de base</t>
  </si>
  <si>
    <t>Variation des stocks : Dispositifs médicaux stériles autres</t>
  </si>
  <si>
    <t>Variation des stocks : DMI figurant sur la liste mentionnée à l’article L.162-22-7 du CSS</t>
  </si>
  <si>
    <t>Achats stockés : Autres produits pharmaceutiques et produits à usage médical</t>
  </si>
  <si>
    <t>Variation des stocks de marchandises à caractère hôtelier et général</t>
  </si>
  <si>
    <t>RRR obtenus sur achats non stockés de matières premières et fournitures</t>
  </si>
  <si>
    <t>Sport</t>
  </si>
  <si>
    <t>Sous-traitance à caractère médico-social de personnel autres (PA)</t>
  </si>
  <si>
    <t>61231NMEDI</t>
  </si>
  <si>
    <t>Locations mobilières</t>
  </si>
  <si>
    <t>Entretien et réparations des biens à caractère non médical</t>
  </si>
  <si>
    <t>6214PA</t>
  </si>
  <si>
    <t>6216PA</t>
  </si>
  <si>
    <t>Autre personnel Autres (PA)</t>
  </si>
  <si>
    <t>Remboursements obtenus sur impôts, taxes et versements assimilés sur rémunérations (administration des impôts)</t>
  </si>
  <si>
    <t>Versements de transport - Personnel médical</t>
  </si>
  <si>
    <t>Remboursements  obtenus  sur  impôts,  taxes  et  versements  assimilés  sur rémunérations ( autres organismes)</t>
  </si>
  <si>
    <t>Charges sur exercices antérieurs</t>
  </si>
  <si>
    <t>Dotations aux amortissements des immobilisations incorporelles et corporelles</t>
  </si>
  <si>
    <t>Immobilisations financières</t>
  </si>
  <si>
    <t>Hospitalisation à temps partiel</t>
  </si>
  <si>
    <t>Actes techniques médicaux (hors imagerie)</t>
  </si>
  <si>
    <t>Actes dentaires</t>
  </si>
  <si>
    <t>FEH – Réduction du temps de travail ( RTT)</t>
  </si>
  <si>
    <t>Reprises sur provisions pour risques et charges financières</t>
  </si>
  <si>
    <t>CF</t>
  </si>
  <si>
    <t>Ú</t>
  </si>
  <si>
    <t>60224+603224</t>
  </si>
  <si>
    <t>60211+603211</t>
  </si>
  <si>
    <t>602261+6032261</t>
  </si>
  <si>
    <t>Créances admises en non valeur</t>
  </si>
  <si>
    <t>Achats non stockés : Autres fournitures non stockables</t>
  </si>
  <si>
    <t>Locations à caractère médical</t>
  </si>
  <si>
    <t>Commissions et frais sur émissions d'emprunts</t>
  </si>
  <si>
    <t>Locations de coffre</t>
  </si>
  <si>
    <t>Retenues et versements sur honoraires médicaux</t>
  </si>
  <si>
    <t>Rémunération principale</t>
  </si>
  <si>
    <t>Personnel titulaire et stagiaire</t>
  </si>
  <si>
    <t xml:space="preserve">Personnel sous contrats à durée déterminée (CDD) ou Régime indemnitaire </t>
  </si>
  <si>
    <t>PNM : Comités d'hygiène et de sécurité</t>
  </si>
  <si>
    <t>6112STHPA</t>
  </si>
  <si>
    <t>64729PI</t>
  </si>
  <si>
    <t>62181PS</t>
  </si>
  <si>
    <t>Dotations aux amortissements des immobilisations corporelles : Constructions sur sol d'autrui</t>
  </si>
  <si>
    <t>Reprises sur provisions pour pensions et obligations similaires</t>
  </si>
  <si>
    <t>Sous-traitance à caractère médical : Imagerie médicale</t>
  </si>
  <si>
    <t>Sous-traitance à caractère médical : laboratoires hors nomenclature</t>
  </si>
  <si>
    <t>Sous-traitance à caractère médical : Consultations spécialisées</t>
  </si>
  <si>
    <t>648PI</t>
  </si>
  <si>
    <t>CONSULT_MCO</t>
  </si>
  <si>
    <t>931114;adm_sacg_morgue</t>
  </si>
  <si>
    <t>PA_soins</t>
  </si>
  <si>
    <t>Coût moyen du Personnel autre salarié</t>
  </si>
  <si>
    <t>Nombre de journées</t>
  </si>
  <si>
    <t>CAT_C</t>
  </si>
  <si>
    <t>Petits matériels et périphériques informatiques : câbles, clés USB, graveurs, claviers, souris ...
consommables pour impression et autres consommables informatiques : cartouches
petits logiciels d'un coût faible (pas d'amortissement)  
cartes CPS ou équivalent</t>
  </si>
  <si>
    <t>Pour le budget H : Montant total du compte 61222 renseigné au RTC</t>
  </si>
  <si>
    <t>Pour le budget H : Montant des comptes 61231MEDIC + 61231NMEDI imputé en LGG DSI dans le RTC</t>
  </si>
  <si>
    <t>Contrôle concordance entre Total et Somme décomposition par nature</t>
  </si>
  <si>
    <t>6261 et 6265</t>
  </si>
  <si>
    <t>Réseau, frais télécom liés aux SIH</t>
  </si>
  <si>
    <t>6184 -Contrôle concordance entre Total et Somme décomposition par nature</t>
  </si>
  <si>
    <t>6284 - Prestations de services à caractère non médical - informatique: prestations AMOE, assistance technique</t>
  </si>
  <si>
    <t>Prestations AMOE, assistance technique</t>
  </si>
  <si>
    <t>Charges de personnels médicaux et internes/étudiants salariés - Equipe DSI</t>
  </si>
  <si>
    <t>PM_REM_AUTR_SERV</t>
  </si>
  <si>
    <t>total charges exploitation SIH</t>
  </si>
  <si>
    <t xml:space="preserve">Part charges exploitation SIH/charges exploitation </t>
  </si>
  <si>
    <t>708 - Produits des activités annexes de l'activité hospitalière</t>
  </si>
  <si>
    <t>7475 - Fonds de modernisation des établissements de santé publics et privés (FMESPP)</t>
  </si>
  <si>
    <t>REALN1_77</t>
  </si>
  <si>
    <t>78-</t>
  </si>
  <si>
    <t>REALN1_REMBEMPR</t>
  </si>
  <si>
    <t>Subvention non réintégrable (cf notions dans le guide)</t>
  </si>
  <si>
    <t>REALN1_RESSIH</t>
  </si>
  <si>
    <t>REALN1_ETPRPMETAB</t>
  </si>
  <si>
    <t>ETPR_PM_ETAB</t>
  </si>
  <si>
    <t>PNM_REM_DSI- Contrôle concordance entre Total et Somme décomposition par nature</t>
  </si>
  <si>
    <t>REALN1_DEPPNMREMAUTRSERV</t>
  </si>
  <si>
    <t>CTRL_REALN1_PNMREMAUTRSERVNAT</t>
  </si>
  <si>
    <t>PNM_REM_AUTRSERV- Contrôle concordance entre Total et Somme décomposition par nature</t>
  </si>
  <si>
    <t>CTRL_REALN1_PNMEXTAUTRSERVNAT</t>
  </si>
  <si>
    <t>DEP_PNM_EXT_AUTR_SERV_TEC</t>
  </si>
  <si>
    <t>Rémunérations des personnels salariés et charges de personnels extérieurs SIH - PNM</t>
  </si>
  <si>
    <t>Nb_passages_UHCD</t>
  </si>
  <si>
    <t>Nb_passages_tranfert</t>
  </si>
  <si>
    <t>Nb_passages_tot</t>
  </si>
  <si>
    <t>Données et informations spécifiques aux SMUR</t>
  </si>
  <si>
    <t>Nb_SMUR_tot</t>
  </si>
  <si>
    <t>Nombre de véhicules SMUR de type V.L.M (Véhicule  Médicalisé Léger)</t>
  </si>
  <si>
    <t>Nb_suppl_stf</t>
  </si>
  <si>
    <t>Nombre de suppléments SI/STF</t>
  </si>
  <si>
    <t>PS_assPuer</t>
  </si>
  <si>
    <t>Mut_PNM_U7</t>
  </si>
  <si>
    <t>Mut_PM_U3</t>
  </si>
  <si>
    <t>Mut_PM_U7</t>
  </si>
  <si>
    <t>ACT_SSR_HENC</t>
  </si>
  <si>
    <t>Praticiens à recrutement contractuel sans renouvellement de droit et praticiens associés</t>
  </si>
  <si>
    <t>Gardes des docteurs juniors</t>
  </si>
  <si>
    <t>Etbts ex-DGF / DGF : Reprises de provisions pour charges de personnel liées au CET – Personnel Sage-femme (SF)</t>
  </si>
  <si>
    <t>Quote-part des résultats sur opérations faites en commun ENC</t>
  </si>
  <si>
    <t>Transports (hors transport d'usagers) (réaffectation directe)</t>
  </si>
  <si>
    <t>Dotations aux amortissements des immobilisations corporelles : Installations générales, agencements, aménagements divers (réaffectation directe)</t>
  </si>
  <si>
    <t>Autre personnel extérieur sage-femme</t>
  </si>
  <si>
    <t>ENC - Rappel des montants à affecter (nets des produits déductibles) 
(A)</t>
  </si>
  <si>
    <t>PM_REMB</t>
  </si>
  <si>
    <t>SF_PM_REMB</t>
  </si>
  <si>
    <t>SF_PS_REMB</t>
  </si>
  <si>
    <t>SALP - hors CLM,CLD, syndicats et Garderie-Crèche</t>
  </si>
  <si>
    <t>Comptes analytiques PS_REMU + PS_REMB + 6492PS</t>
  </si>
  <si>
    <t>Comptes analytiques PA_REMU + PA_REMB + 6492PA</t>
  </si>
  <si>
    <t>Comptes analytiques Personnel Soignant + Personnel Autre</t>
  </si>
  <si>
    <t>Reprises sur amortissements des immobilisations incorporelles et corporelles</t>
  </si>
  <si>
    <t>Dispositifs médicaux utilisés principalement au cours du processus d’appareillage et de confection de prothèses et d’ortho-prothèses pour l'activité SSR</t>
  </si>
  <si>
    <t>phase5_enc</t>
  </si>
  <si>
    <t>Structure - Financier</t>
  </si>
  <si>
    <t>648SF_RA</t>
  </si>
  <si>
    <t>Rémunération à l'acte des SF des hospitalisés du champ MCO</t>
  </si>
  <si>
    <t>Allocations chômage des PM PNM</t>
  </si>
  <si>
    <t xml:space="preserve">Charges de personnel sage-femme sur exercice antérieur </t>
  </si>
  <si>
    <t>Déployer si inactive : Classeur fusionné : OUI
Classeur ENC : OUI</t>
  </si>
  <si>
    <t>MIG SSR</t>
  </si>
  <si>
    <t>Activité spécifique MCO - SMUR</t>
  </si>
  <si>
    <t>SAMT - Urgences</t>
  </si>
  <si>
    <t>MIG - Hors ENC</t>
  </si>
  <si>
    <t>SHOB</t>
  </si>
  <si>
    <t>n;sf_tot</t>
  </si>
  <si>
    <t>Dotation forfaitaire SSR</t>
  </si>
  <si>
    <t>Permanences des soins du personnel médical y compris charges sociales</t>
  </si>
  <si>
    <t>Dotations aux amortissements des immobilisations corporelles : Matériel de transport</t>
  </si>
  <si>
    <t>Charges locatives et de copropriété</t>
  </si>
  <si>
    <t>Logistique Médicale</t>
  </si>
  <si>
    <t>Ecoles</t>
  </si>
  <si>
    <t>Rabais, remises, ristournes obtenus sur autres services extérieurs</t>
  </si>
  <si>
    <t>641PS</t>
  </si>
  <si>
    <t>Versements libératoires ouvrant droit à l’exonération de la taxe d’apprentissage</t>
  </si>
  <si>
    <t xml:space="preserve">Capacité </t>
  </si>
  <si>
    <t>Entretiens et réparation sur biens mobiliers à caractère non médical : Matériel et mobilier de bureau</t>
  </si>
  <si>
    <t>9365;adm_hyg</t>
  </si>
  <si>
    <t>Restauration</t>
  </si>
  <si>
    <t>Charges :</t>
  </si>
  <si>
    <t>Montants ventilés</t>
  </si>
  <si>
    <t>racine_SA</t>
  </si>
  <si>
    <t>Dotations aux dépréciations des actifs circulants</t>
  </si>
  <si>
    <t>Masquage de la ligne en fonction du ou des champs ENC :
Masquer si 0 pour tous les champs paramétrés</t>
  </si>
  <si>
    <t>Entretien et réparations sur biens immobiliers</t>
  </si>
  <si>
    <t>Entretiens et réparation sur biens mobiliers à caractère médical : Matériel informatique</t>
  </si>
  <si>
    <t>Autres produits financiers</t>
  </si>
  <si>
    <t>PSL</t>
  </si>
  <si>
    <t>STML</t>
  </si>
  <si>
    <t>Prestations délivrées aux usagers et accompagnants - Chambres</t>
  </si>
  <si>
    <t>Personnel soignant</t>
  </si>
  <si>
    <t>N</t>
  </si>
  <si>
    <t>Titre</t>
  </si>
  <si>
    <t>645PS</t>
  </si>
  <si>
    <t>Primes d’assurance - Autres risques</t>
  </si>
  <si>
    <t>Divers services extérieurs (documentation, concours divers, frais de colloques, séminaires, frais de recrutement ...)</t>
  </si>
  <si>
    <t>Alimentation non stockable</t>
  </si>
  <si>
    <t>suffixe_SA</t>
  </si>
  <si>
    <t>6319PS</t>
  </si>
  <si>
    <t>Remboursements sur charges de sécurité sociale et de prévoyance - personnel soignant</t>
  </si>
  <si>
    <t>Remboursements sur charges de sécurité sociale et de prévoyance - personnel autre</t>
  </si>
  <si>
    <t>64719PA</t>
  </si>
  <si>
    <t>Total des charges de personnel salarié soignant (hors comptes 6721 et 649)</t>
  </si>
  <si>
    <t>Consommations de spécialités pharmaceutiques sous ATU</t>
  </si>
  <si>
    <t>MIG_SSRsans-imput</t>
  </si>
  <si>
    <t>Intitulés des postes ou comptes de charges ou produits</t>
  </si>
  <si>
    <t>Groupements Hospitaliers de Territoire - EPS support</t>
  </si>
  <si>
    <t>HAD - Continuité des soins</t>
  </si>
  <si>
    <t>93113;adm_agm</t>
  </si>
  <si>
    <t>9381;cle_strfin</t>
  </si>
  <si>
    <t>781532PA</t>
  </si>
  <si>
    <t>Crédit d’impôts de taxes sur les salaires aux bénéfices des associations (CITS)</t>
  </si>
  <si>
    <t>Euros de charge de dépenses médicales gérées par la pharmacie</t>
  </si>
  <si>
    <t>Achats stockés de matières premières et fournitures à caractère pharmaceutique</t>
  </si>
  <si>
    <t>Achats stockés : Fournitures de bureau et informatiques</t>
  </si>
  <si>
    <t>602663+6032663</t>
  </si>
  <si>
    <t>Variation des stocks : Spécialités pharmaceutiques avec AMM inscrites sur la liste prévue à l'article L. 162-22-7 du CSS</t>
  </si>
  <si>
    <t>Variation des stocks : Dispositifs médicaux implantables (DMI)</t>
  </si>
  <si>
    <t>Locations mobilières à caractère médical : Matériel de transport</t>
  </si>
  <si>
    <t>Autres frais divers</t>
  </si>
  <si>
    <t>Personnel mis à disposition ou prêté à l’établissement</t>
  </si>
  <si>
    <t>Rémunérations d'intermédiaires et honoraires Soignants - divers</t>
  </si>
  <si>
    <t>Publications</t>
  </si>
  <si>
    <t>Allocations logement</t>
  </si>
  <si>
    <t>Participation des professionnels à la formation continue - Personnel non médical</t>
  </si>
  <si>
    <t>Frais de culte et d'inhumation</t>
  </si>
  <si>
    <t>Pertes de change</t>
  </si>
  <si>
    <t>Dotations aux provisons pour litiges</t>
  </si>
  <si>
    <t>Forfaits innovation-MCO</t>
  </si>
  <si>
    <t>Produits des médicaments facturées en sus des séjours-SSR</t>
  </si>
  <si>
    <t>Consultations et actes externes-MCO</t>
  </si>
  <si>
    <t>Spécialités   pharmaceutiques   ou   dispositifs   médicaux administrés en consultations externes, relevant de l’article L162-27 ou L165-1 du code de la sécurité sociale</t>
  </si>
  <si>
    <t>Forfaits</t>
  </si>
  <si>
    <t>Achats non stockés : Spécialités pharmaceutiques avec AMM non mentionnées dans la liste prévue à l'article L. 162-22-7 du CSS</t>
  </si>
  <si>
    <t>60225+603225</t>
  </si>
  <si>
    <t>6012+60312</t>
  </si>
  <si>
    <t>60212+603212</t>
  </si>
  <si>
    <t>Contributions aux groupements d’intérêt public (GIP)</t>
  </si>
  <si>
    <t>Achats non stockés : Fournitures d’atelier</t>
  </si>
  <si>
    <t>Locations mobilières à caractère médical</t>
  </si>
  <si>
    <t>Charges à caractère médical - Autres</t>
  </si>
  <si>
    <t>Assistants et assistants associés</t>
  </si>
  <si>
    <t>Déplacements réalisés au cours d'une période d'astreinte</t>
  </si>
  <si>
    <t>Remboursement sur rémunérations du personnel non médical</t>
  </si>
  <si>
    <t>Remboursements sur charges de sécurité sociale et de prévoyance – personnel non médical</t>
  </si>
  <si>
    <t>PM : Œuvres sociales</t>
  </si>
  <si>
    <t>6112STPA</t>
  </si>
  <si>
    <t>64729PM</t>
  </si>
  <si>
    <t>Dotations aux amortissements des immobilisations corporelles : Constructions sur sol propre</t>
  </si>
  <si>
    <t>Dotations aux amortissements des immobilisations corporelles : Collections et œuvres d'art</t>
  </si>
  <si>
    <t>647MEDTR</t>
  </si>
  <si>
    <t>648PM</t>
  </si>
  <si>
    <t>Charges de personnel médical extérieur sur exercice antérieur (y compris internes)</t>
  </si>
  <si>
    <t>Autres charges sociales du Personnel autre sauf médecine du travail, pharmacie (hors 64715 et 64719PA)</t>
  </si>
  <si>
    <t>Nb d'ETPR Personnels médico-techniques</t>
  </si>
  <si>
    <t>n;charges_pnm</t>
  </si>
  <si>
    <t>Médecine du travail</t>
  </si>
  <si>
    <t>PARTIE 1 - CHARGES ET PRODUITS</t>
  </si>
  <si>
    <t>61232 - Redevances de crédit bail : part fonctionnement - partenariats public privé =&gt; baux emphytéotiques</t>
  </si>
  <si>
    <t>Colloques et conférences dédiés au SI</t>
  </si>
  <si>
    <t>623 - Informations, publications, relations publiques</t>
  </si>
  <si>
    <t>6284_ASP</t>
  </si>
  <si>
    <t>6284_COT</t>
  </si>
  <si>
    <t>Charges de personnels médicaux et internes/étudiants salariés - Autres services</t>
  </si>
  <si>
    <t>Charges des emprunts et dettes contractés pour des investissements SIH</t>
  </si>
  <si>
    <t>6721_DSI</t>
  </si>
  <si>
    <t>REALN1_AMOR</t>
  </si>
  <si>
    <t>Le ratio charges d'exploitation SIH/charges d'exploitation totales se situe en général entre 1 % et 3 %, voire 5 %. 
Une valeur supérieure à 10 % serait vraisemblablement anormale et demanderait à être vérifiée</t>
  </si>
  <si>
    <t>-Sous traitance de personnel ou logiciel à d'autres établissements
-Mise à disposition dans un cadre juridique légal de logiciels ou personnel, notamment dans le cadre d'une mutualisation de personnel ou de matériel</t>
  </si>
  <si>
    <t>748-</t>
  </si>
  <si>
    <t>7548 - Remboursements de frais (autres)</t>
  </si>
  <si>
    <t>Pour le budget H : Montant du compte 7548 imputé en LGG DSI dans le RTC</t>
  </si>
  <si>
    <t>775 - Produits des cessions d'éléments d'actif</t>
  </si>
  <si>
    <t>Pour le budget H : Montant du compte 777 imputé en LGG DSI dans le RTC</t>
  </si>
  <si>
    <t>PART_PR_SIH_ETAB</t>
  </si>
  <si>
    <t xml:space="preserve">Immobilisations  en cours </t>
  </si>
  <si>
    <t>REALN1_AVANCACO</t>
  </si>
  <si>
    <t>Avances et acomptes versés sur commande d'immobilisations corporelles</t>
  </si>
  <si>
    <t>13 - Autres subventions (hors 13182 et 13183)</t>
  </si>
  <si>
    <t>Dettes baux emphytéotiques</t>
  </si>
  <si>
    <t>ETPR_DSI</t>
  </si>
  <si>
    <t>ETPR_PNM_AUTR_SERV_TEC</t>
  </si>
  <si>
    <t>Nombre ETPR total établissement</t>
  </si>
  <si>
    <t xml:space="preserve">Nombre d'ETPR PNM SIH </t>
  </si>
  <si>
    <t>ETPR_PNM_ETAB</t>
  </si>
  <si>
    <t>REALN1_DEPPNMREMDSI</t>
  </si>
  <si>
    <t>DEP_PNM_EXT_DSI_TEC</t>
  </si>
  <si>
    <t>Part Rémunération et charges de personnels extérieurs  -SIH /Rémunération et charges de personnels extérieurs établissement  - PM/PI/PNM</t>
  </si>
  <si>
    <t>REALN1_DEPPMETAB</t>
  </si>
  <si>
    <t>REALN1_PARTDEPPMSIHETAB</t>
  </si>
  <si>
    <t>Nombre de lits</t>
  </si>
  <si>
    <r>
      <t xml:space="preserve">SI OUI, Précisez le Nb annuel d'avis fournis par l'équipe de liaison de psychiatrie </t>
    </r>
    <r>
      <rPr>
        <u/>
        <sz val="10"/>
        <color indexed="56"/>
        <rFont val="Arial"/>
        <family val="2"/>
      </rPr>
      <t>aux urgences</t>
    </r>
    <r>
      <rPr>
        <sz val="10"/>
        <color indexed="56"/>
        <rFont val="Arial"/>
        <family val="2"/>
      </rPr>
      <t>, pour les patients hospitalisés</t>
    </r>
  </si>
  <si>
    <t>Nb_SMUR_tiih</t>
  </si>
  <si>
    <t>Nb_SMUR_intra</t>
  </si>
  <si>
    <t>IGS_moyen</t>
  </si>
  <si>
    <t>Nb d'avis spécialisés délivrés par d'autres disciplines pour les patients non hospitalisés (hors actes techniques)</t>
  </si>
  <si>
    <t>Mut_PNM_oui_non</t>
  </si>
  <si>
    <t>Rémunérations statutaires et indemnités accessoires des docteurs juniors</t>
  </si>
  <si>
    <t>Gardes et astreintes des docteurs juniors</t>
  </si>
  <si>
    <t>60228HPROT</t>
  </si>
  <si>
    <t>Charges Indirectes</t>
  </si>
  <si>
    <t>Remb. sur rémunérat° ou sur charges sociales PI (cptes 6319, 6339, 6419, 6429, 6459, 6479, 6489)</t>
  </si>
  <si>
    <t>Impôts sur les sociétés (dont Taxe sur les véhicules de sociétés) (réaffectation directe)</t>
  </si>
  <si>
    <t>LM, LGG, STR</t>
  </si>
  <si>
    <t>PA_REMB</t>
  </si>
  <si>
    <t>615253_ENC</t>
  </si>
  <si>
    <t>68112CONST_ENC</t>
  </si>
  <si>
    <t>Consultations externes SSR</t>
  </si>
  <si>
    <t>SACG (hors service mortuaire et morgue) -Finances-comptabilité</t>
  </si>
  <si>
    <t>Crédit-bail mobilier : Matériel médical</t>
  </si>
  <si>
    <t>Consommations d'autres dispositifs médico-chirurgicaux et fournitures médicales (ligatures, sondes, petit matériel médico-chirurgical stérile et non stérile, pansements et autres fournitures médicales), sauf 60228PROTH et 603228PROTH si activité SSR</t>
  </si>
  <si>
    <t>SALP - ARE</t>
  </si>
  <si>
    <t>HAD_act</t>
  </si>
  <si>
    <t>HAD_enc</t>
  </si>
  <si>
    <r>
      <t xml:space="preserve">Dotations aux amortissements des immobilisations corporelles (pour ENC HAD) : Installations techniques, matériel et outillage médicaux </t>
    </r>
    <r>
      <rPr>
        <b/>
        <u/>
        <sz val="8"/>
        <rFont val="Arial"/>
        <family val="2"/>
      </rPr>
      <t>à pression négative</t>
    </r>
  </si>
  <si>
    <t>93614;adm_pharma_radio</t>
  </si>
  <si>
    <t>93112122;adm_salp_syndic</t>
  </si>
  <si>
    <t>93112124;adm_salp_gard</t>
  </si>
  <si>
    <r>
      <t xml:space="preserve">Saisie des ETPR PA
</t>
    </r>
    <r>
      <rPr>
        <sz val="9"/>
        <rFont val="Arial"/>
        <family val="2"/>
      </rPr>
      <t>(hors ETP liés aux comptes 621,622 et 6484)</t>
    </r>
  </si>
  <si>
    <t>6723_ENC</t>
  </si>
  <si>
    <t>phase5_rtc</t>
  </si>
  <si>
    <t>restant_enc</t>
  </si>
  <si>
    <t>Coût moyen du Personnel Sage-Femme salarié</t>
  </si>
  <si>
    <t>Nombre de préparations</t>
  </si>
  <si>
    <t>Nb de courses motorisées réalisées en sous-traitance</t>
  </si>
  <si>
    <r>
      <t xml:space="preserve">Les éléments ci-dessous ont été définis dans le cadre de l'enquête de coûts Soins Critiques Urgences.
</t>
    </r>
    <r>
      <rPr>
        <sz val="11"/>
        <color theme="9"/>
        <rFont val="Arial"/>
        <family val="2"/>
      </rPr>
      <t>Le receuil est facultatif dans le cadre du RTC.</t>
    </r>
  </si>
  <si>
    <t>Réalisé Année N</t>
  </si>
  <si>
    <t>648PI_RA</t>
  </si>
  <si>
    <t>Autres charges de personnel autres (hors personnel extérieur, RA et 6489PA)</t>
  </si>
  <si>
    <t>Rémunération à l'acte des PM des hospitalisés du champ MCO</t>
  </si>
  <si>
    <t>Nouveaux praticiens contractuels en CDI</t>
  </si>
  <si>
    <t>Nb d'ETPR Personnels des services de soins : Personnels de rééducation</t>
  </si>
  <si>
    <t>Produits SIH - Montant exploitation (CRPP et CRPA)</t>
  </si>
  <si>
    <t>Charges de personnel sage-femme extérieur sur exercice antérieur</t>
  </si>
  <si>
    <t>Solde</t>
  </si>
  <si>
    <t>Règle de déploiement</t>
  </si>
  <si>
    <t>MIG MCO</t>
  </si>
  <si>
    <t>Activités spécifiques MCO</t>
  </si>
  <si>
    <t>SAMT Plateaux de balnéothérapie</t>
  </si>
  <si>
    <t>uo_etalon</t>
  </si>
  <si>
    <t>93115;cle_dim_strat</t>
  </si>
  <si>
    <t>SHON</t>
  </si>
  <si>
    <t>931113;cle_sacg_eco</t>
  </si>
  <si>
    <t>Coût moyen du Personnel docteurs juniors, internes, FFI et étudiants salariés</t>
  </si>
  <si>
    <t>adm_etp_tot</t>
  </si>
  <si>
    <t>cm_sf</t>
  </si>
  <si>
    <t>adm_etp_aut</t>
  </si>
  <si>
    <t>Coût moyen du Personnel soignant salarié</t>
  </si>
  <si>
    <t>adm_nbent</t>
  </si>
  <si>
    <t>Indemnités forfaitaires pour travail de dimanches et jours feriés</t>
  </si>
  <si>
    <t>Complément de traitement indiciaire (CTI)</t>
  </si>
  <si>
    <t>Congés payés des agents recrutés sous contrat de droit privé</t>
  </si>
  <si>
    <t>Spécialités pharmaceutiques avec AMM non mentionnées dans la liste prévue à l'article L. 162-22-7 du CSS</t>
  </si>
  <si>
    <t>Quote-part des résultats sur opérations faites en commun</t>
  </si>
  <si>
    <t>Nature du champ</t>
  </si>
  <si>
    <t>Rabais, remises et ristournes obtenus sur services extérieurs</t>
  </si>
  <si>
    <t>631PS</t>
  </si>
  <si>
    <t>Maintenance sur biens mobiliers à caractère médical : Informatique à caractère médical</t>
  </si>
  <si>
    <t>Contrôle</t>
  </si>
  <si>
    <t>Masquage de la ligne en fonction du statut de l'établissement :
Masquer si 0</t>
  </si>
  <si>
    <t>CDP</t>
  </si>
  <si>
    <t>633PS</t>
  </si>
  <si>
    <t>Dotations aux dépréciations des immobilisations corporelles et incorporelles</t>
  </si>
  <si>
    <t>Transferts de charges financières</t>
  </si>
  <si>
    <t>Intitulés</t>
  </si>
  <si>
    <t>Charges diverses de gestion courante</t>
  </si>
  <si>
    <t>SP FES</t>
  </si>
  <si>
    <t>Autres charges financières</t>
  </si>
  <si>
    <t>Autre logistique médicale</t>
  </si>
  <si>
    <t>Eau et assainissement</t>
  </si>
  <si>
    <t>Reprises sur provisions (à inscrire dans les produits financiers)</t>
  </si>
  <si>
    <t>Subventions versées au SMUR</t>
  </si>
  <si>
    <t>Prestations effectuées au profit des malades d'un autre établissement</t>
  </si>
  <si>
    <t>9362;cle_steril</t>
  </si>
  <si>
    <t>Fond d'intervention régional (FIR)</t>
  </si>
  <si>
    <t>CR3C</t>
  </si>
  <si>
    <t>Consommations de couches, alèses et produits absorbants</t>
  </si>
  <si>
    <t>Remboursements obtenus sur impôts, taxes et versements assimilés sur rémunérations (autres organismes)  du personnel médical internes et étudiants</t>
  </si>
  <si>
    <t>SPE_SSR_PARC</t>
  </si>
  <si>
    <t>SPE_SSR_ATEL</t>
  </si>
  <si>
    <t>9313;adm_resto</t>
  </si>
  <si>
    <t>93116;adm_hotel</t>
  </si>
  <si>
    <t>9382;adm_strimmo</t>
  </si>
  <si>
    <t>Etbts ex-DGF / DGF : Dotations aux provisions pour charges de personnel liées au CET –  Personnel médical des internes et étudiants (PI)</t>
  </si>
  <si>
    <t>Dotations aux provisions pour risques et charges d'exploitation sauf Dotations aux provisions pour charges de personnel liées au CET</t>
  </si>
  <si>
    <t>Activités cliniques Psy hors ENC</t>
  </si>
  <si>
    <t>Logistique et gestion générale</t>
  </si>
  <si>
    <r>
      <t xml:space="preserve">Produits non déductibles  : 
</t>
    </r>
    <r>
      <rPr>
        <b/>
        <sz val="8"/>
        <rFont val="Arial"/>
        <family val="2"/>
      </rPr>
      <t>Recettes liées aux Act. Subs. et RCRA</t>
    </r>
    <r>
      <rPr>
        <sz val="8"/>
        <rFont val="Arial"/>
        <family val="2"/>
      </rPr>
      <t xml:space="preserve">
(H)</t>
    </r>
  </si>
  <si>
    <t>Contribution aux GIE à une structure médicale</t>
  </si>
  <si>
    <t>6522M</t>
  </si>
  <si>
    <t>Achats stockés : Fournitures scolaires, éducatives et de loisirs</t>
  </si>
  <si>
    <t>60261+603261</t>
  </si>
  <si>
    <t>60265FBURE</t>
  </si>
  <si>
    <t>Variation de stocks : Spécialités pharmaceutiques avec AMM non mentionnées dans la liste prévue à l'article L. 162-22-7 du CSS</t>
  </si>
  <si>
    <t>603215HPSL</t>
  </si>
  <si>
    <t xml:space="preserve">Variation des stocks : Autres produits à usage médical </t>
  </si>
  <si>
    <t>Variation des stocks :  Dispositifs médicaux pour dialyse</t>
  </si>
  <si>
    <t>603265FBURE</t>
  </si>
  <si>
    <t>Primes d'assurance</t>
  </si>
  <si>
    <t>6214PM</t>
  </si>
  <si>
    <t>6216PM</t>
  </si>
  <si>
    <t>Autre personnel Soignant (PS)</t>
  </si>
  <si>
    <t>Taxe sur les salaires</t>
  </si>
  <si>
    <t>Dotations aux provisions pour risques</t>
  </si>
  <si>
    <t>Produits des activités annexes à l'activité hospitalière</t>
  </si>
  <si>
    <t>Variation des en-cours de production de biens</t>
  </si>
  <si>
    <t>Interruptions volontaires de grossesse ( IVG)</t>
  </si>
  <si>
    <t>Transplantations  d’organes  et  greffes  de  moelle  osseuse (FAG)</t>
  </si>
  <si>
    <t>Forfaits petit matériel (FFM)</t>
  </si>
  <si>
    <t>Spécialités coûteuses et très coûteuses</t>
  </si>
  <si>
    <t>Protection maternelle et infantile ( PMI)</t>
  </si>
  <si>
    <t>Actes de chirurgie</t>
  </si>
  <si>
    <t>Contrôles sur les ETPR</t>
  </si>
  <si>
    <t>60215PSL+603215PSL</t>
  </si>
  <si>
    <t>60213+603213</t>
  </si>
  <si>
    <t>Autres charges diverses de personnel : Personnel  non médical</t>
  </si>
  <si>
    <t>Dotations aux autres provisions pour charges</t>
  </si>
  <si>
    <t>Autres reprises sur provisions réglementées</t>
  </si>
  <si>
    <t>62152PM</t>
  </si>
  <si>
    <t>Solde débit issu du CF</t>
  </si>
  <si>
    <t>Permanence de soins par astreinte</t>
  </si>
  <si>
    <t>Contrats soumis à des dispositions particulières</t>
  </si>
  <si>
    <t>Remboursements sur charges de sécurité sociale et de prévoyance – personnel médical</t>
  </si>
  <si>
    <t>PM : Œuvres sociales - Gestion en interne</t>
  </si>
  <si>
    <t>60221+60222+60223+60227+60228HPROT+603221+603222+603223+603227+603228HPROT</t>
  </si>
  <si>
    <t>Reclassement des comptes CF à détailler
(L)</t>
  </si>
  <si>
    <t>62261CAC</t>
  </si>
  <si>
    <t>Autres charges sociales - Personnel non médical - médecine du travail et pharmacie</t>
  </si>
  <si>
    <t xml:space="preserve">Sous-traitance à caractère médical : hospitalisation à l'extérieur
</t>
  </si>
  <si>
    <t>Fournitures d'atelier</t>
  </si>
  <si>
    <t>Fonds européeens</t>
  </si>
  <si>
    <t>PA_admin</t>
  </si>
  <si>
    <t>SIH_TEC</t>
  </si>
  <si>
    <t>Production pour les CRA</t>
  </si>
  <si>
    <t>REALN1_602</t>
  </si>
  <si>
    <t>REALN1_606</t>
  </si>
  <si>
    <t>60625INFO - Fournitures informatiques</t>
  </si>
  <si>
    <t>Pour le budget H : Montant total du compte 61221 renseigné au RTC</t>
  </si>
  <si>
    <t>Pour contrat concernant le SI</t>
  </si>
  <si>
    <t>REALN1_613</t>
  </si>
  <si>
    <t>Locations de matériel informatique à caractère non médical
Locations de salles, de sites pour l'informatique à caractère non médical</t>
  </si>
  <si>
    <t>615161 et 615261 - Maintenance informatique à caractère médical  et non médical: équipements réseaux</t>
  </si>
  <si>
    <t>CTRL_REALN1_6284NAT</t>
  </si>
  <si>
    <r>
      <t xml:space="preserve">Charges des personnels extérieurs </t>
    </r>
    <r>
      <rPr>
        <b/>
        <sz val="9"/>
        <rFont val="Arial"/>
        <family val="2"/>
      </rPr>
      <t>médicaux - Equipe DSI</t>
    </r>
  </si>
  <si>
    <t>PM_EXT_AUTR_SERV</t>
  </si>
  <si>
    <t>Pour le budget H : Montant du compte 655 imputé en LGG DSI dans le RTC</t>
  </si>
  <si>
    <t>6721 - Charges de personnel sur exercices antérieurs - Equipe DSI</t>
  </si>
  <si>
    <t>68742 - Dotations aux provisions règlementées pour renouvellement des immobilisations</t>
  </si>
  <si>
    <t>Dotations aux provisions règlementées pour renouvellement des immobilisations</t>
  </si>
  <si>
    <t>dotations aux provisions constatées au cours de l'exercice et correspondant à tout ou partie aux aides perçues au titre du SIH</t>
  </si>
  <si>
    <t>Provisions pour risques, pour charges relatives au SI</t>
  </si>
  <si>
    <t>PART_CH_SIH_ETAB</t>
  </si>
  <si>
    <t>Nature des Emplois/Ressources</t>
  </si>
  <si>
    <t>203 - Immobilisations incorporelles : frais d'études, de recherche et développement: prestations AMOA dont schémas directeur, conseil et audits</t>
  </si>
  <si>
    <t>Immobilisations incorporelles : frais d'études, de recherche et développement</t>
  </si>
  <si>
    <t>203 - Immobilisations incorporelles : frais d'études, de recherche et développement: prestations AMOE, assistance technique</t>
  </si>
  <si>
    <t>21832_SERV</t>
  </si>
  <si>
    <t>lecture directe</t>
  </si>
  <si>
    <t>EMP_ETAB</t>
  </si>
  <si>
    <t>Montant total emplois investissement établissement</t>
  </si>
  <si>
    <t>Nature</t>
  </si>
  <si>
    <t>Pour le budget H : ETPR PM déclarés en LGG DSI dans le RTC</t>
  </si>
  <si>
    <t>personnel médical et internes/étudiants affecté en partie ou totalement à la gestion du SI, de façon ponctuelle ou permanente</t>
  </si>
  <si>
    <t xml:space="preserve">Nombre d'ETPR total SIH </t>
  </si>
  <si>
    <t>REALN1_ETPRPNMETAB</t>
  </si>
  <si>
    <t>Nombre total ETPR PNM établissement</t>
  </si>
  <si>
    <t>DEP_PNM_REM_DSI_ADMIN</t>
  </si>
  <si>
    <t>DEP_PNM_REM_DSI_SOI</t>
  </si>
  <si>
    <r>
      <t xml:space="preserve">Personnel des services de soins  </t>
    </r>
    <r>
      <rPr>
        <b/>
        <sz val="9"/>
        <rFont val="Arial"/>
        <family val="2"/>
      </rPr>
      <t>salarié</t>
    </r>
  </si>
  <si>
    <t>REALN1_DEPAUTRSERV</t>
  </si>
  <si>
    <t>REALN1_DEPPMEXTAUTRSERV</t>
  </si>
  <si>
    <t>REALN1_DEPPNMREMAUTRSERVTEC</t>
  </si>
  <si>
    <t>% des RUM à DMS=1 jour</t>
  </si>
  <si>
    <t>Nb_vehicules_SMURb</t>
  </si>
  <si>
    <t>Nombre de suppléments NN3</t>
  </si>
  <si>
    <t>Nombre de dialyses réalisées</t>
  </si>
  <si>
    <t xml:space="preserve">Nombre annuel d'interventions réalisées au cours de séjours de réanimation </t>
  </si>
  <si>
    <t>PS_IDE</t>
  </si>
  <si>
    <t>Contrôle / onglet ETPR : Nb d'ETPR Personnels des services de soins - détail indiqué ci-dessus =&gt; doit être =0</t>
  </si>
  <si>
    <t>Unité 2</t>
  </si>
  <si>
    <t>Réalisez-vous une répartition au réel des ETPR PNM entre ces unités ? Oui/non</t>
  </si>
  <si>
    <t>Masquage de la ligne en fonction du ou des champs ENC : Masquer si 0 pour tous les champs paramétrés</t>
  </si>
  <si>
    <t>Personnel Sage-Femme</t>
  </si>
  <si>
    <t>Versements mobilité</t>
  </si>
  <si>
    <t>603228HPROT</t>
  </si>
  <si>
    <t>Etbts ex-DGF / DGF : Atténuations de charges- portabilité compte épargne temps (CET)  - Personnel sage-femme (SF)</t>
  </si>
  <si>
    <t>Entretiens et réparation sur biens mobiliers à caractère non médical : Matériel et mobilier de bureau (réaffectation directe)</t>
  </si>
  <si>
    <t>615252_ENC</t>
  </si>
  <si>
    <t>Consultations externes MCO</t>
  </si>
  <si>
    <t>6243USAG+6245</t>
  </si>
  <si>
    <t>SACG (hors service mortuaire et morgue) - Gestion économique</t>
  </si>
  <si>
    <t>SACG (hors service mortuaire et morgue) - Finance - Comptabilité</t>
  </si>
  <si>
    <t>SALP - Syndicats</t>
  </si>
  <si>
    <t>PSY_act</t>
  </si>
  <si>
    <r>
      <rPr>
        <b/>
        <sz val="9"/>
        <rFont val="Arial"/>
        <family val="2"/>
      </rPr>
      <t>Saisie des ETPR PS</t>
    </r>
    <r>
      <rPr>
        <sz val="9"/>
        <rFont val="Arial"/>
        <family val="2"/>
      </rPr>
      <t xml:space="preserve">
(hors ETP liés aux comptes 621,622 et 6484)</t>
    </r>
  </si>
  <si>
    <t>Saisie des ETPR PM</t>
  </si>
  <si>
    <t>Test : toutes les cellules de la colonne "Montant restant à affecter dans les phases suivantes" sont positives</t>
  </si>
  <si>
    <t>AUTRESDEP_T1</t>
  </si>
  <si>
    <t>Comptes analytiques SF_REMU + SF_REMB + 6492PS_SF + 6491PM_SF</t>
  </si>
  <si>
    <t>Nombre d'interventions</t>
  </si>
  <si>
    <t>Act.Spé. SSR - Parc</t>
  </si>
  <si>
    <t>Surface plancher</t>
  </si>
  <si>
    <t>931113;adm_sacg_eco</t>
  </si>
  <si>
    <t>cm_ps</t>
  </si>
  <si>
    <t>n;charges_sf</t>
  </si>
  <si>
    <t>n;pa_medicotech</t>
  </si>
  <si>
    <t>montant</t>
  </si>
  <si>
    <t>Nombre d'unités d'œuvre produites total</t>
  </si>
  <si>
    <t>n;uomt_med</t>
  </si>
  <si>
    <t>Dotations aux amortissements et aux provisions - Charges financières</t>
  </si>
  <si>
    <t>HPRR</t>
  </si>
  <si>
    <t>C</t>
  </si>
  <si>
    <t>Maintenance sur biens mobiliers à caractère médical : Matériel médical</t>
  </si>
  <si>
    <t>Blanchissage à l'extérieur</t>
  </si>
  <si>
    <t>Report des ressources non utlisées des exercices antérieurs</t>
  </si>
  <si>
    <t>Hygiène hospitalière et vigilances</t>
  </si>
  <si>
    <t>Dotations aux amortissements des immobilisations incorporelles : Autres immobilisations incorporelles</t>
  </si>
  <si>
    <t>Fournitures de bureau</t>
  </si>
  <si>
    <t>PARTICIP</t>
  </si>
  <si>
    <t>Autres produits de base, pharmaceutiques et à usage médical</t>
  </si>
  <si>
    <t>61223PN</t>
  </si>
  <si>
    <t>Rabais, remises et ristournes obtenus sur achats</t>
  </si>
  <si>
    <t>Crédit bail mobilier : Logiciels et progiciels</t>
  </si>
  <si>
    <t>Produits exceptionnels sur opérations de gestion</t>
  </si>
  <si>
    <t>Combustibles et carburants</t>
  </si>
  <si>
    <t>Linge et habillement</t>
  </si>
  <si>
    <t>Informatique à l'extérieur</t>
  </si>
  <si>
    <t>Produits à la charge de l'assurance maladie</t>
  </si>
  <si>
    <t>donnees_globales</t>
  </si>
  <si>
    <t>RETRAITE</t>
  </si>
  <si>
    <t>64519PA</t>
  </si>
  <si>
    <t>64529PM</t>
  </si>
  <si>
    <t>64529PI</t>
  </si>
  <si>
    <t>Remboursements sur autres charges de personnel médical</t>
  </si>
  <si>
    <t>Consommations d'autres fournitures suivies en stocks</t>
  </si>
  <si>
    <t>Remboursements obtenus sur impôts, taxes et versements assimilés sur rémunérations (autres organismes) du personnel soignant</t>
  </si>
  <si>
    <t>Remboursements obtenus sur impôts, taxes et versements assimilés sur rémunérations (autres organismes) du personnel médical</t>
  </si>
  <si>
    <t>HAD : Transport des intervenants</t>
  </si>
  <si>
    <t>CNI_PND_A</t>
  </si>
  <si>
    <t>93114;cle_dsi</t>
  </si>
  <si>
    <t>93115;adm_dim</t>
  </si>
  <si>
    <t xml:space="preserve">Consommations d'autres produits à usage médical </t>
  </si>
  <si>
    <t>Contribution aux GCS à une structure non médicale</t>
  </si>
  <si>
    <t>9381;adm_strfin</t>
  </si>
  <si>
    <t>Etbts ex-DGF / DGF : Dotations aux provisions pour charges de personnel liées au CET – Personnel autre (PA)</t>
  </si>
  <si>
    <t>Etbts ex-DGF / DGF : Reprises de provisions pour charges de personnel liées au CET – Personnel soignant (PS)</t>
  </si>
  <si>
    <t>BCMSS_2</t>
  </si>
  <si>
    <r>
      <t xml:space="preserve">Produits non déductibles : 
</t>
    </r>
    <r>
      <rPr>
        <b/>
        <sz val="8"/>
        <rFont val="Arial"/>
        <family val="2"/>
      </rPr>
      <t>Produits de l'activité hospitalière</t>
    </r>
    <r>
      <rPr>
        <sz val="8"/>
        <rFont val="Arial"/>
        <family val="2"/>
      </rPr>
      <t xml:space="preserve">
(G)</t>
    </r>
  </si>
  <si>
    <t>MIG_MCOsans-imput</t>
  </si>
  <si>
    <t>Type d'intervenants HAD</t>
  </si>
  <si>
    <t>Achats stockés : Dispositifs  médicaux  non  stériles  à  usage  unique,  pansements, ligatures</t>
  </si>
  <si>
    <t>Achats stockés : Dispositifs médicaux stériles autres</t>
  </si>
  <si>
    <t>Achats stockés : Digestif</t>
  </si>
  <si>
    <t>Achats stockés : Alimentation</t>
  </si>
  <si>
    <t>60262+603262</t>
  </si>
  <si>
    <t>60265FBURE+603265FBURE</t>
  </si>
  <si>
    <t>60265FINFO+603265FINFO</t>
  </si>
  <si>
    <t>Variation des stocks : Parentéral</t>
  </si>
  <si>
    <t>Variation des stocks : Fournitures de bureau et informatiques</t>
  </si>
  <si>
    <t>Services extérieurs</t>
  </si>
  <si>
    <t>Vacances et sorties à l’extérieur</t>
  </si>
  <si>
    <t>61223CBMED</t>
  </si>
  <si>
    <t>613152EQUIP</t>
  </si>
  <si>
    <t>Personnel Soignant extérieur à l'établissement - Plans locaux d'insertion (PS)</t>
  </si>
  <si>
    <t>Autre personnel Médical (PM)</t>
  </si>
  <si>
    <t>Foires et expositions</t>
  </si>
  <si>
    <t>Fonds pour l’emploi hospitalier</t>
  </si>
  <si>
    <t>Autres impôts, taxes et versements assimilés (administrations des impôts)</t>
  </si>
  <si>
    <t>6452PDS</t>
  </si>
  <si>
    <t>Prélèvements d’organes ou de tissus ( CPO)</t>
  </si>
  <si>
    <t>Produits du financement des activités de SSR</t>
  </si>
  <si>
    <t>Forfaits accueil et traitement des urgences (ATU)</t>
  </si>
  <si>
    <t>Consultations et actes externes, dont ticket modérateur</t>
  </si>
  <si>
    <t>Forfait journalier SSR</t>
  </si>
  <si>
    <t>Produits des prestations au titre des conventions internationales</t>
  </si>
  <si>
    <t>Actes d’imagerie et d’échographie</t>
  </si>
  <si>
    <t>Autres produits de gestion courante</t>
  </si>
  <si>
    <t>Achats non stockés : Fluides et gaz médicaux</t>
  </si>
  <si>
    <t>60218CM+603218CM</t>
  </si>
  <si>
    <t>Autres charges diverses de personnel : Personnel  médical</t>
  </si>
  <si>
    <t>Atténuations de charges - Portabilité compte épargne temps (CET) : PNM</t>
  </si>
  <si>
    <t>Achats non stockés : Énergie et électricité</t>
  </si>
  <si>
    <t>Achats non stockés : Chauffage</t>
  </si>
  <si>
    <t>Entretien et réparations des biens à caractère médical</t>
  </si>
  <si>
    <t>Reprises sur provisions pour charges de personnel liéees au CET : PNM</t>
  </si>
  <si>
    <t>Reprises sur provisions exceptionnelles</t>
  </si>
  <si>
    <t>62151PS</t>
  </si>
  <si>
    <t>Indemnités hors gardes et astreintes</t>
  </si>
  <si>
    <t>Praticiens contractuels en CDD</t>
  </si>
  <si>
    <t>Régime indemnitaire</t>
  </si>
  <si>
    <t>Astreintes</t>
  </si>
  <si>
    <t>Indemnités dégressive</t>
  </si>
  <si>
    <t>Allocations de départ à la retraite ou régime indemnitaire</t>
  </si>
  <si>
    <t>Indemnité de résidence (Congés payés)</t>
  </si>
  <si>
    <t>Impots, taxes et versements assimilés sur rémunérations (autres organismes) du personnel soignant (hors 6339PS)</t>
  </si>
  <si>
    <t>PNM : Œuvres sociales</t>
  </si>
  <si>
    <t>PS_EXT</t>
  </si>
  <si>
    <r>
      <t>Montant retraité
 (C )
(=</t>
    </r>
    <r>
      <rPr>
        <b/>
        <sz val="8"/>
        <color theme="4"/>
        <rFont val="Arial"/>
        <family val="2"/>
      </rPr>
      <t>J+K+L</t>
    </r>
    <r>
      <rPr>
        <b/>
        <sz val="8"/>
        <rFont val="Arial"/>
        <family val="2"/>
      </rPr>
      <t>+A+B)</t>
    </r>
  </si>
  <si>
    <t>Retraitement extra-comptable
(B)</t>
  </si>
  <si>
    <t>Autres charges sociales du Personnel médical sauf médecine du travail, pharmacie (hors 64725 et 64729PM)</t>
  </si>
  <si>
    <t>Dotations aux amortissements des immobilisations corporelles : Cheptel</t>
  </si>
  <si>
    <t>Personnel intérimaire médical</t>
  </si>
  <si>
    <t>648PS_EXT</t>
  </si>
  <si>
    <t>Autres charges de personnel soignant extérieur (hors 6489PS)</t>
  </si>
  <si>
    <t>6721PS_EXT</t>
  </si>
  <si>
    <t>931114;cle_sacg_morgue</t>
  </si>
  <si>
    <t>PLATEAU_PSY</t>
  </si>
  <si>
    <t>SAC_PSY</t>
  </si>
  <si>
    <t>c;type_sa</t>
  </si>
  <si>
    <t>c;adm_lib_off</t>
  </si>
  <si>
    <t>PA_educ</t>
  </si>
  <si>
    <t>A reporter dans l'onglet SIH : Total ETPR ADMIN -SIH</t>
  </si>
  <si>
    <t>Etalonnage</t>
  </si>
  <si>
    <t>Pour le budget H : Montant total du compte 60265FINFO+603265FINFO renseigné au RTC</t>
  </si>
  <si>
    <t>Pour le budget H : Montant total du compte 613251 renseigné au RTC</t>
  </si>
  <si>
    <t>615161_615261_LOG</t>
  </si>
  <si>
    <t>Frais de télécommunications / liaisons informatiques ou spécialisées</t>
  </si>
  <si>
    <t>REALN1_628</t>
  </si>
  <si>
    <t>6284 - Prestations de services à caractère non médical - informatique: infogérance d'exploitation, ASP</t>
  </si>
  <si>
    <t>Externalisation de tout ou partie du système d'information</t>
  </si>
  <si>
    <t>REALN1_DEPPERS</t>
  </si>
  <si>
    <t>Dépenses de personnel (Sont intégrées les dépenses des personnels de la DSI, et celles détachées à la gestion de projet(s) SI ou à des tâches relevant purement du SI)</t>
  </si>
  <si>
    <t>Pour le budget H : Montant du compte analytique PM_EXT imputé en LGG DSI dans le RTC</t>
  </si>
  <si>
    <t>Contributions aux GCS et CHT</t>
  </si>
  <si>
    <t>Total charges exploitation SIH</t>
  </si>
  <si>
    <t>Dotation en matière de SI notamment pour : "groupements d'achats, d'accompagnement de la modernisation et des restructurations ou d'ingénierie de projet"</t>
  </si>
  <si>
    <t>Investissement matériel ou logiciel améliorant l’efficience de l’établissement</t>
  </si>
  <si>
    <t>Autres subventions d'exploitation</t>
  </si>
  <si>
    <t>7485 - Fonds européens</t>
  </si>
  <si>
    <t>Cession de matériel informatique</t>
  </si>
  <si>
    <t>montant total recettes établissement</t>
  </si>
  <si>
    <t>Immobilisations incorporelles : Concessions et droits similaires, brevets, licences, marques et procédés, droits et valeurs similaires - concessions et droits similaires</t>
  </si>
  <si>
    <t>Investissements SIH (hors écritures d'ordre relatives au transfert du compte 23 au compte 21)</t>
  </si>
  <si>
    <t>Total emplois investissement SIH</t>
  </si>
  <si>
    <t>part Emplois investissement SIH/emplois investissement total</t>
  </si>
  <si>
    <t>Apports, dotations</t>
  </si>
  <si>
    <t>13-</t>
  </si>
  <si>
    <t>PM_PI_ETPR</t>
  </si>
  <si>
    <t>ETPR_PNM_DSI_ADMIN</t>
  </si>
  <si>
    <t>ETPR_PNM_DSI_TEC</t>
  </si>
  <si>
    <t>Personnels éducatifs et sociaux, médicaux techniques, techniques et ouvriers</t>
  </si>
  <si>
    <t>ETPR_PNM_AUTR_SERV_ADMIN</t>
  </si>
  <si>
    <t>REALN1_DEPPMREMDSI</t>
  </si>
  <si>
    <t>DEP_PM_REM_DSI</t>
  </si>
  <si>
    <t>Personnel non médical (PNM) affecté à la fonction SIH (compte 641 + la part concernant le PNM des comptes 621, 631, 633, 635, 645, 647 et 648)</t>
  </si>
  <si>
    <t>REALN1_DEPPNMEXTDSITEC</t>
  </si>
  <si>
    <t>DEP_PM_REM_AUTR_SERV</t>
  </si>
  <si>
    <t>REALN1_DEPETAB</t>
  </si>
  <si>
    <t>REALN1_PARTDEPPNMSIHETAB</t>
  </si>
  <si>
    <t>Contrôle de saisie du rémunérations et personnels extérieurs total budgets annexes - PNM</t>
  </si>
  <si>
    <t>EMG_oui_non</t>
  </si>
  <si>
    <t>Nb d'avis spécialisés délivrés par d'autres disciplines pour les patients hospitalisés (hors actes techniques)</t>
  </si>
  <si>
    <t>Comment sont gérés les transports internes de patients? (au niveau du PNM)</t>
  </si>
  <si>
    <t>Cette SA fait-elle l'objet de mutualisations de personnel non médical ? Oui/non</t>
  </si>
  <si>
    <t>Mut_PNM_U4</t>
  </si>
  <si>
    <t>Unité 6</t>
  </si>
  <si>
    <t>Methode_PNM</t>
  </si>
  <si>
    <t>SF</t>
  </si>
  <si>
    <t>Fonds de modernisation des établissements de santé publics et privés (FMESPP)-fonds pour la modernisation et l'investissement en santé (FMIS)</t>
  </si>
  <si>
    <t>Etbts ex-DGF / DGF : Dotations aux provisions pour charges de personnel liées au CET –  Personnel médical des docteurs juniors, internes et étudiants (PI)</t>
  </si>
  <si>
    <t>Forfaits âge de l'activité de médecine d'urgence</t>
  </si>
  <si>
    <t>Forfaits et suppléments facturés au titre de l'activité de médecine d'urgence</t>
  </si>
  <si>
    <t>Rémunérations d'intermédiaires et honoraires sages-femmes - divers</t>
  </si>
  <si>
    <t>Classeur ENC / RTC / Fusionné - Masquer si 0</t>
  </si>
  <si>
    <t>Remb. sur rémunérat° ou sur charges sociales PM (cptes 6319, 6339, 6419, 6429, 6459, 6479, 6489)</t>
  </si>
  <si>
    <t>Remb. sur rémunérat° ou sur charges sociales SF(cptes 6319, 6339, 6419, 6429, 6459, 6479, 6489)</t>
  </si>
  <si>
    <t>Dotations aux amortissements des immobilisations corporelles : Constructions (réaffectation directe)</t>
  </si>
  <si>
    <t>Dotations aux amortissements des immobilisations corporelles : Installations techniques, matériel et outillage non médicaux (réaffectation directe)</t>
  </si>
  <si>
    <t>6265_ENC</t>
  </si>
  <si>
    <t>RTC - Rappel des montants à affecter (nets des produits déductibles) 
(A)</t>
  </si>
  <si>
    <t>Transports entre établissements - Transports de bien</t>
  </si>
  <si>
    <t>SACG - service mortuaire et morgues</t>
  </si>
  <si>
    <t xml:space="preserve"> </t>
  </si>
  <si>
    <t>Redevances de crédit-bail</t>
  </si>
  <si>
    <t>SALP - Personnel en absence longue durée (CLM, CLD)</t>
  </si>
  <si>
    <t>Privé</t>
  </si>
  <si>
    <t>MIG_HENC</t>
  </si>
  <si>
    <t xml:space="preserve">Achats non stockés pour activité SSR : Autres appareils et fournitures de prothèses et d’orthopédie non facturables en sus des prestations d'hospitalisation </t>
  </si>
  <si>
    <t>Variation des stocks pour activité SSR : Dispositifs médicaux utilisés principalement au cours du processus d’appareillage et de confection de prothèses et d’ortho-prothèses</t>
  </si>
  <si>
    <t>Total ETPR PM + SF + PS + PA (hors mis à disposition)</t>
  </si>
  <si>
    <t>9311722;cle_trans_mot_int</t>
  </si>
  <si>
    <t>Colonne de ref pour la formule de report - SA DSI</t>
  </si>
  <si>
    <t>restant_rtc</t>
  </si>
  <si>
    <t>A renseigner</t>
  </si>
  <si>
    <t>Autres dépenses - hors comptes détaillés</t>
  </si>
  <si>
    <t>Réalisé Année N
Budgets annexes, hors refacturation depuis le budget H et hors budget G</t>
  </si>
  <si>
    <t>Rémunération à l'acte des PI des hospitalisés du champ MCO</t>
  </si>
  <si>
    <t>n;charges_ps</t>
  </si>
  <si>
    <t xml:space="preserve">Comptes analytiques PM_REMU + PM_REMB + 6491PM </t>
  </si>
  <si>
    <t>Rémunérations statutaires et indemnités accessoires des étudiants hospitaliers</t>
  </si>
  <si>
    <t>Allocations de départ à la retraite (privés)</t>
  </si>
  <si>
    <t>Autres charges sociales de médecine du travail et pharmacie PM PNM</t>
  </si>
  <si>
    <t>Déployer si inactive : Classeur fusionné : OUI
Classeur ENC : NON</t>
  </si>
  <si>
    <t>SAMT - Hors ENC</t>
  </si>
  <si>
    <t>uo_perso</t>
  </si>
  <si>
    <t>93115;cle_dim_prod</t>
  </si>
  <si>
    <t>931141;adm_dsi_routine</t>
  </si>
  <si>
    <t>adm_etp_ouvriers</t>
  </si>
  <si>
    <t>Coût moyen du Personnel Non médical salarié</t>
  </si>
  <si>
    <t>Contrôle de ventilation des clés</t>
  </si>
  <si>
    <t>Dotation de financement de la psychiatrie</t>
  </si>
  <si>
    <t>Dotation nouvelles activités</t>
  </si>
  <si>
    <t>Autres subventions et participations</t>
  </si>
  <si>
    <t>Plateaux médico-techniques ne produisant pas pour l'ENC</t>
  </si>
  <si>
    <t>Structure</t>
  </si>
  <si>
    <t>DSI</t>
  </si>
  <si>
    <t>Dispositifs médicaux d’endoscopie</t>
  </si>
  <si>
    <t>STMA</t>
  </si>
  <si>
    <t>7721+7728</t>
  </si>
  <si>
    <t>médecine légale - prdts versés par justice</t>
  </si>
  <si>
    <t>Autres droits (y compris l'Imposition Forfaitaire Annuelle)</t>
  </si>
  <si>
    <t>Subventions et participations versées au titre de la PMI</t>
  </si>
  <si>
    <t>HAD</t>
  </si>
  <si>
    <t>Titres annulés (sur exercices antérieurs)</t>
  </si>
  <si>
    <t>Remboursements de frais - Co-utilisation d’équipements lourds</t>
  </si>
  <si>
    <t>Petit matériel hôtelier</t>
  </si>
  <si>
    <t>Produits exploités dans l'intérêt du personnel - Logements</t>
  </si>
  <si>
    <t>PS</t>
  </si>
  <si>
    <t>Matériels</t>
  </si>
  <si>
    <t>Remboursements de frais - Formation professionnelle</t>
  </si>
  <si>
    <t>Produits exploités dans l'intérêt du personnel - Repas</t>
  </si>
  <si>
    <t>Code SA</t>
  </si>
  <si>
    <t>Logistique et Gestion Générale</t>
  </si>
  <si>
    <t>Personnel autre</t>
  </si>
  <si>
    <t>Numéro de compte</t>
  </si>
  <si>
    <t>9364;cle_genieb</t>
  </si>
  <si>
    <t>Remboursements sur autres charges de personnel soignant</t>
  </si>
  <si>
    <t>Consommations d'achats stockés de matières premières et fournitures à caractère hôtelier et général</t>
  </si>
  <si>
    <t>Remboursements obtenus sur impôts, taxes et versements assimilés sur rémunérations (administration des impôts)   du personnel autre</t>
  </si>
  <si>
    <t>Structure financière</t>
  </si>
  <si>
    <t>G</t>
  </si>
  <si>
    <t>681532PA</t>
  </si>
  <si>
    <t>code_libre</t>
  </si>
  <si>
    <t>Impôts sur les sociétés (dont Taxe sur les véhicules de sociétés)</t>
  </si>
  <si>
    <t>6522NM</t>
  </si>
  <si>
    <t>Autres contributions à des structures de coopération à une structure non médicale</t>
  </si>
  <si>
    <t>6528NM</t>
  </si>
  <si>
    <t>ACT_SUBSID3</t>
  </si>
  <si>
    <t>Refacturation aux groupements</t>
  </si>
  <si>
    <t>Achats stockés : Produits sanguins labiles</t>
  </si>
  <si>
    <t xml:space="preserve">Achats stockés : Fluides et gaz médicaux </t>
  </si>
  <si>
    <t>Achats stockés : Fournitures hôtelières</t>
  </si>
  <si>
    <t>60263+603263</t>
  </si>
  <si>
    <t>Variation des stocks : Autres dispositifs médicaux</t>
  </si>
  <si>
    <t>6066PROTH</t>
  </si>
  <si>
    <t>Autres prestations à caractère médico-social</t>
  </si>
  <si>
    <t>Participations au titre des détenus</t>
  </si>
  <si>
    <t>Concours divers (cotisations ...)</t>
  </si>
  <si>
    <t>Cadeaux</t>
  </si>
  <si>
    <t>Impots directs</t>
  </si>
  <si>
    <t>Praticien à recrutement contractuel renouvelables de droit</t>
  </si>
  <si>
    <t>Temps de travail additionnel de jour</t>
  </si>
  <si>
    <t>Autres rémunérations du personnel médical</t>
  </si>
  <si>
    <t>Charges de personnel sur exercices antérieurs</t>
  </si>
  <si>
    <t>Charges de personnel – Réémissions de mandats suite à annulations sur exercice clos</t>
  </si>
  <si>
    <t>Dotations aux provisions pour risques et charges financières</t>
  </si>
  <si>
    <t>Valeurs mobilières de placement</t>
  </si>
  <si>
    <t>Impôts sur les bénéfices et assimilés</t>
  </si>
  <si>
    <t>Produits de la tarification des séjours-MCO</t>
  </si>
  <si>
    <t>Forfaits activités isolés (FAI)</t>
  </si>
  <si>
    <t>Forfait administration en environnement hospitalier de produits et prestations inscrits sur la liste en sus (APE)</t>
  </si>
  <si>
    <t>Chirurgie esthétique mentionnée à l'article L.6322-1 DU CSP</t>
  </si>
  <si>
    <t>Forfait journalier MCO</t>
  </si>
  <si>
    <t>Imagerie par résonance magnétique ( IRM)</t>
  </si>
  <si>
    <t>Dégrèvements d'impôts</t>
  </si>
  <si>
    <t>Achats non stockés : Fournitures médicales</t>
  </si>
  <si>
    <t>Achats non stockés : Spécialités pharmaceutiques avec AMM inscrites sur la liste prévue à l'article L. 162-22-7 du CSS</t>
  </si>
  <si>
    <t>Achats non stockés : Autres dispositifs médico-chirurgicaux et fournitures médicales (ligatures, sondes, petit matériel médico-chirurgical stérile et non stérile, pansements et autres fournitures médicales)</t>
  </si>
  <si>
    <t>6011+60311</t>
  </si>
  <si>
    <t>602268+6032268</t>
  </si>
  <si>
    <t>Achats non stockés : Couches, alèses et produits absorbants</t>
  </si>
  <si>
    <t>Régisseurs</t>
  </si>
  <si>
    <t>Autres charges diverses de gestion courante</t>
  </si>
  <si>
    <t>Solde crédit issu du CF</t>
  </si>
  <si>
    <t>Gardes des internes</t>
  </si>
  <si>
    <t>Indemnités horaires pour travaux supplémentaires et indemnités forfaitaire de travaux supplémentaires (IFTS)</t>
  </si>
  <si>
    <t>Cotisations à la CNRACL</t>
  </si>
  <si>
    <t>Nb d'ETPR Personnels des services de soins : Personnels soignants (IDE et Aides-soignants)</t>
  </si>
  <si>
    <t>Impots, taxes et versements assimilés sur rémunérations (autres organismes) du personnel autre (hors 6339PA)</t>
  </si>
  <si>
    <t>Rémunérations du personnel soignant (hors 6419PS)</t>
  </si>
  <si>
    <t>Charges sur rémunérations du personnel autre (hors 64519PA)</t>
  </si>
  <si>
    <t>PNM : Versements aux autres œuvres sociales</t>
  </si>
  <si>
    <t>HAD : Nb d'ETP des intervenants mis à disposition suivis en minutes</t>
  </si>
  <si>
    <t>Sous-traitance à caractère médical : Autres prestations</t>
  </si>
  <si>
    <t>Autres charges de personnel médical extérieur (hors 6489PM)</t>
  </si>
  <si>
    <t>c;nature_uo</t>
  </si>
  <si>
    <t>Recueil non demandé</t>
  </si>
  <si>
    <t>CTRL_ETPR</t>
  </si>
  <si>
    <t xml:space="preserve">Distinguer les fournitures propres au SIH : création éventuelle d'un sous-compte ordonnateur pour identifier les charges informatiques
Les coûts indiqués doivent correspondre aux dépenses imputables aux systèmes d’information, effectuées par la totalité de l’établissement, sur une année complète. </t>
  </si>
  <si>
    <t>61221 - Crédit bail mobilier - matériel informatique</t>
  </si>
  <si>
    <t>Distinction caractère médical et non médical selon l'instruction M21</t>
  </si>
  <si>
    <t>615154 et 615254 - entretien et réparations des biens à caractère médical et non médical - sur biens mobiliers - matériel informatique: progiciels (progiciels métiers)</t>
  </si>
  <si>
    <t>Contrôle concordance entre Total et somme montants par nature</t>
  </si>
  <si>
    <t>615161 et 615261 - Maintenance informatique à caractère médical  et non médical: serveurs, gros ordinateurs, systèmes de stockage</t>
  </si>
  <si>
    <t>615161_615261_PC</t>
  </si>
  <si>
    <t>Transports sur achats informatiques, transports divers liés au SI</t>
  </si>
  <si>
    <t>6261_6265</t>
  </si>
  <si>
    <t>Frais postaux liés aux SIH</t>
  </si>
  <si>
    <t>Charges de personnels non médicaux salariés - Autres services</t>
  </si>
  <si>
    <t>621
6484</t>
  </si>
  <si>
    <t>Charges des personnels extérieurs non médicaux  - Autres services</t>
  </si>
  <si>
    <t>Pour le budget H : Montant du compte 653 imputé en LGG DSI dans le RTC</t>
  </si>
  <si>
    <t>66 - Charges financières</t>
  </si>
  <si>
    <r>
      <t xml:space="preserve">Charges de personnel - </t>
    </r>
    <r>
      <rPr>
        <b/>
        <sz val="9"/>
        <rFont val="Arial"/>
        <family val="2"/>
      </rPr>
      <t>Equipe DSI</t>
    </r>
  </si>
  <si>
    <t>Pour le budget H : Montant du compte 68112832 renseigné au RTC 
+ Montant des autres comptes 6811 imputé en LGG DSI dans le RTC hors 681115</t>
  </si>
  <si>
    <t>Produits des activités annexes de l'activité hospitalière</t>
  </si>
  <si>
    <t xml:space="preserve">Reprise constatée au cours de l'exercice et destinée à compenser le surcoût en titre 4 des investissements réalisés au titre du SIH =&gt; devrait normalement être comptabilisé en 78742 </t>
  </si>
  <si>
    <t>Emplois investissements</t>
  </si>
  <si>
    <t>21832 - Autres immobilisations corporelles : matériel informatique: acquisition infrastructures et équipements réseau</t>
  </si>
  <si>
    <t>Immobilisations en cours : part investissement partenariats public - privé - baux emphytéotiques</t>
  </si>
  <si>
    <t>Remboursement en capital des emprunts  (SIH)</t>
  </si>
  <si>
    <t>Part ETPR  SIH/ETPR  établissement</t>
  </si>
  <si>
    <t>personnel médical affecté en partie ou totalement à la gestion du SI, de façon ponctuelle ou permanente</t>
  </si>
  <si>
    <t>REALN1_DEPPNMEXTDSIADMIN</t>
  </si>
  <si>
    <t>REALN1_DEPPMAUTRSERV</t>
  </si>
  <si>
    <t>REALN1_DEPPNMETAB</t>
  </si>
  <si>
    <t>Nb_passages_sansH</t>
  </si>
  <si>
    <t>Nb de passages (non programmés) suivis d'une hospitalisation directe dans les services</t>
  </si>
  <si>
    <t>Tx_RPU</t>
  </si>
  <si>
    <t>ELPsy_oui_non</t>
  </si>
  <si>
    <t>ELPsy_quanti_oui_non</t>
  </si>
  <si>
    <r>
      <t>SI OUI, Précisez le Nb annuel d'avis fournis par l'équipe mobile de gériatrie</t>
    </r>
    <r>
      <rPr>
        <u/>
        <sz val="10"/>
        <color indexed="56"/>
        <rFont val="Arial"/>
        <family val="2"/>
      </rPr>
      <t xml:space="preserve"> aux urgences</t>
    </r>
    <r>
      <rPr>
        <sz val="10"/>
        <color indexed="56"/>
        <rFont val="Arial"/>
        <family val="2"/>
      </rPr>
      <t xml:space="preserve">, pour les patients non hospitalisés </t>
    </r>
  </si>
  <si>
    <t>prct_RUM_DMS0</t>
  </si>
  <si>
    <t>prct_RUM_DMSsup2</t>
  </si>
  <si>
    <t>Nombre de véhicules SMUR de type U.M.H (Unité Mobile Hospitalière)</t>
  </si>
  <si>
    <t>Transp_internes_PM</t>
  </si>
  <si>
    <t>Mut_PNM_U8</t>
  </si>
  <si>
    <t>Reel_PNM_oui_non</t>
  </si>
  <si>
    <t>Mut_PM_U4</t>
  </si>
  <si>
    <t>Mut_PM_U8</t>
  </si>
  <si>
    <t xml:space="preserve">Préparations stériles de médicaments - nutrition parentérale </t>
  </si>
  <si>
    <t>Forfaits accueil et traitement des urgences</t>
  </si>
  <si>
    <t>SF_PS_EXT</t>
  </si>
  <si>
    <t>681531PM_SF</t>
  </si>
  <si>
    <t>615251_ENC</t>
  </si>
  <si>
    <t>681122_ENC</t>
  </si>
  <si>
    <t>Total des charges d'exploitation ENC</t>
  </si>
  <si>
    <t>781532_SF</t>
  </si>
  <si>
    <t>Redevances de crédit-bail : Part fonctionnement - Contrats de partenariat sur des structures médicales</t>
  </si>
  <si>
    <t>Pharmacie - hors 936.12, 936.13, 936.14 et rétrocession</t>
  </si>
  <si>
    <t>Transports entre établissements</t>
  </si>
  <si>
    <t>Indemnité de préavis et de licenciement</t>
  </si>
  <si>
    <t>Libellé</t>
  </si>
  <si>
    <t>931120;adm_salp_hors</t>
  </si>
  <si>
    <t>93112122;cle_salp_syndic</t>
  </si>
  <si>
    <t>UO Pharma (items 26.1 et 27.1)</t>
  </si>
  <si>
    <t>Pour activité SSR : Autres appareils et fournitures de prothèses et d’orthopédie non facturables en sus des prestations d'hospitalisation</t>
  </si>
  <si>
    <t>Données d'activité complémentaires - Soins Critiques Urgences</t>
  </si>
  <si>
    <t>Pour le budget H : Montant des comptes analytiques PM_Remu+PM_REMB et PI_Remu+PI_REMB imputé en LGG DSI dans le RTC</t>
  </si>
  <si>
    <t xml:space="preserve">Part Rémunération et charges de personnels extérieurs  -SIH /Rémunération et charges de personnels extérieurs établissement  - PM/PI + Permanence des soins du PM (PDS) </t>
  </si>
  <si>
    <t>Autres charges de personnel soignant (hors personnel extérieur, RA et 6489PS)</t>
  </si>
  <si>
    <t>MIG_MCO_cle</t>
  </si>
  <si>
    <t>Avez-vous utilisé la clé demandée (Oui/Non)</t>
  </si>
  <si>
    <t>uo_solde</t>
  </si>
  <si>
    <t>Pour masquage des lignes</t>
  </si>
  <si>
    <t>DIM - Stratégie et pilotage</t>
  </si>
  <si>
    <t>93115;adm_dim_prod</t>
  </si>
  <si>
    <t>SAMT_GP</t>
  </si>
  <si>
    <t>cle_nature</t>
  </si>
  <si>
    <t>Sous-Total Docteurs juniors, internes, FFI et étudiants</t>
  </si>
  <si>
    <t>n;cm_sf</t>
  </si>
  <si>
    <t>n;uomt_cra</t>
  </si>
  <si>
    <t>Dotation file active</t>
  </si>
  <si>
    <t>Dotation activités spécifiques</t>
  </si>
  <si>
    <t>MASQUER</t>
  </si>
  <si>
    <t>665+666+667+668</t>
  </si>
  <si>
    <t>Autres charges exceptionnelles</t>
  </si>
  <si>
    <t>Redevances pour concessions, brevets, licences, marques, procédés, droits et valeurs similaires</t>
  </si>
  <si>
    <t>STMI</t>
  </si>
  <si>
    <t>9362;adm_steril</t>
  </si>
  <si>
    <t>Crédit bail mobilier : Autres</t>
  </si>
  <si>
    <t>TOT_phase3</t>
  </si>
  <si>
    <t>Production stockée</t>
  </si>
  <si>
    <t>z</t>
  </si>
  <si>
    <t>61113HN</t>
  </si>
  <si>
    <t>Produits exploités dans l'intérêt du personnel - Crèches</t>
  </si>
  <si>
    <t>Frais de déménagement, Missions, Réceptions</t>
  </si>
  <si>
    <t>subvention de fonctionnement médecine légale</t>
  </si>
  <si>
    <t>Produits nets sur cessions de valeurs mobilières de placements</t>
  </si>
  <si>
    <t>Fonds de modernisation des établissements de santé publics et privés (FMESPP)</t>
  </si>
  <si>
    <t>Etudes</t>
  </si>
  <si>
    <t>Prestations délivrées aux usagers et accompagnants - Autres</t>
  </si>
  <si>
    <t>Primes d’assurance - Maladies, maternité, accident du travail</t>
  </si>
  <si>
    <t>AUTRESDEP</t>
  </si>
  <si>
    <t>ÚØ</t>
  </si>
  <si>
    <t>6339PA</t>
  </si>
  <si>
    <t>Remboursement sur rémunérations du personnel autre</t>
  </si>
  <si>
    <t>Consommations de linge et habillement</t>
  </si>
  <si>
    <t>SAC SSR</t>
  </si>
  <si>
    <t>HAD : Intervenants</t>
  </si>
  <si>
    <t>HAD : BCMSS -Personnel Autre</t>
  </si>
  <si>
    <t>Redevances des praticiens libéraux</t>
  </si>
  <si>
    <t>93118;adm_entr_maint</t>
  </si>
  <si>
    <t>60215HPSL</t>
  </si>
  <si>
    <t>Consommations de produits sanguins hors produits sanguins labiles</t>
  </si>
  <si>
    <t>Consommations d'autres produits pharmaceutiques</t>
  </si>
  <si>
    <t>649CITS</t>
  </si>
  <si>
    <t>Etbts ex-DGF / DGF : Dotations aux provisions pour charges de personnel liées au CET – Personnel médical (PM)</t>
  </si>
  <si>
    <t>6492PA</t>
  </si>
  <si>
    <t>Achats stockés : Dispositifs médicaux d’endoscopie</t>
  </si>
  <si>
    <t>Achats stockés : Spécialités pharmaceutiques avec AMM non mentionnées dans la liste prévue à l'article L. 162-22-7 du CSS</t>
  </si>
  <si>
    <t>Achats stockés : Respiratoire</t>
  </si>
  <si>
    <t>Achats stockés : Combustibles et carburants</t>
  </si>
  <si>
    <t>60264+603264</t>
  </si>
  <si>
    <t>Variation des stocks : Spécialités pharmaceutiques sous ATU</t>
  </si>
  <si>
    <t>Variation des stocks :  Combustibles et carburants</t>
  </si>
  <si>
    <t>6066SPHA1</t>
  </si>
  <si>
    <t>Sous-traitance à caractère médical</t>
  </si>
  <si>
    <t>Entretien et réparations sur biens mobiliers</t>
  </si>
  <si>
    <t>Annonces et insertions</t>
  </si>
  <si>
    <t>Frais de déménagement</t>
  </si>
  <si>
    <t>Personnel médical</t>
  </si>
  <si>
    <t>Cotisation pour défaut d'investissement obligatoire dans la construction</t>
  </si>
  <si>
    <t>Atténuations de charges - Portabilité compte épargne temps (CET)</t>
  </si>
  <si>
    <t>681128AUTRE</t>
  </si>
  <si>
    <t>Dotations aux provisions pour charges de personnel liées au CET</t>
  </si>
  <si>
    <t>Responsabilité civile</t>
  </si>
  <si>
    <t>Hôpital de jour</t>
  </si>
  <si>
    <t>Actes de laboratoire</t>
  </si>
  <si>
    <t>FEH</t>
  </si>
  <si>
    <t xml:space="preserve">Mode de fonctionnement </t>
  </si>
  <si>
    <t xml:space="preserve">          ETPR</t>
  </si>
  <si>
    <t>60216+603216</t>
  </si>
  <si>
    <t>Versements aux agents en cessation progressive d'activité</t>
  </si>
  <si>
    <t>Fournitures, produits finis et petit matériel médical et médico-technique</t>
  </si>
  <si>
    <t>Achats non stockés : Produits d’entretien</t>
  </si>
  <si>
    <t>Achats non stockés : Autres fournitures consommables</t>
  </si>
  <si>
    <t>Redevances  commerciales,  location  téléviseurs,  produits  audio  et vidéo</t>
  </si>
  <si>
    <t>Reprises sur provisions pour risques et charges d'exploitation</t>
  </si>
  <si>
    <t>Rémunérations statutaires et indemnités accessoires des internes</t>
  </si>
  <si>
    <t>Nouvelle bonification indiciaire (NBI)</t>
  </si>
  <si>
    <t>Charges sur rémunérations du personnel médical internes et étudiants sauf charges sociales liées à la permanence des soins (hors 64529PI)</t>
  </si>
  <si>
    <t>PM : Autres versements</t>
  </si>
  <si>
    <t>PNM : Gestion en interne</t>
  </si>
  <si>
    <t>Regroupement auto des comptes CF (K)</t>
  </si>
  <si>
    <t>Nombre d'actes</t>
  </si>
  <si>
    <t>SAC_MCO_SCU</t>
  </si>
  <si>
    <r>
      <rPr>
        <b/>
        <sz val="12"/>
        <rFont val="Arial"/>
        <family val="2"/>
      </rPr>
      <t>Total ETPR Personnel médical</t>
    </r>
    <r>
      <rPr>
        <b/>
        <sz val="11"/>
        <rFont val="Arial"/>
        <family val="2"/>
      </rPr>
      <t xml:space="preserve"> </t>
    </r>
  </si>
  <si>
    <t>Calculs de coûts moyen</t>
  </si>
  <si>
    <t>Total ETPR Personnel Soignant</t>
  </si>
  <si>
    <t>Nb d'ETPR Personnels techniques et ouvriers</t>
  </si>
  <si>
    <t>Nature des charges</t>
  </si>
  <si>
    <t>Onglet source indicatif</t>
  </si>
  <si>
    <t>Locations informatiques</t>
  </si>
  <si>
    <t>Entretien, réparations, maintenance informatique</t>
  </si>
  <si>
    <t>615154 
et 
615254</t>
  </si>
  <si>
    <t>615154_615254_SERV</t>
  </si>
  <si>
    <t>- PC, postes client léger, terminaux, stations de travail
- imprimantes et dispositifs d'impression</t>
  </si>
  <si>
    <t>615161 : Maintenance informatique à caractère médical 
615261 : Maintenance informatique - biens à caractère non médical</t>
  </si>
  <si>
    <t>615161_615261_SERV</t>
  </si>
  <si>
    <t>6263 - Affranchissements</t>
  </si>
  <si>
    <t>6284 - Prestations de services à caractère non médical - informatique: prestations AMOA dont schémas directeur, conseil et audits</t>
  </si>
  <si>
    <t>6284 - Prestations de services à caractère non médical - informatique: cotisation et prestations des structures de coopération</t>
  </si>
  <si>
    <t>Charges de personnels salariés</t>
  </si>
  <si>
    <r>
      <t xml:space="preserve">Charges des personnels extérieurs </t>
    </r>
    <r>
      <rPr>
        <b/>
        <sz val="9"/>
        <rFont val="Arial"/>
        <family val="2"/>
      </rPr>
      <t>médicaux  - Autres services</t>
    </r>
  </si>
  <si>
    <t>Pour le budget H : Montant du compte 651 imputé en LGG DSI dans le RTC</t>
  </si>
  <si>
    <t>Pour le budget H : Montant du compte 652 imputé en LGG DSI dans le RTC</t>
  </si>
  <si>
    <t>CH_ETAB</t>
  </si>
  <si>
    <t>MIGAC</t>
  </si>
  <si>
    <t>Plan Hôpital 2007/2012</t>
  </si>
  <si>
    <t>747-</t>
  </si>
  <si>
    <t>751 - Redevances pour concessions, brevets, licences, marques, procédés, droits et valeurs similaires</t>
  </si>
  <si>
    <t>Total recettes SIH</t>
  </si>
  <si>
    <t>203_AMOA</t>
  </si>
  <si>
    <t>203_AMOE</t>
  </si>
  <si>
    <t>prestations AMOE, assistance technique</t>
  </si>
  <si>
    <t>21832 - Autres immobilisations corporelles : matériel informatique: acquisition postes de travail</t>
  </si>
  <si>
    <t>Avances et acomptes versés sur commande d'immobilisations incorporelles</t>
  </si>
  <si>
    <t>Apports</t>
  </si>
  <si>
    <t>RES_ETAB</t>
  </si>
  <si>
    <t>personnel médical et internes/étudiants salariés affecté en partie ou totalement à la gestion du SI, de façon ponctuelle ou permanente</t>
  </si>
  <si>
    <t>Personnel de direction et administratifs</t>
  </si>
  <si>
    <t>Personnel des services de soins</t>
  </si>
  <si>
    <t>affectation directe et/ou clé de répartition</t>
  </si>
  <si>
    <t xml:space="preserve">Personnel non médical (PNM) affecté à la fonction SIH </t>
  </si>
  <si>
    <t>REALN1_ETPRPMSIH</t>
  </si>
  <si>
    <t>Contrôle de saisie des ETPR des budgets annexes - PM/PI</t>
  </si>
  <si>
    <r>
      <t>Personnel de direction et administratifs</t>
    </r>
    <r>
      <rPr>
        <b/>
        <sz val="9"/>
        <rFont val="Arial"/>
        <family val="2"/>
      </rPr>
      <t xml:space="preserve"> salarié</t>
    </r>
  </si>
  <si>
    <t>REALN1_DEPPNMREMDSITEC</t>
  </si>
  <si>
    <t>REALN1_DEPPNMEXTDSI</t>
  </si>
  <si>
    <t>PNM_EXT_DSI- Contrôle concordance entre Total et Somme décomposition par nature</t>
  </si>
  <si>
    <t>DEP_PNM_EXT_DSI_ADMIN</t>
  </si>
  <si>
    <t>REALN1_DEPPNMREMAUTRSERVADMIN</t>
  </si>
  <si>
    <t>DEP_PM_ETAB</t>
  </si>
  <si>
    <t>DEP_PNM_ETAB</t>
  </si>
  <si>
    <t>Nb de passages (non programmés) sans hospitalisation</t>
  </si>
  <si>
    <t>Automatique</t>
  </si>
  <si>
    <t>Existe-t-il une équipe de liaison de psychiatrie intervenant aux urgences à la charge de l'établissement?</t>
  </si>
  <si>
    <t>Données spécifiques à l'UHCD</t>
  </si>
  <si>
    <t>% des RUM à DMS=0 jour</t>
  </si>
  <si>
    <t>Duree_sortie</t>
  </si>
  <si>
    <t>Nombre de véhicules SMUR de type Véhicule de Liaison Non Médicalisé</t>
  </si>
  <si>
    <t>Nombre de véhicules SMUR autres (remorques, camions,…)</t>
  </si>
  <si>
    <t>Nb_suppl_nn1</t>
  </si>
  <si>
    <t>IGS moyen par patient</t>
  </si>
  <si>
    <t>Nombre annuel d'ICR bloc consommés au cous de séjours en réanimation</t>
  </si>
  <si>
    <t>Nb d'ETPR IDE Puericultrice</t>
  </si>
  <si>
    <t>Masquage de la ligne en fonction du statut de l'établissement : Masquer si 0</t>
  </si>
  <si>
    <t>ACT_PSY_HENC</t>
  </si>
  <si>
    <t>SAMT_HENC</t>
  </si>
  <si>
    <t>Dotation socle de financement des activités de médecine</t>
  </si>
  <si>
    <t>Forfait incitation financière à l'amélioration de la qualité (IFAQ - MCO)</t>
  </si>
  <si>
    <t>CICalc</t>
  </si>
  <si>
    <t>62268SF+6228SF</t>
  </si>
  <si>
    <t>6223_SF</t>
  </si>
  <si>
    <t>6491PM_SF</t>
  </si>
  <si>
    <t>6125_ENC</t>
  </si>
  <si>
    <t>781531_SF</t>
  </si>
  <si>
    <t>Crédit-bail mobilier : Logiciels et progiciels</t>
  </si>
  <si>
    <t>Achats stockés  : Autres dispositifs médicaux (hors 60228PROTH pour activité SSR)</t>
  </si>
  <si>
    <t xml:space="preserve">Achats stockés pour activité SSR : Dispositifs médicaux utilisés principalement au cours du processus d’appareillage et de confection de prothèses et d’ortho-prothèses </t>
  </si>
  <si>
    <t>THORSENC_CLASSEUR_FUSIONNE</t>
  </si>
  <si>
    <t>5-C_Ind</t>
  </si>
  <si>
    <t>Réalisé Année N
Budget H</t>
  </si>
  <si>
    <t>648PS_RA</t>
  </si>
  <si>
    <t>n;cm_ps</t>
  </si>
  <si>
    <t>Nb d'ETPR Personnels des services de soins : Cadres de santé et faisant fonction, ASHQ, psychologues</t>
  </si>
  <si>
    <t>Clé utilisée</t>
  </si>
  <si>
    <t>931112;cle_sacg_fin</t>
  </si>
  <si>
    <t>type_interv_SSR</t>
  </si>
  <si>
    <t>adm_etp_ide</t>
  </si>
  <si>
    <t>Clé_champs</t>
  </si>
  <si>
    <t>n;uomt_etalon</t>
  </si>
  <si>
    <t>Dotation annuelle de financement et dotations de financement autres</t>
  </si>
  <si>
    <t>SAC MCO</t>
  </si>
  <si>
    <t>Assurance Transport</t>
  </si>
  <si>
    <t>Dotations aux amortissements des immobilisations corporelles : Mobilier</t>
  </si>
  <si>
    <t>Prestations délivrées aux usagers et accompagnants - Majorations pour chambre particulière</t>
  </si>
  <si>
    <t>CAT prod et com</t>
  </si>
  <si>
    <t>SSIAD</t>
  </si>
  <si>
    <t>Locations mobilières à caractère non médical : Matériel de transport</t>
  </si>
  <si>
    <t>9364;adm_genieb</t>
  </si>
  <si>
    <t>Affranchissements</t>
  </si>
  <si>
    <t>CS</t>
  </si>
  <si>
    <t>Retour au sommaire</t>
  </si>
  <si>
    <t>Euros de charges brutes</t>
  </si>
  <si>
    <t>62114PA</t>
  </si>
  <si>
    <t>Nombre de kilos de linge</t>
  </si>
  <si>
    <t>Dotations aux amortissements des immobilisations corporelles : Terrains</t>
  </si>
  <si>
    <t>Fournitures informatiques</t>
  </si>
  <si>
    <t>Part fonctionnement - Baux emphytéotiques</t>
  </si>
  <si>
    <t>Mise à disposition de personnel facturé</t>
  </si>
  <si>
    <t>adm_lib_off</t>
  </si>
  <si>
    <t>Nature_cle</t>
  </si>
  <si>
    <t>Autres ventes de biens et de services</t>
  </si>
  <si>
    <t>6339PM</t>
  </si>
  <si>
    <t>6429PM</t>
  </si>
  <si>
    <t>6429PI</t>
  </si>
  <si>
    <t>6339PI</t>
  </si>
  <si>
    <t>6419PA</t>
  </si>
  <si>
    <t>CR2C</t>
  </si>
  <si>
    <t>Consommations d'achats stockés de matières premières et fournitures à caractère médical et pharmaceutique</t>
  </si>
  <si>
    <t>Remboursements obtenus sur impôts, taxes et versements assimilés sur rémunérations (administration des impôts)   du personnel soignant</t>
  </si>
  <si>
    <t xml:space="preserve">Transports d’usagers </t>
  </si>
  <si>
    <t>Montant issu de la balance
(A)</t>
  </si>
  <si>
    <t>9314;cle_blanc</t>
  </si>
  <si>
    <t>Etbts ex-DGF / DGF : Atténuations de charges- portabilité compte épargne temps (CET)  - Personnel autre (PA)</t>
  </si>
  <si>
    <t>781HCET</t>
  </si>
  <si>
    <t>9367;cle_autrelm</t>
  </si>
  <si>
    <t>Nombre de nuitées</t>
  </si>
  <si>
    <t>Autres activités hors études</t>
  </si>
  <si>
    <t>6521M</t>
  </si>
  <si>
    <t>Achats stockés : Fournitures consommables</t>
  </si>
  <si>
    <t>602664+6032664</t>
  </si>
  <si>
    <t>Variation des stocks des produits pharmaceutiques et produits à usage médical</t>
  </si>
  <si>
    <t>603215PSL</t>
  </si>
  <si>
    <t>Variation des stocks : Dispositifs médicaux stériles d'abord</t>
  </si>
  <si>
    <t>Variation des stocks : Digestif</t>
  </si>
  <si>
    <t>Variation des stocks : Fournitures scolaires, éducatives et de loisirs</t>
  </si>
  <si>
    <t>Variation des stocks : Fournitures hôtelières</t>
  </si>
  <si>
    <t>60625FINFO</t>
  </si>
  <si>
    <t>Accueils familiaux</t>
  </si>
  <si>
    <t>61118STMED</t>
  </si>
  <si>
    <t>61231MEDIC</t>
  </si>
  <si>
    <t>Personnel Médical extérieur à l'établissement - Plans locaux d'insertion (PM)</t>
  </si>
  <si>
    <t>Autres impôts, taxes et versements assimilés sur rémunérations (administration des Impôts)</t>
  </si>
  <si>
    <t>Centre national de gestion - Personnel médical</t>
  </si>
  <si>
    <t>Escomptes accordés</t>
  </si>
  <si>
    <t>Charges nettes sur cessions de valeurs mobilières de placement</t>
  </si>
  <si>
    <t>Charges à caractère hôtelier et général   - Réémissions de mandats suite à annulations sur exercice clos</t>
  </si>
  <si>
    <t>Rappels d'impôts</t>
  </si>
  <si>
    <t>Dotations aux amortissements exceptionnels des immobilisations</t>
  </si>
  <si>
    <t>Engagements à réaliser sur dons manuels affectés</t>
  </si>
  <si>
    <t>Soins de suite et de réadaptation</t>
  </si>
  <si>
    <t xml:space="preserve"> Ticket  modérateur  forfaitaire  –  consultations  et  actes externes</t>
  </si>
  <si>
    <t>Forfait journalier</t>
  </si>
  <si>
    <t>Chapitre</t>
  </si>
  <si>
    <t>Remboursement des CRA</t>
  </si>
  <si>
    <t>Sous-traitance à caractère médical : Laboratoires</t>
  </si>
  <si>
    <t>60217+603217</t>
  </si>
  <si>
    <t>ENC</t>
  </si>
  <si>
    <t>Autres charges de gestion courante</t>
  </si>
  <si>
    <t>Quote-part des résultats sur opérations faites en commun : Autres</t>
  </si>
  <si>
    <t>Commissaires  aux  comptes  –  mission  légale  en  application  de l’article L. 6145-16 CSP
Avocats (privés ex-DG)</t>
  </si>
  <si>
    <t>Dotations  aux  provisions  pour  charges  à  répartir  sur  plusieurs exercices</t>
  </si>
  <si>
    <t>Reprises sur autres provisions pour charges</t>
  </si>
  <si>
    <t>Gardes et astreintes des internes</t>
  </si>
  <si>
    <t>Supplément familial de traitement</t>
  </si>
  <si>
    <t>Cotisations aux caisses de retraite</t>
  </si>
  <si>
    <t>Rémunérations du personnel autre (hors 6419PA)</t>
  </si>
  <si>
    <t>Indemnités d'enseignement : Personnel médical</t>
  </si>
  <si>
    <t>PM : Fonds de solidarité</t>
  </si>
  <si>
    <t>60228PROTH+603228PROTH</t>
  </si>
  <si>
    <t>Montant CF 
(J)</t>
  </si>
  <si>
    <t>62181PA</t>
  </si>
  <si>
    <t>Dotations aux amortissements des immobilisations corporelles : Installations techniques, matériel et outillage médicaux (hors PN pour ENC HAD)</t>
  </si>
  <si>
    <t>Remboursement sur autres charges sociales du Personnel médical sauf médecine du travail, pharmacie</t>
  </si>
  <si>
    <t xml:space="preserve">Personnel intérimaire paramédical soignant </t>
  </si>
  <si>
    <t>Personnel Autre mis à disposition ou prêté à l’établissement (PA)</t>
  </si>
  <si>
    <t>Charges de personnel soignant extérieur sur exercice antérieur</t>
  </si>
  <si>
    <t>Reprises sur amortissements et provisions d'exploitation hors comptes 78153 CET</t>
  </si>
  <si>
    <t xml:space="preserve">Prestations délivrées aux usagers et accompagnants </t>
  </si>
  <si>
    <t>Pour le budget H : Montant total du compte 60625FINFO renseigné au RTC</t>
  </si>
  <si>
    <t>Somme</t>
  </si>
  <si>
    <t>613251 - Locations à caractère non médical/ Informatique</t>
  </si>
  <si>
    <t>615154 et 615254 - entretien et réparations des biens à caractère médical et non médical - sur biens mobiliers - matériel informatique: serveurs, gros ordinateurs, systèmes de stockage</t>
  </si>
  <si>
    <t>615154_615254_PC</t>
  </si>
  <si>
    <t>Logiciels d'infrastructure, systèmes d'exploitation, SGBD, serveurs d'application, EAI, ETL, outils de conception/développement</t>
  </si>
  <si>
    <t>624 - Transports de biens, d’usagers et transports collectifs de personnel</t>
  </si>
  <si>
    <t>identification de la part SI sur l'UF ou recours à la section d'analyse</t>
  </si>
  <si>
    <t>631
633
641
642
645
647
648 (sauf 6484)</t>
  </si>
  <si>
    <t>Charges de personnels non médicaux salariés - Equipe DSI</t>
  </si>
  <si>
    <t>PNM_REM_AUTR_SERV</t>
  </si>
  <si>
    <t>Charges des personnels extérieurs médicaux - Equipe DSI</t>
  </si>
  <si>
    <t>748 - Autres ″Autres subventions et participations″ (hors 7485)</t>
  </si>
  <si>
    <t>Remboursements de frais (autres)</t>
  </si>
  <si>
    <t>771 - Produits exceptionnels sur opérations de gestion</t>
  </si>
  <si>
    <t>Autres reprises sur provisions</t>
  </si>
  <si>
    <t>PARTIE 2 - EMPLOIS ET RESSOURCES</t>
  </si>
  <si>
    <t>Immobilisations incorporelles (hors écritures d'ordre relatives au transfert du compte 23 au compte 21)</t>
  </si>
  <si>
    <t>Emprunts et dettes assimilées</t>
  </si>
  <si>
    <t>REALN1_13TIT</t>
  </si>
  <si>
    <t>Montant total ressources établissement</t>
  </si>
  <si>
    <t>Détail par catégories (pour les établissements publics de santé)</t>
  </si>
  <si>
    <t>Pour le budget H : ETPR PNM de direction et administratifs déclarés en LGG DSI dans le RTC</t>
  </si>
  <si>
    <t>ETPR-AUTRSERV</t>
  </si>
  <si>
    <t>REALN1_PARTDEPSIHETAB</t>
  </si>
  <si>
    <t>Existe-t-il une équipe mobile de gériatrie intervenant aux urgences à la charge de l'établissement?</t>
  </si>
  <si>
    <t>Nb_vehicules_SMURc</t>
  </si>
  <si>
    <t>Unité 3</t>
  </si>
  <si>
    <t>LDP - Brancardage et transport pédestre des patients</t>
  </si>
  <si>
    <t>Remb. sur rémunérat° ou sur charges sociales PS (cptes 6319, 6339, 6419, 6429, 6459, 6479, 6489)</t>
  </si>
  <si>
    <t>Entretien et réparations sur biens immobiliers (réaffectation directe)</t>
  </si>
  <si>
    <t xml:space="preserve">Autre personnel extérieur soignant </t>
  </si>
  <si>
    <t xml:space="preserve">LDP - Hébergement Temporaire Non Médicalisé (HTNM) </t>
  </si>
  <si>
    <t>63514_ENC</t>
  </si>
  <si>
    <t>Total des charges d'exploitation RTC</t>
  </si>
  <si>
    <t>Total des charges (avec élements hors comptabilité réintégrés) ENC</t>
  </si>
  <si>
    <t>Autres prestations diverses</t>
  </si>
  <si>
    <t>Comptes analytiques PI_REMU + PI_REMB + 6491PI</t>
  </si>
  <si>
    <t>Variation des stocks  : Autres dispositifs médicaux (hors 603228PROTH pour activité SSR)</t>
  </si>
  <si>
    <t>rappel_enc</t>
  </si>
  <si>
    <t>Autres charges de personnel médical  (hors personnel extérieur, RA et 6489PM)</t>
  </si>
  <si>
    <t>Indemnités de préavis et de licenciement (privés)</t>
  </si>
  <si>
    <t>ACT_SPE_MCOsans-imput</t>
  </si>
  <si>
    <t>Pour des patients externes : non hospitalisés ou hospitalisés à l'extérieur</t>
  </si>
  <si>
    <t>MIG MCO Clé</t>
  </si>
  <si>
    <t>MIG SSR - V02</t>
  </si>
  <si>
    <t>SAMT métiers de RR</t>
  </si>
  <si>
    <t>93612</t>
  </si>
  <si>
    <t>M²</t>
  </si>
  <si>
    <t>931112;adm_sacg_fin</t>
  </si>
  <si>
    <t>931141;cle_dsi_routine</t>
  </si>
  <si>
    <t>adm_etp_soins</t>
  </si>
  <si>
    <t>n;pnm_tot</t>
  </si>
  <si>
    <t>6241+6242+6243BIEN+6247+6248</t>
  </si>
  <si>
    <t>Euros de charges réelles</t>
  </si>
  <si>
    <t>n;uolgg_accomp</t>
  </si>
  <si>
    <t>Majoration horaire de nuit</t>
  </si>
  <si>
    <t>Rémunérations d’intermédiaires et honoraires des personnels soignants</t>
  </si>
  <si>
    <t>61118EF</t>
  </si>
  <si>
    <t>MONTANT</t>
  </si>
  <si>
    <t>645PA</t>
  </si>
  <si>
    <t xml:space="preserve">            Plan Comptable de l'Etude</t>
  </si>
  <si>
    <t>Personnel médical (hors permanences des soins)</t>
  </si>
  <si>
    <t>Intérêts des comptes courants créditeurs</t>
  </si>
  <si>
    <t>Couches, alèses et produits absorbants</t>
  </si>
  <si>
    <t>Autres dépenses</t>
  </si>
  <si>
    <t>Subventions</t>
  </si>
  <si>
    <t>Entretiens et réparation sur biens mobiliers à caractère non médical : Matériel de transport</t>
  </si>
  <si>
    <t>Autres prestations diverses réalisées à l'extérieur</t>
  </si>
  <si>
    <t>641PA</t>
  </si>
  <si>
    <t>Engagements à réaliser sur ressources affectées</t>
  </si>
  <si>
    <t>Autres produits d'activités annexes</t>
  </si>
  <si>
    <t>Rétrocession de médicaments</t>
  </si>
  <si>
    <t>Retenues et versements sur les honoraires médicaux des médecins généralistes dans les hôpitaux locaux</t>
  </si>
  <si>
    <t>LIG_FIN_TAB</t>
  </si>
  <si>
    <t>Racine SA</t>
  </si>
  <si>
    <t>Maintenance sur biens mobiliers à caractère médical : Autres matériels</t>
  </si>
  <si>
    <t>Autres charges sur exercice antérieur</t>
  </si>
  <si>
    <t>PDS</t>
  </si>
  <si>
    <t>6-cd</t>
  </si>
  <si>
    <t>Commentaires</t>
  </si>
  <si>
    <t>6319PA</t>
  </si>
  <si>
    <t>Remboursements sur autres charges sociales  - personnel autre</t>
  </si>
  <si>
    <t>Total des charges de personnel salarié autre (hors comptes 6721 et 649)</t>
  </si>
  <si>
    <t>Total des charges de personnel salarié médical (hors comptes 6721 et 649)</t>
  </si>
  <si>
    <t>CR3P</t>
  </si>
  <si>
    <t>Consommations d'autres fournitures consommables</t>
  </si>
  <si>
    <t>HAD : BCMSS - Assistant social</t>
  </si>
  <si>
    <t>HAD : Continuité des soins</t>
  </si>
  <si>
    <t>Etbts ex-DGF / DGF : Atténuations de charges- portabilité compte épargne temps (CET)  - Personnel soignant (PS)</t>
  </si>
  <si>
    <t>BCMSS_3</t>
  </si>
  <si>
    <t xml:space="preserve">Rappel : Total montants Charges incorporables et </t>
  </si>
  <si>
    <t>Produits admis en atténuation des charges de l'onglet PC + honoraires (A)</t>
  </si>
  <si>
    <t>Autres contributions à des structures de coopération à une structure médicale</t>
  </si>
  <si>
    <t>Achats stockés : Produits de base</t>
  </si>
  <si>
    <t>Achats stockés : Parentéral</t>
  </si>
  <si>
    <t>602661+6032661</t>
  </si>
  <si>
    <t>Variation des stocks : Produits sanguins labiles</t>
  </si>
  <si>
    <t>Variation des stocks : Autres DMI</t>
  </si>
  <si>
    <t>6066AUTRE</t>
  </si>
  <si>
    <t>Achats de marchandises à caractère médical</t>
  </si>
  <si>
    <t>Sous-traitance  générale</t>
  </si>
  <si>
    <t>Assurance risques d'exploitation</t>
  </si>
  <si>
    <t>Rémunérations d'intermédiaires et honoraires</t>
  </si>
  <si>
    <t>Honoraires Soignants (PS)</t>
  </si>
  <si>
    <t>Rémunérations d'intermédiaires et honoraires Autres - divers (y compris personnel de rééducation-réadaptation)</t>
  </si>
  <si>
    <t>Autres impôts , taxes et vrsements assimilés sur rémunérations (autres organismes)</t>
  </si>
  <si>
    <t>Intérêts – rattachement des intérêts courus non échus</t>
  </si>
  <si>
    <t>Intérêts moratoires et pénalités sur marchés</t>
  </si>
  <si>
    <t>Créances devenues irrécouvrables dans l'exercice</t>
  </si>
  <si>
    <t>Dotations aux amortissements des immobilisations incorporelles</t>
  </si>
  <si>
    <t>Dotations aux amortissements des charges financières à répartir</t>
  </si>
  <si>
    <t>Variation des stocks (en cours de production, produits)</t>
  </si>
  <si>
    <t>Forfaits adminsitrations de produits , prestations et spécialités pharmaceutiques en environnement hospitalier</t>
  </si>
  <si>
    <t>Hôpital de nuit</t>
  </si>
  <si>
    <t>Autres équipements</t>
  </si>
  <si>
    <t>Autres Produits sur exercices antérieurs : Autres</t>
  </si>
  <si>
    <t>Totaux de l'onglet</t>
  </si>
  <si>
    <t>61113LABN</t>
  </si>
  <si>
    <t>Honoraires et indemnités des médecins, sages-femmes, odontologistes et auxiliaires médicaux libéraux exerçant en application de l’article L6146-2 du CSP</t>
  </si>
  <si>
    <t>Achats non stockés : Fournitures informatiques</t>
  </si>
  <si>
    <t>Autres frais et commissions sur prestations de services</t>
  </si>
  <si>
    <t>Reversement de la quote part des radiologues</t>
  </si>
  <si>
    <t>Reprises sur provisions pour risques</t>
  </si>
  <si>
    <t>Reprises sur dépréciation des actifs circulants : Créances</t>
  </si>
  <si>
    <t>Praticiens contractuels en CDI</t>
  </si>
  <si>
    <t>Gardes des étudiants</t>
  </si>
  <si>
    <t>Permanences sur place réalisées en temps de travail additionnel</t>
  </si>
  <si>
    <t>Indemnités horaires pour travaux supplémentaires</t>
  </si>
  <si>
    <t>PNM : Autres versements</t>
  </si>
  <si>
    <t>Indemnités aux ministres des cultes (ex-DG) / Honoraires des médecins libéraux (privé)</t>
  </si>
  <si>
    <t>696+698+699IMPOT</t>
  </si>
  <si>
    <t>Pharmacie - Reconstitution et délivrance de chimiothérapies</t>
  </si>
  <si>
    <t>SAMT_ST</t>
  </si>
  <si>
    <t>ACT_SPE_SSR</t>
  </si>
  <si>
    <t>SALP - (hors CLM,CLD, syndicats, Garderie-Crèche et ARE)</t>
  </si>
  <si>
    <t>PA_ouvriers</t>
  </si>
  <si>
    <t>CAT_A</t>
  </si>
  <si>
    <t>Exemples</t>
  </si>
  <si>
    <t>Consommation de fournitures (non stockées)</t>
  </si>
  <si>
    <t>Pour le budget H : Montant du compte 61232 imputé en LGG DSI dans le RTC</t>
  </si>
  <si>
    <t>615154_615254_RES</t>
  </si>
  <si>
    <t>Equipements réseaux</t>
  </si>
  <si>
    <t>TOTAL comptes 615161 + 615261 renseigné au RTC</t>
  </si>
  <si>
    <t>615161 et 615261 -Contrôle concordance entre Total et Somme décomposition par nature</t>
  </si>
  <si>
    <t>Pour le budget H : Montant des comptes 6261 + 6265 imputé en LGG DSI dans le RTC</t>
  </si>
  <si>
    <t>PNM_REM_DSI</t>
  </si>
  <si>
    <t>6811-</t>
  </si>
  <si>
    <t>7471 - Fonds d'intervention régional (FIR)</t>
  </si>
  <si>
    <t>PR_ETAB</t>
  </si>
  <si>
    <t>REALN1_20</t>
  </si>
  <si>
    <t>Installations techniques, matériel et outillage industriel</t>
  </si>
  <si>
    <t>Immobilisations en cours / Avances et acomptes</t>
  </si>
  <si>
    <t>16_EMP</t>
  </si>
  <si>
    <t>Subvention réintégrable (cf notions dans le guide)</t>
  </si>
  <si>
    <t>16-</t>
  </si>
  <si>
    <t>Autres emprunts</t>
  </si>
  <si>
    <t>personnel non médical affecté en partie ou totalement à la gestion du SI, de façon ponctuelle ou permanente</t>
  </si>
  <si>
    <t>REALN1_ETPRSIH</t>
  </si>
  <si>
    <t>REALN1_PARTETPRPMSIHETAB</t>
  </si>
  <si>
    <t>Le ratio nombre d'ETPR de la fonction SIH / nb total d'ETPR de l'établissement est en général de l'ordre de 0,5 % à 2 %. 
Une valeur supérieure à 5 % serait vraisemblablement anormale et demanderait à être vérifiée</t>
  </si>
  <si>
    <t>REALN1_DEPPMEXTDSI</t>
  </si>
  <si>
    <r>
      <t xml:space="preserve">Personnel des services de soins  </t>
    </r>
    <r>
      <rPr>
        <b/>
        <sz val="9"/>
        <rFont val="Arial"/>
        <family val="2"/>
      </rPr>
      <t>extérieur</t>
    </r>
  </si>
  <si>
    <t>DEP_PNM_REM_AUTR_SERV_ADMIN</t>
  </si>
  <si>
    <t>DEP_PNM_REM_AUTR_SERV_SOI</t>
  </si>
  <si>
    <t>REALN1_DEPPNMEXTAUTRSERVADMIN</t>
  </si>
  <si>
    <t>Données et informations spécifiques aux URGENCES</t>
  </si>
  <si>
    <t>Nb de passages (non programmés) avec transfert vers un autre établissement</t>
  </si>
  <si>
    <t>% des RUM à DMS&gt;2 jours</t>
  </si>
  <si>
    <t>Nb_ECMO</t>
  </si>
  <si>
    <t>Nb_dialyses</t>
  </si>
  <si>
    <t>Nb_interventions_rea</t>
  </si>
  <si>
    <t>Mut_PNM_U1</t>
  </si>
  <si>
    <t>Mut_PNM_U5</t>
  </si>
  <si>
    <t>Unité 7</t>
  </si>
  <si>
    <t>Si non, quel méthode utilisez-vous?</t>
  </si>
  <si>
    <t>Reel_PM_oui_non</t>
  </si>
  <si>
    <t>Intérêts des emprunts et dettes (réaffectation directe)</t>
  </si>
  <si>
    <t>681125NM_ENC</t>
  </si>
  <si>
    <t>RTC - Montant restant à affecter dans les phases suivantes (A) - (B)</t>
  </si>
  <si>
    <t>TOTAL des MIG MCO/SSR hors ENC et activités spécifiques MCO</t>
  </si>
  <si>
    <t xml:space="preserve">Cotisations à l'ASSEDIC - Pôle Emploi </t>
  </si>
  <si>
    <t xml:space="preserve">Sous-traitance à caractère médical pour activité SSR : Autres sous-traitance : confection de prothèse ou ortho prothèse </t>
  </si>
  <si>
    <t>Sous-traitance à caractère médical : Autres prestations (sauf 61118EF, 61118PROT pour activité SSR et, 61118PS, 61118PM, 61118PA et 61118SF pour ENC HAD)</t>
  </si>
  <si>
    <t>Préalable : Les dépenses à inscrire sont celles qui concernent les dépenses de l’année relatives au SIH (y compris les écritures de clôture comptable annuelle). Le montant doit donc correspondre au solde du compte de classe 6 au compte financier.</t>
  </si>
  <si>
    <t>Personnels enseignants et hospitaliers titulaires / Congés payés (privés)</t>
  </si>
  <si>
    <t>Nombre total ETPR PM et PI  + SF établissement</t>
  </si>
  <si>
    <t>Bloc avec formules ==&gt; Ne s'affiche que pour les ES RTC et fusionné</t>
  </si>
  <si>
    <t>Masquer si :
- Classeur ENC
- Classeur Fusionné</t>
  </si>
  <si>
    <t>Activité Hors ENC</t>
  </si>
  <si>
    <t>uo_accomp</t>
  </si>
  <si>
    <t>Euros de charges nettes</t>
  </si>
  <si>
    <t>Nombre d'heures de projets SI</t>
  </si>
  <si>
    <r>
      <t>Sous-Total Personnel Médical</t>
    </r>
    <r>
      <rPr>
        <sz val="9"/>
        <rFont val="Arial"/>
        <family val="2"/>
      </rPr>
      <t xml:space="preserve"> (hors docteurs juniors, internes, FFI et étudiants)</t>
    </r>
  </si>
  <si>
    <t>n;pm_ie_sous_tot</t>
  </si>
  <si>
    <t>n;ps_tot</t>
  </si>
  <si>
    <t>n;ps_etpr</t>
  </si>
  <si>
    <t>6241+6242+6243BIEN+6247+6248_ENC</t>
  </si>
  <si>
    <t>Nombre d'unités d'œuvre produites : pour export stat ENC (enlever les journées des SAC MCO et les UO de LM/LGG par exemple)</t>
  </si>
  <si>
    <t>Passage</t>
  </si>
  <si>
    <t>SP ATU</t>
  </si>
  <si>
    <t>645PM</t>
  </si>
  <si>
    <t>645PI</t>
  </si>
  <si>
    <t>Stérilisation</t>
  </si>
  <si>
    <t>Fournitures d’atelier</t>
  </si>
  <si>
    <t>Téléphonie</t>
  </si>
  <si>
    <t>6472PM</t>
  </si>
  <si>
    <t>Immobilisations incorporelles</t>
  </si>
  <si>
    <t>6472PI</t>
  </si>
  <si>
    <t>Voyages et déplacement</t>
  </si>
  <si>
    <t>3-SA</t>
  </si>
  <si>
    <t>frais_etb</t>
  </si>
  <si>
    <t>nb_lit</t>
  </si>
  <si>
    <t>Production immobilisée</t>
  </si>
  <si>
    <t>Blanchisserie</t>
  </si>
  <si>
    <t>Locations mobilières à caractère non médical : Informatique</t>
  </si>
  <si>
    <t xml:space="preserve">Crédit-bail immobilier </t>
  </si>
  <si>
    <t>631PA</t>
  </si>
  <si>
    <t>Maison de retraite</t>
  </si>
  <si>
    <t>Honoraires de l'activité libérale des PH</t>
  </si>
  <si>
    <t>Remboursement de frais par les CRPA</t>
  </si>
  <si>
    <t>Chauffage</t>
  </si>
  <si>
    <t>633PA</t>
  </si>
  <si>
    <t>Libellé officiel</t>
  </si>
  <si>
    <t>L</t>
  </si>
  <si>
    <t>Redevances de crédit bail : Part fonctionnement - Contrats de partenariat sur des structures médicales</t>
  </si>
  <si>
    <t>charges imputables</t>
  </si>
  <si>
    <t>6319PM</t>
  </si>
  <si>
    <t>6319PI</t>
  </si>
  <si>
    <t>Remboursements sur charges de sécurité sociale et de prévoyance - personnel médical</t>
  </si>
  <si>
    <t>6489PS</t>
  </si>
  <si>
    <t>Ú Ø</t>
  </si>
  <si>
    <t>Consommations de produits sanguins labiles</t>
  </si>
  <si>
    <t>Consommations de fournitures de bureau</t>
  </si>
  <si>
    <t>Remboursements sur autres charges de personnel médical internes et étudiants</t>
  </si>
  <si>
    <t>Remboursements obtenus sur impôts, taxes et versements assimilés sur rémunérations (autres organismes) du personnel autre</t>
  </si>
  <si>
    <t>HAD : BCMSS - Charges d'intervenants pour les temps de coordination</t>
  </si>
  <si>
    <t xml:space="preserve">Nombre de lits installés ou places </t>
  </si>
  <si>
    <t>Total Charges et produits ventilés 
(D)
(=E+F+G+H+I)</t>
  </si>
  <si>
    <t>93118;cle_entr_maint</t>
  </si>
  <si>
    <t>SAISIE DES CHARGES INDIRECTES DE LM / LGG / STR POUR CES ACTIVITES</t>
  </si>
  <si>
    <t>Activités cliniques MCO hors ENC</t>
  </si>
  <si>
    <r>
      <t xml:space="preserve">Charges non incorporables et Produits non déductibles 
</t>
    </r>
    <r>
      <rPr>
        <b/>
        <sz val="8"/>
        <rFont val="Arial"/>
        <family val="2"/>
      </rPr>
      <t>Par nature</t>
    </r>
    <r>
      <rPr>
        <sz val="8"/>
        <rFont val="Arial"/>
        <family val="2"/>
      </rPr>
      <t xml:space="preserve">
(I)</t>
    </r>
  </si>
  <si>
    <t>Rappel Total Charges nettes Phase 4 de la LM, LGG et STR</t>
  </si>
  <si>
    <t>SAMT_URG</t>
  </si>
  <si>
    <t>ACT_SPE_MCO</t>
  </si>
  <si>
    <t>93119;cle_hosp</t>
  </si>
  <si>
    <t>Achats stockés de matières premières et fournitures à caractère médical</t>
  </si>
  <si>
    <t>Achats stockés : Produits pharmaceutiques et produits à usage médical</t>
  </si>
  <si>
    <t xml:space="preserve">Achats stockés : Autres produits à usage médical </t>
  </si>
  <si>
    <t>Achats stockés : Couches, alèses et produits absorbants</t>
  </si>
  <si>
    <t>6023+60323</t>
  </si>
  <si>
    <t>60228PROTH</t>
  </si>
  <si>
    <t>Variation des stocks : Autres produits pharmaceutiques</t>
  </si>
  <si>
    <t>Variation des stocks : Respiratoire</t>
  </si>
  <si>
    <t>Variation des stocks : Autres abords</t>
  </si>
  <si>
    <t>6066SPATU</t>
  </si>
  <si>
    <t>Achats de marchandises à caractère hôtelier et général</t>
  </si>
  <si>
    <t>Documentation technique</t>
  </si>
  <si>
    <t>Personnel intérimaire paramédical</t>
  </si>
  <si>
    <t>Personnel Médical mis à disposition ou prêté à l’établissement (PM)</t>
  </si>
  <si>
    <t>Honoraires Autres (PA) (y compris personnel de rééducation-réadaptation)</t>
  </si>
  <si>
    <t>Personnel non médical</t>
  </si>
  <si>
    <t>Participation des employeurs à la formation professionnelle continue</t>
  </si>
  <si>
    <t>Plateaux techniques spécialisés</t>
  </si>
  <si>
    <t>Produits des tarifications de l'hospitalisaiton à domicile non pris en charge par l'assurance maladie</t>
  </si>
  <si>
    <t>Hospitalisation à domicile</t>
  </si>
  <si>
    <t>IVG</t>
  </si>
  <si>
    <t>Actes d’anesthésie</t>
  </si>
  <si>
    <t>Remboursements de frais</t>
  </si>
  <si>
    <t>Autres produits divers de gestion courante</t>
  </si>
  <si>
    <t>Libéralités reçues</t>
  </si>
  <si>
    <t>Ré-émissions de titres suite à annulations sur exercices clos</t>
  </si>
  <si>
    <t>Ø</t>
  </si>
  <si>
    <t>Indemnités d'enseignement</t>
  </si>
  <si>
    <t>Créances éteintes</t>
  </si>
  <si>
    <t>Achats non stockés : Fournitures scolaires, éducatives et de loisirs</t>
  </si>
  <si>
    <t>Autres indemnités</t>
  </si>
  <si>
    <t>Impots, taxes et versements assimilés sur rémunérations (autres organismes) du personnel médical (hors 6339PM)</t>
  </si>
  <si>
    <t>Impots, taxes et versements assimilés sur rémunérations (autres organismes) du personnel médical internes et étudiants (hors 6339PI)</t>
  </si>
  <si>
    <t>PM : Prestations versées pour le compte du FNAL</t>
  </si>
  <si>
    <t>PNM : Gestion externalisée</t>
  </si>
  <si>
    <t>RTC</t>
  </si>
  <si>
    <t>Variation des stocks de matières premières ou fournitures à caractère médical ou pharmaceutique</t>
  </si>
  <si>
    <t>commun</t>
  </si>
  <si>
    <t>6072+60372</t>
  </si>
  <si>
    <t>Dotations aux amortissements des immobilisations corporelles : Autres immobilisations corporelles</t>
  </si>
  <si>
    <t>681125PN</t>
  </si>
  <si>
    <t>93613;adm_pharma_chimio</t>
  </si>
  <si>
    <t>Quote part de résultat sur opération faites en commun</t>
  </si>
  <si>
    <t>Fonds d'intervention régional (FIR)</t>
  </si>
  <si>
    <t>PI_ETPR</t>
  </si>
  <si>
    <t>Intitulé comptable</t>
  </si>
  <si>
    <t>Sources d'information</t>
  </si>
  <si>
    <t>61222 - Crédit bail mobilier : logiciels et progiciels</t>
  </si>
  <si>
    <t>613151 - Locations à caractère médical/ Informatique</t>
  </si>
  <si>
    <t>Locations de matériel informatique à caractère médical</t>
  </si>
  <si>
    <t>Locations à caractère non médical/ Informatique</t>
  </si>
  <si>
    <t>identification des marchés informatiques (hors téléphonie) 
identification de la part SI sur l'UF ou recours à la section d'analyse</t>
  </si>
  <si>
    <t>Prestations de service</t>
  </si>
  <si>
    <r>
      <t xml:space="preserve">Charges des personnels extérieurs </t>
    </r>
    <r>
      <rPr>
        <b/>
        <sz val="9"/>
        <rFont val="Arial"/>
        <family val="2"/>
      </rPr>
      <t>non médicaux  - Autres services</t>
    </r>
  </si>
  <si>
    <t>652 - Contributions aux GCS et CHT</t>
  </si>
  <si>
    <t>655 - Quote part de résultat sur opération faites en commun</t>
  </si>
  <si>
    <t>6811 - Dotations aux amortissements des immobilisations incorporelles et corporelles (hors 681115)</t>
  </si>
  <si>
    <t>REALN1_PROV</t>
  </si>
  <si>
    <t>68-</t>
  </si>
  <si>
    <t>Budget H + Budgets annexes</t>
  </si>
  <si>
    <t xml:space="preserve">Personnel informatique de l'établissement mis à disposition </t>
  </si>
  <si>
    <t>Pour le budget H : Montant des comptes 7474+7476+7477 imputé en LGG DSI dans le RTC</t>
  </si>
  <si>
    <t>immobilisations incorporelles (hors écritures d'ordre relatives au transfert du compte 23 au compte 21)</t>
  </si>
  <si>
    <t>21832 - Autres immobilisations corporelles : matériel informatique: acquisition serveurs, gros ordinateurs, systèmes de stockage</t>
  </si>
  <si>
    <t>acquisition serveurs, gros ordinateurs, systèmes de stockage</t>
  </si>
  <si>
    <t>Immobilisations reçues en affectation - autres immobilisations corporelles - Matériel informatique</t>
  </si>
  <si>
    <t xml:space="preserve">immobilisations  en cours </t>
  </si>
  <si>
    <t xml:space="preserve">Immobilisations incorporelles en cours </t>
  </si>
  <si>
    <t>Immobilisations en cours : part investissement partenariats public - privé - contrats de partenariat</t>
  </si>
  <si>
    <t>Total ressources SIH</t>
  </si>
  <si>
    <r>
      <rPr>
        <b/>
        <sz val="16"/>
        <rFont val="Arial"/>
        <family val="2"/>
      </rPr>
      <t>Nombre d'ETPR SIH - équipe DSI</t>
    </r>
    <r>
      <rPr>
        <b/>
        <sz val="11"/>
        <rFont val="Arial"/>
        <family val="2"/>
      </rPr>
      <t xml:space="preserve">
                Saisie des ETPR (hors ETP liés aux comptes 621,622 et 6484) - seuls les ETPR des personnels salariés sont demandés</t>
    </r>
  </si>
  <si>
    <t>Pour le budget H : ETPR PI déclarés en LGG DSI dans le RTC</t>
  </si>
  <si>
    <t xml:space="preserve">Personnel non médical salariés (PNM) affecté à la fonction SIH </t>
  </si>
  <si>
    <t>REALN1_ETPRPNMSIH</t>
  </si>
  <si>
    <t>DEP_PNM_REM_DSI_TEC</t>
  </si>
  <si>
    <t>CTRL_REALN1_PNMEXTDSINAT</t>
  </si>
  <si>
    <t>REALN1_DEPPMREMAUTRSERV</t>
  </si>
  <si>
    <t>Nb de RUM</t>
  </si>
  <si>
    <t xml:space="preserve">Nb de passages à caractère administratif pour des hospitalisations programmées </t>
  </si>
  <si>
    <t>Si oui, êtes vous en mesure de quantifier son activité de manière fiable?</t>
  </si>
  <si>
    <t>EMG_quanti_oui_non</t>
  </si>
  <si>
    <t>prct_RUM_DMS1</t>
  </si>
  <si>
    <t>Nb_suppl_ nn2</t>
  </si>
  <si>
    <t>Nb de patients concernés par l'ECMO</t>
  </si>
  <si>
    <t>PS_AS</t>
  </si>
  <si>
    <t>Nb d'ETPR AS</t>
  </si>
  <si>
    <t>Mut_PNM_U9</t>
  </si>
  <si>
    <t>Mut_PM_U1</t>
  </si>
  <si>
    <t>Mut_PM_U5</t>
  </si>
  <si>
    <t>Réalisez-vous une répartition au réel des ETPR PM entre ces unités? Oui/non</t>
  </si>
  <si>
    <t>Methode_PM</t>
  </si>
  <si>
    <t>62268SF</t>
  </si>
  <si>
    <t>6228SF</t>
  </si>
  <si>
    <t>Etbts ex-DGF / DGF : Dotations aux provisions pour charges de personnel liées au CET – Personnel sage-femme (SF)</t>
  </si>
  <si>
    <t>Entretiens et réparation sur biens mobiliers à caractère non médical : Autres matériels et outillage (réaffectation directe)</t>
  </si>
  <si>
    <t>Assurance Transport (réaffectation directe)</t>
  </si>
  <si>
    <t>615268_ENC</t>
  </si>
  <si>
    <t>6615_ENC</t>
  </si>
  <si>
    <t>SACG (hors service mortuaire et morgue) - Direction générale</t>
  </si>
  <si>
    <t>SSR_act</t>
  </si>
  <si>
    <t>SSR_enc</t>
  </si>
  <si>
    <t>Cotisations à l'ASSEDIC - Pôle Emploi</t>
  </si>
  <si>
    <t>rappel_rtc</t>
  </si>
  <si>
    <t>931124;cle_salp_cld</t>
  </si>
  <si>
    <t>Nb d'ETPR Personnels Sages-Femmes Salariés</t>
  </si>
  <si>
    <t>Structure - Immobilier</t>
  </si>
  <si>
    <t>Pour le budget H : Montant des comptes analytiques PA_Remu+PA_REMB et PS_Remu+PS_REMB imputé en LGG DSI dans le RTC</t>
  </si>
  <si>
    <t>Contrôles ENC</t>
  </si>
  <si>
    <t xml:space="preserve">Comptes analytiques PI_REMU + PI_REMB + 6491PI </t>
  </si>
  <si>
    <t>PNM : Versements divers ou Autres</t>
  </si>
  <si>
    <t>SAMT Plateaux techniques spécialisés SSR</t>
  </si>
  <si>
    <t>SAMT - Interne</t>
  </si>
  <si>
    <t>93115;adm_dim_strat</t>
  </si>
  <si>
    <t>uo_samt</t>
  </si>
  <si>
    <t>adm_etp_sf_h</t>
  </si>
  <si>
    <t>adm_etp_admin</t>
  </si>
  <si>
    <t>adm_etp_medicotech</t>
  </si>
  <si>
    <t>cm_pa</t>
  </si>
  <si>
    <t>n;sf_etpr</t>
  </si>
  <si>
    <t>n;pa_reeduc</t>
  </si>
  <si>
    <t>n;pa_educ</t>
  </si>
  <si>
    <t>n;nb_cle</t>
  </si>
  <si>
    <t>Dotation populationnelle</t>
  </si>
  <si>
    <t>Prestations délivrées aux usagers et accompagnants - Téléphone</t>
  </si>
  <si>
    <t>Produits des autres immobilisations financières</t>
  </si>
  <si>
    <t>REDEV</t>
  </si>
  <si>
    <t>Dotations aux amortissements des immobilisations corporelles : Matériel informatique</t>
  </si>
  <si>
    <t>Dotations aux amortissements des immobilisations corporelles : Autres immobilisations</t>
  </si>
  <si>
    <t>ALMM</t>
  </si>
  <si>
    <t>Valeurs comptables des éléments d'actif cédés</t>
  </si>
  <si>
    <t>Dotations aux amortissements des immobilisations corporelles : Installations générales, agencements, aménagements divers</t>
  </si>
  <si>
    <t>631PM</t>
  </si>
  <si>
    <t>Nettoyage à l'extérieur</t>
  </si>
  <si>
    <t>6471PS</t>
  </si>
  <si>
    <t>631PI</t>
  </si>
  <si>
    <t>Rémunérations spécifiques des praticiens</t>
  </si>
  <si>
    <t>Autres Impôts sur les bénéfices et assimilés (IFA …)</t>
  </si>
  <si>
    <t>Reprises sur provisions (à inscrire dans les produits exceptionnels)</t>
  </si>
  <si>
    <t>Ventes de produits finis</t>
  </si>
  <si>
    <t>Revenus des autres créances</t>
  </si>
  <si>
    <t>633PI</t>
  </si>
  <si>
    <t>Entretiens et réparation sur biens mobiliers à caractère médical : Matériel de transport</t>
  </si>
  <si>
    <t>Fluides et gaz médicaux</t>
  </si>
  <si>
    <t>Montants d'actif brut médical immobilisé</t>
  </si>
  <si>
    <t>P</t>
  </si>
  <si>
    <t>Rémunérations d’intermédiaires et honoraires des médecins (consultants exceptionnels)</t>
  </si>
  <si>
    <t>9365;cle_hyg</t>
  </si>
  <si>
    <t>Données globales</t>
  </si>
  <si>
    <t>Consommations de spécialités pharmaceutiques avec AMM inscrites sur la liste prévue à l'article L. 162-22-7 du CSS</t>
  </si>
  <si>
    <t>Consommations d'autres fournitures hôtelières</t>
  </si>
  <si>
    <t>Remboursements sur rémunérations du personnel médical internes et étudiants</t>
  </si>
  <si>
    <t>Remboursements obtenus sur impôts, taxes et versements assimilés sur rémunérations (administration des impôts) du personnel médical</t>
  </si>
  <si>
    <t>Remboursements obtenus sur impôts, taxes et versements assimilés sur rémunérations (administration des impôts) du personnel médical internes et étudiants</t>
  </si>
  <si>
    <t>MIG_SSR</t>
  </si>
  <si>
    <t>CNI_PND_N</t>
  </si>
  <si>
    <t>93113;cle_agm</t>
  </si>
  <si>
    <t>CNI_PND_R</t>
  </si>
  <si>
    <t>60215PSL</t>
  </si>
  <si>
    <t>Etbts ex-DGF / DGF : Atténuations de charges- portabilité compte épargne temps (CET)  - Personnel médical des internes et étudiants (PI)</t>
  </si>
  <si>
    <t>Type d'intervenants SAMT Métier de RR</t>
  </si>
  <si>
    <t>ACT_SUBSID4</t>
  </si>
  <si>
    <t>Achats stockés : Spécialités pharmaceutiques avec AMM inscrites sur la liste prévue à l'article L. 162-22-7 du CSS</t>
  </si>
  <si>
    <t>Achats stockés : Spécialités pharmaceutiques sous ATU</t>
  </si>
  <si>
    <t>Achats stockés : Autres abords</t>
  </si>
  <si>
    <t>60268+603268</t>
  </si>
  <si>
    <t>60265FINFO</t>
  </si>
  <si>
    <t>603218SP</t>
  </si>
  <si>
    <t>603228PROTH</t>
  </si>
  <si>
    <t>Variation des stocks : Fournitures, produits finis et petit matériel médical et médico-technique</t>
  </si>
  <si>
    <t>603265FINFO</t>
  </si>
  <si>
    <t>6066SPHA2</t>
  </si>
  <si>
    <t>Travail et réadaptation</t>
  </si>
  <si>
    <t>6228PS</t>
  </si>
  <si>
    <t>Rémunérations d'intermédiaires et honoraires divers</t>
  </si>
  <si>
    <t>Praticiens hospitaliers temps plein et temps partiel et hospitalo-universitaires titulaires</t>
  </si>
  <si>
    <t>Dotations aux amortissements, dépréciations et provisions</t>
  </si>
  <si>
    <t>Dotations aux amortissements des immobilisations corporelles</t>
  </si>
  <si>
    <t>Dotations sur Créances</t>
  </si>
  <si>
    <t>Dotations aux provisions pour amendes et pénalités</t>
  </si>
  <si>
    <t>Dotations aux dépréciations exceptionnelles</t>
  </si>
  <si>
    <t>Engagements à réaliser sur legs et dons affectés</t>
  </si>
  <si>
    <t>Prestations de prélèvements d’organes ou de tissus (PO)</t>
  </si>
  <si>
    <t>Ticket modérateur forfaitaire – Hospitalisation complète</t>
  </si>
  <si>
    <t>Produits de la tarification en hospitalisation incomplète non pris en charge par l'assurance maladie</t>
  </si>
  <si>
    <t>Produits des prestations au titre des soins urgents prévus à l’article L.254-1 du code de l’action sociale et des familles</t>
  </si>
  <si>
    <t>Subventions et participations versées aux services médicaux d'urgence</t>
  </si>
  <si>
    <t>Reprises sur les provisions pour propre assureur</t>
  </si>
  <si>
    <t>Libellé SA</t>
  </si>
  <si>
    <t>Suivi au séjour (en minutes/en montant)</t>
  </si>
  <si>
    <t>Achats non stockés : Spécialités pharmaceutiques sous ATU</t>
  </si>
  <si>
    <t>Autres charges diverses de personnel</t>
  </si>
  <si>
    <t>Autres subventions</t>
  </si>
  <si>
    <t>Charges  à  caractère  médical  -  Réémissions  de  mandats  suite  à annulations sur exercice clos</t>
  </si>
  <si>
    <t>Personnel affecté à l'établissement : Personnel Médical (PM)</t>
  </si>
  <si>
    <t>62151PA</t>
  </si>
  <si>
    <t>Remboursements sur autres charges sociales- personnel non médical</t>
  </si>
  <si>
    <t>Cotisations au RAFP</t>
  </si>
  <si>
    <t>Charges sur rémunérations du personnel soignant (hors 64519PS)</t>
  </si>
  <si>
    <t>Indemnités d'enseignement : Personnel non médical</t>
  </si>
  <si>
    <t xml:space="preserve">PM : Versements divers ou autres </t>
  </si>
  <si>
    <t>PM : Comités d'hygiène et de sécurité</t>
  </si>
  <si>
    <t>PNM : Prestations versées pour le compte du fonds national d’allocation logement (FNAL)</t>
  </si>
  <si>
    <t>PI_REMU</t>
  </si>
  <si>
    <t>Commentaire</t>
  </si>
  <si>
    <t>62268PS</t>
  </si>
  <si>
    <t>6225+62268PA+6227+6228PA</t>
  </si>
  <si>
    <t>Sous-traitance à caractère médical : laboratoires sauf HN</t>
  </si>
  <si>
    <t>CNI_PND</t>
  </si>
  <si>
    <t>Autres charges de personnel autres extérieur (hors 6489PA)</t>
  </si>
  <si>
    <t>648PS</t>
  </si>
  <si>
    <t>PA_medicotech</t>
  </si>
  <si>
    <t>n;charges_pa</t>
  </si>
  <si>
    <t>SIH_ADMIN</t>
  </si>
  <si>
    <t>Production pour le personnel yc des activités spécifiques</t>
  </si>
  <si>
    <t>Décomposition par nature</t>
  </si>
  <si>
    <t>Fournitures d'atelier pour l'informatique : câbles, cartes CPS ou équivalent…</t>
  </si>
  <si>
    <t>Fournitures (non stockées)</t>
  </si>
  <si>
    <t>Redevances de crédit bail : part fonctionnement - partenariats public privé =&gt; contrats de partenariat</t>
  </si>
  <si>
    <t>Pour le budget H : Montant total du compte 613151 renseigné au RTC</t>
  </si>
  <si>
    <t>CTRL_REALN1_61516NAT</t>
  </si>
  <si>
    <t>REALN1_SERVEXT</t>
  </si>
  <si>
    <t>6261 et 6265 - Frais de télécommunications / liaisons informatiques ou spécialisées</t>
  </si>
  <si>
    <t>Prestations informatiques assurées par des GCS, SRIH, GIP, etc</t>
  </si>
  <si>
    <t>Pour le budget H : Montant des comptes analytiques PA_EXT et PS_EXT imputé en LGG DSI dans le RTC</t>
  </si>
  <si>
    <t>PNM_EXT_AUTR_SERV</t>
  </si>
  <si>
    <t>part charges exploitation SIH/charges exploitation totales</t>
  </si>
  <si>
    <t>Préalable : Les recettes à inscrire sont celles qui concernent les recettes de l'année relatives au SIH (y compris les écritures de clôture comptable annuelle). Le montant doit donc correspondre au solde du compte de classe 7 au compte financier.</t>
  </si>
  <si>
    <t>706 - Prestations de services</t>
  </si>
  <si>
    <t>Produits de gestion courante</t>
  </si>
  <si>
    <t>Subventions au titre de l'ONDAM, crédits Hôpital 2012, crédits ARS</t>
  </si>
  <si>
    <t>REALN1_78TIT</t>
  </si>
  <si>
    <t>2051_LOG</t>
  </si>
  <si>
    <t>investissements SIH (hors écritures d'ordre relatives au transfert du compte 23 au compte 21)</t>
  </si>
  <si>
    <t xml:space="preserve">Autres immobilisations corporelles : matériel informatique </t>
  </si>
  <si>
    <t>Sources d'informations</t>
  </si>
  <si>
    <t>REALN1_ETPRPMPNMDSI</t>
  </si>
  <si>
    <t xml:space="preserve">Personnel médical </t>
  </si>
  <si>
    <t xml:space="preserve">Nombre d'ETPR PM et PI SIH </t>
  </si>
  <si>
    <t>TOTAL charges de PNM extérieurs de l'équipe DSI renseigné en Partie 1 - Charges et produits</t>
  </si>
  <si>
    <t>Rémunérations des personnels salariés et charges de personnels extérieurs SIH - autres services</t>
  </si>
  <si>
    <t>REALN1_DEPPNMEXTAUTRSERV</t>
  </si>
  <si>
    <t>PNM_EXT_AUTRSERV- Contrôle concordance entre Total et Somme décomposition par nature</t>
  </si>
  <si>
    <t>REALN1_DEPPMSIH</t>
  </si>
  <si>
    <t>REALN1_DEPPNMSIH</t>
  </si>
  <si>
    <t>Part Rémunération et charges de personnels extérieurs  -SIH /Rémunération et charges de personnels extérieurs établissement  - PNM</t>
  </si>
  <si>
    <t>Nb de passages (non programmés) suivis d'une hospitalisation en UHCD</t>
  </si>
  <si>
    <r>
      <t xml:space="preserve">SI OUI, Précisez le Nb annuel d'avis fournis par l'équipe mobile de gériatrie </t>
    </r>
    <r>
      <rPr>
        <u/>
        <sz val="10"/>
        <color indexed="56"/>
        <rFont val="Arial"/>
        <family val="2"/>
      </rPr>
      <t>aux urgences</t>
    </r>
    <r>
      <rPr>
        <sz val="10"/>
        <color indexed="56"/>
        <rFont val="Arial"/>
        <family val="2"/>
      </rPr>
      <t>, pour les patients hospitalisés</t>
    </r>
  </si>
  <si>
    <t>ECMO_oui_non</t>
  </si>
  <si>
    <t>Comment sont gérés les transports internes de patients? (au niveau du PM)</t>
  </si>
  <si>
    <t>Cette SA fait-elle l'objet de mutualisations de personnel médical? Oui/non</t>
  </si>
  <si>
    <t>Mut_PM_U9</t>
  </si>
  <si>
    <t>Total ETPR Personnel Sage-Femme</t>
  </si>
  <si>
    <t>MASQUER;COL_SORTIE_RTC</t>
  </si>
  <si>
    <t>Fusionné</t>
  </si>
  <si>
    <t>ACT_HAD_HENC</t>
  </si>
  <si>
    <t>Astreintes des docteurs juniors</t>
  </si>
  <si>
    <t>Dotation qualité de l'activité de médecine d'urgence</t>
  </si>
  <si>
    <t>Suppléments facturés au titre de l'activité de médecine d'urgence</t>
  </si>
  <si>
    <t>Fonds de modernisation des établissements de santé publics et privés (FMESPP) - Fonds pour la modernisation et l'investissement en santé (FMIS)</t>
  </si>
  <si>
    <t>6721PS_REMU</t>
  </si>
  <si>
    <t>6721PM_REMU</t>
  </si>
  <si>
    <t>Remb. sur rémunérat° ou sur charges sociales SF (cptes 6319, 6339, 6419, 6429, 6459, 6479, 6489)</t>
  </si>
  <si>
    <t>Intérêts des comptes courants créditeurs (réaffectation directe)</t>
  </si>
  <si>
    <t>Dotations aux amortissements des immobilisations corporelles : Matériel de transport (réaffectation directe)</t>
  </si>
  <si>
    <t>Postes de charges RTC</t>
  </si>
  <si>
    <t>Autre personnel extérieur médical</t>
  </si>
  <si>
    <t>658_ENC</t>
  </si>
  <si>
    <t>Mode de fonctionnement (LGG/LM/STR/SAMT/Plateaux Psy)</t>
  </si>
  <si>
    <t>6243USAG</t>
  </si>
  <si>
    <t>6243USAG+6245_ENC</t>
  </si>
  <si>
    <t>Sous-traitance à caractère médical : Autres sous-traitance Explorations fonctionnelles</t>
  </si>
  <si>
    <t>Charges Indirectes - hors comptes détaillés</t>
  </si>
  <si>
    <t>93112124;cle_salp_gard</t>
  </si>
  <si>
    <t>TOTAL HORS ENC</t>
  </si>
  <si>
    <t>Colonne de ref pour la formule de report -SA DSI Routine</t>
  </si>
  <si>
    <t>931124;adm_salp_cld</t>
  </si>
  <si>
    <t>Contrôles RTC</t>
  </si>
  <si>
    <t>Rémunération à l'acte des PA des hospitalisés du champ MCO</t>
  </si>
  <si>
    <t>Total des produits déductibles classés des comptes 7 - RTC</t>
  </si>
  <si>
    <t>Prime d'engagement collectif</t>
  </si>
  <si>
    <t>Autres indemnités (privés)</t>
  </si>
  <si>
    <t>ACT_SPE_MCO_SMUR</t>
  </si>
  <si>
    <t>cle_util</t>
  </si>
  <si>
    <t>Autres activités spécifiques SSR</t>
  </si>
  <si>
    <t>931142;adm_dsi_projet</t>
  </si>
  <si>
    <t>Groupement</t>
  </si>
  <si>
    <t>Données sur les unités d'œuvre (recueil du 01/01/N au 31/12/N)</t>
  </si>
  <si>
    <t>cm_pm</t>
  </si>
  <si>
    <t>cm_pi</t>
  </si>
  <si>
    <t>n;pa_ouvriers</t>
  </si>
  <si>
    <t>Congés payés des agents recrutés sous contrat de droit privé / Praticiens en CDD (privés)</t>
  </si>
  <si>
    <t>Majoration horaire pour travail de nuit</t>
  </si>
  <si>
    <t>Fonds pour l'innovation du système de santé (FISS)</t>
  </si>
  <si>
    <t>PA</t>
  </si>
  <si>
    <t>Énergie et électricité</t>
  </si>
  <si>
    <t>Primes d’assurance responsabilité civile</t>
  </si>
  <si>
    <t>Transferts de charges d'exploitation</t>
  </si>
  <si>
    <t>Escomptes obtenus</t>
  </si>
  <si>
    <t>Autres Produits sur exercices antérieurs</t>
  </si>
  <si>
    <t>Où trouver l'information dans le classeur :</t>
  </si>
  <si>
    <t>Autres dispositifs médico-chirurgicaux et fournitures médicales (ligatures, sondes, petit matériel médico-chirurgical stérile et non stérile, pansements et autres fournitures médicales)</t>
  </si>
  <si>
    <t>HMPH</t>
  </si>
  <si>
    <t>Autres impôts, taxes et versements assimilés (autres organismes)</t>
  </si>
  <si>
    <t>Activités hors ENC</t>
  </si>
  <si>
    <t>LIG_COD_SA</t>
  </si>
  <si>
    <t>Dotations aux amortissements des immobilisations corporelles : Matériel de bureau</t>
  </si>
  <si>
    <t>ECART</t>
  </si>
  <si>
    <t>Génie biomédical</t>
  </si>
  <si>
    <t>adm_lib_saisi</t>
  </si>
  <si>
    <t>Immo</t>
  </si>
  <si>
    <t>LGG</t>
  </si>
  <si>
    <t>LM</t>
  </si>
  <si>
    <t>Charges de personnel soignant sur exercice antérieur</t>
  </si>
  <si>
    <t>LDP</t>
  </si>
  <si>
    <t>Produits divers de gestion courante</t>
  </si>
  <si>
    <t>Intérêts des autres dettes</t>
  </si>
  <si>
    <t>633PM</t>
  </si>
  <si>
    <t>X</t>
  </si>
  <si>
    <t>Prestations de services</t>
  </si>
  <si>
    <t>Remboursements de frais - Autres</t>
  </si>
  <si>
    <t>USLD</t>
  </si>
  <si>
    <t>RCRA</t>
  </si>
  <si>
    <t>Remboursements sur rémunérations du personnel médical</t>
  </si>
  <si>
    <t>CR1C</t>
  </si>
  <si>
    <t>TOTAL de la Phase 5
 (B)</t>
  </si>
  <si>
    <t>Consommations de fournitures scolaires, éducatives et de loisirs</t>
  </si>
  <si>
    <t>STTRANS</t>
  </si>
  <si>
    <t>HAD - Logistique dédiée au patient</t>
  </si>
  <si>
    <t>HAD : Logistique dédiée au patient</t>
  </si>
  <si>
    <t>9314;adm_blanc</t>
  </si>
  <si>
    <t>UO Sté</t>
  </si>
  <si>
    <t>781531PM</t>
  </si>
  <si>
    <t>781531PI</t>
  </si>
  <si>
    <t>Activités cliniques HAD hors ENC</t>
  </si>
  <si>
    <t>MIG_MCO</t>
  </si>
  <si>
    <t>Type</t>
  </si>
  <si>
    <t>Contribution aux GIE à une structure non médicale</t>
  </si>
  <si>
    <t>Malis sur emballages</t>
  </si>
  <si>
    <t>Achats stockés : Autres DMI</t>
  </si>
  <si>
    <t>Achats stockés : Fournitures pour laboratoire et dispositifs de diagnostic in vitro</t>
  </si>
  <si>
    <t>Achats stockés : Dispositifs médicaux implantables (DMI)</t>
  </si>
  <si>
    <t>Achats stockés : Fournitures de bureau</t>
  </si>
  <si>
    <t>Achats stockés : Petit matériel hôtelier</t>
  </si>
  <si>
    <t>Achats stockés : Matériel et fournitures à usage unique stérile</t>
  </si>
  <si>
    <t>603218CM</t>
  </si>
  <si>
    <t>Variation des stocks : Produits sanguins hors produits sanguins labiles</t>
  </si>
  <si>
    <t>Variation des stocks : Linge et habillement</t>
  </si>
  <si>
    <t>Variation des stocks : Matériel et fournitures à usage unique stérile</t>
  </si>
  <si>
    <t>Variation des stocks : Autres fournitures consommables</t>
  </si>
  <si>
    <t>6066FLGAZ</t>
  </si>
  <si>
    <t>Ergothérapie</t>
  </si>
  <si>
    <t>Frais de scolarité</t>
  </si>
  <si>
    <t>Prime d'assurance - autres risques</t>
  </si>
  <si>
    <t>6216PS</t>
  </si>
  <si>
    <t>6214PS</t>
  </si>
  <si>
    <t>Échantillons</t>
  </si>
  <si>
    <t>Déplacements, missions et réceptions</t>
  </si>
  <si>
    <t>Pécule</t>
  </si>
  <si>
    <t>Amendes fiscales et pénales</t>
  </si>
  <si>
    <t>Charges de personnel - Autres</t>
  </si>
  <si>
    <t>Médicaments sous autorisations temporaires d’utilisation/post autorisations temporaires d’utilisation (ATU/post ATU)</t>
  </si>
  <si>
    <t>Forfait incitation financière à l'amélioration de la qualité (FIFAQ)-SSR</t>
  </si>
  <si>
    <t>Dotation d’aide à la contractualisation (AC)-MCO</t>
  </si>
  <si>
    <t>Produits des prestations au titre de l’aide médicale de l’État (AME)</t>
  </si>
  <si>
    <t>Produits des prestations de soins facturées au titre de l'article L.174-20 du code de la sécurité sociale</t>
  </si>
  <si>
    <t>Actes d’obstétrique</t>
  </si>
  <si>
    <t>Produits de la gestion des biens des malades protégés</t>
  </si>
  <si>
    <t>Dédits et pénalités perçus sur achats et ventes</t>
  </si>
  <si>
    <t>Rentrées sur créances amorties</t>
  </si>
  <si>
    <t>60218SP+603218SP</t>
  </si>
  <si>
    <t>Remboursements sur autres charges de personnel</t>
  </si>
  <si>
    <t>Quote-part de services gérés en commun</t>
  </si>
  <si>
    <t>Subventions aux associations participant à la vie sociale des usagers</t>
  </si>
  <si>
    <t>Experts comptables</t>
  </si>
  <si>
    <t>Produits des services exploités dans l'intérêt du personnel</t>
  </si>
  <si>
    <t>Autres produits d'activités annexes : Autres</t>
  </si>
  <si>
    <t xml:space="preserve">Personnel affecté à l'établissement : Personnel non médical </t>
  </si>
  <si>
    <t>Attachés et attachés associés en triennal et en CDI</t>
  </si>
  <si>
    <t>Supplément familial</t>
  </si>
  <si>
    <t>Impots, taxes et versements assimilés sur rémunérations (Admin. des impôts)  du personnel médical internes et étudiants (hors 6319PI)</t>
  </si>
  <si>
    <t>PM : Allocations chômage</t>
  </si>
  <si>
    <t>PM : Remboursements sur autres charges sociales - personnel médical</t>
  </si>
  <si>
    <t>PA_EXT</t>
  </si>
  <si>
    <t>PM_EXT</t>
  </si>
  <si>
    <t>6071+60371</t>
  </si>
  <si>
    <t>La saisie des clés par SA sur les sections ci-dessous est facultative</t>
  </si>
  <si>
    <t>78153PENS</t>
  </si>
  <si>
    <t>Sous-traitance à caractère médical : kinésithérapie</t>
  </si>
  <si>
    <t>648PA_EXT</t>
  </si>
  <si>
    <t>6721PA_EXT</t>
  </si>
  <si>
    <t>6721PM_EXT</t>
  </si>
  <si>
    <t>Autres charges sociales du Personnel soignant sauf médecine du travail, pharmacie (hors 64715 et 64719PS)</t>
  </si>
  <si>
    <t>c;adm_lib_saisi</t>
  </si>
  <si>
    <t>n;charges_pm</t>
  </si>
  <si>
    <t>n;charges_pi</t>
  </si>
  <si>
    <t>n;cm_pnm</t>
  </si>
  <si>
    <t>L'imputation entre le 6026 et le 6062 dépend de la politique d'achat de l'établissement. (nb : les fournitures non stockés comptabilisées en 606 supposent une consommation immédiate)</t>
  </si>
  <si>
    <t>Redevances de crédit bail : part fonctionnement - partenariats public privé =&gt; baux emphytéotiques</t>
  </si>
  <si>
    <t>REALN1_615</t>
  </si>
  <si>
    <t>CTRL_REALN1_61515NAT</t>
  </si>
  <si>
    <t>615161 et 615261 - Maintenance informatique à caractère médical  et non médical: progiciels (progiciels métiers)</t>
  </si>
  <si>
    <t>6185 - Frais de colloques, séminaires, conférences</t>
  </si>
  <si>
    <t>Transports de biens, d’usagers et transports collectifs de personnel</t>
  </si>
  <si>
    <t>Prestations AMOA dont schémas directeur, conseil et audits</t>
  </si>
  <si>
    <t>PM_REM_DSI</t>
  </si>
  <si>
    <t>Charges de personnels extérieurs</t>
  </si>
  <si>
    <t>Pour le budget H : Montant des comptes 6721PM + 6721PA + 6721PS imputé en LGG DSI dans le RTC</t>
  </si>
  <si>
    <t>montant total charges exploitation établissement</t>
  </si>
  <si>
    <t>REALN1_731</t>
  </si>
  <si>
    <t xml:space="preserve">731182
731155
et 731171 </t>
  </si>
  <si>
    <t>Dans le cadre de la circulaire du 9 mars 2012 (action 6 : "mutualisation au niveau régional des moyens des structures sanitaires, en particulier en matières de SI en santé et d'ingénierie de projets")</t>
  </si>
  <si>
    <t>acquisition infrastructures et équipements réseau</t>
  </si>
  <si>
    <t>REALN1_IMMOENCOURS</t>
  </si>
  <si>
    <t>102 - Apports</t>
  </si>
  <si>
    <t>Dettes contrats de partenariat</t>
  </si>
  <si>
    <t>16_RES</t>
  </si>
  <si>
    <t>CTRL_REALN1_PNMREMDSINAT</t>
  </si>
  <si>
    <t>REALN1_DEPPNMREMDSIADMIN</t>
  </si>
  <si>
    <t>REALN1_DEPSIH</t>
  </si>
  <si>
    <t>Nb_lits</t>
  </si>
  <si>
    <t>Nombre total de reconvocations (passages programmés)</t>
  </si>
  <si>
    <t>Total des passages</t>
  </si>
  <si>
    <t>Taux d'exhaustivité du recueil RPU (%)</t>
  </si>
  <si>
    <t>% des RUM à DMS=2 jours</t>
  </si>
  <si>
    <t>Nb_vehicules_SMURd</t>
  </si>
  <si>
    <t>Nombre de suppléments NN1</t>
  </si>
  <si>
    <t>Nb de patients ventilés en décubitus ventral</t>
  </si>
  <si>
    <t>Nb d'ETPR IDE</t>
  </si>
  <si>
    <t>Mut_PM_oui_non</t>
  </si>
  <si>
    <t>Mut_PM_U10</t>
  </si>
  <si>
    <t>Etbts ex-DGF / DGF : Atténuations de charges- portabilité compte épargne temps (CET)  - Personnel médical des docteurs juniors, internes et étudiants (PI)</t>
  </si>
  <si>
    <t>Forfait participation aux urgences (FPU)</t>
  </si>
  <si>
    <t>6721SF_REMU</t>
  </si>
  <si>
    <t>Transports entre établissements - Transports d'usagers</t>
  </si>
  <si>
    <t>SACG - hors service mortuaire et morgue</t>
  </si>
  <si>
    <t xml:space="preserve">Achats non stockés : Autres DMI </t>
  </si>
  <si>
    <t>MIG_SSR_V02</t>
  </si>
  <si>
    <t>Public</t>
  </si>
  <si>
    <t>THORSENC_CLASSEUR_ENC</t>
  </si>
  <si>
    <t>93612;adm_pharma_nut</t>
  </si>
  <si>
    <t>Saisie des ETPR SF</t>
  </si>
  <si>
    <t>UO Pharma (items 26.3 et 27.3)</t>
  </si>
  <si>
    <t>Vérification du déversement du TIC vers ARCAnH (tableau indicatif)</t>
  </si>
  <si>
    <t>648PA_RA</t>
  </si>
  <si>
    <t>AUTRESDEP_T3</t>
  </si>
  <si>
    <t>ENC/RTC/commun/CF</t>
  </si>
  <si>
    <t>Masquer si : classeur ENC</t>
  </si>
  <si>
    <t>Masquer si :
- Classeur RTC
- Classeur Fusionné</t>
  </si>
  <si>
    <t>SAC PSY</t>
  </si>
  <si>
    <t>Plateaux spécifiques PSY</t>
  </si>
  <si>
    <t>uo_med</t>
  </si>
  <si>
    <t>DIM - Production et transmission de l'information médicale</t>
  </si>
  <si>
    <t>93613</t>
  </si>
  <si>
    <t>Nombre d'UO des patients hospitalisés (SAC) ou Nombre d'UO (autres sections)</t>
  </si>
  <si>
    <t>cle_dem</t>
  </si>
  <si>
    <r>
      <t xml:space="preserve">Coût moyen du Personnel médical salarié
</t>
    </r>
    <r>
      <rPr>
        <b/>
        <sz val="10"/>
        <rFont val="Arial"/>
        <family val="2"/>
      </rPr>
      <t xml:space="preserve"> </t>
    </r>
    <r>
      <rPr>
        <sz val="10"/>
        <rFont val="Arial"/>
        <family val="2"/>
      </rPr>
      <t>(hors docteurs juniors, internes, FFI et étudiants)</t>
    </r>
  </si>
  <si>
    <t>Valorisation_Euro</t>
  </si>
  <si>
    <t>n;uomt_samt</t>
  </si>
  <si>
    <t>Dotation recherche</t>
  </si>
  <si>
    <t>Taxes sur le chiffre d'affaires non récupérables **</t>
  </si>
  <si>
    <t>6425+6452PDS</t>
  </si>
  <si>
    <t>Quote-parts de résultat sur opérations faites en commun</t>
  </si>
  <si>
    <t>Travaux</t>
  </si>
  <si>
    <t>TI</t>
  </si>
  <si>
    <t>Spécialités pharmaceutiques avec AMM inscrites sur la liste prévue à l'article L. 162-22-7 du CSS</t>
  </si>
  <si>
    <t>DIM</t>
  </si>
  <si>
    <t>Produits d’entretien</t>
  </si>
  <si>
    <t>Suffixe</t>
  </si>
  <si>
    <t>Charges exceptionnelles sur opérations de gestion</t>
  </si>
  <si>
    <t>A</t>
  </si>
  <si>
    <t>Rémunérations d’intermédiaires et honoraires des personnels autres (y compris personnel de rééducation-réadaptation)</t>
  </si>
  <si>
    <t>Zone de saisie libre</t>
  </si>
  <si>
    <t>Entretiens et réparation sur biens mobiliers à caractère non médical : Matériel et outillage</t>
  </si>
  <si>
    <t>INTER</t>
  </si>
  <si>
    <t>Produits sur exercices antérieurs à la charge de l'assurance maladie</t>
  </si>
  <si>
    <t>Services bancaires et assimilés</t>
  </si>
  <si>
    <t>Transports (hors transport d'usagers)</t>
  </si>
  <si>
    <t>Autres fournitures consommables</t>
  </si>
  <si>
    <t>Subventions versées au SAMU- Centre 15</t>
  </si>
  <si>
    <t>DMI</t>
  </si>
  <si>
    <t>Assurance capital décès "titulaires"</t>
  </si>
  <si>
    <t>Nombre de journées lits d'ouverture</t>
  </si>
  <si>
    <t>Redevances des praticiens versées aux établissements ex OQN</t>
  </si>
  <si>
    <t>PM</t>
  </si>
  <si>
    <t>Libellés des comptes</t>
  </si>
  <si>
    <t>64719PS</t>
  </si>
  <si>
    <t>Remboursements sur autres charges de personnel autre</t>
  </si>
  <si>
    <t>Etbts ex-OQN / OQN : Crédit d’impôt compétitivité emploi (CICE)</t>
  </si>
  <si>
    <t>CR2P</t>
  </si>
  <si>
    <t>Consommations d'alimentation</t>
  </si>
  <si>
    <t>Consommations de combustibles et carburants</t>
  </si>
  <si>
    <t>HAD : BCMSS - Personnel Autre</t>
  </si>
  <si>
    <t>93115;cle_dim</t>
  </si>
  <si>
    <t>ECART 
(C) - (D) 
doit être nul</t>
  </si>
  <si>
    <t>Contributions aux groupements hospitaliers de territoire (GHT)</t>
  </si>
  <si>
    <t>Fonds européens</t>
  </si>
  <si>
    <t>781532PS</t>
  </si>
  <si>
    <t>BCMSS_4</t>
  </si>
  <si>
    <t>Activités cliniques SSR hors ENC</t>
  </si>
  <si>
    <t>9367;adm_autrelm</t>
  </si>
  <si>
    <t>93119;adm_hosp</t>
  </si>
  <si>
    <t>6528M</t>
  </si>
  <si>
    <t>Achats stockés de matières premières et fournitures à caractère médical et pharmaceutique</t>
  </si>
  <si>
    <t>Achats stockés : Fournitures informatiques</t>
  </si>
  <si>
    <t>602668+6032668</t>
  </si>
  <si>
    <t>Variation des stocks :  Dispositifs médicaux d’endoscopie</t>
  </si>
  <si>
    <t>Variation des stocks : Fournitures de bureau</t>
  </si>
  <si>
    <t>Variation des stocks : Couches, alèses et produits absorbants</t>
  </si>
  <si>
    <t>Variation des stocks : Autres produits pharmaceutiques et produits à usage médical</t>
  </si>
  <si>
    <t>6066PROD3</t>
  </si>
  <si>
    <t>Part-fonctionnement-Partenariat publics-privés</t>
  </si>
  <si>
    <t>Locations à caractère non-médical</t>
  </si>
  <si>
    <t>Frais de colloques, séminaires, conférences</t>
  </si>
  <si>
    <t>Brochures, dépliants</t>
  </si>
  <si>
    <t>Divers</t>
  </si>
  <si>
    <t>Transports sur ventes</t>
  </si>
  <si>
    <t>Réceptions</t>
  </si>
  <si>
    <t>Cotisation foncière des entreprises</t>
  </si>
  <si>
    <t>Contributions aux structures de coopérations autres que GHT</t>
  </si>
  <si>
    <t>Dotations aux provisions exceptionnelles</t>
  </si>
  <si>
    <t>Groupes homogènes de tarifs ( GHT)</t>
  </si>
  <si>
    <t>Liste en sus MCO</t>
  </si>
  <si>
    <t>Produits des dispositifs médicaux facturés en sus des séjours-MC0</t>
  </si>
  <si>
    <t>Dotations missions d’intérêt général (MIG) et d’aide à la contractualisation (AC) SSR</t>
  </si>
  <si>
    <t>Produits des prestations faisant l'objet d'une tarification spécifique-MCO</t>
  </si>
  <si>
    <t>Lutte contre les maladies mentales</t>
  </si>
  <si>
    <t>Remboursement des frais de prélèvement d'organe</t>
  </si>
  <si>
    <t>60215HPSL+603215HPSL</t>
  </si>
  <si>
    <t>Achats non stockés : Alimentation non stockable</t>
  </si>
  <si>
    <t>Charges d'intérêts</t>
  </si>
  <si>
    <t>Reprises sur dépréciation des actifs circulants : Stocks et en-cours</t>
  </si>
  <si>
    <t>Reprises sur dépréciations exceptionnelles</t>
  </si>
  <si>
    <t>68112CONST</t>
  </si>
  <si>
    <t>Permanences sur place intégrées aux obligations de service</t>
  </si>
  <si>
    <t>Attachés et attachés associés en CDD</t>
  </si>
  <si>
    <t>Remboursement sur rémunérations du personnel médical</t>
  </si>
  <si>
    <t>Indemnité de résidence</t>
  </si>
  <si>
    <t>Apprentis</t>
  </si>
  <si>
    <t>Impots, taxes et versements assimilés sur rémunérations (Admin. des impôts)  du personnel autre (hors 6319PA)</t>
  </si>
  <si>
    <t>PM : Carte de transport</t>
  </si>
  <si>
    <t>PNM :Fonds de solidarité</t>
  </si>
  <si>
    <t>Dotations aux amortissements des immobilisations incorporelles : Concessions et droits similaires, brevets, licences, logiciels, marques et procédés, droits et valeurs similaires</t>
  </si>
  <si>
    <t>CONTROLE_CF</t>
  </si>
  <si>
    <t>Import des  montants balance pour contrôle</t>
  </si>
  <si>
    <t>62268PS+6228PS</t>
  </si>
  <si>
    <t>681125NM</t>
  </si>
  <si>
    <t>Autres sous-traitances à caractère médico-social (Hors PA)</t>
  </si>
  <si>
    <t>Personnel Autre extérieur à l'établissement - Plans locaux d'insertion (PA)</t>
  </si>
  <si>
    <t>648PM_EXT</t>
  </si>
  <si>
    <t>DSI - Routine</t>
  </si>
  <si>
    <t xml:space="preserve">Ambulatoire PSY </t>
  </si>
  <si>
    <t>REGUL</t>
  </si>
  <si>
    <t>n;cm_pa</t>
  </si>
  <si>
    <t>CAT_B</t>
  </si>
  <si>
    <t>60263+603263 - Consommation de Fournitures d'atelier</t>
  </si>
  <si>
    <t>Pour le budget H : Montant du compte 60263+603263 imputé en LGG DSI dans le RTC</t>
  </si>
  <si>
    <t>Crédit bail mobilier - matériel informatique</t>
  </si>
  <si>
    <t>Serveurs, gros ordinateurs, systèmes de stockage</t>
  </si>
  <si>
    <t xml:space="preserve">Postes de travail </t>
  </si>
  <si>
    <t>615161_615261_RES</t>
  </si>
  <si>
    <t>615161 et 615261 - Maintenance informatique à caractère médical  et non médical: postes de travail</t>
  </si>
  <si>
    <t>TOTAL compte 6284 renseigné au RTC</t>
  </si>
  <si>
    <r>
      <t xml:space="preserve">Charges de personnels </t>
    </r>
    <r>
      <rPr>
        <b/>
        <sz val="9"/>
        <rFont val="Arial"/>
        <family val="2"/>
      </rPr>
      <t>non médicaux</t>
    </r>
    <r>
      <rPr>
        <sz val="9"/>
        <rFont val="Arial"/>
        <family val="2"/>
      </rPr>
      <t xml:space="preserve"> salariés - </t>
    </r>
    <r>
      <rPr>
        <b/>
        <sz val="9"/>
        <rFont val="Arial"/>
        <family val="2"/>
      </rPr>
      <t>Equipe DSI</t>
    </r>
  </si>
  <si>
    <t>PNM_EXT_DSI</t>
  </si>
  <si>
    <r>
      <t xml:space="preserve">Charges des personnels extérieurs </t>
    </r>
    <r>
      <rPr>
        <b/>
        <sz val="9"/>
        <rFont val="Arial"/>
        <family val="2"/>
      </rPr>
      <t>non médicaux - Equipe DSI</t>
    </r>
  </si>
  <si>
    <t>Dotations aux amortissements des immobilisations incorporelles : Concessions et droits similaires, brevets, licences, marques et procédés, logiciels, droits et valeurs similaires</t>
  </si>
  <si>
    <t>Dotations aux amortissements exceptionnels et des immobilisations</t>
  </si>
  <si>
    <t>Provisions</t>
  </si>
  <si>
    <t>731182, 731155 et 731171 - MIGAC : dotation d'aide à la contractualisation (AC)</t>
  </si>
  <si>
    <t xml:space="preserve">Remboursement de frais </t>
  </si>
  <si>
    <t>777 - Quote-part des subventions d'investissement virée au résultat de l'exercice</t>
  </si>
  <si>
    <t>78 - Autres reprises sur provisions (hors 78742)</t>
  </si>
  <si>
    <t>2051_PROG</t>
  </si>
  <si>
    <t>acquisition progiciels métiers</t>
  </si>
  <si>
    <t>REALN1_21</t>
  </si>
  <si>
    <t>Immobilisations reçues en affectation</t>
  </si>
  <si>
    <t>immobilisations reçues en affectation</t>
  </si>
  <si>
    <t>Part Emplois investissement SIH/emplois investissement total</t>
  </si>
  <si>
    <t>REALN1_10</t>
  </si>
  <si>
    <t>Personnel internes/étudiants</t>
  </si>
  <si>
    <t>ETPR_PM_AUTR_SERV</t>
  </si>
  <si>
    <t>ETPR_PNM_AUTR_SERV_SOI</t>
  </si>
  <si>
    <t>TOTAL charges de PNM salariés de l'équipe DSI renseigné en Partie 1 - Charges et produits</t>
  </si>
  <si>
    <r>
      <t xml:space="preserve">Personnel de direction et administratifs </t>
    </r>
    <r>
      <rPr>
        <b/>
        <sz val="9"/>
        <rFont val="Arial"/>
        <family val="2"/>
      </rPr>
      <t>extérieur</t>
    </r>
  </si>
  <si>
    <t>DEP_PNM_EXT_DSI_SOI</t>
  </si>
  <si>
    <t>DEP_PNM_EXT_AUTR_SERV_SOI</t>
  </si>
  <si>
    <t>Données d'activité d'hospitalisation</t>
  </si>
  <si>
    <t>Nb_passages_Admin</t>
  </si>
  <si>
    <t>Nb_avis_ELPsyH</t>
  </si>
  <si>
    <r>
      <t>SI OUI, Précisez le Nb annuel d'avis fournis par l'équipe de liaison de psychiatrie</t>
    </r>
    <r>
      <rPr>
        <u/>
        <sz val="10"/>
        <color indexed="56"/>
        <rFont val="Arial"/>
        <family val="2"/>
      </rPr>
      <t xml:space="preserve"> aux urgences,</t>
    </r>
    <r>
      <rPr>
        <sz val="10"/>
        <color indexed="56"/>
        <rFont val="Arial"/>
        <family val="2"/>
      </rPr>
      <t xml:space="preserve"> pour les patients non hospitalisés</t>
    </r>
  </si>
  <si>
    <t>Nb_SMUR_ms</t>
  </si>
  <si>
    <t>Durée moyenne d'une intervention SMUR (primaire+secondaire) en min</t>
  </si>
  <si>
    <t>Nb_suppl_rep</t>
  </si>
  <si>
    <t>Nb_DV</t>
  </si>
  <si>
    <t>Nb_avis_speNH</t>
  </si>
  <si>
    <t>Détail des ETPR -  Personnels des services de soins</t>
  </si>
  <si>
    <t>Mutualisations</t>
  </si>
  <si>
    <t>Mut_PNM_U2</t>
  </si>
  <si>
    <t>Unité 4</t>
  </si>
  <si>
    <t>Mut_PNM_U6</t>
  </si>
  <si>
    <t>Unité 8</t>
  </si>
  <si>
    <t>Mut_PNM_U10</t>
  </si>
  <si>
    <t>Forfait pathologie chronique</t>
  </si>
  <si>
    <t>6721SF_EXT</t>
  </si>
  <si>
    <t>6721PA_REMU</t>
  </si>
  <si>
    <t>Sous-traitance</t>
  </si>
  <si>
    <t>SF_EXT</t>
  </si>
  <si>
    <t>6492PS_SF</t>
  </si>
  <si>
    <t>681532PS_SF</t>
  </si>
  <si>
    <t>Transports d’usagers  (réaffectation directe)</t>
  </si>
  <si>
    <t>SA hors LM, LGG, STR</t>
  </si>
  <si>
    <t>PI_REMB</t>
  </si>
  <si>
    <t>615258_ENC</t>
  </si>
  <si>
    <t>6811282_ENC</t>
  </si>
  <si>
    <t>Mode de prise en charge (SAC MCO et SAMT)</t>
  </si>
  <si>
    <t>Part fonctionnement-Contrats de partenariat</t>
  </si>
  <si>
    <t>Personnel sous contrat à durée indéterminée (CDI)</t>
  </si>
  <si>
    <t>Sous-traitance à caractère médical pour l'activité SSR : Autres sous traitance : confection de prothèse ou ortho prothèse</t>
  </si>
  <si>
    <t>Visite</t>
  </si>
  <si>
    <t>LDP - Transport motorisé (hors SMUR) des patients - sous-traité</t>
  </si>
  <si>
    <t>LDP - Transport motorisé (hors SMUR) des patients - interne</t>
  </si>
  <si>
    <r>
      <t>Rémunérations des personnels salariés et charges de personnels extérieurs établissement  - PM/PI/PNM</t>
    </r>
    <r>
      <rPr>
        <b/>
        <i/>
        <sz val="9"/>
        <rFont val="Arial"/>
        <family val="2"/>
      </rPr>
      <t xml:space="preserve"> + Permanence des soins du PM (PDS) </t>
    </r>
  </si>
  <si>
    <t xml:space="preserve">Comptes analytiques PS_REMU + PS_REMB + 6492PS </t>
  </si>
  <si>
    <t>Contrôle de remplissage</t>
  </si>
  <si>
    <t>Clé demandée</t>
  </si>
  <si>
    <t>SAMT - Dialyse</t>
  </si>
  <si>
    <t>9364</t>
  </si>
  <si>
    <t>Nature de l'unité d'œuvre attendue</t>
  </si>
  <si>
    <t>Pour les SAMT</t>
  </si>
  <si>
    <t>adm_etp_sf</t>
  </si>
  <si>
    <t>n;pm_sous_tot</t>
  </si>
  <si>
    <t>n;pa_soins</t>
  </si>
  <si>
    <t>adm_nbjouv</t>
  </si>
  <si>
    <t>Dotation transformation</t>
  </si>
  <si>
    <t>Dotation qualité du codage et forfait incitation financière à la qualité (FIFAQ)</t>
  </si>
  <si>
    <t xml:space="preserve">                 Unités d'œuvre</t>
  </si>
  <si>
    <t>Autres ventes de marchandises</t>
  </si>
  <si>
    <t>Retenues et versements des médecins, sages-femmes, odontologistes et auxiliaires médicaux libéraux exerçant en application de l'art L.6146-2 du CSP</t>
  </si>
  <si>
    <t>Quote-part des subventions d'investissement virée au résultat de l'exercice</t>
  </si>
  <si>
    <t>Fonds pour l’emploi hospitalier (FEH)</t>
  </si>
  <si>
    <t>Montant</t>
  </si>
  <si>
    <t>Transferts de charges exceptionnelles</t>
  </si>
  <si>
    <t>Services hôteliers</t>
  </si>
  <si>
    <t>AB_frais_etb</t>
  </si>
  <si>
    <t>M</t>
  </si>
  <si>
    <t>Maintenance sur biens mobiliers à caractère non médical : Autres matériels</t>
  </si>
  <si>
    <t>E</t>
  </si>
  <si>
    <t>Nombre de courses de brancardage</t>
  </si>
  <si>
    <t>Pour informatique</t>
  </si>
  <si>
    <t>Accueil et gestion des malades</t>
  </si>
  <si>
    <t>Redevances de crédit bail : Part fonctionnement - Contrats de partenariat sur des structures non médicales</t>
  </si>
  <si>
    <t>EHPAD</t>
  </si>
  <si>
    <t>CAT social</t>
  </si>
  <si>
    <t>Produits à la charge des patients, organismes complémentaires et compagnies d'assurance</t>
  </si>
  <si>
    <t>SP</t>
  </si>
  <si>
    <t>Fournitures scolaires, éducatives et de loisirs</t>
  </si>
  <si>
    <t>Locations mobilières à caractère médical : Informatique</t>
  </si>
  <si>
    <t>Dotations aux amortissements des immobilisations incorporelles : Frais d'établissement</t>
  </si>
  <si>
    <t>61118PROT</t>
  </si>
  <si>
    <t>DMI FES</t>
  </si>
  <si>
    <t>Droits d’enregistrement et de timbre</t>
  </si>
  <si>
    <t>6255+6256+6257</t>
  </si>
  <si>
    <t>TOT_PCE</t>
  </si>
  <si>
    <t>Remboursement sur rémunérations du personnel soignant</t>
  </si>
  <si>
    <t>Remboursements sur autres charges sociales  - personnel soignant</t>
  </si>
  <si>
    <t>Consommations de matériel et fournitures à usage unique stérile</t>
  </si>
  <si>
    <t>Remboursements sur charges de sécurité sociale et de prévoyance - personnel médical internes et étudiants</t>
  </si>
  <si>
    <t>HAD : BCMSS - Médecin et Infirmier coordonnateurs</t>
  </si>
  <si>
    <t>Produits des prestations hôtelières facturées au titre de l’article L.174-20 du code de la sécurité sociale</t>
  </si>
  <si>
    <t>931171;cle_branc</t>
  </si>
  <si>
    <t>93114;adm_dsi</t>
  </si>
  <si>
    <t>60218SP</t>
  </si>
  <si>
    <t>Consommations de marchandises à caractère médical et pharmaceutique</t>
  </si>
  <si>
    <t>Etbts ex-DGF / DGF : Reprises de provisions pour charges de personnel liées au CET – Personnel médical des internes et étudiants (PI)</t>
  </si>
  <si>
    <t>6521NM</t>
  </si>
  <si>
    <t>6523NM</t>
  </si>
  <si>
    <t>Entretien-maintenance</t>
  </si>
  <si>
    <t>ACT_SUBSID1</t>
  </si>
  <si>
    <t>etp_mad</t>
  </si>
  <si>
    <t xml:space="preserve">          Déduction des charges des fonctions logistiques et structure consommées hors activités principales de soins</t>
  </si>
  <si>
    <t>Compte de regroupement Onglet 3-SA</t>
  </si>
  <si>
    <t>Achats stockés : Autres produits pharmaceutiques</t>
  </si>
  <si>
    <t>Achats stockés : Dispositifs médicaux pour dialyse</t>
  </si>
  <si>
    <t>602662+6032662</t>
  </si>
  <si>
    <t>Variation des stocks de matières premières ou fournitures à caractère hôtelier et général</t>
  </si>
  <si>
    <t>Variation des stocks : Dispositifs  médicaux  non  stériles  à  usage  unique,  pansements, ligatures</t>
  </si>
  <si>
    <t>Variation des stocks :  Fournitures pour laboratoire et dispositifs de diagnostic in vitro</t>
  </si>
  <si>
    <t>Variation des stocks : Autres fournitures suivies en stocks</t>
  </si>
  <si>
    <t>6066DMIFS</t>
  </si>
  <si>
    <t>RRR obtenus sur achats de marchandises</t>
  </si>
  <si>
    <t>Sous-traitance à caractère médico-social</t>
  </si>
  <si>
    <t>Personnel non médical et non paramédical</t>
  </si>
  <si>
    <t>Indemnités aux comptables et aux régisseurs</t>
  </si>
  <si>
    <t>Transports de biens, d'usagers et transports collectifs de personnel</t>
  </si>
  <si>
    <t>Transports sur achats</t>
  </si>
  <si>
    <t>Taxe d'apprentissage</t>
  </si>
  <si>
    <t>Fonds  mutualisé  du  financement  des  études     relatives  à  la  promotion professionnelle (FMEP)</t>
  </si>
  <si>
    <t>Intérêts réglés à l’échéance</t>
  </si>
  <si>
    <t>Charges à caractère hôtelier et général - Autres</t>
  </si>
  <si>
    <t>Engagements à réaliser sur subventions attribuées</t>
  </si>
  <si>
    <t>Vente de marchandises</t>
  </si>
  <si>
    <t>Dialyse (D)</t>
  </si>
  <si>
    <t>Produits des médicaments-MCO</t>
  </si>
  <si>
    <t>Spécialités coûteuses</t>
  </si>
  <si>
    <t>Ticket modérateur forfaitaire – Hospitalisation incomplète</t>
  </si>
  <si>
    <t>Contributions forfaitaires à l'établissement public de santé de Mayotte</t>
  </si>
  <si>
    <t>Autres produits exceptionnels sur opérations de gestion</t>
  </si>
  <si>
    <t>Données recueillies</t>
  </si>
  <si>
    <t>Impôts sur les bénéfices</t>
  </si>
  <si>
    <t>Honoraires Commissaires aux comptes</t>
  </si>
  <si>
    <t>Achats non stockés : Autres produits de base, pharmaceutiques et à usage médical</t>
  </si>
  <si>
    <t>Indemnités des religieuses et reposance</t>
  </si>
  <si>
    <t>Achats non stockés : Fournitures hôtelières</t>
  </si>
  <si>
    <t>Achats non stockés : Fournitures non stockables</t>
  </si>
  <si>
    <t>Achats non stockés : Eau et assainissement</t>
  </si>
  <si>
    <t>Achats non stockés : Linge et habillement</t>
  </si>
  <si>
    <t>Frais sur titres (achat, vente, garde)</t>
  </si>
  <si>
    <t>Reprises sur provisions pour charges de personnel liéees au CET : PM</t>
  </si>
  <si>
    <t>Reprises sur dépréciations des immobilisations corporelles et incorporelles</t>
  </si>
  <si>
    <t>Cotisations à l'URSSAF</t>
  </si>
  <si>
    <t>Cotisations au régime de retraite additionnel de la fonction publique (RAFP)</t>
  </si>
  <si>
    <t>Impots, taxes et versements assimilés sur rémunérations (Admin. des impôts)  du personnel médical (hors 6319PM)</t>
  </si>
  <si>
    <t>PNM : Allocations chômage</t>
  </si>
  <si>
    <t>Autres charges sociales - Personnel médical - médecine du travail et pharmacie</t>
  </si>
  <si>
    <t>Remboursement sur autres charges sociales du Personnel médical internes et étudiants sauf médecine du travail, pharmacie</t>
  </si>
  <si>
    <t>Personnel intérimaire paramédical autres</t>
  </si>
  <si>
    <t>DSI - Projet</t>
  </si>
  <si>
    <t>Nombre de consultations</t>
  </si>
  <si>
    <t>93611;adm_pharma_hors</t>
  </si>
  <si>
    <t>931110;cle_sacg_hmorgue</t>
  </si>
  <si>
    <t>Enquête SIH</t>
  </si>
  <si>
    <t>TOT_TIC</t>
  </si>
  <si>
    <t>n;cm_pm</t>
  </si>
  <si>
    <t>n;cm_pi</t>
  </si>
  <si>
    <t>PA_reeduc</t>
  </si>
  <si>
    <t>SIH_SOI</t>
  </si>
  <si>
    <t>A reporter dans l'onglet SIH : Total ETPR TEC -SIH</t>
  </si>
  <si>
    <t>BH</t>
  </si>
  <si>
    <t>615154 et 615254 - entretien et réparations des biens à caractère médical et non médical - sur biens mobiliers - matériel informatique: postes de travail</t>
  </si>
  <si>
    <t>Progiciels (progiciels métiers)</t>
  </si>
  <si>
    <t>REALN1_65</t>
  </si>
  <si>
    <t>Remboursement en capital des emprunts affectés exclusivement à ces opérations SIH</t>
  </si>
  <si>
    <t>6721_AUTR_SERV</t>
  </si>
  <si>
    <t>Amortissements</t>
  </si>
  <si>
    <t>681115 - Dotations aux amortissements des immobilisations incorporelles : Concessions et droits similaires, brevets, licences, marques et procédés, logiciels, droits et valeurs similaires</t>
  </si>
  <si>
    <t>6871 - Dotations aux amortissements exceptionnels et des immobilisations</t>
  </si>
  <si>
    <t>747 - Autres subventions d'exploitation (hors 7471 et 7475)</t>
  </si>
  <si>
    <t>Montant total recettes établissement</t>
  </si>
  <si>
    <t>part recettes SIH/recettes totales</t>
  </si>
  <si>
    <t>2051 - Immobilisations incorporelles : Concessions et droits similaires, brevets, licences, marques et procédés, droits et valeurs similaires - concessions et droits similaires: acquisition progiciels métiers</t>
  </si>
  <si>
    <t>Constructions sur sol propre</t>
  </si>
  <si>
    <t>Subventions d'investissements</t>
  </si>
  <si>
    <t>Part ressources SIH/ressources totales</t>
  </si>
  <si>
    <t>ETPR_PM_DSI</t>
  </si>
  <si>
    <t>Personnel médical et internes/étudiants</t>
  </si>
  <si>
    <t>REALN1_ETPRETAB</t>
  </si>
  <si>
    <t>Contrôle de saisie des ETPR des budgets annexes - PNM</t>
  </si>
  <si>
    <t>report montant saisie en Partie 1 - Charges et produits</t>
  </si>
  <si>
    <r>
      <t xml:space="preserve">Personnel médical (PM) </t>
    </r>
    <r>
      <rPr>
        <b/>
        <sz val="9"/>
        <rFont val="Arial"/>
        <family val="2"/>
      </rPr>
      <t>extérieur</t>
    </r>
  </si>
  <si>
    <t>DEP_PNM_EXT_AUTR_SERV_ADMIN</t>
  </si>
  <si>
    <t>Rémunérations des personnels salariés et charges de personnels extérieurs SIH - PM/PI/PNM</t>
  </si>
  <si>
    <t>Contrôle de saisie du rémunérations et personnels extérieurs total budgets annexes - PM/PI</t>
  </si>
  <si>
    <t>Nb_RUM</t>
  </si>
  <si>
    <t>Nb_avis_EMGNH</t>
  </si>
  <si>
    <t>prct_RUM_DMS2</t>
  </si>
  <si>
    <t>Nombre de suppléments REP</t>
  </si>
  <si>
    <t>Nb_suppl_src</t>
  </si>
  <si>
    <t>Nb_ICRbloc_rea</t>
  </si>
  <si>
    <t>Transp_internes_PNM</t>
  </si>
  <si>
    <t>PS_Puer</t>
  </si>
  <si>
    <t>Unité 10</t>
  </si>
  <si>
    <t>Mut_PM_U2</t>
  </si>
  <si>
    <t>Mut_PM_U6</t>
  </si>
  <si>
    <t>Groupes homogènes de séjour (GHS et suppléments)</t>
  </si>
  <si>
    <t>CI</t>
  </si>
  <si>
    <t>Interne</t>
  </si>
  <si>
    <t>SF_PM_EXT</t>
  </si>
  <si>
    <t>Rémunérations d’intermédiaires et honoraires des sages-femmes (consultants exceptionnels)</t>
  </si>
  <si>
    <t xml:space="preserve">            Affectations aux sections (hors activités spécifiques MCO, SSR et HAD)</t>
  </si>
  <si>
    <t>Entretiens et réparation sur biens mobiliers à caractère non médical : Matériel de transport (réaffectation directe)</t>
  </si>
  <si>
    <t>Maintenance sur biens mobiliers à caractère non médical : Autres matériels (réaffectation directe)</t>
  </si>
  <si>
    <t>Autre personnel extérieur autre</t>
  </si>
  <si>
    <t>Rémunérations d’intermédiaires et honoraires des personnels sage-femme</t>
  </si>
  <si>
    <t>61522_ENC</t>
  </si>
  <si>
    <t>6163_ENC</t>
  </si>
  <si>
    <t>6811281_ENC</t>
  </si>
  <si>
    <t>Charges de personnel sage-femme sur exercice antérieur</t>
  </si>
  <si>
    <t>6243BIEN</t>
  </si>
  <si>
    <t>Redevances de crédit-bail : Part fonctionnement - Contrats de partenariat sur des structures non médicales</t>
  </si>
  <si>
    <t>Crédit-bail mobilier : Matériel informatique</t>
  </si>
  <si>
    <t>Crédit-bail mobilier</t>
  </si>
  <si>
    <t>TOTAL Charges Indirectes</t>
  </si>
  <si>
    <t>931120;cle_salp_hors</t>
  </si>
  <si>
    <t>9311215;cle_salp_are</t>
  </si>
  <si>
    <t>Colonne de ref pour la formule de report - SA DSI projet</t>
  </si>
  <si>
    <t>648PM_RA</t>
  </si>
  <si>
    <t>Nouveaux praticiens contractuels en CDD</t>
  </si>
  <si>
    <t>ACT_AUT_PSY</t>
  </si>
  <si>
    <t>LIG_TOT_TIC</t>
  </si>
  <si>
    <t>Masquer si : classeur RTC</t>
  </si>
  <si>
    <t>MIG SSR - Sans imput.</t>
  </si>
  <si>
    <t>SAMT - Radiothérapie</t>
  </si>
  <si>
    <t>uo_cra</t>
  </si>
  <si>
    <t>m2 SDO</t>
  </si>
  <si>
    <t>Autre</t>
  </si>
  <si>
    <t>V02</t>
  </si>
  <si>
    <t>adm_etp_reeduc</t>
  </si>
  <si>
    <t>Nb d'ETPR Personnels de direction et administratifs y compris Cadres Supérieurs de Santé CSS et faisant fonction</t>
  </si>
  <si>
    <t>adm_nblit</t>
  </si>
  <si>
    <t>n;uomt_solde</t>
  </si>
  <si>
    <t>typsamt</t>
  </si>
  <si>
    <t>Études et recherches</t>
  </si>
  <si>
    <t>Brancardage et transport pédestre des patients</t>
  </si>
  <si>
    <t>Locations diverses</t>
  </si>
  <si>
    <t>Charges à caractère médical sur exercice antérieur</t>
  </si>
  <si>
    <t>Mandats annulés sur exercice antérieurs</t>
  </si>
  <si>
    <t>L312-1 CASF</t>
  </si>
  <si>
    <t>Pertes sur créances irrécouvrables</t>
  </si>
  <si>
    <t>Produits :</t>
  </si>
  <si>
    <t>Locations immobilières</t>
  </si>
  <si>
    <t>Dotations aux amortissements et aux provisions - Charges exceptionnelles</t>
  </si>
  <si>
    <t>PRR</t>
  </si>
  <si>
    <t>EMMM</t>
  </si>
  <si>
    <t>CM</t>
  </si>
  <si>
    <t>Cotisations reçues des adhérents</t>
  </si>
  <si>
    <t>Produits à la charge de l'Etat, collectivités territoriales et autres organismes publics</t>
  </si>
  <si>
    <t>Produits de cessions d'éléments d'actif</t>
  </si>
  <si>
    <t>Retenues et versements sur l’activité libérale</t>
  </si>
  <si>
    <t>Assurance obligatoire dommage-construction</t>
  </si>
  <si>
    <t>STR</t>
  </si>
  <si>
    <t>Liaisons informatiques ou spécialisées</t>
  </si>
  <si>
    <t>Fonds d’insertion pour les personnes handicapées dans la fonction publique</t>
  </si>
  <si>
    <t>64519PS</t>
  </si>
  <si>
    <t>Consommations de produits d’entretien</t>
  </si>
  <si>
    <t>Consommations de fournitures d’atelier</t>
  </si>
  <si>
    <t>HAD : Charges au domicile du patient</t>
  </si>
  <si>
    <t>60218CM</t>
  </si>
  <si>
    <t>Consommations de marchandises à caractère hôtelier et général</t>
  </si>
  <si>
    <t>9382;cle_strimmo</t>
  </si>
  <si>
    <t>6491PI</t>
  </si>
  <si>
    <t>681531PM</t>
  </si>
  <si>
    <t>681531PI</t>
  </si>
  <si>
    <t>6815HCET</t>
  </si>
  <si>
    <t>2-PC</t>
  </si>
  <si>
    <t>ACT_SUBSID5</t>
  </si>
  <si>
    <t>Achats stockés :  Produits d’entretien</t>
  </si>
  <si>
    <t>Achats stockés : Linge et habillement</t>
  </si>
  <si>
    <t>Achats stockés : Autres fournitures hôtelières</t>
  </si>
  <si>
    <t>Achats stockés : Autres fournitures consommables</t>
  </si>
  <si>
    <t>6028+60328</t>
  </si>
  <si>
    <t>Variation des stocks :  Alimentation</t>
  </si>
  <si>
    <t>Variation des stocks :  Fournitures consommables</t>
  </si>
  <si>
    <t>Variation des stocks :  Produits d’entretien</t>
  </si>
  <si>
    <t>Variation des stocks : Petit matériel hôtelier</t>
  </si>
  <si>
    <t>Variation  des  stocks  de  marchandises  à  caractère  médical  et pharmaceutique</t>
  </si>
  <si>
    <t>RRR obtenus sur achats stockés de matières premières et fournitures</t>
  </si>
  <si>
    <t>RRR obtenus sur achats d’autres approvisionnements stockés</t>
  </si>
  <si>
    <t>Maintenance</t>
  </si>
  <si>
    <t>Personnel Soignant mis à disposition ou prêté à l’établissement (PS)</t>
  </si>
  <si>
    <t>Personnel Soignant affecté à l'établissement (PS)</t>
  </si>
  <si>
    <t xml:space="preserve">Honoraires </t>
  </si>
  <si>
    <t>Frais d'actes et de contentieux</t>
  </si>
  <si>
    <t>Missions</t>
  </si>
  <si>
    <t>Centre national de gestion ou participation à l'effort de construction</t>
  </si>
  <si>
    <t>649CICE</t>
  </si>
  <si>
    <t>Autres charges exceptionnelles sur opérations de gestion</t>
  </si>
  <si>
    <t>Dotations aux amortissements des primes de remboursement des obligations</t>
  </si>
  <si>
    <t>Dotations aux provisions pour renouvellement des immobilisations</t>
  </si>
  <si>
    <t>Variation des stocks de produits</t>
  </si>
  <si>
    <t>Chirurgie ambulatoire</t>
  </si>
  <si>
    <t>Majoration pour non respect du parcours de soins</t>
  </si>
  <si>
    <t>Achats non stockés : Combustibles et carburants</t>
  </si>
  <si>
    <t>Achats non stockés : Fournitures de bureau et informatiques</t>
  </si>
  <si>
    <t>Achats non stockés : Fournitures de bureau</t>
  </si>
  <si>
    <t>Comptables</t>
  </si>
  <si>
    <t>Commissaires aux comptes</t>
  </si>
  <si>
    <t>Reprises sur provisions pour charges de personnel liéees au CET</t>
  </si>
  <si>
    <t>Praticiens enseignants et hospitaliers non titulaires  et temporaires</t>
  </si>
  <si>
    <t>Indemnités forfaitaires de base</t>
  </si>
  <si>
    <t>Cotisations aux mutuelles</t>
  </si>
  <si>
    <t>Cotisations aux autres organismes sociaux</t>
  </si>
  <si>
    <t>PM : Versements aux autres œuvres sociales</t>
  </si>
  <si>
    <t>PS_REMU</t>
  </si>
  <si>
    <t>Sous-traitance à caractère médical : dentistes</t>
  </si>
  <si>
    <t>Personnel intérimaire administratif, hôtelier et autres</t>
  </si>
  <si>
    <t>SAMT_INT</t>
  </si>
  <si>
    <t>Locations à caractère médical/ Informatique</t>
  </si>
  <si>
    <t>PM_ETPR</t>
  </si>
  <si>
    <t>PS_ETPR</t>
  </si>
  <si>
    <t>Nb d'ETPR Personnels éducatifs et sociaux</t>
  </si>
  <si>
    <t>Total ETPR Personnel Autre</t>
  </si>
  <si>
    <t>Oui</t>
  </si>
  <si>
    <t>Numéro(s) de compte</t>
  </si>
  <si>
    <t>Observations</t>
  </si>
  <si>
    <t>Charges SIH - Montant exploitation (CRPP et CRPA)</t>
  </si>
  <si>
    <t>61231 - Redevances de crédit bail : part fonctionnement - partenariats public privé =&gt; contrats de partenariat</t>
  </si>
  <si>
    <t>TOTAL comptes 615154 + 615254 renseigné au RTC</t>
  </si>
  <si>
    <t xml:space="preserve">615154 et 615254 - entretien et réparations des biens à caractère médical et non médical - sur biens mobiliers - matériel informatique: équipements réseaux </t>
  </si>
  <si>
    <t>615154 et 615254 - entretien et réparations des biens à caractère médical et non médical - sur biens mobiliers - matériel informatique: logiciels</t>
  </si>
  <si>
    <t>Progiciels métiers (patient et production de soins, plateaux techniques, gestion des ressources (humaines et financières), logistique, SIAD, pilotage…)</t>
  </si>
  <si>
    <t>615161
 et 
615261</t>
  </si>
  <si>
    <t>615161 et 615261 - Maintenance informatique à caractère médical  et non médical: logiciels</t>
  </si>
  <si>
    <t>6284_AMOA</t>
  </si>
  <si>
    <t>lecture directe puis décomposition par nature</t>
  </si>
  <si>
    <t>Infogérance d'exploitation, ASP</t>
  </si>
  <si>
    <r>
      <t xml:space="preserve">Charges de personnels </t>
    </r>
    <r>
      <rPr>
        <b/>
        <sz val="9"/>
        <rFont val="Arial"/>
        <family val="2"/>
      </rPr>
      <t>médicaux</t>
    </r>
    <r>
      <rPr>
        <sz val="9"/>
        <rFont val="Arial"/>
        <family val="2"/>
      </rPr>
      <t xml:space="preserve"> et internes/étudiants salariés - </t>
    </r>
    <r>
      <rPr>
        <b/>
        <sz val="9"/>
        <rFont val="Arial"/>
        <family val="2"/>
      </rPr>
      <t>Autres services</t>
    </r>
  </si>
  <si>
    <t>651 - Redevances pour concessions, brevets, licences, marques, procédés, droits et valeurs similaires</t>
  </si>
  <si>
    <t>dotations aux provisions constatées au cours de l'exercice et correspondant à tout ou partie aux aides perçues au titre du SIH =&gt; devrait être normalement comptabilisé au 68742</t>
  </si>
  <si>
    <t>CH_SIH</t>
  </si>
  <si>
    <t>Montant total charges exploitation établissement</t>
  </si>
  <si>
    <t>REALN1_708TIT</t>
  </si>
  <si>
    <t>MIGAC : dotation d'aide à la contractualisation (AC)</t>
  </si>
  <si>
    <t>REALN1_74TIT</t>
  </si>
  <si>
    <t>Subventions d'exploitation et participations</t>
  </si>
  <si>
    <t>réintégration de subvention. Cf guide</t>
  </si>
  <si>
    <t>total recettes SIH</t>
  </si>
  <si>
    <t>PR_SIH</t>
  </si>
  <si>
    <t>c'est-à-dire hors écritures d'ordre relatives au transfert du compte 23 au compte 21</t>
  </si>
  <si>
    <t>2051 - Immobilisations incorporelles : Concessions et droits similaires, brevets, licences, marques et procédés, droits et valeurs similaires - concessions et droits similaires: acquisition logiciels</t>
  </si>
  <si>
    <t>213 - Constructions sur sol propre</t>
  </si>
  <si>
    <t>REALN1_EMPSIH</t>
  </si>
  <si>
    <t>REALN1_PARTEMPSIHETAB</t>
  </si>
  <si>
    <t>Ressources / investissement</t>
  </si>
  <si>
    <t>REALN1_NOUVEMPR</t>
  </si>
  <si>
    <t>PARTIE 3 - ETPR ET REMUNERATIONS DES PERSONNELS SALARIES/CHARGES DE PERSONNELS EXTERIEURS</t>
  </si>
  <si>
    <t>Pour le budget H : ETPR PM et PI déclarés en LGG DSI dans le RTC</t>
  </si>
  <si>
    <t>REALN1_ETPRPNMDSI</t>
  </si>
  <si>
    <r>
      <rPr>
        <b/>
        <sz val="16"/>
        <rFont val="Arial"/>
        <family val="2"/>
      </rPr>
      <t>Nombre d'ETPR SIH - autres services</t>
    </r>
    <r>
      <rPr>
        <b/>
        <sz val="11"/>
        <rFont val="Arial"/>
        <family val="2"/>
      </rPr>
      <t xml:space="preserve">
                Saisie des ETPR (hors ETPR liés aux comptes 621,622 et 6484)  - seuls les ETPR des personnels salariés sont demandés</t>
    </r>
  </si>
  <si>
    <t>Rémunérations des personnels salariés et Charges de personnels extérieurs SIH - équipe DSI</t>
  </si>
  <si>
    <r>
      <t xml:space="preserve">Personnel médical et internes/étudiants </t>
    </r>
    <r>
      <rPr>
        <b/>
        <sz val="9"/>
        <rFont val="Arial"/>
        <family val="2"/>
      </rPr>
      <t>salarié</t>
    </r>
  </si>
  <si>
    <t>REALN1_DEPPNMEXTDSISOI</t>
  </si>
  <si>
    <r>
      <t>Personnels éducatifs et sociaux, médicaux techniques, techniques et ouvriers</t>
    </r>
    <r>
      <rPr>
        <b/>
        <sz val="9"/>
        <rFont val="Arial"/>
        <family val="2"/>
      </rPr>
      <t xml:space="preserve"> extérieurs</t>
    </r>
  </si>
  <si>
    <t>REALN1_DEPPNMREMAUTRSERVSOI</t>
  </si>
  <si>
    <t>DEP_PNM_REM_AUTR_SERV_TEC</t>
  </si>
  <si>
    <t>REALN1_DEPPNMEXTAUTRSERVSOI</t>
  </si>
  <si>
    <t>Rémunérations des personnels salariés et charges de personnels extérieurs établissement  - PNM</t>
  </si>
  <si>
    <t>Nb_avis_EMGH</t>
  </si>
  <si>
    <t>Nb_suppl_rea</t>
  </si>
  <si>
    <t>Nb_suppl_nn3</t>
  </si>
  <si>
    <t>Nombre de suppléments SRC</t>
  </si>
  <si>
    <t>Duree_ventilation</t>
  </si>
  <si>
    <t>Nb d'ETPR AS aide-puericultrice</t>
  </si>
  <si>
    <t>Masquage de la ligne en fonction du ou des activités RTC : Masquer si 0 pour tous les champs paramétrés</t>
  </si>
  <si>
    <t>Forfaits annuels et dotations annuels - MCO</t>
  </si>
  <si>
    <t>Dotation populationnelle de l'activité de médecine d'urgence</t>
  </si>
  <si>
    <t>Honoraires Sages-femmes (SF)</t>
  </si>
  <si>
    <t xml:space="preserve">Autre personnel extérieur sage-femme </t>
  </si>
  <si>
    <t>Remb. sur rémunérat° ou sur charges sociales PA (cptes 6319, 6339, 6419, 6429, 6459, 6479, 6489)</t>
  </si>
  <si>
    <t>655_ENC</t>
  </si>
  <si>
    <t>6611_ENC</t>
  </si>
  <si>
    <t xml:space="preserve">Hébergement Temporaire Non Médicalisé (HTNM) </t>
  </si>
  <si>
    <t>ENC - Montant restant à affecter dans les phases suivantes (A) - (B)</t>
  </si>
  <si>
    <t>SACG - hors service mortuaire et morgue.</t>
  </si>
  <si>
    <t>6066DMINS</t>
  </si>
  <si>
    <t>Crédit-bail mobilier : Autres</t>
  </si>
  <si>
    <t>Comptes analytiques PM_REMU + PM_REMB + 6491PM</t>
  </si>
  <si>
    <t>9311215;adm_salp_are</t>
  </si>
  <si>
    <t>9311722;adm_trans_mot_int</t>
  </si>
  <si>
    <t>Menus déroulants pour clé Pharma</t>
  </si>
  <si>
    <t xml:space="preserve">Préparations stériles de médicaments - Reconstitution et délivrance de chimiothérapies </t>
  </si>
  <si>
    <t>Nb de courses motorisées réalisées en interne</t>
  </si>
  <si>
    <t>Rémunération à l'acte des PS des hospitalisés du champ MCO</t>
  </si>
  <si>
    <t>Praticiens hospitaliers</t>
  </si>
  <si>
    <t>Docteurs juniors, internes et étudiants (hors Gardes et astreintes)</t>
  </si>
  <si>
    <t>Rémunérations des personnels salariés et charges de personnels extérieurs établissement  - PM/PI/SF</t>
  </si>
  <si>
    <t>ICR/B/MONTANT/ETC.</t>
  </si>
  <si>
    <t>Activités spécifiques MCO - Sans imput.</t>
  </si>
  <si>
    <t>Act.Spé. SSR - Atelier</t>
  </si>
  <si>
    <t>Autres activités spécifiques PSY</t>
  </si>
  <si>
    <t>931111;cle_sacg_dir</t>
  </si>
  <si>
    <t>931142;cle_dsi_projet</t>
  </si>
  <si>
    <t>SAMT - Groupement</t>
  </si>
  <si>
    <t>Nombre d'utilisateurs authentifiés</t>
  </si>
  <si>
    <t>adm_etp_med_h</t>
  </si>
  <si>
    <t>adm_etp_med_int</t>
  </si>
  <si>
    <t>adm_etp_med</t>
  </si>
  <si>
    <t>n;pa_admin</t>
  </si>
  <si>
    <t>Nombre de clés : MASQUE pour export stat RTC (l'export n'existe plus dans l'onglet Clé)</t>
  </si>
  <si>
    <t>Produits de l'activité SSR</t>
  </si>
  <si>
    <t>Prestations de service à caractère éducatif réalisées à l'extérieur</t>
  </si>
  <si>
    <t>Honoraires des personnels de RR</t>
  </si>
  <si>
    <t>Autres DMI</t>
  </si>
  <si>
    <t>Dotations aux amortissements des immobilisations corporelles : Agencement et aménagement des terrains</t>
  </si>
  <si>
    <t>Dotations aux amortissements des immobilisations corporelles : Constructions</t>
  </si>
  <si>
    <t>Locations mobilières à caractère non médical : Autres</t>
  </si>
  <si>
    <t>Informations, publications, relations publiques</t>
  </si>
  <si>
    <t>modesamt</t>
  </si>
  <si>
    <t>Mise à disposition de personnel facturée</t>
  </si>
  <si>
    <t>RRR accordés par l'établissement</t>
  </si>
  <si>
    <t>Maintenance sur biens mobiliers à caractère non médical : Matériel informatique</t>
  </si>
  <si>
    <t>Autres impôts locaux</t>
  </si>
  <si>
    <t>Nombre d'entrées</t>
  </si>
  <si>
    <t>SAC_SSR</t>
  </si>
  <si>
    <t>Impôts indirects</t>
  </si>
  <si>
    <t>Autres fournitures non stockables</t>
  </si>
  <si>
    <t>Charges de personnel autre sur exercice antérieur</t>
  </si>
  <si>
    <t>Aide forfaitaire à l’apprentissage</t>
  </si>
  <si>
    <t>Produits de participations</t>
  </si>
  <si>
    <t>Données</t>
  </si>
  <si>
    <t>LIG_DEB_TAB</t>
  </si>
  <si>
    <t>Spécialités pharmaceutiques sous ATU</t>
  </si>
  <si>
    <t xml:space="preserve">Locations mobilières à caractère médical : Equipements </t>
  </si>
  <si>
    <t>Mode de prise en charge</t>
  </si>
  <si>
    <t>6489PA</t>
  </si>
  <si>
    <t>CR4C</t>
  </si>
  <si>
    <t>Consommations de fournitures informatiques</t>
  </si>
  <si>
    <t>Structure immobilière</t>
  </si>
  <si>
    <t>Charges de personnel médical sur exercice antérieur (y compris internes)</t>
  </si>
  <si>
    <t>CI_PAC</t>
  </si>
  <si>
    <t>93116;cle_hotel</t>
  </si>
  <si>
    <t>Consommations d'autres produits de base</t>
  </si>
  <si>
    <t>ETPR</t>
  </si>
  <si>
    <t>681532PS</t>
  </si>
  <si>
    <t>6491PM</t>
  </si>
  <si>
    <t>Etbts ex-DGF / DGF : Atténuations de charges- portabilité compte épargne temps (CET)  - Personnel médical (PM)</t>
  </si>
  <si>
    <t>Etbts ex-DGF / DGF : Reprises de provisions pour charges de personnel liées au CET – Personnel autre (PA)</t>
  </si>
  <si>
    <r>
      <t xml:space="preserve">Charges non incorporables et Produits non déductibles 
</t>
    </r>
    <r>
      <rPr>
        <b/>
        <sz val="8"/>
        <rFont val="Arial"/>
        <family val="2"/>
      </rPr>
      <t>Autres - Hors périmètre</t>
    </r>
    <r>
      <rPr>
        <sz val="8"/>
        <rFont val="Arial"/>
        <family val="2"/>
      </rPr>
      <t xml:space="preserve">
(F)</t>
    </r>
  </si>
  <si>
    <t>Contribution aux GIP à une structure médicale</t>
  </si>
  <si>
    <t>6523M</t>
  </si>
  <si>
    <t>Produits de l'activité hospitalière</t>
  </si>
  <si>
    <t>Achats stockés : Dispositifs médicaux stériles d'abord</t>
  </si>
  <si>
    <t>Achats stockés : DMI figurant sur la liste mentionnée à l’article L.162-22-7 du CSS</t>
  </si>
  <si>
    <t>Variation des stocks : Fournitures informatiques</t>
  </si>
  <si>
    <t>Achats de marchandises à caractère médical et pharmaceutique</t>
  </si>
  <si>
    <t>Achats de marchandises à caractère pharmaceutique</t>
  </si>
  <si>
    <t>Frais de recrutement de personnel</t>
  </si>
  <si>
    <t>Personnel médical et paramédical</t>
  </si>
  <si>
    <t>Transports d’usagers</t>
  </si>
  <si>
    <t>Frais postaux et frais de télécommunication</t>
  </si>
  <si>
    <t>Versements de transport - Personnel non médical</t>
  </si>
  <si>
    <t>Cotisation sur la valeur ajoutée des entreprises</t>
  </si>
  <si>
    <t>Dons, libéralités</t>
  </si>
  <si>
    <t>Subventions accordées</t>
  </si>
  <si>
    <t>Dotations aux amortissements des charges d'exploitation à répartir</t>
  </si>
  <si>
    <t>Autres dotations aux provisions réglementées</t>
  </si>
  <si>
    <t>Produits de la tarification en hospitalisation complète non pris en charge par l'assurance maladie</t>
  </si>
  <si>
    <t>Spécialités très coûteuses</t>
  </si>
  <si>
    <t>Produits des prestations faisant l'objet d'une tarification spécifique non pris en charge par l'assurance maladie</t>
  </si>
  <si>
    <t>Consultations et actes externes</t>
  </si>
  <si>
    <t>Autres actes et prestations</t>
  </si>
  <si>
    <t>Activités Subsidiaires</t>
  </si>
  <si>
    <t>Compte du CF à détailler ou à regrouper</t>
  </si>
  <si>
    <t>Contributions aux groupements d’intérêt économique (GIE)</t>
  </si>
  <si>
    <t>Contributions aux groupements de coopération sanitaire (GCS)</t>
  </si>
  <si>
    <t>Autres contributions à des structures de coopération</t>
  </si>
  <si>
    <t>Achats non stockés : Petit matériel hôtelier</t>
  </si>
  <si>
    <t>Personnel extérieur à l'établissement - Plans locaux d'insertion (PS)</t>
  </si>
  <si>
    <t>Entretien et réparations des biens à caractère médical sur biens mobiliers</t>
  </si>
  <si>
    <t>Fonds de solidarité</t>
  </si>
  <si>
    <t>Prime de service</t>
  </si>
  <si>
    <t>PM : Œuvres sociales - Gestion externalisée</t>
  </si>
  <si>
    <t>PM_REMU</t>
  </si>
  <si>
    <t>681125M</t>
  </si>
  <si>
    <t xml:space="preserve">Contrôle de cohérence : présence simultanée de charges et d'ETPR </t>
  </si>
  <si>
    <t>Personnel Autre affecté à l'établissement (PA)</t>
  </si>
  <si>
    <t>Autres charges sociales du Personnel médical internes et étudiants sauf médecine du travail, pharmacie (hors 64729PI)</t>
  </si>
  <si>
    <t>Consommables (stockés)</t>
  </si>
  <si>
    <t>Consommation de fournitures d'atelier</t>
  </si>
  <si>
    <t>REALN1_612</t>
  </si>
  <si>
    <t xml:space="preserve">Crédits-bails et redevances </t>
  </si>
  <si>
    <t>Crédit bail mobilier : logiciels et progiciels</t>
  </si>
  <si>
    <t>615154 :  Entretien et réparations des biens à caractère médical - sur biens mobiliers - matériel informatique
615254 : Entretien et réparations des biens à non caractère médical - sur biens mobiliers - matériel informatique</t>
  </si>
  <si>
    <t>Décomposition par nature à réaliser</t>
  </si>
  <si>
    <t>615154_615254_PROG</t>
  </si>
  <si>
    <t>615161_615261_PROG</t>
  </si>
  <si>
    <t>Prestations de services à caractère non médical - informatique</t>
  </si>
  <si>
    <t>6284_AMOE</t>
  </si>
  <si>
    <t>Cotisation et prestations des structures de coopération</t>
  </si>
  <si>
    <t>PM_EXT_DSI</t>
  </si>
  <si>
    <t>Personnel intérimaire, autre personnel extérieur</t>
  </si>
  <si>
    <t>Charges des personnels extérieurs non médicaux - Equipe DSI</t>
  </si>
  <si>
    <t>REALN1_CHFIN</t>
  </si>
  <si>
    <t>6721 - Charges de personnel sur exercices antérieurs - Autres services</t>
  </si>
  <si>
    <r>
      <t xml:space="preserve">Charges de personnel - </t>
    </r>
    <r>
      <rPr>
        <b/>
        <sz val="9"/>
        <rFont val="Arial"/>
        <family val="2"/>
      </rPr>
      <t>Autres services</t>
    </r>
  </si>
  <si>
    <t>68 - Dotations aux amortissements, dépréciations et provisions (hors 6811, 6871 et 68742)</t>
  </si>
  <si>
    <t>Dans le respect de la circulaire d'avril 1999</t>
  </si>
  <si>
    <t>Produits des activités annexes</t>
  </si>
  <si>
    <r>
      <t xml:space="preserve">Autres </t>
    </r>
    <r>
      <rPr>
        <sz val="9"/>
        <rFont val="Calibri"/>
        <family val="2"/>
      </rPr>
      <t>″</t>
    </r>
    <r>
      <rPr>
        <sz val="9"/>
        <rFont val="Arial"/>
        <family val="2"/>
      </rPr>
      <t>Autres subventions et participations</t>
    </r>
    <r>
      <rPr>
        <sz val="9"/>
        <rFont val="Calibri"/>
        <family val="2"/>
      </rPr>
      <t>″</t>
    </r>
  </si>
  <si>
    <t>REALN1_751TIT</t>
  </si>
  <si>
    <t>Recettes reçues pour la production de logiciels</t>
  </si>
  <si>
    <t>Reprises sur provisions pour renouvellement des immobilisations</t>
  </si>
  <si>
    <t>Reprise constatée au cours de l'exercice et destinée à compenser le surcoût en titre 4 des investissements réalisés au titre du SIH</t>
  </si>
  <si>
    <t xml:space="preserve">Intitulé comptable </t>
  </si>
  <si>
    <t xml:space="preserve">acquisition logiciels </t>
  </si>
  <si>
    <t>215 - Installations techniques, matériel et outillage industriel</t>
  </si>
  <si>
    <t>21832_PC</t>
  </si>
  <si>
    <t>Le ratio emplois investissements SIH / emplois investissements totaux se situe en général entre 3 % et 7 %, voire 10 %. 
Une valeur supérieure à 20 % serait vraisemblablement anormale et demanderait à être vérifiée</t>
  </si>
  <si>
    <t>Crédits Hôpital 2007, Hôpital 2012</t>
  </si>
  <si>
    <t>Nouveaux emprunts</t>
  </si>
  <si>
    <t>16 - Autres emprunts (hors 16751 et 16752)</t>
  </si>
  <si>
    <t>REALN1_PARTRESSIHETAB</t>
  </si>
  <si>
    <t>A+B+C=réalisé (budgets H + annexes)</t>
  </si>
  <si>
    <t xml:space="preserve">Personnel médical et internes/étudiants salariés affecté à la fonction SIH </t>
  </si>
  <si>
    <t>ETPR_PNM_DSI_SOI</t>
  </si>
  <si>
    <t>Pour le budget H : ETPR PNM éducatifs et sociaux, médicaux techniques, techniques et ouvriers, déclarés en LGG DSI dans le RTC</t>
  </si>
  <si>
    <t>REALN1_ETPRPMPNMAUTRSERV</t>
  </si>
  <si>
    <t xml:space="preserve">Personnel médical et internes/étudiants affecté à la fonction SIH </t>
  </si>
  <si>
    <t>ETPR-AUTRSERV- Personnel médical</t>
  </si>
  <si>
    <t>REALN1_ETPRPNMAUTRSERV</t>
  </si>
  <si>
    <t>REALN1_PARTETPRSIHETAB</t>
  </si>
  <si>
    <t>Part ETPR PM et PI SIH/ETPR établissement</t>
  </si>
  <si>
    <t>REALN1_PARTETPRPNMSIHETAB</t>
  </si>
  <si>
    <t>REALN1_DEPPMDSI</t>
  </si>
  <si>
    <t>Personnel médical et internes/étudiants affecté à la fonction SIH  (compte 642 + la part concernant le PM des comptes 621, 631, 633, 635, 645, 647 et 648)</t>
  </si>
  <si>
    <t>REALN1_DEPPNMDSI</t>
  </si>
  <si>
    <r>
      <t>Personnels éducatifs et sociaux, médicaux techniques, techniques et ouvriers</t>
    </r>
    <r>
      <rPr>
        <b/>
        <sz val="9"/>
        <rFont val="Arial"/>
        <family val="2"/>
      </rPr>
      <t xml:space="preserve"> salariés</t>
    </r>
  </si>
  <si>
    <t>REALN1_DEPPNMaxtAUTRSERVTEC</t>
  </si>
  <si>
    <t>Nb_passages_H</t>
  </si>
  <si>
    <t>Nombre total de passages non programmés</t>
  </si>
  <si>
    <t>Nb_reconvocations</t>
  </si>
  <si>
    <t>Optionnel</t>
  </si>
  <si>
    <t>Nb_SMUR_mp</t>
  </si>
  <si>
    <t>Nb_vehicules_SMURa</t>
  </si>
  <si>
    <t>Données et informations spécifiques aux SOINS CRITIQUES</t>
  </si>
  <si>
    <t>Nombre de suppléments REA</t>
  </si>
  <si>
    <t>Nombre de suppléments NN2</t>
  </si>
  <si>
    <t>Unité 1</t>
  </si>
  <si>
    <t>SF_ETPR</t>
  </si>
  <si>
    <t>Radiopharmacie</t>
  </si>
  <si>
    <t>SF_REMU</t>
  </si>
  <si>
    <t>Praticiens associés</t>
  </si>
  <si>
    <t>Dotation de responsabilité territoriale - Hprox</t>
  </si>
  <si>
    <t>Produits du financement des hôpitaux de proximité</t>
  </si>
  <si>
    <t>SF_PS_REMU</t>
  </si>
  <si>
    <t>SF_PM_REMU</t>
  </si>
  <si>
    <t>Charges diverses de gestion courante ENC</t>
  </si>
  <si>
    <t>Entretiens et réparation sur biens mobiliers à caractère non médical : Matériel et outillage (réaffectation directe)</t>
  </si>
  <si>
    <t>Total des produits ENC</t>
  </si>
  <si>
    <t>Autres activités hors étude</t>
  </si>
  <si>
    <t>SALP - Garderie-Crèche</t>
  </si>
  <si>
    <t>MCO_act</t>
  </si>
  <si>
    <t>MCO_enc</t>
  </si>
  <si>
    <t>Indemnités de préavis et de licenciement</t>
  </si>
  <si>
    <t>Type SA</t>
  </si>
  <si>
    <t>Locations mobilières à caractère médical : Equipements (hors 613152PN pour ENC HAD)</t>
  </si>
  <si>
    <t>93614;cle_pharma_radio</t>
  </si>
  <si>
    <t>93612;cle_pharma_nut</t>
  </si>
  <si>
    <t>Charges d'exploitation à caractère hôtelier et général sur exercice antérieur (réaffectation directe)</t>
  </si>
  <si>
    <t>UO Pharma (items 31 à 39)</t>
  </si>
  <si>
    <t>DMI figurant sur la liste mentionnée à l’article L.162-22-7 du CSS</t>
  </si>
  <si>
    <t>Autres charges de personnel médical internes et étudiants  (hors RA et 6489PI)</t>
  </si>
  <si>
    <t>AUTRESDEP_T4</t>
  </si>
  <si>
    <t>Complément de participation forfaitaire (CPF)</t>
  </si>
  <si>
    <t>647ALLOC</t>
  </si>
  <si>
    <t>AMBU_PSY</t>
  </si>
  <si>
    <t>Menus déroulants pour clé demandée oui/non</t>
  </si>
  <si>
    <t>Clé</t>
  </si>
  <si>
    <t>931111;adm_sacg_dir</t>
  </si>
  <si>
    <t>à définir</t>
  </si>
  <si>
    <t>n;pa_tot</t>
  </si>
  <si>
    <r>
      <rPr>
        <b/>
        <sz val="11"/>
        <rFont val="Arial"/>
        <family val="2"/>
      </rPr>
      <t xml:space="preserve">
Dans cet onglet, vous allez réaliser :</t>
    </r>
    <r>
      <rPr>
        <sz val="10"/>
        <rFont val="Arial"/>
        <family val="2"/>
      </rPr>
      <t xml:space="preserve">
► La saisie des ETPR PM, PI, SF, PS et PA pour les toutes SA
►</t>
    </r>
    <r>
      <rPr>
        <b/>
        <sz val="10"/>
        <color theme="9"/>
        <rFont val="Arial"/>
        <family val="2"/>
      </rPr>
      <t xml:space="preserve"> Les ETPR liés aux rémunérations à l'acte, aux personnels extérieurs et les charges des personnels des années antérieures sont exclus du périmètre des ETPR</t>
    </r>
    <r>
      <rPr>
        <sz val="10"/>
        <rFont val="Arial"/>
        <family val="2"/>
      </rPr>
      <t xml:space="preserve">
► Les différents coûts moyen par ETPR sont calculés automatiquement</t>
    </r>
  </si>
  <si>
    <t>n;nbuo_aux</t>
  </si>
  <si>
    <t>Dotation forfaitaire garantie</t>
  </si>
  <si>
    <t>nature_uo</t>
  </si>
  <si>
    <t>nbuo_tot</t>
  </si>
  <si>
    <t>Nombre de résumés PMSI (nombre de séquence si HAD)</t>
  </si>
  <si>
    <t>NB DE PASSAGES/CONSULTATIONS</t>
  </si>
  <si>
    <t>Total des charges de personnel salarié médical des docteurs juniors, internes, FFI et étudiants (hors comptes 6721 et 649)</t>
  </si>
  <si>
    <t>Etbts ex-DGF / DGF : Reprises de provisions pour charges de personnel liées au CET – Personnel médical des docteurs juniors, internes, FFI et étudiants (PI)</t>
  </si>
  <si>
    <t>nb_ent</t>
  </si>
  <si>
    <t>nb_jouv</t>
  </si>
  <si>
    <t>ACT_EXT</t>
  </si>
  <si>
    <t>Activité externe</t>
  </si>
  <si>
    <t>Pour formule Phase clé rappel du montant</t>
  </si>
  <si>
    <t>c;nb_ent</t>
  </si>
  <si>
    <t>c;nb_jouv</t>
  </si>
  <si>
    <t>c;nb_lit</t>
  </si>
  <si>
    <t xml:space="preserve">          Ventilation de la logistique par Sections d'Analyse</t>
  </si>
  <si>
    <t>Nombre total d'interventions SMUR</t>
  </si>
  <si>
    <t>Nombre d'interventions SMUR primaires</t>
  </si>
  <si>
    <t>Nombre d'interventions SMUR secondaires</t>
  </si>
  <si>
    <t>Nombre de TIIH (transfert infirmier inter-hospitalier)</t>
  </si>
  <si>
    <t xml:space="preserve">Nombre de transferts SMUR  intra-établissement </t>
  </si>
  <si>
    <t>n;93115_resum</t>
  </si>
  <si>
    <t>n;931151_resum</t>
  </si>
  <si>
    <t>Total ETPR - Arcanh</t>
  </si>
  <si>
    <t>Total ETPR issu du TIC</t>
  </si>
  <si>
    <t xml:space="preserve">A reporter dans l'onglet Clé et SIH : Total ETPR PM+PI+SF+PS+PA </t>
  </si>
  <si>
    <t>61118PS</t>
  </si>
  <si>
    <t>Sous-traitance à caractère médical (pour ENC HAD) : Autres sous-traitance de PS</t>
  </si>
  <si>
    <t>61118PA</t>
  </si>
  <si>
    <t>Sous-traitance à caractère médical (pour ENC HAD) : Autres sous-traitance de PA</t>
  </si>
  <si>
    <t>61118PM</t>
  </si>
  <si>
    <t>Sous-traitance à caractère médical (pour ENC HAD) : Autres sous-traitance de PM</t>
  </si>
  <si>
    <t>61118SF</t>
  </si>
  <si>
    <t>Sous-traitance à caractère médical (pour ENC HAD) : Autres sous-traitance de SF</t>
  </si>
  <si>
    <t>613152PN</t>
  </si>
  <si>
    <t>Locations mobilières à caractère médical (pour ENC HAD) : Equipements, matériel à pression négative</t>
  </si>
  <si>
    <t>60261+603261_ENC</t>
  </si>
  <si>
    <t>Consommations de combustibles et carburants (réaffectation directe)</t>
  </si>
  <si>
    <t>60262+603262_ENC</t>
  </si>
  <si>
    <t>Consommations de produits d’entretien (réaffectation directe)</t>
  </si>
  <si>
    <t>60263+603263_ENC</t>
  </si>
  <si>
    <t>Consommations de fournitures d’atelier (réaffectation directe)</t>
  </si>
  <si>
    <t>60611_ENC</t>
  </si>
  <si>
    <t>Eau et assainissement (réaffectation directe)</t>
  </si>
  <si>
    <t>60612_ENC</t>
  </si>
  <si>
    <t>Énergie et électricité (réaffectation directe)</t>
  </si>
  <si>
    <t>60613_ENC</t>
  </si>
  <si>
    <t>Chauffage (réaffectation directe)</t>
  </si>
  <si>
    <t>60618_ENC</t>
  </si>
  <si>
    <t>Autres fournitures non stockables (réaffectation directe)</t>
  </si>
  <si>
    <t>60621_ENC</t>
  </si>
  <si>
    <t>Combustibles et carburants (réaffectation directe)</t>
  </si>
  <si>
    <t>60622_ENC</t>
  </si>
  <si>
    <t>Produits d’entretien (réaffectation directe)</t>
  </si>
  <si>
    <t>60623_ENC</t>
  </si>
  <si>
    <t>Fournitures d’atelier (réaffectation directe)</t>
  </si>
  <si>
    <t>61112_ENC</t>
  </si>
  <si>
    <t>61113HN_ENC</t>
  </si>
  <si>
    <t>61113LABN_ENC</t>
  </si>
  <si>
    <t>61118EF_ENC</t>
  </si>
  <si>
    <t xml:space="preserve">Crédit-bail mobilier (pour ENC HAD) : Matériel médical à pression négative </t>
  </si>
  <si>
    <t>Crédit-bail immobilier  (réaffectation directe)</t>
  </si>
  <si>
    <t>613153_ENC</t>
  </si>
  <si>
    <t>Locations mobilières à caractère médical : Matériel de transport (réaffectation directe)</t>
  </si>
  <si>
    <t>61322_ENC</t>
  </si>
  <si>
    <t>Locations immobilières (réaffectation directe)</t>
  </si>
  <si>
    <t>613253_ENC</t>
  </si>
  <si>
    <t>Locations mobilières à caractère non médical : Matériel de transport (réaffectation directe)</t>
  </si>
  <si>
    <t>614_ENC</t>
  </si>
  <si>
    <t>Charges locatives et de copropriété (réaffectation directe)</t>
  </si>
  <si>
    <t>615152_ENC</t>
  </si>
  <si>
    <t>Entretiens et réparation sur biens mobiliers à caractère médical : Matériel de transport (réaffectation directe)</t>
  </si>
  <si>
    <t>60828.27</t>
  </si>
  <si>
    <t>croisement des 2 infos ci-dessus</t>
  </si>
  <si>
    <t>ligne 29</t>
  </si>
  <si>
    <t>Code colonne</t>
  </si>
  <si>
    <t>colonne O</t>
  </si>
  <si>
    <t>Type d'immobilisation</t>
  </si>
  <si>
    <t>Code ligne</t>
  </si>
  <si>
    <t>ligne 8</t>
  </si>
  <si>
    <t>Type d'amortissement/durée</t>
  </si>
  <si>
    <t>Exemple</t>
  </si>
  <si>
    <t>Libellé du champ</t>
  </si>
  <si>
    <t>85069.72</t>
  </si>
  <si>
    <t>ligne 9</t>
  </si>
  <si>
    <t>nbuo</t>
  </si>
  <si>
    <t>colonne W</t>
  </si>
  <si>
    <t>Nature du recueil</t>
  </si>
  <si>
    <t>UO</t>
  </si>
  <si>
    <t>ligne 10</t>
  </si>
  <si>
    <t>Nature de la clé et Code SA</t>
  </si>
  <si>
    <t>colonne S</t>
  </si>
  <si>
    <t>ligne 11</t>
  </si>
  <si>
    <t>Code activité</t>
  </si>
  <si>
    <t>7249.39</t>
  </si>
  <si>
    <t>colonne N</t>
  </si>
  <si>
    <t>Code du poste de charge</t>
  </si>
  <si>
    <t>Act_subsid1</t>
  </si>
  <si>
    <t>ligne 72</t>
  </si>
  <si>
    <t>93611;PM</t>
  </si>
  <si>
    <t>colonne Z</t>
  </si>
  <si>
    <t>Code du compte de produit</t>
  </si>
  <si>
    <t>ligne 12</t>
  </si>
  <si>
    <r>
      <t xml:space="preserve">10.4
</t>
    </r>
    <r>
      <rPr>
        <i/>
        <sz val="10"/>
        <rFont val="Arial"/>
        <family val="2"/>
      </rPr>
      <t>(N décimal &gt;= 0)</t>
    </r>
  </si>
  <si>
    <t>Code des ETPR</t>
  </si>
  <si>
    <t>colonne AA</t>
  </si>
  <si>
    <t>N° du compte</t>
  </si>
  <si>
    <t>Où trouver l'information dans l'onglet :</t>
  </si>
  <si>
    <t>Ordinateur service Réa</t>
  </si>
  <si>
    <t>DESIGN_BIEN</t>
  </si>
  <si>
    <t>Code Type de montant</t>
  </si>
  <si>
    <t>CB_LIGNE1</t>
  </si>
  <si>
    <t>Code ligne credit bail</t>
  </si>
  <si>
    <t>2-CB</t>
  </si>
  <si>
    <t>MNT_TOTAL</t>
  </si>
  <si>
    <t>H_PH</t>
  </si>
  <si>
    <t>Code honoraire</t>
  </si>
  <si>
    <t>2-hono</t>
  </si>
  <si>
    <t>1879523.72</t>
  </si>
  <si>
    <t>ligne 7</t>
  </si>
  <si>
    <t>Code type de données</t>
  </si>
  <si>
    <t>Une description détaillée est disponible dans le guide des outils. Pour rappel, les formats de fichier d'import sont les suivants :</t>
  </si>
  <si>
    <t>Pour chacune des phases du classeur, des possibilités d'import existent.</t>
  </si>
  <si>
    <t>Import des données :</t>
  </si>
  <si>
    <t>RTC-SCU</t>
  </si>
  <si>
    <t>Enquête de coûts Soins Critiques Urgence: Données administratives</t>
  </si>
  <si>
    <t>RTC-LGG sur SAMT</t>
  </si>
  <si>
    <t xml:space="preserve">Saisie des clés de répartition de la LGG sur les SAMT </t>
  </si>
  <si>
    <t>RTC-Produits par SA</t>
  </si>
  <si>
    <t>Ventilation des produits du CRP sur les SA</t>
  </si>
  <si>
    <t>Onglets supplémentaires,
indépendants du RTC</t>
  </si>
  <si>
    <t>RTC-Enquête SIH</t>
  </si>
  <si>
    <t>RTC-VALID-RTC</t>
  </si>
  <si>
    <t>VALID-RTC</t>
  </si>
  <si>
    <t>Commentaires sur les tableaux VALID-RTC</t>
  </si>
  <si>
    <t>Contrôle de saisies dans les différents onglets</t>
  </si>
  <si>
    <t>Répartition de l’actif immobilisé sur les SA</t>
  </si>
  <si>
    <t>Saisie ou import des UO des différentes sections ainsi que diverses données administratives (nombre de journées, de lits… par SA)</t>
  </si>
  <si>
    <t>Saisies des UO et recueils administratifs pour toutes les sections</t>
  </si>
  <si>
    <t>Saisie des clés de ventilation sur les sections</t>
  </si>
  <si>
    <t>Saisies de clé/UO pour toutes les sections</t>
  </si>
  <si>
    <t>Ventilation de la logistique sur les champs d'activité</t>
  </si>
  <si>
    <t xml:space="preserve"> 6-cd</t>
  </si>
  <si>
    <t>Phase 6 : Déduction des charges directement affectées aux séjours</t>
  </si>
  <si>
    <t>Identification des charges des sections consommées hors des activités principales de soins</t>
  </si>
  <si>
    <t>Phase 5 : Déduction des charges des fonctions logistiques consommées hors activités principales de soins</t>
  </si>
  <si>
    <t>Déduction des SA des produits admis en atténuation des coûts de l'étude</t>
  </si>
  <si>
    <t>Phase 4 : Traitement des produits déductibles</t>
  </si>
  <si>
    <t>Saisie des ETPR de toutes les SA</t>
  </si>
  <si>
    <t>Saisie des ETPR</t>
  </si>
  <si>
    <t>Ventilation détaillée par compte pour toutes les SA</t>
  </si>
  <si>
    <t>Ventilation des charges incorporables et des produits déductibles sur les SA, par compte</t>
  </si>
  <si>
    <t>Retraitement du Crédit-bail afin de distinguer les charges de CB entre un montant correspondant aux intérêts et un montant correspondant à une dotation aux amortissements</t>
  </si>
  <si>
    <t>Phase 2 : Retraitements du Crédit-Bail</t>
  </si>
  <si>
    <t>Saisie de l'activité libérale ou de la rémunération à l'acte concernant uniquement l'activité d'hospitalisation</t>
  </si>
  <si>
    <t>Phase 2 : Retraitements des honoraires</t>
  </si>
  <si>
    <t>Saisie des montants par comptes et répartition en CI/CNI et PD/PND</t>
  </si>
  <si>
    <t>Charges et des produits du CRP</t>
  </si>
  <si>
    <t>Nom de l'onglet</t>
  </si>
  <si>
    <t>Onglets de saisie</t>
  </si>
  <si>
    <t>Liens pour la navigation dans les onglets</t>
  </si>
  <si>
    <t>date</t>
  </si>
  <si>
    <t>Tic</t>
  </si>
  <si>
    <t>ENC HAD :</t>
  </si>
  <si>
    <t>enc_had</t>
  </si>
  <si>
    <t>ENC SSR :</t>
  </si>
  <si>
    <t>enc_ssr</t>
  </si>
  <si>
    <t>ENC MCO :</t>
  </si>
  <si>
    <t>enc_mco</t>
  </si>
  <si>
    <t>Activité PSY :</t>
  </si>
  <si>
    <t>act_psy</t>
  </si>
  <si>
    <t>Activité HAD :</t>
  </si>
  <si>
    <t>act_had</t>
  </si>
  <si>
    <t>Activité SSR :</t>
  </si>
  <si>
    <t>act_ssr</t>
  </si>
  <si>
    <t>Activité MCO :</t>
  </si>
  <si>
    <t>act_mco</t>
  </si>
  <si>
    <t>Version du logiciel :</t>
  </si>
  <si>
    <t>version</t>
  </si>
  <si>
    <t>Statut ATIH :</t>
  </si>
  <si>
    <t>statut</t>
  </si>
  <si>
    <t>Raison sociale :</t>
  </si>
  <si>
    <t>raison_sociale</t>
  </si>
  <si>
    <t>rs</t>
  </si>
  <si>
    <t>N° Finess :</t>
  </si>
  <si>
    <t>finess</t>
  </si>
  <si>
    <t>valeur1</t>
  </si>
  <si>
    <t>Présentation de l'établissement</t>
  </si>
  <si>
    <t>Type de classeur</t>
  </si>
  <si>
    <t>type_classeur</t>
  </si>
  <si>
    <t>COL_DEB_TAB;COL_FIN_TAB</t>
  </si>
  <si>
    <t>MASQUER;COL_SORTIE_ENC;COL_IMPORT</t>
  </si>
  <si>
    <t/>
  </si>
  <si>
    <t>uo_ext</t>
  </si>
  <si>
    <t>9314;934121;30</t>
  </si>
  <si>
    <t>Pour les lignes :</t>
  </si>
  <si>
    <t>Import (exemple) =</t>
  </si>
  <si>
    <t>Pour les colonnes :</t>
  </si>
  <si>
    <t>Ces sections sont symbolisées par  le repère:</t>
  </si>
  <si>
    <t>Leurs numéros sont propres à chaque établissement.</t>
  </si>
  <si>
    <r>
      <t>Exemple :</t>
    </r>
    <r>
      <rPr>
        <sz val="10"/>
        <rFont val="Arial"/>
      </rPr>
      <t xml:space="preserve"> Onglet &lt;5_C_ind&gt;</t>
    </r>
  </si>
  <si>
    <t>Les codes de certaines sections s'appuyent sur les racines de l'arbre analytique.</t>
  </si>
  <si>
    <t>uolgg_perso</t>
  </si>
  <si>
    <t>uolgg_perso;9314;25</t>
  </si>
  <si>
    <t>Nom des colonnes :</t>
  </si>
  <si>
    <t>Noms des lignes :</t>
  </si>
  <si>
    <r>
      <t>Exemple :</t>
    </r>
    <r>
      <rPr>
        <sz val="10"/>
        <rFont val="Arial"/>
      </rPr>
      <t xml:space="preserve"> Onglet &lt;RTC-cle_UO&gt;</t>
    </r>
  </si>
  <si>
    <t>Les noms des lignes et colonnes sont indiqués dans chaque onglet par les repères violets :</t>
  </si>
  <si>
    <t>LIGNES</t>
  </si>
  <si>
    <t>C;2;20</t>
  </si>
  <si>
    <t>D</t>
  </si>
  <si>
    <t>Il faut fournir au logiciel les coordonnées LIGNE, COLONNE puis la VALEUR DE LA CELLULE.</t>
  </si>
  <si>
    <t>COLONNES</t>
  </si>
  <si>
    <t>L'import des données est fondé sur l'import cellule par cellule de l'onglet.</t>
  </si>
  <si>
    <t>Attention : certains codes d'imports sont différents selon si on a choisi un classeur RTC ou un classeur ENC</t>
  </si>
  <si>
    <t>Consignes pour créer un fichier d'import sous format texte pour chaque onglet du classeur ARCAnH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</si>
</sst>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0.00\ &quot;€&quot;;[Red]\-#,##0.00\ &quot;€&quot;"/>
    <numFmt numFmtId="164" formatCode="_-* #,##0.00\ _€_-;\-* #,##0.00\ _€_-;_-* &quot;-&quot;??\ _€_-;_-@_-"/>
    <numFmt numFmtId="166" formatCode="_-* #,##0.00\ _F_-;\-* #,##0.00\ _F_-;_-* &quot;-&quot;??\ _F_-;_-@_-"/>
    <numFmt numFmtId="167" formatCode="#0"/>
    <numFmt numFmtId="168" formatCode="_-* #,##0\ _F_-;\-* #,##0\ _F_-;_-* &quot;-&quot;??\ _F_-;_-@_-"/>
    <numFmt numFmtId="169" formatCode="#,##0\ &quot;€&quot;"/>
    <numFmt numFmtId="170" formatCode="#,##0_ ;\-#,##0\ "/>
    <numFmt numFmtId="171" formatCode="#,##0.00\ &quot;€&quot;"/>
    <numFmt numFmtId="172" formatCode="_-* #,##0\ _€_-;\-* #,##0\ _€_-;_-* &quot;-&quot;??\ _€_-;_-@_-"/>
    <numFmt numFmtId="173" formatCode="0.0%"/>
  </numFmts>
  <fonts count="164" x14ac:knownFonts="1">
    <font>
      <sz val="10"/>
      <name val="Arial"/>
    </font>
    <font>
      <sz val="11"/>
      <color theme="1"/>
      <name val="Calibri"/>
      <family val="2"/>
      <scheme val="minor"/>
    </font>
    <font>
      <sz val="11"/>
      <name val="Calibri"/>
      <family val="2"/>
    </font>
    <font>
      <sz val="11"/>
      <color theme="1"/>
      <name val="Calibri"/>
      <family val="2"/>
      <scheme val="minor"/>
    </font>
    <font>
      <sz val="11"/>
      <color indexed="9"/>
      <name val="Calibri"/>
      <family val="2"/>
    </font>
    <font>
      <sz val="11"/>
      <color theme="0"/>
      <name val="Calibri"/>
      <family val="2"/>
      <scheme val="minor"/>
    </font>
    <font>
      <sz val="11"/>
      <color indexed="10"/>
      <name val="Calibri"/>
      <family val="2"/>
    </font>
    <font>
      <sz val="11"/>
      <color rgb="FF9C0006"/>
      <name val="Calibri"/>
      <family val="2"/>
      <scheme val="minor"/>
    </font>
    <font>
      <sz val="11"/>
      <color indexed="16"/>
      <name val="Calibri"/>
      <family val="2"/>
    </font>
    <font>
      <sz val="9"/>
      <color indexed="56"/>
      <name val="Arial"/>
      <family val="2"/>
    </font>
    <font>
      <b/>
      <sz val="11"/>
      <color indexed="53"/>
      <name val="Calibri"/>
      <family val="2"/>
    </font>
    <font>
      <b/>
      <sz val="11"/>
      <color rgb="FFFA7D00"/>
      <name val="Calibri"/>
      <family val="2"/>
      <scheme val="minor"/>
    </font>
    <font>
      <sz val="11"/>
      <color indexed="53"/>
      <name val="Calibri"/>
      <family val="2"/>
    </font>
    <font>
      <b/>
      <sz val="11"/>
      <color theme="0"/>
      <name val="Calibri"/>
      <family val="2"/>
      <scheme val="minor"/>
    </font>
    <font>
      <b/>
      <sz val="11"/>
      <color indexed="9"/>
      <name val="Calibri"/>
      <family val="2"/>
    </font>
    <font>
      <sz val="11"/>
      <color indexed="62"/>
      <name val="Calibri"/>
      <family val="2"/>
    </font>
    <font>
      <i/>
      <sz val="11"/>
      <color rgb="FF7F7F7F"/>
      <name val="Calibri"/>
      <family val="2"/>
      <scheme val="minor"/>
    </font>
    <font>
      <i/>
      <sz val="11"/>
      <color indexed="23"/>
      <name val="Calibri"/>
      <family val="2"/>
    </font>
    <font>
      <sz val="11"/>
      <color rgb="FF006100"/>
      <name val="Calibri"/>
      <family val="2"/>
      <scheme val="minor"/>
    </font>
    <font>
      <sz val="11"/>
      <color indexed="17"/>
      <name val="Calibri"/>
      <family val="2"/>
    </font>
    <font>
      <b/>
      <sz val="15"/>
      <color theme="3"/>
      <name val="Calibri"/>
      <family val="2"/>
      <scheme val="minor"/>
    </font>
    <font>
      <b/>
      <sz val="15"/>
      <color indexed="62"/>
      <name val="Calibri"/>
      <family val="2"/>
    </font>
    <font>
      <b/>
      <sz val="13"/>
      <color theme="3"/>
      <name val="Calibri"/>
      <family val="2"/>
      <scheme val="minor"/>
    </font>
    <font>
      <b/>
      <sz val="13"/>
      <color indexed="62"/>
      <name val="Calibri"/>
      <family val="2"/>
    </font>
    <font>
      <b/>
      <sz val="11"/>
      <color theme="3"/>
      <name val="Calibri"/>
      <family val="2"/>
      <scheme val="minor"/>
    </font>
    <font>
      <b/>
      <sz val="11"/>
      <color indexed="62"/>
      <name val="Calibri"/>
      <family val="2"/>
    </font>
    <font>
      <u/>
      <sz val="10"/>
      <color theme="10"/>
      <name val="Arial"/>
      <family val="2"/>
    </font>
    <font>
      <sz val="11"/>
      <color rgb="FF3F3F76"/>
      <name val="Calibri"/>
      <family val="2"/>
      <scheme val="minor"/>
    </font>
    <font>
      <sz val="10"/>
      <color indexed="18"/>
      <name val="Arial"/>
      <family val="2"/>
    </font>
    <font>
      <u/>
      <sz val="9.9"/>
      <color indexed="12"/>
      <name val="Calibri"/>
      <family val="2"/>
    </font>
    <font>
      <sz val="11"/>
      <color rgb="FFFA7D00"/>
      <name val="Calibri"/>
      <family val="2"/>
      <scheme val="minor"/>
    </font>
    <font>
      <sz val="11"/>
      <color rgb="FF9C6500"/>
      <name val="Calibri"/>
      <family val="2"/>
      <scheme val="minor"/>
    </font>
    <font>
      <sz val="11"/>
      <color indexed="19"/>
      <name val="Calibri"/>
      <family val="2"/>
    </font>
    <font>
      <sz val="10"/>
      <name val="Times New Roman"/>
      <family val="1"/>
    </font>
    <font>
      <sz val="10"/>
      <color theme="1"/>
      <name val="Arial"/>
      <family val="2"/>
    </font>
    <font>
      <b/>
      <sz val="11"/>
      <color rgb="FF3F3F3F"/>
      <name val="Calibri"/>
      <family val="2"/>
      <scheme val="minor"/>
    </font>
    <font>
      <b/>
      <sz val="11"/>
      <color indexed="63"/>
      <name val="Calibri"/>
      <family val="2"/>
    </font>
    <font>
      <sz val="8"/>
      <color indexed="56"/>
      <name val="Arial"/>
      <family val="2"/>
    </font>
    <font>
      <b/>
      <sz val="18"/>
      <color theme="3"/>
      <name val="Cambria"/>
      <family val="1"/>
      <scheme val="major"/>
    </font>
    <font>
      <b/>
      <sz val="18"/>
      <color indexed="62"/>
      <name val="Cambria"/>
      <family val="1"/>
    </font>
    <font>
      <b/>
      <sz val="11"/>
      <name val="Calibri"/>
      <family val="2"/>
    </font>
    <font>
      <sz val="11"/>
      <color rgb="FFFF0000"/>
      <name val="Calibri"/>
      <family val="2"/>
      <scheme val="minor"/>
    </font>
    <font>
      <sz val="8"/>
      <name val="Arial"/>
      <family val="2"/>
    </font>
    <font>
      <b/>
      <i/>
      <sz val="8"/>
      <name val="Arial"/>
      <family val="2"/>
    </font>
    <font>
      <b/>
      <sz val="8"/>
      <name val="Arial"/>
      <family val="2"/>
    </font>
    <font>
      <b/>
      <i/>
      <sz val="10"/>
      <name val="Arial"/>
      <family val="2"/>
    </font>
    <font>
      <sz val="8"/>
      <color rgb="FFFF0000"/>
      <name val="Arial"/>
      <family val="2"/>
    </font>
    <font>
      <b/>
      <sz val="9"/>
      <name val="Arial"/>
      <family val="2"/>
    </font>
    <font>
      <b/>
      <sz val="14"/>
      <color indexed="53"/>
      <name val="Arial"/>
      <family val="2"/>
    </font>
    <font>
      <sz val="10"/>
      <color rgb="FFFF0000"/>
      <name val="Arial"/>
      <family val="2"/>
    </font>
    <font>
      <sz val="8"/>
      <color rgb="FF00B050"/>
      <name val="Arial"/>
      <family val="2"/>
    </font>
    <font>
      <sz val="9"/>
      <name val="Arial"/>
      <family val="2"/>
    </font>
    <font>
      <sz val="10"/>
      <color theme="4" tint="-0.24973296304208503"/>
      <name val="Arial"/>
      <family val="2"/>
    </font>
    <font>
      <sz val="11"/>
      <name val="Arial"/>
      <family val="2"/>
    </font>
    <font>
      <b/>
      <sz val="10"/>
      <name val="Arial"/>
      <family val="2"/>
    </font>
    <font>
      <sz val="8"/>
      <color theme="3" tint="0.39997558519241921"/>
      <name val="Arial"/>
      <family val="2"/>
    </font>
    <font>
      <sz val="8"/>
      <color theme="0" tint="-0.24988555558946501"/>
      <name val="Arial"/>
      <family val="2"/>
    </font>
    <font>
      <b/>
      <sz val="8"/>
      <color indexed="10"/>
      <name val="Arial"/>
      <family val="2"/>
    </font>
    <font>
      <sz val="11"/>
      <name val="Calibri"/>
      <family val="2"/>
      <scheme val="minor"/>
    </font>
    <font>
      <sz val="8"/>
      <color rgb="FF000000"/>
      <name val="Arial"/>
      <family val="2"/>
    </font>
    <font>
      <i/>
      <sz val="9"/>
      <color rgb="FF0070C0"/>
      <name val="Arial"/>
      <family val="2"/>
    </font>
    <font>
      <sz val="8"/>
      <color indexed="8"/>
      <name val="Arial"/>
      <family val="2"/>
    </font>
    <font>
      <sz val="9"/>
      <color rgb="FF000000"/>
      <name val="Arial"/>
      <family val="2"/>
    </font>
    <font>
      <sz val="8"/>
      <color indexed="23"/>
      <name val="Arial"/>
      <family val="2"/>
    </font>
    <font>
      <sz val="9"/>
      <name val="Calibri"/>
      <family val="2"/>
      <scheme val="minor"/>
    </font>
    <font>
      <sz val="10"/>
      <color rgb="FF000000"/>
      <name val="Arial"/>
      <family val="2"/>
    </font>
    <font>
      <sz val="8"/>
      <color theme="9" tint="-0.24976348155156103"/>
      <name val="Arial"/>
      <family val="2"/>
    </font>
    <font>
      <i/>
      <sz val="10"/>
      <name val="Arial"/>
      <family val="2"/>
    </font>
    <font>
      <b/>
      <sz val="8"/>
      <color indexed="53"/>
      <name val="Arial"/>
      <family val="2"/>
    </font>
    <font>
      <sz val="10"/>
      <color theme="9" tint="-0.24976348155156103"/>
      <name val="Arial"/>
      <family val="2"/>
    </font>
    <font>
      <b/>
      <sz val="10"/>
      <color indexed="53"/>
      <name val="Arial"/>
      <family val="2"/>
    </font>
    <font>
      <sz val="11"/>
      <color indexed="8"/>
      <name val="Arial"/>
      <family val="2"/>
    </font>
    <font>
      <b/>
      <sz val="16"/>
      <name val="Arial"/>
      <family val="2"/>
    </font>
    <font>
      <sz val="8"/>
      <color indexed="12"/>
      <name val="Arial"/>
      <family val="2"/>
    </font>
    <font>
      <sz val="9"/>
      <color theme="0"/>
      <name val="Calibri"/>
      <family val="2"/>
      <scheme val="minor"/>
    </font>
    <font>
      <i/>
      <sz val="9"/>
      <color rgb="FF000000"/>
      <name val="Arial"/>
      <family val="2"/>
    </font>
    <font>
      <b/>
      <sz val="18"/>
      <name val="Arial"/>
      <family val="2"/>
    </font>
    <font>
      <sz val="9"/>
      <color rgb="FF00B050"/>
      <name val="Arial"/>
      <family val="2"/>
    </font>
    <font>
      <b/>
      <sz val="9"/>
      <color indexed="23"/>
      <name val="Arial"/>
      <family val="2"/>
    </font>
    <font>
      <sz val="10"/>
      <color indexed="56"/>
      <name val="Arial"/>
      <family val="2"/>
    </font>
    <font>
      <b/>
      <sz val="9"/>
      <color indexed="10"/>
      <name val="Arial"/>
      <family val="2"/>
    </font>
    <font>
      <sz val="8"/>
      <color theme="0" tint="-0.1498458815271462"/>
      <name val="Arial"/>
      <family val="2"/>
    </font>
    <font>
      <sz val="8"/>
      <color rgb="FF00B0F0"/>
      <name val="Arial"/>
      <family val="2"/>
    </font>
    <font>
      <sz val="9"/>
      <color rgb="FFC00000"/>
      <name val="Arial"/>
      <family val="2"/>
    </font>
    <font>
      <sz val="6"/>
      <name val="Arial"/>
      <family val="2"/>
    </font>
    <font>
      <b/>
      <sz val="11"/>
      <name val="Arial"/>
      <family val="2"/>
    </font>
    <font>
      <sz val="10"/>
      <color theme="1" tint="0.499984740745262"/>
      <name val="Arial"/>
      <family val="2"/>
    </font>
    <font>
      <sz val="10"/>
      <color indexed="8"/>
      <name val="Arial"/>
      <family val="2"/>
    </font>
    <font>
      <b/>
      <sz val="10"/>
      <color rgb="FFFF0000"/>
      <name val="Arial"/>
      <family val="2"/>
    </font>
    <font>
      <sz val="8"/>
      <color rgb="FF0070C0"/>
      <name val="Arial"/>
      <family val="2"/>
    </font>
    <font>
      <i/>
      <sz val="9"/>
      <name val="Arial"/>
      <family val="2"/>
    </font>
    <font>
      <sz val="11"/>
      <color indexed="56"/>
      <name val="Arial"/>
      <family val="2"/>
    </font>
    <font>
      <sz val="10"/>
      <color theme="0"/>
      <name val="Arial"/>
      <family val="2"/>
    </font>
    <font>
      <sz val="11"/>
      <color rgb="FFFF0000"/>
      <name val="Arial"/>
      <family val="2"/>
    </font>
    <font>
      <sz val="10"/>
      <name val="Calibri"/>
      <family val="2"/>
    </font>
    <font>
      <sz val="8"/>
      <color theme="0"/>
      <name val="Arial"/>
      <family val="2"/>
    </font>
    <font>
      <sz val="8"/>
      <name val="Calibri"/>
      <family val="2"/>
      <scheme val="minor"/>
    </font>
    <font>
      <sz val="9"/>
      <color theme="0"/>
      <name val="Arial"/>
      <family val="2"/>
    </font>
    <font>
      <sz val="8"/>
      <color theme="1"/>
      <name val="Arial"/>
      <family val="2"/>
    </font>
    <font>
      <b/>
      <sz val="10"/>
      <color rgb="FFC00000"/>
      <name val="Arial"/>
      <family val="2"/>
    </font>
    <font>
      <i/>
      <sz val="9"/>
      <color theme="1" tint="0.499984740745262"/>
      <name val="Arial"/>
      <family val="2"/>
    </font>
    <font>
      <b/>
      <sz val="20"/>
      <color theme="7" tint="-0.49967955565050204"/>
      <name val="Wingdings"/>
      <charset val="2"/>
    </font>
    <font>
      <b/>
      <sz val="8"/>
      <color indexed="23"/>
      <name val="Arial"/>
      <family val="2"/>
    </font>
    <font>
      <i/>
      <sz val="8"/>
      <color rgb="FF0070C0"/>
      <name val="Arial"/>
      <family val="2"/>
    </font>
    <font>
      <b/>
      <sz val="20"/>
      <name val="Calibri"/>
      <family val="2"/>
      <scheme val="minor"/>
    </font>
    <font>
      <i/>
      <sz val="10"/>
      <color theme="0" tint="-0.24979400006103702"/>
      <name val="Arial"/>
      <family val="2"/>
    </font>
    <font>
      <b/>
      <i/>
      <sz val="18"/>
      <name val="Arial"/>
      <family val="2"/>
    </font>
    <font>
      <sz val="8"/>
      <color theme="0" tint="-0.49980162968840602"/>
      <name val="Arial"/>
      <family val="2"/>
    </font>
    <font>
      <u/>
      <sz val="9.9"/>
      <color rgb="FFFF0000"/>
      <name val="Calibri"/>
      <family val="2"/>
    </font>
    <font>
      <u/>
      <sz val="9.9"/>
      <color theme="0"/>
      <name val="Calibri"/>
      <family val="2"/>
    </font>
    <font>
      <sz val="9"/>
      <color theme="1" tint="0.499984740745262"/>
      <name val="Arial"/>
      <family val="2"/>
    </font>
    <font>
      <b/>
      <sz val="12"/>
      <name val="Arial"/>
      <family val="2"/>
    </font>
    <font>
      <b/>
      <sz val="20"/>
      <name val="Wingdings"/>
      <charset val="2"/>
    </font>
    <font>
      <sz val="9"/>
      <color theme="0" tint="-0.1498458815271462"/>
      <name val="Calibri"/>
      <family val="2"/>
      <scheme val="minor"/>
    </font>
    <font>
      <i/>
      <sz val="9"/>
      <color rgb="FFFF0000"/>
      <name val="Arial"/>
      <family val="2"/>
    </font>
    <font>
      <b/>
      <sz val="20"/>
      <color theme="7" tint="-0.49964903714102604"/>
      <name val="Wingdings"/>
      <charset val="2"/>
    </font>
    <font>
      <b/>
      <sz val="7"/>
      <name val="Arial"/>
      <family val="2"/>
    </font>
    <font>
      <sz val="8"/>
      <color theme="9" tint="-0.24979400006103702"/>
      <name val="Arial"/>
      <family val="2"/>
    </font>
    <font>
      <b/>
      <i/>
      <sz val="16"/>
      <color indexed="8"/>
      <name val="Arial"/>
      <family val="2"/>
    </font>
    <font>
      <b/>
      <i/>
      <sz val="14"/>
      <color indexed="12"/>
      <name val="Arial"/>
      <family val="2"/>
    </font>
    <font>
      <b/>
      <sz val="8"/>
      <color rgb="FFFF0000"/>
      <name val="Arial"/>
      <family val="2"/>
    </font>
    <font>
      <b/>
      <i/>
      <sz val="10"/>
      <color indexed="8"/>
      <name val="Arial"/>
      <family val="2"/>
    </font>
    <font>
      <i/>
      <sz val="8"/>
      <color rgb="FFFF0000"/>
      <name val="Arial"/>
      <family val="2"/>
    </font>
    <font>
      <sz val="10"/>
      <color theme="3" tint="0.39997558519241921"/>
      <name val="Arial"/>
      <family val="2"/>
    </font>
    <font>
      <i/>
      <sz val="10"/>
      <color rgb="FFFF0000"/>
      <name val="Arial"/>
      <family val="2"/>
    </font>
    <font>
      <b/>
      <u/>
      <sz val="8"/>
      <name val="Arial"/>
      <family val="2"/>
    </font>
    <font>
      <b/>
      <sz val="7"/>
      <color rgb="FFFF0000"/>
      <name val="Arial"/>
      <family val="2"/>
    </font>
    <font>
      <sz val="8"/>
      <color theme="1"/>
      <name val="Calibri"/>
      <family val="2"/>
      <scheme val="minor"/>
    </font>
    <font>
      <b/>
      <sz val="8"/>
      <color indexed="8"/>
      <name val="Arial"/>
      <family val="2"/>
    </font>
    <font>
      <sz val="8"/>
      <color theme="0"/>
      <name val="Calibri"/>
      <family val="2"/>
      <scheme val="minor"/>
    </font>
    <font>
      <b/>
      <sz val="10"/>
      <color theme="0"/>
      <name val="Arial"/>
      <family val="2"/>
    </font>
    <font>
      <b/>
      <i/>
      <sz val="14"/>
      <color indexed="17"/>
      <name val="Arial"/>
      <family val="2"/>
    </font>
    <font>
      <u/>
      <sz val="10"/>
      <color indexed="12"/>
      <name val="Calibri"/>
      <family val="2"/>
    </font>
    <font>
      <sz val="10"/>
      <color theme="7" tint="-0.24964140751365704"/>
      <name val="Arial"/>
      <family val="2"/>
    </font>
    <font>
      <sz val="8"/>
      <color rgb="FF000000"/>
      <name val="Calibri"/>
      <family val="2"/>
      <scheme val="minor"/>
    </font>
    <font>
      <b/>
      <i/>
      <sz val="9"/>
      <name val="Arial"/>
      <family val="2"/>
    </font>
    <font>
      <sz val="9"/>
      <color rgb="FFFF0000"/>
      <name val="Arial"/>
      <family val="2"/>
    </font>
    <font>
      <u/>
      <sz val="10"/>
      <color indexed="56"/>
      <name val="Arial"/>
      <family val="2"/>
    </font>
    <font>
      <sz val="9"/>
      <name val="Calibri"/>
      <family val="2"/>
    </font>
    <font>
      <sz val="11"/>
      <color theme="9"/>
      <name val="Arial"/>
      <family val="2"/>
    </font>
    <font>
      <b/>
      <sz val="8"/>
      <color theme="4"/>
      <name val="Arial"/>
      <family val="2"/>
    </font>
    <font>
      <b/>
      <sz val="10"/>
      <color theme="9"/>
      <name val="Arial"/>
      <family val="2"/>
    </font>
    <font>
      <sz val="10"/>
      <name val="Arial"/>
      <family val="2"/>
    </font>
    <font>
      <sz val="7"/>
      <name val="Arial"/>
      <family val="2"/>
    </font>
    <font>
      <sz val="10"/>
      <name val="Arial"/>
      <family val="2"/>
    </font>
    <font>
      <b/>
      <sz val="11"/>
      <color theme="1"/>
      <name val="Calibri"/>
      <family val="2"/>
      <scheme val="minor"/>
    </font>
    <font>
      <sz val="10"/>
      <color rgb="FF0070C0"/>
      <name val="Arial"/>
      <family val="2"/>
    </font>
    <font>
      <sz val="8"/>
      <color indexed="9"/>
      <name val="Arial"/>
      <family val="2"/>
    </font>
    <font>
      <b/>
      <sz val="14"/>
      <color rgb="FFFFFFFF"/>
      <name val="Arial"/>
      <family val="2"/>
    </font>
    <font>
      <sz val="11"/>
      <color rgb="FF000000"/>
      <name val="Arial"/>
      <family val="2"/>
    </font>
    <font>
      <b/>
      <sz val="11"/>
      <color theme="1" tint="0.499984740745262"/>
      <name val="Arial"/>
      <family val="2"/>
    </font>
    <font>
      <sz val="10"/>
      <color rgb="FF003366"/>
      <name val="Arial"/>
      <family val="2"/>
    </font>
    <font>
      <b/>
      <sz val="11"/>
      <color rgb="FF003366"/>
      <name val="Arial"/>
      <family val="2"/>
    </font>
    <font>
      <b/>
      <sz val="11"/>
      <color rgb="FFFFFFFF"/>
      <name val="Arial"/>
      <family val="2"/>
    </font>
    <font>
      <sz val="11"/>
      <color rgb="FF003366"/>
      <name val="Arial"/>
      <family val="2"/>
    </font>
    <font>
      <sz val="10"/>
      <color rgb="FF000080"/>
      <name val="Arial"/>
      <family val="2"/>
    </font>
    <font>
      <sz val="9"/>
      <color theme="7" tint="-0.499984740745262"/>
      <name val="Calibri"/>
      <family val="2"/>
      <scheme val="minor"/>
    </font>
    <font>
      <b/>
      <sz val="20"/>
      <color theme="7" tint="-0.499984740745262"/>
      <name val="Wingdings"/>
      <charset val="2"/>
    </font>
    <font>
      <b/>
      <sz val="9"/>
      <color theme="1"/>
      <name val="Calibri"/>
      <family val="2"/>
      <scheme val="minor"/>
    </font>
    <font>
      <i/>
      <sz val="11"/>
      <color theme="1"/>
      <name val="Calibri"/>
      <family val="2"/>
      <scheme val="minor"/>
    </font>
    <font>
      <b/>
      <sz val="14"/>
      <color theme="7" tint="-0.499984740745262"/>
      <name val="Wingdings"/>
      <charset val="2"/>
    </font>
    <font>
      <b/>
      <sz val="11"/>
      <color theme="7" tint="-0.249977111117893"/>
      <name val="Aharoni"/>
      <charset val="177"/>
    </font>
    <font>
      <b/>
      <sz val="14"/>
      <color theme="9"/>
      <name val="Calibri"/>
      <family val="2"/>
      <scheme val="minor"/>
    </font>
    <font>
      <b/>
      <sz val="14"/>
      <color theme="0"/>
      <name val="Calibri"/>
      <family val="2"/>
      <scheme val="minor"/>
    </font>
  </fonts>
  <fills count="117">
    <fill>
      <patternFill patternType="none"/>
    </fill>
    <fill>
      <patternFill patternType="gray125"/>
    </fill>
    <fill>
      <patternFill patternType="solid">
        <fgColor indexed="27"/>
        <bgColor indexed="64"/>
      </patternFill>
    </fill>
    <fill>
      <patternFill patternType="solid">
        <fgColor theme="4" tint="0.80001220740379042"/>
        <bgColor indexed="64"/>
      </patternFill>
    </fill>
    <fill>
      <patternFill patternType="solid">
        <fgColor indexed="26"/>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indexed="31"/>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indexed="22"/>
        <bgColor indexed="64"/>
      </patternFill>
    </fill>
    <fill>
      <patternFill patternType="solid">
        <fgColor theme="5" tint="0.59999389629810485"/>
        <bgColor indexed="64"/>
      </patternFill>
    </fill>
    <fill>
      <patternFill patternType="solid">
        <fgColor indexed="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indexed="47"/>
        <bgColor indexed="64"/>
      </patternFill>
    </fill>
    <fill>
      <patternFill patternType="solid">
        <fgColor theme="9" tint="0.59999389629810485"/>
        <bgColor indexed="64"/>
      </patternFill>
    </fill>
    <fill>
      <patternFill patternType="solid">
        <fgColor indexed="44"/>
        <bgColor indexed="64"/>
      </patternFill>
    </fill>
    <fill>
      <patternFill patternType="solid">
        <fgColor indexed="29"/>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rgb="FFFFC7CE"/>
        <bgColor indexed="64"/>
      </patternFill>
    </fill>
    <fill>
      <patternFill patternType="solid">
        <fgColor indexed="45"/>
        <bgColor indexed="64"/>
      </patternFill>
    </fill>
    <fill>
      <patternFill patternType="solid">
        <fgColor indexed="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indexed="13"/>
        <bgColor indexed="64"/>
      </patternFill>
    </fill>
    <fill>
      <patternFill patternType="solid">
        <fgColor rgb="FFFFEB9C"/>
        <bgColor indexed="64"/>
      </patternFill>
    </fill>
    <fill>
      <patternFill patternType="solid">
        <fgColor indexed="43"/>
        <bgColor indexed="64"/>
      </patternFill>
    </fill>
    <fill>
      <patternFill patternType="solid">
        <fgColor rgb="FFFFFFCC"/>
        <bgColor indexed="64"/>
      </patternFill>
    </fill>
    <fill>
      <patternFill patternType="solid">
        <fgColor theme="1" tint="0.499984740745262"/>
        <bgColor indexed="64"/>
      </patternFill>
    </fill>
    <fill>
      <patternFill patternType="solid">
        <fgColor theme="2"/>
        <bgColor indexed="64"/>
      </patternFill>
    </fill>
    <fill>
      <patternFill patternType="solid">
        <fgColor theme="0" tint="-0.49992370372631001"/>
        <bgColor indexed="64"/>
      </patternFill>
    </fill>
    <fill>
      <patternFill patternType="solid">
        <fgColor rgb="FFC0C0C0"/>
        <bgColor indexed="64"/>
      </patternFill>
    </fill>
    <fill>
      <patternFill patternType="solid">
        <fgColor theme="0"/>
        <bgColor indexed="64"/>
      </patternFill>
    </fill>
    <fill>
      <patternFill patternType="solid">
        <fgColor indexed="23"/>
        <bgColor indexed="64"/>
      </patternFill>
    </fill>
    <fill>
      <patternFill patternType="solid">
        <fgColor theme="0" tint="-0.24991607409894101"/>
        <bgColor indexed="64"/>
      </patternFill>
    </fill>
    <fill>
      <patternFill patternType="solid">
        <fgColor rgb="FFEEECE1"/>
        <bgColor indexed="64"/>
      </patternFill>
    </fill>
    <fill>
      <patternFill patternType="solid">
        <fgColor theme="0" tint="-0.24988555558946501"/>
        <bgColor indexed="64"/>
      </patternFill>
    </fill>
    <fill>
      <patternFill patternType="solid">
        <fgColor theme="3" tint="0.79998168889431442"/>
        <bgColor indexed="64"/>
      </patternFill>
    </fill>
    <fill>
      <patternFill patternType="solid">
        <fgColor theme="0" tint="-0.49989318521683401"/>
        <bgColor indexed="64"/>
      </patternFill>
    </fill>
    <fill>
      <patternFill patternType="solid">
        <fgColor indexed="51"/>
        <bgColor indexed="64"/>
      </patternFill>
    </fill>
    <fill>
      <patternFill patternType="solid">
        <fgColor indexed="48"/>
        <bgColor indexed="64"/>
      </patternFill>
    </fill>
    <fill>
      <patternFill patternType="solid">
        <fgColor indexed="50"/>
        <bgColor indexed="64"/>
      </patternFill>
    </fill>
    <fill>
      <patternFill patternType="solid">
        <fgColor rgb="FF8989FF"/>
        <bgColor indexed="64"/>
      </patternFill>
    </fill>
    <fill>
      <patternFill patternType="solid">
        <fgColor indexed="57"/>
        <bgColor indexed="64"/>
      </patternFill>
    </fill>
    <fill>
      <patternFill patternType="solid">
        <fgColor theme="4" tint="0.79998168889431442"/>
        <bgColor indexed="64"/>
      </patternFill>
    </fill>
    <fill>
      <patternFill patternType="solid">
        <fgColor rgb="FF83AEE1"/>
        <bgColor indexed="64"/>
      </patternFill>
    </fill>
    <fill>
      <patternFill patternType="solid">
        <fgColor rgb="FFFF9900"/>
        <bgColor indexed="64"/>
      </patternFill>
    </fill>
    <fill>
      <patternFill patternType="solid">
        <fgColor rgb="FFFFFF99"/>
        <bgColor indexed="64"/>
      </patternFill>
    </fill>
    <fill>
      <patternFill patternType="solid">
        <fgColor rgb="FF339933"/>
        <bgColor indexed="64"/>
      </patternFill>
    </fill>
    <fill>
      <patternFill patternType="solid">
        <fgColor rgb="FFCCFFCC"/>
        <bgColor indexed="64"/>
      </patternFill>
    </fill>
    <fill>
      <patternFill patternType="solid">
        <fgColor rgb="FF92D050"/>
        <bgColor indexed="64"/>
      </patternFill>
    </fill>
    <fill>
      <patternFill patternType="solid">
        <fgColor rgb="FF33CC33"/>
        <bgColor indexed="64"/>
      </patternFill>
    </fill>
    <fill>
      <patternFill patternType="solid">
        <fgColor theme="0" tint="-0.24994659260841701"/>
        <bgColor indexed="64"/>
      </patternFill>
    </fill>
    <fill>
      <patternFill patternType="solid">
        <fgColor theme="0" tint="-0.3498947111423078"/>
        <bgColor indexed="64"/>
      </patternFill>
    </fill>
    <fill>
      <patternFill patternType="solid">
        <fgColor theme="1" tint="0.34998626667073579"/>
        <bgColor indexed="64"/>
      </patternFill>
    </fill>
    <fill>
      <patternFill patternType="solid">
        <fgColor rgb="FF9999FF"/>
        <bgColor indexed="64"/>
      </patternFill>
    </fill>
    <fill>
      <patternFill patternType="solid">
        <fgColor indexed="52"/>
        <bgColor indexed="64"/>
      </patternFill>
    </fill>
    <fill>
      <patternFill patternType="solid">
        <fgColor rgb="FFCCCCFF"/>
        <bgColor indexed="64"/>
      </patternFill>
    </fill>
    <fill>
      <patternFill patternType="solid">
        <fgColor indexed="19"/>
        <bgColor indexed="23"/>
      </patternFill>
    </fill>
    <fill>
      <patternFill patternType="solid">
        <fgColor theme="9"/>
        <bgColor indexed="64"/>
      </patternFill>
    </fill>
    <fill>
      <patternFill patternType="solid">
        <fgColor rgb="FFFFFFFF"/>
        <bgColor rgb="FF000000"/>
      </patternFill>
    </fill>
    <fill>
      <patternFill patternType="solid">
        <fgColor indexed="46"/>
        <bgColor indexed="64"/>
      </patternFill>
    </fill>
    <fill>
      <patternFill patternType="solid">
        <fgColor theme="7" tint="0.39997558519241921"/>
        <bgColor indexed="64"/>
      </patternFill>
    </fill>
    <fill>
      <patternFill patternType="solid">
        <fgColor indexed="17"/>
        <bgColor indexed="64"/>
      </patternFill>
    </fill>
    <fill>
      <patternFill patternType="solid">
        <fgColor indexed="50"/>
        <bgColor indexed="51"/>
      </patternFill>
    </fill>
    <fill>
      <patternFill patternType="solid">
        <fgColor rgb="FFFF66CC"/>
        <bgColor indexed="64"/>
      </patternFill>
    </fill>
    <fill>
      <patternFill patternType="solid">
        <fgColor theme="8" tint="0.39997558519241921"/>
        <bgColor indexed="64"/>
      </patternFill>
    </fill>
    <fill>
      <patternFill patternType="solid">
        <fgColor theme="3"/>
        <bgColor indexed="64"/>
      </patternFill>
    </fill>
    <fill>
      <patternFill patternType="solid">
        <fgColor theme="0" tint="-0.24979400006103702"/>
        <bgColor indexed="64"/>
      </patternFill>
    </fill>
    <fill>
      <patternFill patternType="solid">
        <fgColor theme="7"/>
        <bgColor indexed="64"/>
      </patternFill>
    </fill>
    <fill>
      <patternFill patternType="solid">
        <fgColor theme="9" tint="0.79998168889431442"/>
        <bgColor indexed="64"/>
      </patternFill>
    </fill>
    <fill>
      <patternFill patternType="solid">
        <fgColor indexed="41"/>
        <bgColor indexed="64"/>
      </patternFill>
    </fill>
    <fill>
      <patternFill patternType="solid">
        <fgColor indexed="22"/>
        <bgColor indexed="47"/>
      </patternFill>
    </fill>
    <fill>
      <patternFill patternType="solid">
        <fgColor theme="6" tint="-0.24988555558946501"/>
        <bgColor indexed="64"/>
      </patternFill>
    </fill>
    <fill>
      <patternFill patternType="solid">
        <fgColor rgb="FF9966FF"/>
        <bgColor indexed="64"/>
      </patternFill>
    </fill>
    <fill>
      <patternFill patternType="solid">
        <fgColor rgb="FFFF6699"/>
        <bgColor indexed="64"/>
      </patternFill>
    </fill>
    <fill>
      <patternFill patternType="solid">
        <fgColor theme="2" tint="-0.24988555558946501"/>
        <bgColor indexed="64"/>
      </patternFill>
    </fill>
    <fill>
      <patternFill patternType="solid">
        <fgColor rgb="FFCC3399"/>
        <bgColor indexed="64"/>
      </patternFill>
    </fill>
    <fill>
      <patternFill patternType="solid">
        <fgColor indexed="61"/>
        <bgColor indexed="64"/>
      </patternFill>
    </fill>
    <fill>
      <patternFill patternType="solid">
        <fgColor rgb="FF660033"/>
        <bgColor indexed="64"/>
      </patternFill>
    </fill>
    <fill>
      <patternFill patternType="solid">
        <fgColor indexed="14"/>
        <bgColor indexed="64"/>
      </patternFill>
    </fill>
    <fill>
      <patternFill patternType="solid">
        <fgColor rgb="FF3399FF"/>
        <bgColor indexed="64"/>
      </patternFill>
    </fill>
    <fill>
      <patternFill patternType="solid">
        <fgColor theme="6" tint="0.59996337778862885"/>
        <bgColor indexed="64"/>
      </patternFill>
    </fill>
    <fill>
      <patternFill patternType="solid">
        <fgColor rgb="FF61B0FF"/>
        <bgColor indexed="64"/>
      </patternFill>
    </fill>
    <fill>
      <patternFill patternType="solid">
        <fgColor rgb="FFF79646"/>
        <bgColor indexed="64"/>
      </patternFill>
    </fill>
    <fill>
      <patternFill patternType="solid">
        <fgColor indexed="21"/>
        <bgColor indexed="23"/>
      </patternFill>
    </fill>
    <fill>
      <patternFill patternType="solid">
        <fgColor theme="9" tint="0.39997558519241921"/>
        <bgColor indexed="64"/>
      </patternFill>
    </fill>
    <fill>
      <patternFill patternType="solid">
        <fgColor rgb="FF00CC99"/>
        <bgColor indexed="64"/>
      </patternFill>
    </fill>
    <fill>
      <patternFill patternType="solid">
        <fgColor indexed="40"/>
        <bgColor indexed="64"/>
      </patternFill>
    </fill>
    <fill>
      <patternFill patternType="solid">
        <fgColor rgb="FF808000"/>
        <bgColor indexed="64"/>
      </patternFill>
    </fill>
    <fill>
      <patternFill patternType="solid">
        <fgColor rgb="FF33CCCC"/>
        <bgColor indexed="64"/>
      </patternFill>
    </fill>
    <fill>
      <patternFill patternType="solid">
        <fgColor theme="5" tint="-0.24988555558946501"/>
        <bgColor indexed="64"/>
      </patternFill>
    </fill>
    <fill>
      <patternFill patternType="solid">
        <fgColor theme="6" tint="-0.24994659260841701"/>
        <bgColor indexed="64"/>
      </patternFill>
    </fill>
    <fill>
      <patternFill patternType="solid">
        <fgColor theme="0" tint="-0.14993743705557422"/>
        <bgColor indexed="64"/>
      </patternFill>
    </fill>
    <fill>
      <patternFill patternType="solid">
        <fgColor theme="0" tint="-0.1498458815271462"/>
        <bgColor indexed="64"/>
      </patternFill>
    </fill>
    <fill>
      <patternFill patternType="solid">
        <fgColor theme="0" tint="-0.14990691854609822"/>
        <bgColor indexed="64"/>
      </patternFill>
    </fill>
    <fill>
      <patternFill patternType="solid">
        <fgColor theme="3" tint="0.39997558519241921"/>
        <bgColor indexed="64"/>
      </patternFill>
    </fill>
    <fill>
      <patternFill patternType="solid">
        <fgColor theme="0" tint="-0.24976348155156103"/>
        <bgColor indexed="64"/>
      </patternFill>
    </fill>
    <fill>
      <patternFill patternType="solid">
        <fgColor theme="4" tint="-0.49983214819788202"/>
        <bgColor indexed="64"/>
      </patternFill>
    </fill>
    <fill>
      <patternFill patternType="solid">
        <fgColor rgb="FF003366"/>
        <bgColor rgb="FF000000"/>
      </patternFill>
    </fill>
    <fill>
      <patternFill patternType="solid">
        <fgColor theme="0" tint="-0.14999847407452621"/>
        <bgColor indexed="64"/>
      </patternFill>
    </fill>
    <fill>
      <patternFill patternType="solid">
        <fgColor theme="9" tint="-0.249977111117893"/>
        <bgColor indexed="64"/>
      </patternFill>
    </fill>
  </fills>
  <borders count="213">
    <border>
      <left/>
      <right/>
      <top/>
      <bottom/>
      <diagonal/>
    </border>
    <border>
      <left style="hair">
        <color indexed="56"/>
      </left>
      <right style="hair">
        <color indexed="56"/>
      </right>
      <top style="hair">
        <color indexed="56"/>
      </top>
      <bottom style="hair">
        <color indexed="56"/>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indexed="54"/>
      </bottom>
      <diagonal/>
    </border>
    <border>
      <left/>
      <right/>
      <top/>
      <bottom style="thick">
        <color theme="4" tint="0.499984740745262"/>
      </bottom>
      <diagonal/>
    </border>
    <border>
      <left/>
      <right/>
      <top/>
      <bottom style="thick">
        <color indexed="44"/>
      </bottom>
      <diagonal/>
    </border>
    <border>
      <left/>
      <right/>
      <top/>
      <bottom style="medium">
        <color theme="4" tint="0.39997558519241921"/>
      </bottom>
      <diagonal/>
    </border>
    <border>
      <left/>
      <right/>
      <top/>
      <bottom style="medium">
        <color indexed="4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53"/>
      </top>
      <bottom style="medium">
        <color indexed="53"/>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theme="3" tint="0.39994506668294322"/>
      </left>
      <right style="thin">
        <color theme="3" tint="0.39994506668294322"/>
      </right>
      <top/>
      <bottom style="thin">
        <color theme="3" tint="0.39994506668294322"/>
      </bottom>
      <diagonal/>
    </border>
    <border>
      <left/>
      <right style="medium">
        <color indexed="64"/>
      </right>
      <top style="medium">
        <color indexed="64"/>
      </top>
      <bottom style="medium">
        <color indexed="64"/>
      </bottom>
      <diagonal/>
    </border>
    <border>
      <left style="thin">
        <color theme="0" tint="-0.34986419263283181"/>
      </left>
      <right style="thin">
        <color theme="0" tint="-0.34986419263283181"/>
      </right>
      <top style="thin">
        <color theme="0" tint="-0.34986419263283181"/>
      </top>
      <bottom style="thin">
        <color theme="0" tint="-0.34986419263283181"/>
      </bottom>
      <diagonal/>
    </border>
    <border>
      <left style="thin">
        <color theme="0" tint="-0.34983367412335581"/>
      </left>
      <right style="thin">
        <color theme="0" tint="-0.34983367412335581"/>
      </right>
      <top style="thin">
        <color theme="0" tint="-0.34983367412335581"/>
      </top>
      <bottom style="thin">
        <color theme="0" tint="-0.3498336741233558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style="hair">
        <color auto="1"/>
      </left>
      <right style="hair">
        <color auto="1"/>
      </right>
      <top style="hair">
        <color auto="1"/>
      </top>
      <bottom style="hair">
        <color auto="1"/>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medium">
        <color indexed="64"/>
      </top>
      <bottom style="thin">
        <color indexed="64"/>
      </bottom>
      <diagonal/>
    </border>
    <border>
      <left/>
      <right style="medium">
        <color indexed="64"/>
      </right>
      <top/>
      <bottom/>
      <diagonal/>
    </border>
    <border>
      <left style="thin">
        <color theme="3" tint="0.39991454817346722"/>
      </left>
      <right style="thin">
        <color theme="3" tint="0.39991454817346722"/>
      </right>
      <top/>
      <bottom style="thin">
        <color theme="3" tint="0.39991454817346722"/>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theme="3" tint="0.39994506668294322"/>
      </top>
      <bottom style="thin">
        <color theme="3" tint="0.39994506668294322"/>
      </bottom>
      <diagonal/>
    </border>
    <border>
      <left style="thin">
        <color theme="0" tint="-0.34983367412335581"/>
      </left>
      <right style="thin">
        <color theme="0" tint="-0.34983367412335581"/>
      </right>
      <top/>
      <bottom/>
      <diagonal/>
    </border>
    <border>
      <left style="thin">
        <color rgb="FFC00000"/>
      </left>
      <right style="thin">
        <color rgb="FFC00000"/>
      </right>
      <top style="thin">
        <color rgb="FFC00000"/>
      </top>
      <bottom style="thin">
        <color rgb="FFC00000"/>
      </bottom>
      <diagonal/>
    </border>
    <border>
      <left/>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medium">
        <color indexed="64"/>
      </left>
      <right style="thin">
        <color indexed="64"/>
      </right>
      <top style="medium">
        <color indexed="64"/>
      </top>
      <bottom/>
      <diagonal/>
    </border>
    <border>
      <left style="thin">
        <color theme="3" tint="0.39994506668294322"/>
      </left>
      <right style="thin">
        <color theme="3" tint="0.39994506668294322"/>
      </right>
      <top style="thin">
        <color theme="3" tint="0.39994506668294322"/>
      </top>
      <bottom/>
      <diagonal/>
    </border>
    <border>
      <left style="medium">
        <color indexed="64"/>
      </left>
      <right style="thin">
        <color indexed="64"/>
      </right>
      <top/>
      <bottom/>
      <diagonal/>
    </border>
    <border>
      <left style="thin">
        <color theme="3" tint="0.39994506668294322"/>
      </left>
      <right/>
      <top style="thin">
        <color theme="3" tint="0.39994506668294322"/>
      </top>
      <bottom style="thin">
        <color theme="3" tint="0.39994506668294322"/>
      </bottom>
      <diagonal/>
    </border>
    <border>
      <left/>
      <right style="thin">
        <color indexed="8"/>
      </right>
      <top style="thin">
        <color indexed="8"/>
      </top>
      <bottom style="thin">
        <color indexed="64"/>
      </bottom>
      <diagonal/>
    </border>
    <border>
      <left/>
      <right/>
      <top style="thin">
        <color theme="0" tint="-0.34983367412335581"/>
      </top>
      <bottom style="thin">
        <color theme="0" tint="-0.34983367412335581"/>
      </bottom>
      <diagonal/>
    </border>
    <border>
      <left/>
      <right style="thin">
        <color theme="0" tint="-0.34983367412335581"/>
      </right>
      <top style="thin">
        <color theme="0" tint="-0.34983367412335581"/>
      </top>
      <bottom style="thin">
        <color theme="0" tint="-0.34983367412335581"/>
      </bottom>
      <diagonal/>
    </border>
    <border>
      <left style="thin">
        <color theme="0" tint="-0.34983367412335581"/>
      </left>
      <right/>
      <top style="thin">
        <color theme="0" tint="-0.34983367412335581"/>
      </top>
      <bottom style="thin">
        <color theme="0" tint="-0.34983367412335581"/>
      </bottom>
      <diagonal/>
    </border>
    <border>
      <left style="medium">
        <color indexed="64"/>
      </left>
      <right style="thin">
        <color indexed="64"/>
      </right>
      <top/>
      <bottom style="medium">
        <color indexed="64"/>
      </bottom>
      <diagonal/>
    </border>
    <border>
      <left/>
      <right style="medium">
        <color indexed="53"/>
      </right>
      <top style="medium">
        <color indexed="53"/>
      </top>
      <bottom style="medium">
        <color indexed="53"/>
      </bottom>
      <diagonal/>
    </border>
    <border>
      <left/>
      <right style="thin">
        <color theme="3" tint="0.39994506668294322"/>
      </right>
      <top style="thin">
        <color theme="3" tint="0.39994506668294322"/>
      </top>
      <bottom style="thin">
        <color theme="3" tint="0.39994506668294322"/>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34983367412335581"/>
      </left>
      <right style="thin">
        <color indexed="64"/>
      </right>
      <top style="thin">
        <color theme="0" tint="-0.34983367412335581"/>
      </top>
      <bottom style="thin">
        <color theme="0" tint="-0.34983367412335581"/>
      </bottom>
      <diagonal/>
    </border>
    <border>
      <left style="thin">
        <color indexed="8"/>
      </left>
      <right style="thin">
        <color indexed="64"/>
      </right>
      <top/>
      <bottom style="thin">
        <color indexed="64"/>
      </bottom>
      <diagonal/>
    </border>
    <border>
      <left/>
      <right style="thin">
        <color auto="1"/>
      </right>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8"/>
      </left>
      <right style="thin">
        <color indexed="8"/>
      </right>
      <top style="thin">
        <color indexed="8"/>
      </top>
      <bottom style="medium">
        <color indexed="64"/>
      </bottom>
      <diagonal/>
    </border>
    <border>
      <left/>
      <right style="thin">
        <color indexed="64"/>
      </right>
      <top/>
      <bottom/>
      <diagonal/>
    </border>
    <border>
      <left style="medium">
        <color indexed="23"/>
      </left>
      <right style="medium">
        <color indexed="23"/>
      </right>
      <top/>
      <bottom/>
      <diagonal/>
    </border>
    <border>
      <left style="thin">
        <color indexed="8"/>
      </left>
      <right style="thin">
        <color indexed="8"/>
      </right>
      <top style="thin">
        <color indexed="64"/>
      </top>
      <bottom style="thin">
        <color indexed="8"/>
      </bottom>
      <diagonal/>
    </border>
    <border>
      <left/>
      <right style="thin">
        <color theme="3" tint="0.39991454817346722"/>
      </right>
      <top style="thin">
        <color theme="3" tint="0.39991454817346722"/>
      </top>
      <bottom style="thin">
        <color theme="3" tint="0.39991454817346722"/>
      </bottom>
      <diagonal/>
    </border>
    <border>
      <left/>
      <right/>
      <top style="medium">
        <color indexed="23"/>
      </top>
      <bottom style="medium">
        <color indexed="23"/>
      </bottom>
      <diagonal/>
    </border>
    <border>
      <left style="thin">
        <color theme="3" tint="0.39991454817346722"/>
      </left>
      <right/>
      <top style="thin">
        <color theme="3" tint="0.39991454817346722"/>
      </top>
      <bottom style="thin">
        <color theme="3" tint="0.39991454817346722"/>
      </bottom>
      <diagonal/>
    </border>
    <border>
      <left style="medium">
        <color indexed="23"/>
      </left>
      <right style="medium">
        <color indexed="23"/>
      </right>
      <top style="medium">
        <color indexed="23"/>
      </top>
      <bottom/>
      <diagonal/>
    </border>
    <border>
      <left/>
      <right/>
      <top style="thin">
        <color theme="3" tint="0.39988402966399123"/>
      </top>
      <bottom style="thin">
        <color theme="3" tint="0.39988402966399123"/>
      </bottom>
      <diagonal/>
    </border>
    <border>
      <left style="thin">
        <color theme="3" tint="0.39988402966399123"/>
      </left>
      <right/>
      <top style="thin">
        <color theme="3" tint="0.39988402966399123"/>
      </top>
      <bottom style="thin">
        <color theme="3" tint="0.39988402966399123"/>
      </bottom>
      <diagonal/>
    </border>
    <border>
      <left/>
      <right style="thin">
        <color theme="3" tint="0.39994506668294322"/>
      </right>
      <top style="thin">
        <color theme="3" tint="0.39988402966399123"/>
      </top>
      <bottom style="thin">
        <color theme="3" tint="0.39988402966399123"/>
      </bottom>
      <diagonal/>
    </border>
    <border>
      <left style="thin">
        <color indexed="8"/>
      </left>
      <right style="thin">
        <color indexed="8"/>
      </right>
      <top/>
      <bottom/>
      <diagonal/>
    </border>
    <border>
      <left/>
      <right style="thin">
        <color theme="3" tint="0.39988402966399123"/>
      </right>
      <top style="thin">
        <color theme="3" tint="0.39988402966399123"/>
      </top>
      <bottom style="thin">
        <color theme="3" tint="0.39988402966399123"/>
      </bottom>
      <diagonal/>
    </border>
    <border>
      <left style="thin">
        <color theme="3" tint="0.39994506668294322"/>
      </left>
      <right/>
      <top style="thin">
        <color theme="3" tint="0.39988402966399123"/>
      </top>
      <bottom style="thin">
        <color theme="3" tint="0.39988402966399123"/>
      </bottom>
      <diagonal/>
    </border>
    <border>
      <left style="medium">
        <color indexed="23"/>
      </left>
      <right style="medium">
        <color indexed="23"/>
      </right>
      <top/>
      <bottom style="medium">
        <color indexed="23"/>
      </bottom>
      <diagonal/>
    </border>
    <border>
      <left style="thin">
        <color theme="4" tint="-0.49967955565050204"/>
      </left>
      <right style="thin">
        <color theme="4" tint="-0.49967955565050204"/>
      </right>
      <top style="thin">
        <color theme="4" tint="-0.49967955565050204"/>
      </top>
      <bottom style="thin">
        <color theme="4" tint="-0.49967955565050204"/>
      </bottom>
      <diagonal/>
    </border>
    <border>
      <left style="medium">
        <color indexed="23"/>
      </left>
      <right style="medium">
        <color indexed="23"/>
      </right>
      <top style="medium">
        <color indexed="23"/>
      </top>
      <bottom style="medium">
        <color indexed="23"/>
      </bottom>
      <diagonal/>
    </border>
    <border>
      <left/>
      <right/>
      <top style="thin">
        <color indexed="8"/>
      </top>
      <bottom style="thin">
        <color indexed="8"/>
      </bottom>
      <diagonal/>
    </border>
    <border>
      <left style="thin">
        <color theme="0" tint="-0.34983367412335581"/>
      </left>
      <right style="thin">
        <color theme="0" tint="-0.34983367412335581"/>
      </right>
      <top style="thin">
        <color theme="0" tint="-0.34983367412335581"/>
      </top>
      <bottom style="thin">
        <color indexed="64"/>
      </bottom>
      <diagonal/>
    </border>
    <border>
      <left style="thin">
        <color theme="0" tint="-0.34983367412335581"/>
      </left>
      <right style="thin">
        <color theme="0" tint="-0.34983367412335581"/>
      </right>
      <top style="thin">
        <color indexed="64"/>
      </top>
      <bottom style="thin">
        <color theme="0" tint="-0.34983367412335581"/>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style="hair">
        <color indexed="64"/>
      </top>
      <bottom style="hair">
        <color indexed="64"/>
      </bottom>
      <diagonal/>
    </border>
    <border>
      <left/>
      <right style="thin">
        <color theme="3" tint="0.39988402966399123"/>
      </right>
      <top style="thin">
        <color theme="3" tint="0.39994506668294322"/>
      </top>
      <bottom style="thin">
        <color theme="3" tint="0.39994506668294322"/>
      </bottom>
      <diagonal/>
    </border>
    <border>
      <left style="thin">
        <color rgb="FFC00000"/>
      </left>
      <right/>
      <top style="thin">
        <color rgb="FFC00000"/>
      </top>
      <bottom style="thin">
        <color rgb="FFC00000"/>
      </bottom>
      <diagonal/>
    </border>
    <border>
      <left/>
      <right style="thin">
        <color indexed="8"/>
      </right>
      <top style="thin">
        <color indexed="8"/>
      </top>
      <bottom style="thin">
        <color indexed="8"/>
      </bottom>
      <diagonal/>
    </border>
    <border>
      <left style="medium">
        <color indexed="53"/>
      </left>
      <right/>
      <top style="medium">
        <color indexed="53"/>
      </top>
      <bottom style="medium">
        <color indexed="53"/>
      </bottom>
      <diagonal/>
    </border>
    <border>
      <left style="hair">
        <color indexed="56"/>
      </left>
      <right style="hair">
        <color indexed="56"/>
      </right>
      <top/>
      <bottom/>
      <diagonal/>
    </border>
    <border>
      <left style="thin">
        <color indexed="8"/>
      </left>
      <right style="thin">
        <color indexed="8"/>
      </right>
      <top style="medium">
        <color indexed="64"/>
      </top>
      <bottom/>
      <diagonal/>
    </border>
    <border>
      <left style="thin">
        <color theme="0" tint="-0.34983367412335581"/>
      </left>
      <right style="thin">
        <color indexed="64"/>
      </right>
      <top style="thin">
        <color theme="0" tint="-0.34983367412335581"/>
      </top>
      <bottom/>
      <diagonal/>
    </border>
    <border>
      <left/>
      <right style="thin">
        <color indexed="8"/>
      </right>
      <top style="thin">
        <color indexed="8"/>
      </top>
      <bottom style="medium">
        <color indexed="64"/>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style="medium">
        <color theme="0" tint="-0.3498947111423078"/>
      </left>
      <right style="medium">
        <color theme="0" tint="-0.3498947111423078"/>
      </right>
      <top/>
      <bottom style="medium">
        <color theme="0" tint="-0.349894711142307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medium">
        <color theme="0" tint="-0.3498947111423078"/>
      </left>
      <right style="medium">
        <color theme="0" tint="-0.3498947111423078"/>
      </right>
      <top style="medium">
        <color theme="0" tint="-0.3498947111423078"/>
      </top>
      <bottom/>
      <diagonal/>
    </border>
    <border>
      <left style="thin">
        <color indexed="64"/>
      </left>
      <right style="thin">
        <color indexed="64"/>
      </right>
      <top style="thin">
        <color indexed="64"/>
      </top>
      <bottom style="thin">
        <color indexed="8"/>
      </bottom>
      <diagonal/>
    </border>
    <border>
      <left style="medium">
        <color indexed="64"/>
      </left>
      <right style="thin">
        <color indexed="8"/>
      </right>
      <top style="thin">
        <color indexed="64"/>
      </top>
      <bottom style="medium">
        <color indexed="64"/>
      </bottom>
      <diagonal/>
    </border>
    <border>
      <left style="medium">
        <color indexed="23"/>
      </left>
      <right/>
      <top style="medium">
        <color indexed="23"/>
      </top>
      <bottom style="medium">
        <color indexed="23"/>
      </bottom>
      <diagonal/>
    </border>
    <border>
      <left style="thin">
        <color indexed="8"/>
      </left>
      <right style="medium">
        <color indexed="64"/>
      </right>
      <top style="thin">
        <color indexed="64"/>
      </top>
      <bottom style="medium">
        <color indexed="64"/>
      </bottom>
      <diagonal/>
    </border>
    <border>
      <left style="dotted">
        <color auto="1"/>
      </left>
      <right style="dotted">
        <color auto="1"/>
      </right>
      <top style="dotted">
        <color auto="1"/>
      </top>
      <bottom/>
      <diagonal/>
    </border>
    <border>
      <left/>
      <right style="medium">
        <color indexed="64"/>
      </right>
      <top style="medium">
        <color indexed="64"/>
      </top>
      <bottom style="thin">
        <color indexed="64"/>
      </bottom>
      <diagonal/>
    </border>
    <border>
      <left/>
      <right style="thin">
        <color indexed="8"/>
      </right>
      <top/>
      <bottom/>
      <diagonal/>
    </border>
    <border>
      <left/>
      <right style="thin">
        <color indexed="64"/>
      </right>
      <top style="thin">
        <color theme="0" tint="-0.34983367412335581"/>
      </top>
      <bottom style="thin">
        <color theme="0" tint="-0.34983367412335581"/>
      </bottom>
      <diagonal/>
    </border>
    <border>
      <left style="thin">
        <color theme="0" tint="-0.34983367412335581"/>
      </left>
      <right style="thin">
        <color theme="0" tint="-0.34983367412335581"/>
      </right>
      <top/>
      <bottom style="thin">
        <color theme="0" tint="-0.34983367412335581"/>
      </bottom>
      <diagonal/>
    </border>
    <border>
      <left style="medium">
        <color theme="0" tint="-0.3498947111423078"/>
      </left>
      <right style="medium">
        <color theme="0" tint="-0.3498947111423078"/>
      </right>
      <top/>
      <bottom/>
      <diagonal/>
    </border>
    <border>
      <left/>
      <right style="thin">
        <color indexed="64"/>
      </right>
      <top style="thin">
        <color indexed="8"/>
      </top>
      <bottom style="thin">
        <color indexed="8"/>
      </bottom>
      <diagonal/>
    </border>
    <border>
      <left style="thin">
        <color theme="0" tint="-0.34983367412335581"/>
      </left>
      <right style="thin">
        <color theme="0" tint="-0.34983367412335581"/>
      </right>
      <top style="thin">
        <color theme="0" tint="-0.34983367412335581"/>
      </top>
      <bottom/>
      <diagonal/>
    </border>
    <border>
      <left style="thin">
        <color theme="0" tint="-0.34983367412335581"/>
      </left>
      <right style="thin">
        <color indexed="64"/>
      </right>
      <top style="thin">
        <color theme="0" tint="-0.34983367412335581"/>
      </top>
      <bottom style="thin">
        <color indexed="64"/>
      </bottom>
      <diagonal/>
    </border>
    <border>
      <left style="hair">
        <color indexed="56"/>
      </left>
      <right style="hair">
        <color indexed="56"/>
      </right>
      <top/>
      <bottom style="hair">
        <color indexed="56"/>
      </bottom>
      <diagonal/>
    </border>
    <border>
      <left style="thin">
        <color indexed="8"/>
      </left>
      <right style="thin">
        <color indexed="8"/>
      </right>
      <top style="thin">
        <color indexed="64"/>
      </top>
      <bottom style="medium">
        <color indexed="64"/>
      </bottom>
      <diagonal/>
    </border>
    <border>
      <left/>
      <right/>
      <top style="thin">
        <color theme="0" tint="-0.34983367412335581"/>
      </top>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theme="0" tint="-0.34983367412335581"/>
      </left>
      <right style="thin">
        <color indexed="64"/>
      </right>
      <top style="thin">
        <color indexed="64"/>
      </top>
      <bottom style="thin">
        <color theme="0" tint="-0.34983367412335581"/>
      </bottom>
      <diagonal/>
    </border>
    <border>
      <left/>
      <right style="thin">
        <color indexed="8"/>
      </right>
      <top/>
      <bottom style="thin">
        <color indexed="64"/>
      </bottom>
      <diagonal/>
    </border>
    <border>
      <left style="thin">
        <color auto="1"/>
      </left>
      <right style="thin">
        <color auto="1"/>
      </right>
      <top/>
      <bottom/>
      <diagonal/>
    </border>
    <border>
      <left style="medium">
        <color indexed="8"/>
      </left>
      <right/>
      <top/>
      <bottom/>
      <diagonal/>
    </border>
    <border>
      <left style="thin">
        <color indexed="8"/>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83367412335581"/>
      </left>
      <right/>
      <top style="thin">
        <color theme="0" tint="-0.34983367412335581"/>
      </top>
      <bottom/>
      <diagonal/>
    </border>
    <border>
      <left/>
      <right/>
      <top/>
      <bottom style="thin">
        <color indexed="8"/>
      </bottom>
      <diagonal/>
    </border>
    <border>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style="thin">
        <color theme="0" tint="-0.34983367412335581"/>
      </right>
      <top style="thin">
        <color indexed="64"/>
      </top>
      <bottom style="thin">
        <color theme="0" tint="-0.34983367412335581"/>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thin">
        <color theme="0" tint="-0.34983367412335581"/>
      </left>
      <right style="thin">
        <color indexed="64"/>
      </right>
      <top style="thin">
        <color indexed="64"/>
      </top>
      <bottom/>
      <diagonal/>
    </border>
    <border>
      <left style="thin">
        <color indexed="64"/>
      </left>
      <right style="thin">
        <color theme="0" tint="-0.34983367412335581"/>
      </right>
      <top style="thin">
        <color theme="0" tint="-0.34983367412335581"/>
      </top>
      <bottom/>
      <diagonal/>
    </border>
    <border>
      <left style="thin">
        <color indexed="8"/>
      </left>
      <right style="thin">
        <color indexed="64"/>
      </right>
      <top style="thin">
        <color indexed="8"/>
      </top>
      <bottom style="medium">
        <color indexed="64"/>
      </bottom>
      <diagonal/>
    </border>
    <border>
      <left/>
      <right/>
      <top style="thin">
        <color indexed="8"/>
      </top>
      <bottom style="medium">
        <color indexed="64"/>
      </bottom>
      <diagonal/>
    </border>
    <border>
      <left style="thin">
        <color indexed="8"/>
      </left>
      <right/>
      <top style="thin">
        <color indexed="8"/>
      </top>
      <bottom style="thin">
        <color indexed="8"/>
      </bottom>
      <diagonal/>
    </border>
    <border>
      <left/>
      <right style="thin">
        <color theme="0" tint="-0.34983367412335581"/>
      </right>
      <top style="thin">
        <color theme="0" tint="-0.34983367412335581"/>
      </top>
      <bottom/>
      <diagonal/>
    </border>
    <border>
      <left style="thin">
        <color theme="0" tint="-0.34983367412335581"/>
      </left>
      <right style="thin">
        <color indexed="64"/>
      </right>
      <top/>
      <bottom style="thin">
        <color indexed="64"/>
      </bottom>
      <diagonal/>
    </border>
    <border>
      <left style="thin">
        <color indexed="8"/>
      </left>
      <right style="thin">
        <color indexed="64"/>
      </right>
      <top style="thin">
        <color indexed="64"/>
      </top>
      <bottom style="thin">
        <color indexed="8"/>
      </bottom>
      <diagonal/>
    </border>
    <border>
      <left style="medium">
        <color indexed="64"/>
      </left>
      <right style="thin">
        <color indexed="64"/>
      </right>
      <top style="medium">
        <color indexed="64"/>
      </top>
      <bottom style="thin">
        <color indexed="8"/>
      </bottom>
      <diagonal/>
    </border>
    <border>
      <left/>
      <right style="thin">
        <color theme="0" tint="-0.34983367412335581"/>
      </right>
      <top style="thin">
        <color indexed="64"/>
      </top>
      <bottom style="thin">
        <color theme="0" tint="-0.34983367412335581"/>
      </bottom>
      <diagonal/>
    </border>
    <border>
      <left/>
      <right/>
      <top style="medium">
        <color indexed="53"/>
      </top>
      <bottom/>
      <diagonal/>
    </border>
    <border>
      <left style="thin">
        <color theme="0" tint="-0.34983367412335581"/>
      </left>
      <right/>
      <top/>
      <bottom/>
      <diagonal/>
    </border>
    <border>
      <left style="thin">
        <color indexed="8"/>
      </left>
      <right style="thin">
        <color indexed="8"/>
      </right>
      <top/>
      <bottom style="thin">
        <color indexed="64"/>
      </bottom>
      <diagonal/>
    </border>
    <border>
      <left/>
      <right style="thin">
        <color indexed="64"/>
      </right>
      <top style="thin">
        <color indexed="8"/>
      </top>
      <bottom style="medium">
        <color indexed="64"/>
      </bottom>
      <diagonal/>
    </border>
    <border>
      <left/>
      <right/>
      <top style="thin">
        <color indexed="64"/>
      </top>
      <bottom style="thin">
        <color theme="0" tint="-0.34983367412335581"/>
      </bottom>
      <diagonal/>
    </border>
    <border>
      <left/>
      <right style="thin">
        <color rgb="FFC00000"/>
      </right>
      <top style="thin">
        <color rgb="FFC00000"/>
      </top>
      <bottom style="thin">
        <color rgb="FFC00000"/>
      </bottom>
      <diagonal/>
    </border>
    <border>
      <left style="thin">
        <color indexed="64"/>
      </left>
      <right style="thin">
        <color indexed="8"/>
      </right>
      <top style="thin">
        <color indexed="8"/>
      </top>
      <bottom style="thin">
        <color indexed="64"/>
      </bottom>
      <diagonal/>
    </border>
    <border>
      <left style="thin">
        <color indexed="8"/>
      </left>
      <right/>
      <top/>
      <bottom style="medium">
        <color indexed="64"/>
      </bottom>
      <diagonal/>
    </border>
    <border>
      <left style="medium">
        <color indexed="8"/>
      </left>
      <right/>
      <top/>
      <bottom style="thin">
        <color indexed="64"/>
      </bottom>
      <diagonal/>
    </border>
    <border>
      <left/>
      <right style="thin">
        <color indexed="8"/>
      </right>
      <top/>
      <bottom style="thin">
        <color indexed="8"/>
      </bottom>
      <diagonal/>
    </border>
    <border>
      <left style="thin">
        <color indexed="8"/>
      </left>
      <right style="thin">
        <color indexed="64"/>
      </right>
      <top style="medium">
        <color indexed="64"/>
      </top>
      <bottom style="thin">
        <color indexed="8"/>
      </bottom>
      <diagonal/>
    </border>
    <border>
      <left style="medium">
        <color indexed="64"/>
      </left>
      <right style="thin">
        <color indexed="64"/>
      </right>
      <top style="thin">
        <color indexed="8"/>
      </top>
      <bottom style="medium">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64"/>
      </right>
      <top style="thin">
        <color indexed="64"/>
      </top>
      <bottom/>
      <diagonal/>
    </border>
    <border>
      <left style="medium">
        <color indexed="53"/>
      </left>
      <right/>
      <top style="medium">
        <color indexed="53"/>
      </top>
      <bottom style="medium">
        <color indexed="53"/>
      </bottom>
      <diagonal/>
    </border>
    <border>
      <left/>
      <right/>
      <top style="medium">
        <color indexed="53"/>
      </top>
      <bottom style="medium">
        <color indexed="53"/>
      </bottom>
      <diagonal/>
    </border>
    <border>
      <left/>
      <right style="medium">
        <color indexed="53"/>
      </right>
      <top style="medium">
        <color indexed="53"/>
      </top>
      <bottom style="medium">
        <color indexed="53"/>
      </bottom>
      <diagonal/>
    </border>
    <border>
      <left/>
      <right style="thin">
        <color indexed="64"/>
      </right>
      <top style="thin">
        <color indexed="64"/>
      </top>
      <bottom/>
      <diagonal/>
    </border>
    <border>
      <left/>
      <right/>
      <top style="thin">
        <color indexed="64"/>
      </top>
      <bottom/>
      <diagonal/>
    </border>
    <border>
      <left style="medium">
        <color indexed="23"/>
      </left>
      <right style="medium">
        <color indexed="23"/>
      </right>
      <top style="medium">
        <color indexed="23"/>
      </top>
      <bottom style="medium">
        <color indexed="23"/>
      </bottom>
      <diagonal/>
    </border>
    <border>
      <left style="thin">
        <color theme="0" tint="-0.24976348155156103"/>
      </left>
      <right style="thin">
        <color theme="0" tint="-0.24976348155156103"/>
      </right>
      <top style="thin">
        <color theme="0" tint="-0.24976348155156103"/>
      </top>
      <bottom style="thin">
        <color theme="0" tint="-0.24976348155156103"/>
      </bottom>
      <diagonal/>
    </border>
    <border>
      <left style="hair">
        <color rgb="FF003366"/>
      </left>
      <right style="hair">
        <color rgb="FF003366"/>
      </right>
      <top style="hair">
        <color rgb="FF003366"/>
      </top>
      <bottom style="hair">
        <color rgb="FF003366"/>
      </bottom>
      <diagonal/>
    </border>
    <border>
      <left style="hair">
        <color rgb="FF003366"/>
      </left>
      <right style="hair">
        <color rgb="FF003366"/>
      </right>
      <top/>
      <bottom style="hair">
        <color rgb="FF003366"/>
      </bottom>
      <diagonal/>
    </border>
    <border>
      <left style="hair">
        <color rgb="FF003366"/>
      </left>
      <right style="hair">
        <color rgb="FF003366"/>
      </right>
      <top/>
      <bottom/>
      <diagonal/>
    </border>
    <border>
      <left style="hair">
        <color rgb="FF003366"/>
      </left>
      <right style="hair">
        <color rgb="FF003366"/>
      </right>
      <top style="hair">
        <color rgb="FF003366"/>
      </top>
      <bottom/>
      <diagonal/>
    </border>
    <border>
      <left/>
      <right style="hair">
        <color rgb="FF003366"/>
      </right>
      <top style="hair">
        <color rgb="FF003366"/>
      </top>
      <bottom style="hair">
        <color rgb="FF003366"/>
      </bottom>
      <diagonal/>
    </border>
    <border>
      <left style="hair">
        <color rgb="FF003366"/>
      </left>
      <right/>
      <top style="hair">
        <color rgb="FF003366"/>
      </top>
      <bottom style="hair">
        <color rgb="FF003366"/>
      </bottom>
      <diagonal/>
    </border>
    <border>
      <left/>
      <right/>
      <top style="thin">
        <color rgb="FF003366"/>
      </top>
      <bottom style="hair">
        <color rgb="FF003366"/>
      </bottom>
      <diagonal/>
    </border>
    <border>
      <left/>
      <right/>
      <top/>
      <bottom style="thin">
        <color rgb="FF003366"/>
      </bottom>
      <diagonal/>
    </border>
    <border>
      <left/>
      <right style="thin">
        <color rgb="FF003366"/>
      </right>
      <top style="hair">
        <color rgb="FF003366"/>
      </top>
      <bottom style="thin">
        <color indexed="64"/>
      </bottom>
      <diagonal/>
    </border>
    <border>
      <left style="thin">
        <color rgb="FF003366"/>
      </left>
      <right/>
      <top style="hair">
        <color rgb="FF003366"/>
      </top>
      <bottom style="thin">
        <color indexed="64"/>
      </bottom>
      <diagonal/>
    </border>
    <border>
      <left/>
      <right style="thin">
        <color rgb="FF003366"/>
      </right>
      <top style="hair">
        <color rgb="FF003366"/>
      </top>
      <bottom style="hair">
        <color rgb="FF003366"/>
      </bottom>
      <diagonal/>
    </border>
    <border>
      <left style="thin">
        <color rgb="FF003366"/>
      </left>
      <right/>
      <top style="hair">
        <color rgb="FF003366"/>
      </top>
      <bottom style="hair">
        <color rgb="FF003366"/>
      </bottom>
      <diagonal/>
    </border>
    <border>
      <left/>
      <right style="thin">
        <color rgb="FF003366"/>
      </right>
      <top style="thin">
        <color rgb="FF003366"/>
      </top>
      <bottom style="hair">
        <color rgb="FF003366"/>
      </bottom>
      <diagonal/>
    </border>
    <border>
      <left style="thin">
        <color rgb="FF003366"/>
      </left>
      <right/>
      <top style="thin">
        <color rgb="FF003366"/>
      </top>
      <bottom style="hair">
        <color rgb="FF003366"/>
      </bottom>
      <diagonal/>
    </border>
    <border>
      <left style="hair">
        <color auto="1"/>
      </left>
      <right style="thin">
        <color indexed="64"/>
      </right>
      <top/>
      <bottom/>
      <diagonal/>
    </border>
    <border>
      <left/>
      <right style="hair">
        <color auto="1"/>
      </right>
      <top style="hair">
        <color auto="1"/>
      </top>
      <bottom style="hair">
        <color auto="1"/>
      </bottom>
      <diagonal/>
    </border>
    <border>
      <left style="hair">
        <color indexed="56"/>
      </left>
      <right style="hair">
        <color indexed="56"/>
      </right>
      <top style="hair">
        <color indexed="56"/>
      </top>
      <bottom style="hair">
        <color indexed="56"/>
      </bottom>
      <diagonal/>
    </border>
    <border>
      <left style="hair">
        <color indexed="64"/>
      </left>
      <right style="hair">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353">
    <xf numFmtId="0" fontId="0" fillId="0" borderId="0"/>
    <xf numFmtId="0" fontId="2" fillId="2" borderId="0" applyNumberFormat="0" applyBorder="0" applyAlignment="0" applyProtection="0"/>
    <xf numFmtId="0" fontId="3" fillId="3" borderId="0" applyNumberFormat="0" applyBorder="0" applyAlignment="0" applyProtection="0"/>
    <xf numFmtId="0" fontId="2" fillId="4" borderId="0" applyNumberFormat="0" applyBorder="0" applyAlignment="0" applyProtection="0"/>
    <xf numFmtId="0" fontId="3" fillId="5" borderId="0" applyNumberFormat="0" applyBorder="0" applyAlignment="0" applyProtection="0"/>
    <xf numFmtId="0" fontId="2" fillId="4" borderId="0" applyNumberFormat="0" applyBorder="0" applyAlignment="0" applyProtection="0"/>
    <xf numFmtId="0" fontId="3"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2" fillId="2" borderId="0" applyNumberFormat="0" applyBorder="0" applyAlignment="0" applyProtection="0"/>
    <xf numFmtId="0" fontId="3" fillId="9" borderId="0" applyNumberFormat="0" applyBorder="0" applyAlignment="0" applyProtection="0"/>
    <xf numFmtId="0" fontId="2" fillId="4"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2"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2" fillId="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2" fillId="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2" fillId="4"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2" fillId="7" borderId="0" applyNumberFormat="0" applyBorder="0" applyAlignment="0" applyProtection="0"/>
    <xf numFmtId="0" fontId="3" fillId="11" borderId="0" applyNumberFormat="0" applyBorder="0" applyAlignment="0" applyProtection="0"/>
    <xf numFmtId="0" fontId="2" fillId="12" borderId="0" applyNumberFormat="0" applyBorder="0" applyAlignment="0" applyProtection="0"/>
    <xf numFmtId="0" fontId="3"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2" fillId="12" borderId="0" applyNumberFormat="0" applyBorder="0" applyAlignment="0" applyProtection="0"/>
    <xf numFmtId="0" fontId="3" fillId="16" borderId="0" applyNumberFormat="0" applyBorder="0" applyAlignment="0" applyProtection="0"/>
    <xf numFmtId="0" fontId="2" fillId="7" borderId="0" applyNumberFormat="0" applyBorder="0" applyAlignment="0" applyProtection="0"/>
    <xf numFmtId="0" fontId="3" fillId="17" borderId="0" applyNumberFormat="0" applyBorder="0" applyAlignment="0" applyProtection="0"/>
    <xf numFmtId="0" fontId="2" fillId="18" borderId="0" applyNumberFormat="0" applyBorder="0" applyAlignment="0" applyProtection="0"/>
    <xf numFmtId="0" fontId="3" fillId="19"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 fillId="7"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 fillId="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2" fillId="1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20" borderId="0" applyNumberFormat="0" applyBorder="0" applyAlignment="0" applyProtection="0"/>
    <xf numFmtId="0" fontId="4"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4" fillId="20"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4" fillId="2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4" fillId="12"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4" fillId="1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4" fillId="20"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4" fillId="18" borderId="0" applyNumberFormat="0" applyBorder="0" applyAlignment="0" applyProtection="0"/>
    <xf numFmtId="0" fontId="5" fillId="27"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6" fillId="0" borderId="0" applyNumberFormat="0" applyFill="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33" borderId="0" applyNumberFormat="0" applyBorder="0" applyAlignment="0" applyProtection="0"/>
    <xf numFmtId="0" fontId="7" fillId="32" borderId="0" applyNumberFormat="0" applyBorder="0" applyAlignment="0" applyProtection="0"/>
    <xf numFmtId="0" fontId="9" fillId="0" borderId="1">
      <alignment horizontal="center" vertical="center" wrapText="1"/>
    </xf>
    <xf numFmtId="0" fontId="9" fillId="0" borderId="1">
      <alignment horizontal="center" vertical="center" wrapText="1"/>
    </xf>
    <xf numFmtId="0" fontId="9" fillId="0" borderId="1">
      <alignment horizontal="center" vertical="center" wrapText="1"/>
    </xf>
    <xf numFmtId="0" fontId="10" fillId="34" borderId="2" applyNumberFormat="0" applyAlignment="0" applyProtection="0"/>
    <xf numFmtId="0" fontId="10" fillId="34" borderId="2" applyNumberFormat="0" applyAlignment="0" applyProtection="0"/>
    <xf numFmtId="0" fontId="10" fillId="34" borderId="2" applyNumberFormat="0" applyAlignment="0" applyProtection="0"/>
    <xf numFmtId="0" fontId="10" fillId="34" borderId="2" applyNumberFormat="0" applyAlignment="0" applyProtection="0"/>
    <xf numFmtId="0" fontId="11" fillId="35" borderId="3" applyNumberFormat="0" applyAlignment="0" applyProtection="0"/>
    <xf numFmtId="0" fontId="11" fillId="35" borderId="3" applyNumberFormat="0" applyAlignment="0" applyProtection="0"/>
    <xf numFmtId="0" fontId="10" fillId="34" borderId="2" applyNumberFormat="0" applyAlignment="0" applyProtection="0"/>
    <xf numFmtId="0" fontId="10" fillId="34" borderId="2" applyNumberFormat="0" applyAlignment="0" applyProtection="0"/>
    <xf numFmtId="0" fontId="10" fillId="34" borderId="2" applyNumberFormat="0" applyAlignment="0" applyProtection="0"/>
    <xf numFmtId="0" fontId="10" fillId="34" borderId="2" applyNumberFormat="0" applyAlignment="0" applyProtection="0"/>
    <xf numFmtId="0" fontId="11" fillId="35" borderId="3" applyNumberFormat="0" applyAlignment="0" applyProtection="0"/>
    <xf numFmtId="0" fontId="12" fillId="0" borderId="4" applyNumberFormat="0" applyFill="0" applyAlignment="0" applyProtection="0"/>
    <xf numFmtId="0" fontId="13" fillId="36" borderId="5" applyNumberFormat="0" applyAlignment="0" applyProtection="0"/>
    <xf numFmtId="0" fontId="13" fillId="36" borderId="5" applyNumberFormat="0" applyAlignment="0" applyProtection="0"/>
    <xf numFmtId="0" fontId="14" fillId="30" borderId="6" applyNumberFormat="0" applyAlignment="0" applyProtection="0"/>
    <xf numFmtId="0" fontId="13" fillId="36" borderId="5" applyNumberFormat="0" applyAlignment="0" applyProtection="0"/>
    <xf numFmtId="164" fontId="142" fillId="0" borderId="0" applyFont="0" applyFill="0" applyBorder="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15" fillId="18" borderId="2" applyNumberFormat="0" applyAlignment="0" applyProtection="0"/>
    <xf numFmtId="0" fontId="15" fillId="18" borderId="2" applyNumberFormat="0" applyAlignment="0" applyProtection="0"/>
    <xf numFmtId="0" fontId="15" fillId="18" borderId="2" applyNumberFormat="0" applyAlignment="0" applyProtection="0"/>
    <xf numFmtId="0" fontId="15" fillId="18" borderId="2"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9" fillId="14" borderId="0" applyNumberFormat="0" applyBorder="0" applyAlignment="0" applyProtection="0"/>
    <xf numFmtId="0" fontId="18" fillId="37" borderId="0" applyNumberFormat="0" applyBorder="0" applyAlignment="0" applyProtection="0"/>
    <xf numFmtId="0" fontId="20" fillId="0" borderId="8"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0" fillId="0" borderId="8"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2" fillId="0" borderId="10" applyNumberFormat="0" applyFill="0" applyAlignment="0" applyProtection="0"/>
    <xf numFmtId="0" fontId="24" fillId="0" borderId="12" applyNumberFormat="0" applyFill="0" applyAlignment="0" applyProtection="0"/>
    <xf numFmtId="0" fontId="24" fillId="0" borderId="12"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38" borderId="3" applyNumberFormat="0" applyAlignment="0" applyProtection="0"/>
    <xf numFmtId="0" fontId="27" fillId="38" borderId="3" applyNumberFormat="0" applyAlignment="0" applyProtection="0"/>
    <xf numFmtId="0" fontId="15" fillId="18" borderId="2" applyNumberFormat="0" applyAlignment="0" applyProtection="0"/>
    <xf numFmtId="0" fontId="15" fillId="18" borderId="2" applyNumberFormat="0" applyAlignment="0" applyProtection="0"/>
    <xf numFmtId="0" fontId="15" fillId="18" borderId="2" applyNumberFormat="0" applyAlignment="0" applyProtection="0"/>
    <xf numFmtId="0" fontId="15" fillId="18" borderId="2" applyNumberFormat="0" applyAlignment="0" applyProtection="0"/>
    <xf numFmtId="0" fontId="27" fillId="38" borderId="3" applyNumberFormat="0" applyAlignment="0" applyProtection="0"/>
    <xf numFmtId="0" fontId="8" fillId="33" borderId="0" applyNumberFormat="0" applyBorder="0" applyAlignment="0" applyProtection="0"/>
    <xf numFmtId="3" fontId="9" fillId="39" borderId="1">
      <alignment vertical="center"/>
      <protection locked="0"/>
    </xf>
    <xf numFmtId="169" fontId="9" fillId="39" borderId="1">
      <alignment horizontal="right" vertical="center" wrapText="1"/>
      <protection locked="0"/>
    </xf>
    <xf numFmtId="4" fontId="9" fillId="39" borderId="1">
      <alignment vertical="center"/>
      <protection locked="0"/>
    </xf>
    <xf numFmtId="0" fontId="28" fillId="39" borderId="1">
      <alignment horizontal="left" vertical="center" wrapText="1"/>
      <protection locked="0"/>
    </xf>
    <xf numFmtId="0" fontId="29" fillId="0" borderId="0" applyNumberFormat="0" applyFill="0" applyBorder="0" applyAlignment="0" applyProtection="0">
      <alignment vertical="top"/>
      <protection locked="0"/>
    </xf>
    <xf numFmtId="0" fontId="26"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14" applyNumberFormat="0" applyFill="0" applyAlignment="0" applyProtection="0"/>
    <xf numFmtId="0" fontId="30" fillId="0" borderId="14" applyNumberFormat="0" applyFill="0" applyAlignment="0" applyProtection="0"/>
    <xf numFmtId="0" fontId="12" fillId="0" borderId="4" applyNumberFormat="0" applyFill="0" applyAlignment="0" applyProtection="0"/>
    <xf numFmtId="0" fontId="30" fillId="0" borderId="14" applyNumberFormat="0" applyFill="0" applyAlignment="0" applyProtection="0"/>
    <xf numFmtId="164" fontId="3" fillId="0" borderId="0" applyFont="0" applyFill="0" applyBorder="0" applyAlignment="0" applyProtection="0"/>
    <xf numFmtId="166" fontId="142" fillId="0" borderId="0" applyFont="0" applyFill="0" applyBorder="0" applyAlignment="0" applyProtection="0"/>
    <xf numFmtId="166" fontId="142" fillId="0" borderId="0" applyFont="0" applyFill="0" applyBorder="0" applyAlignment="0" applyProtection="0"/>
    <xf numFmtId="166" fontId="142" fillId="0" borderId="0" applyFont="0" applyFill="0" applyBorder="0" applyAlignment="0" applyProtection="0"/>
    <xf numFmtId="166" fontId="142" fillId="0" borderId="0" applyFont="0" applyFill="0" applyBorder="0" applyAlignment="0" applyProtection="0"/>
    <xf numFmtId="166" fontId="142" fillId="0" borderId="0" applyFont="0" applyFill="0" applyBorder="0" applyAlignment="0" applyProtection="0"/>
    <xf numFmtId="166" fontId="142" fillId="0" borderId="0" applyFont="0" applyFill="0" applyBorder="0" applyAlignment="0" applyProtection="0"/>
    <xf numFmtId="166" fontId="142" fillId="0" borderId="0" applyFont="0" applyFill="0" applyBorder="0" applyAlignment="0" applyProtection="0"/>
    <xf numFmtId="166" fontId="142" fillId="0" borderId="0" applyFont="0" applyFill="0" applyBorder="0" applyAlignment="0" applyProtection="0"/>
    <xf numFmtId="166" fontId="142" fillId="0" borderId="0" applyFont="0" applyFill="0" applyBorder="0" applyAlignment="0" applyProtection="0"/>
    <xf numFmtId="166" fontId="142" fillId="0" borderId="0" applyFont="0" applyFill="0" applyBorder="0" applyAlignment="0" applyProtection="0"/>
    <xf numFmtId="164" fontId="142" fillId="0" borderId="0" applyFont="0" applyFill="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2" fillId="41" borderId="0" applyNumberFormat="0" applyBorder="0" applyAlignment="0" applyProtection="0"/>
    <xf numFmtId="0" fontId="31" fillId="40" borderId="0" applyNumberFormat="0" applyBorder="0" applyAlignment="0" applyProtection="0"/>
    <xf numFmtId="0" fontId="32"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3" fillId="0" borderId="0"/>
    <xf numFmtId="0" fontId="33" fillId="0" borderId="0"/>
    <xf numFmtId="0" fontId="142" fillId="0" borderId="0"/>
    <xf numFmtId="0" fontId="142" fillId="0" borderId="0"/>
    <xf numFmtId="0" fontId="33"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3" fillId="0" borderId="0"/>
    <xf numFmtId="0" fontId="3" fillId="0" borderId="0"/>
    <xf numFmtId="0" fontId="3" fillId="0" borderId="0"/>
    <xf numFmtId="0" fontId="3" fillId="0" borderId="0"/>
    <xf numFmtId="0" fontId="3" fillId="0" borderId="0"/>
    <xf numFmtId="0" fontId="142" fillId="0" borderId="0"/>
    <xf numFmtId="0" fontId="142" fillId="0" borderId="0"/>
    <xf numFmtId="0" fontId="34" fillId="0" borderId="0"/>
    <xf numFmtId="0" fontId="142" fillId="0" borderId="0"/>
    <xf numFmtId="0" fontId="3" fillId="0" borderId="0"/>
    <xf numFmtId="0" fontId="3" fillId="0" borderId="0"/>
    <xf numFmtId="0" fontId="142" fillId="0" borderId="0"/>
    <xf numFmtId="0" fontId="3" fillId="42" borderId="15"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3" fillId="42" borderId="15" applyNumberFormat="0" applyFont="0" applyAlignment="0" applyProtection="0"/>
    <xf numFmtId="0" fontId="3" fillId="42" borderId="15" applyNumberFormat="0" applyFont="0" applyAlignment="0" applyProtection="0"/>
    <xf numFmtId="0" fontId="3" fillId="42" borderId="15" applyNumberFormat="0" applyFont="0" applyAlignment="0" applyProtection="0"/>
    <xf numFmtId="0" fontId="35" fillId="35" borderId="16" applyNumberFormat="0" applyAlignment="0" applyProtection="0"/>
    <xf numFmtId="0" fontId="35" fillId="35" borderId="16" applyNumberFormat="0" applyAlignment="0" applyProtection="0"/>
    <xf numFmtId="0" fontId="36" fillId="34" borderId="17" applyNumberFormat="0" applyAlignment="0" applyProtection="0"/>
    <xf numFmtId="0" fontId="36" fillId="34" borderId="17" applyNumberFormat="0" applyAlignment="0" applyProtection="0"/>
    <xf numFmtId="0" fontId="36" fillId="34" borderId="17" applyNumberFormat="0" applyAlignment="0" applyProtection="0"/>
    <xf numFmtId="0" fontId="36" fillId="34" borderId="17" applyNumberFormat="0" applyAlignment="0" applyProtection="0"/>
    <xf numFmtId="0" fontId="35" fillId="35" borderId="16" applyNumberFormat="0" applyAlignment="0" applyProtection="0"/>
    <xf numFmtId="9" fontId="142" fillId="0" borderId="0" applyFont="0" applyFill="0" applyBorder="0" applyAlignment="0" applyProtection="0"/>
    <xf numFmtId="9" fontId="142" fillId="0" borderId="0" applyFont="0" applyFill="0" applyBorder="0" applyAlignment="0" applyProtection="0"/>
    <xf numFmtId="9" fontId="142" fillId="0" borderId="0" applyFont="0" applyFill="0" applyBorder="0" applyAlignment="0" applyProtection="0"/>
    <xf numFmtId="9" fontId="142" fillId="0" borderId="0" applyFont="0" applyFill="0" applyBorder="0" applyAlignment="0" applyProtection="0"/>
    <xf numFmtId="9" fontId="142" fillId="0" borderId="0" applyFont="0" applyFill="0" applyBorder="0" applyAlignment="0" applyProtection="0"/>
    <xf numFmtId="9" fontId="142" fillId="0" borderId="0" applyFont="0" applyFill="0" applyBorder="0" applyAlignment="0" applyProtection="0"/>
    <xf numFmtId="9" fontId="142" fillId="0" borderId="0" applyFont="0" applyFill="0" applyBorder="0" applyAlignment="0" applyProtection="0"/>
    <xf numFmtId="9" fontId="142" fillId="0" borderId="0" applyFont="0" applyFill="0" applyBorder="0" applyAlignment="0" applyProtection="0"/>
    <xf numFmtId="9" fontId="3" fillId="0" borderId="0" applyFont="0" applyFill="0" applyBorder="0" applyAlignment="0" applyProtection="0"/>
    <xf numFmtId="0" fontId="19" fillId="14" borderId="0" applyNumberFormat="0" applyBorder="0" applyAlignment="0" applyProtection="0"/>
    <xf numFmtId="0" fontId="36" fillId="34" borderId="17" applyNumberFormat="0" applyAlignment="0" applyProtection="0"/>
    <xf numFmtId="0" fontId="36" fillId="34" borderId="17" applyNumberFormat="0" applyAlignment="0" applyProtection="0"/>
    <xf numFmtId="0" fontId="36" fillId="34" borderId="17" applyNumberFormat="0" applyAlignment="0" applyProtection="0"/>
    <xf numFmtId="0" fontId="36" fillId="34" borderId="17" applyNumberFormat="0" applyAlignment="0" applyProtection="0"/>
    <xf numFmtId="0" fontId="37" fillId="43" borderId="1">
      <alignment vertical="center"/>
    </xf>
    <xf numFmtId="0" fontId="1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21" fillId="0" borderId="9" applyNumberFormat="0" applyFill="0" applyAlignment="0" applyProtection="0"/>
    <xf numFmtId="0" fontId="23" fillId="0" borderId="11"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0" applyNumberFormat="0" applyFill="0" applyBorder="0" applyAlignment="0" applyProtection="0"/>
    <xf numFmtId="0" fontId="40" fillId="0" borderId="18" applyNumberFormat="0" applyFill="0" applyAlignment="0" applyProtection="0"/>
    <xf numFmtId="0" fontId="40" fillId="0" borderId="18" applyNumberFormat="0" applyFill="0" applyAlignment="0" applyProtection="0"/>
    <xf numFmtId="0" fontId="40" fillId="0" borderId="18" applyNumberFormat="0" applyFill="0" applyAlignment="0" applyProtection="0"/>
    <xf numFmtId="0" fontId="40" fillId="0" borderId="18" applyNumberFormat="0" applyFill="0" applyAlignment="0" applyProtection="0"/>
    <xf numFmtId="0" fontId="40" fillId="0" borderId="18" applyNumberFormat="0" applyFill="0" applyAlignment="0" applyProtection="0"/>
    <xf numFmtId="0" fontId="40" fillId="0" borderId="18" applyNumberFormat="0" applyFill="0" applyAlignment="0" applyProtection="0"/>
    <xf numFmtId="0" fontId="40" fillId="0" borderId="18" applyNumberFormat="0" applyFill="0" applyAlignment="0" applyProtection="0"/>
    <xf numFmtId="0" fontId="40" fillId="0" borderId="18" applyNumberFormat="0" applyFill="0" applyAlignment="0" applyProtection="0"/>
    <xf numFmtId="0" fontId="14" fillId="30" borderId="6" applyNumberFormat="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6" fillId="0" borderId="0" applyNumberFormat="0" applyFill="0" applyBorder="0" applyAlignment="0" applyProtection="0"/>
    <xf numFmtId="0" fontId="41" fillId="0" borderId="0" applyNumberFormat="0" applyFill="0" applyBorder="0" applyAlignment="0" applyProtection="0"/>
    <xf numFmtId="0" fontId="1" fillId="0" borderId="0"/>
    <xf numFmtId="0" fontId="9" fillId="0" borderId="207">
      <alignment horizontal="center" vertical="center" wrapText="1"/>
    </xf>
  </cellStyleXfs>
  <cellXfs count="1619">
    <xf numFmtId="0" fontId="0" fillId="0" borderId="0" xfId="0"/>
    <xf numFmtId="3" fontId="42" fillId="44" borderId="19" xfId="289" applyNumberFormat="1" applyFont="1" applyFill="1" applyBorder="1" applyAlignment="1" applyProtection="1">
      <alignment horizontal="right" vertical="center" wrapText="1"/>
      <protection locked="0"/>
    </xf>
    <xf numFmtId="3" fontId="42" fillId="45" borderId="19" xfId="289" applyNumberFormat="1" applyFont="1" applyFill="1" applyBorder="1" applyAlignment="1">
      <alignment horizontal="right" vertical="center" wrapText="1"/>
    </xf>
    <xf numFmtId="0" fontId="0" fillId="0" borderId="0" xfId="269" applyFont="1" applyAlignment="1">
      <alignment horizontal="left" vertical="center" wrapText="1"/>
    </xf>
    <xf numFmtId="0" fontId="44" fillId="12" borderId="19" xfId="273" applyFont="1" applyFill="1" applyBorder="1" applyAlignment="1">
      <alignment horizontal="left" vertical="center" wrapText="1"/>
    </xf>
    <xf numFmtId="3" fontId="42" fillId="47" borderId="21" xfId="289" applyNumberFormat="1" applyFont="1" applyFill="1" applyBorder="1" applyAlignment="1">
      <alignment horizontal="right" vertical="center" wrapText="1"/>
    </xf>
    <xf numFmtId="3" fontId="42" fillId="48" borderId="19" xfId="289" applyNumberFormat="1" applyFont="1" applyFill="1" applyBorder="1" applyAlignment="1">
      <alignment horizontal="right" vertical="center" wrapText="1"/>
    </xf>
    <xf numFmtId="3" fontId="42" fillId="0" borderId="21" xfId="289" applyNumberFormat="1" applyFont="1" applyBorder="1" applyAlignment="1">
      <alignment horizontal="right" vertical="center" wrapText="1"/>
    </xf>
    <xf numFmtId="3" fontId="45" fillId="49" borderId="19" xfId="289" applyNumberFormat="1" applyFont="1" applyFill="1" applyBorder="1" applyAlignment="1">
      <alignment horizontal="right" vertical="center" wrapText="1"/>
    </xf>
    <xf numFmtId="3" fontId="0" fillId="50" borderId="19" xfId="0" applyNumberFormat="1" applyFill="1" applyBorder="1" applyProtection="1">
      <protection locked="0"/>
    </xf>
    <xf numFmtId="3" fontId="0" fillId="0" borderId="0" xfId="0" applyNumberFormat="1"/>
    <xf numFmtId="3" fontId="0" fillId="46" borderId="19" xfId="0" applyNumberFormat="1" applyFill="1" applyBorder="1"/>
    <xf numFmtId="3" fontId="44" fillId="12" borderId="19" xfId="289" applyNumberFormat="1" applyFont="1" applyFill="1" applyBorder="1" applyAlignment="1">
      <alignment vertical="center" wrapText="1"/>
    </xf>
    <xf numFmtId="3" fontId="42" fillId="44" borderId="19" xfId="273" applyNumberFormat="1" applyFont="1" applyFill="1" applyBorder="1" applyAlignment="1" applyProtection="1">
      <alignment horizontal="right" vertical="center"/>
      <protection locked="0"/>
    </xf>
    <xf numFmtId="3" fontId="0" fillId="0" borderId="19" xfId="0" applyNumberFormat="1" applyBorder="1" applyAlignment="1">
      <alignment horizontal="right" vertical="center"/>
    </xf>
    <xf numFmtId="0" fontId="46" fillId="0" borderId="19" xfId="289" applyFont="1" applyBorder="1" applyAlignment="1">
      <alignment horizontal="center" vertical="center"/>
    </xf>
    <xf numFmtId="3" fontId="42" fillId="0" borderId="22" xfId="289" applyNumberFormat="1" applyFont="1" applyBorder="1" applyAlignment="1">
      <alignment horizontal="left" vertical="center" wrapText="1"/>
    </xf>
    <xf numFmtId="3" fontId="42" fillId="51" borderId="23" xfId="273" applyNumberFormat="1" applyFont="1" applyFill="1" applyBorder="1" applyAlignment="1">
      <alignment horizontal="right" vertical="center"/>
    </xf>
    <xf numFmtId="3" fontId="42" fillId="44" borderId="24" xfId="273" applyNumberFormat="1" applyFont="1" applyFill="1" applyBorder="1" applyAlignment="1" applyProtection="1">
      <alignment horizontal="right" vertical="center"/>
      <protection locked="0"/>
    </xf>
    <xf numFmtId="3" fontId="42" fillId="44" borderId="25" xfId="273" applyNumberFormat="1" applyFont="1" applyFill="1" applyBorder="1" applyAlignment="1" applyProtection="1">
      <alignment horizontal="right" vertical="center"/>
      <protection locked="0"/>
    </xf>
    <xf numFmtId="0" fontId="42" fillId="52" borderId="27" xfId="289" applyFont="1" applyFill="1" applyBorder="1" applyAlignment="1">
      <alignment horizontal="left" vertical="center" wrapText="1"/>
    </xf>
    <xf numFmtId="3" fontId="42" fillId="45" borderId="28" xfId="289" applyNumberFormat="1" applyFont="1" applyFill="1" applyBorder="1" applyAlignment="1">
      <alignment horizontal="right" vertical="center" wrapText="1"/>
    </xf>
    <xf numFmtId="4" fontId="47" fillId="0" borderId="19" xfId="0" applyNumberFormat="1" applyFont="1" applyBorder="1" applyAlignment="1">
      <alignment vertical="center"/>
    </xf>
    <xf numFmtId="3" fontId="42" fillId="47" borderId="19" xfId="289" applyNumberFormat="1" applyFont="1" applyFill="1" applyBorder="1" applyAlignment="1">
      <alignment horizontal="right" vertical="center" wrapText="1"/>
    </xf>
    <xf numFmtId="0" fontId="142" fillId="0" borderId="0" xfId="289"/>
    <xf numFmtId="3" fontId="0" fillId="44" borderId="19" xfId="0" applyNumberFormat="1" applyFill="1" applyBorder="1" applyProtection="1">
      <protection locked="0"/>
    </xf>
    <xf numFmtId="3" fontId="42" fillId="0" borderId="0" xfId="289" applyNumberFormat="1" applyFont="1" applyAlignment="1">
      <alignment horizontal="right" vertical="center" wrapText="1"/>
    </xf>
    <xf numFmtId="3" fontId="42" fillId="44" borderId="28" xfId="289" applyNumberFormat="1" applyFont="1" applyFill="1" applyBorder="1" applyAlignment="1" applyProtection="1">
      <alignment horizontal="right" vertical="center" wrapText="1"/>
      <protection locked="0"/>
    </xf>
    <xf numFmtId="3" fontId="42" fillId="47" borderId="0" xfId="289" applyNumberFormat="1" applyFont="1" applyFill="1" applyAlignment="1">
      <alignment horizontal="right" vertical="center" wrapText="1"/>
    </xf>
    <xf numFmtId="3" fontId="42" fillId="53" borderId="19" xfId="289" applyNumberFormat="1" applyFont="1" applyFill="1" applyBorder="1" applyAlignment="1">
      <alignment horizontal="right" vertical="center" wrapText="1"/>
    </xf>
    <xf numFmtId="0" fontId="0" fillId="0" borderId="0" xfId="269" applyFont="1" applyAlignment="1">
      <alignment horizontal="left" vertical="center"/>
    </xf>
    <xf numFmtId="3" fontId="42" fillId="0" borderId="19" xfId="256" applyNumberFormat="1" applyFont="1" applyFill="1" applyBorder="1" applyAlignment="1" applyProtection="1">
      <alignment vertical="center" wrapText="1"/>
    </xf>
    <xf numFmtId="0" fontId="48" fillId="54" borderId="29" xfId="273" applyFont="1" applyFill="1" applyBorder="1" applyAlignment="1">
      <alignment horizontal="left" vertical="center"/>
    </xf>
    <xf numFmtId="3" fontId="44" fillId="0" borderId="0" xfId="289" applyNumberFormat="1" applyFont="1" applyAlignment="1">
      <alignment horizontal="right" vertical="center"/>
    </xf>
    <xf numFmtId="0" fontId="49" fillId="53" borderId="19" xfId="0" applyFont="1" applyFill="1" applyBorder="1"/>
    <xf numFmtId="3" fontId="42" fillId="45" borderId="20" xfId="289" applyNumberFormat="1" applyFont="1" applyFill="1" applyBorder="1" applyAlignment="1">
      <alignment horizontal="right" vertical="center" wrapText="1"/>
    </xf>
    <xf numFmtId="0" fontId="50" fillId="0" borderId="0" xfId="0" applyFont="1" applyAlignment="1">
      <alignment horizontal="center" vertical="center"/>
    </xf>
    <xf numFmtId="4" fontId="51" fillId="44" borderId="19" xfId="239" applyFont="1" applyFill="1" applyBorder="1">
      <alignment vertical="center"/>
      <protection locked="0"/>
    </xf>
    <xf numFmtId="3" fontId="42" fillId="0" borderId="19" xfId="289" applyNumberFormat="1" applyFont="1" applyBorder="1" applyAlignment="1">
      <alignment horizontal="right" vertical="center" wrapText="1"/>
    </xf>
    <xf numFmtId="0" fontId="48" fillId="54" borderId="29" xfId="289" applyFont="1" applyFill="1" applyBorder="1" applyAlignment="1">
      <alignment vertical="center"/>
    </xf>
    <xf numFmtId="0" fontId="42" fillId="0" borderId="22" xfId="289" applyFont="1" applyBorder="1" applyAlignment="1">
      <alignment horizontal="left" vertical="center" wrapText="1"/>
    </xf>
    <xf numFmtId="4" fontId="0" fillId="50" borderId="19" xfId="0" applyNumberFormat="1" applyFill="1" applyBorder="1" applyProtection="1">
      <protection locked="0"/>
    </xf>
    <xf numFmtId="0" fontId="42" fillId="0" borderId="0" xfId="289" applyFont="1" applyAlignment="1">
      <alignment horizontal="center" vertical="center"/>
    </xf>
    <xf numFmtId="0" fontId="142" fillId="0" borderId="0" xfId="273"/>
    <xf numFmtId="3" fontId="44" fillId="55" borderId="19" xfId="289" applyNumberFormat="1" applyFont="1" applyFill="1" applyBorder="1" applyAlignment="1">
      <alignment horizontal="center" vertical="center"/>
    </xf>
    <xf numFmtId="3" fontId="51" fillId="0" borderId="0" xfId="273" applyNumberFormat="1" applyFont="1" applyAlignment="1">
      <alignment horizontal="center" vertical="center" wrapText="1"/>
    </xf>
    <xf numFmtId="0" fontId="52" fillId="0" borderId="30" xfId="289" applyFont="1" applyBorder="1" applyAlignment="1">
      <alignment horizontal="center" vertical="center" wrapText="1"/>
    </xf>
    <xf numFmtId="3" fontId="42" fillId="44" borderId="20" xfId="289" applyNumberFormat="1" applyFont="1" applyFill="1" applyBorder="1" applyAlignment="1" applyProtection="1">
      <alignment horizontal="right" vertical="center" wrapText="1"/>
      <protection locked="0"/>
    </xf>
    <xf numFmtId="0" fontId="0" fillId="47" borderId="0" xfId="0" applyFill="1"/>
    <xf numFmtId="0" fontId="0" fillId="0" borderId="19" xfId="0" applyBorder="1"/>
    <xf numFmtId="0" fontId="50" fillId="0" borderId="19" xfId="0" applyFont="1" applyBorder="1" applyAlignment="1">
      <alignment horizontal="center" vertical="center" wrapText="1"/>
    </xf>
    <xf numFmtId="0" fontId="53" fillId="34" borderId="0" xfId="0" applyFont="1" applyFill="1"/>
    <xf numFmtId="3" fontId="42" fillId="0" borderId="0" xfId="289" applyNumberFormat="1" applyFont="1" applyAlignment="1">
      <alignment horizontal="right" vertical="center"/>
    </xf>
    <xf numFmtId="169" fontId="54" fillId="56" borderId="19" xfId="266" applyNumberFormat="1" applyFont="1" applyFill="1" applyBorder="1" applyAlignment="1">
      <alignment horizontal="center" vertical="center"/>
    </xf>
    <xf numFmtId="0" fontId="42" fillId="0" borderId="27" xfId="289" applyFont="1" applyBorder="1" applyAlignment="1">
      <alignment horizontal="left" vertical="center" wrapText="1"/>
    </xf>
    <xf numFmtId="0" fontId="42" fillId="52" borderId="22" xfId="289" applyFont="1" applyFill="1" applyBorder="1" applyAlignment="1">
      <alignment horizontal="left" vertical="center" wrapText="1"/>
    </xf>
    <xf numFmtId="4" fontId="51" fillId="0" borderId="0" xfId="273" applyNumberFormat="1" applyFont="1" applyAlignment="1">
      <alignment horizontal="center" vertical="center" wrapText="1"/>
    </xf>
    <xf numFmtId="3" fontId="55" fillId="48" borderId="19" xfId="289" applyNumberFormat="1" applyFont="1" applyFill="1" applyBorder="1" applyAlignment="1">
      <alignment horizontal="right" vertical="center" wrapText="1"/>
    </xf>
    <xf numFmtId="3" fontId="55" fillId="44" borderId="19" xfId="289" applyNumberFormat="1" applyFont="1" applyFill="1" applyBorder="1" applyAlignment="1" applyProtection="1">
      <alignment horizontal="right" vertical="center" wrapText="1"/>
      <protection locked="0"/>
    </xf>
    <xf numFmtId="3" fontId="56" fillId="47" borderId="19" xfId="289" applyNumberFormat="1" applyFont="1" applyFill="1" applyBorder="1" applyAlignment="1">
      <alignment horizontal="right" vertical="center" wrapText="1"/>
    </xf>
    <xf numFmtId="0" fontId="42" fillId="47" borderId="0" xfId="289" applyFont="1" applyFill="1" applyAlignment="1">
      <alignment horizontal="center" vertical="center" wrapText="1"/>
    </xf>
    <xf numFmtId="4" fontId="0" fillId="46" borderId="19" xfId="0" applyNumberFormat="1" applyFill="1" applyBorder="1"/>
    <xf numFmtId="167" fontId="42" fillId="57" borderId="19" xfId="289" applyNumberFormat="1" applyFont="1" applyFill="1" applyBorder="1" applyAlignment="1">
      <alignment horizontal="center" vertical="center" wrapText="1"/>
    </xf>
    <xf numFmtId="3" fontId="56" fillId="48" borderId="19" xfId="289" applyNumberFormat="1" applyFont="1" applyFill="1" applyBorder="1" applyAlignment="1">
      <alignment horizontal="right" vertical="center" wrapText="1"/>
    </xf>
    <xf numFmtId="0" fontId="48" fillId="54" borderId="29" xfId="273" applyFont="1" applyFill="1" applyBorder="1" applyAlignment="1">
      <alignment vertical="center"/>
    </xf>
    <xf numFmtId="0" fontId="58" fillId="57" borderId="33" xfId="289" applyFont="1" applyFill="1" applyBorder="1" applyAlignment="1">
      <alignment horizontal="center" vertical="center" wrapText="1"/>
    </xf>
    <xf numFmtId="3" fontId="59" fillId="48" borderId="19" xfId="238" applyNumberFormat="1" applyFont="1" applyFill="1" applyBorder="1" applyProtection="1">
      <alignment horizontal="right" vertical="center" wrapText="1"/>
    </xf>
    <xf numFmtId="0" fontId="42" fillId="0" borderId="0" xfId="0" applyFont="1"/>
    <xf numFmtId="0" fontId="46" fillId="0" borderId="0" xfId="0" applyFont="1"/>
    <xf numFmtId="0" fontId="42" fillId="47" borderId="21" xfId="289" applyFont="1" applyFill="1" applyBorder="1" applyAlignment="1">
      <alignment horizontal="center" vertical="center" wrapText="1"/>
    </xf>
    <xf numFmtId="0" fontId="52" fillId="0" borderId="34" xfId="289" applyFont="1" applyBorder="1" applyAlignment="1">
      <alignment horizontal="center" vertical="center" wrapText="1"/>
    </xf>
    <xf numFmtId="170" fontId="44" fillId="12" borderId="19" xfId="175" applyNumberFormat="1" applyFont="1" applyFill="1" applyBorder="1" applyAlignment="1" applyProtection="1">
      <alignment horizontal="left" vertical="center" wrapText="1"/>
    </xf>
    <xf numFmtId="49" fontId="44" fillId="12" borderId="19" xfId="273" applyNumberFormat="1" applyFont="1" applyFill="1" applyBorder="1" applyAlignment="1">
      <alignment horizontal="left" vertical="center" wrapText="1"/>
    </xf>
    <xf numFmtId="1" fontId="42" fillId="0" borderId="22" xfId="289" applyNumberFormat="1" applyFont="1" applyBorder="1" applyAlignment="1">
      <alignment horizontal="left" vertical="center" wrapText="1"/>
    </xf>
    <xf numFmtId="0" fontId="42" fillId="57" borderId="19" xfId="289" applyFont="1" applyFill="1" applyBorder="1" applyAlignment="1">
      <alignment horizontal="center" vertical="center" wrapText="1"/>
    </xf>
    <xf numFmtId="3" fontId="42" fillId="44" borderId="20" xfId="273" applyNumberFormat="1" applyFont="1" applyFill="1" applyBorder="1" applyAlignment="1" applyProtection="1">
      <alignment horizontal="right" vertical="center"/>
      <protection locked="0"/>
    </xf>
    <xf numFmtId="3" fontId="42" fillId="53" borderId="19" xfId="273" applyNumberFormat="1" applyFont="1" applyFill="1" applyBorder="1" applyAlignment="1">
      <alignment horizontal="right" vertical="center"/>
    </xf>
    <xf numFmtId="3" fontId="44" fillId="58" borderId="35" xfId="289" applyNumberFormat="1" applyFont="1" applyFill="1" applyBorder="1" applyAlignment="1">
      <alignment horizontal="right" vertical="center"/>
    </xf>
    <xf numFmtId="0" fontId="51" fillId="19" borderId="22" xfId="269" applyFont="1" applyFill="1" applyBorder="1" applyAlignment="1">
      <alignment vertical="center" wrapText="1"/>
    </xf>
    <xf numFmtId="0" fontId="60" fillId="59" borderId="19" xfId="269" applyFont="1" applyFill="1" applyBorder="1" applyAlignment="1">
      <alignment horizontal="right" vertical="center" wrapText="1"/>
    </xf>
    <xf numFmtId="3" fontId="42" fillId="60" borderId="33" xfId="289" applyNumberFormat="1" applyFont="1" applyFill="1" applyBorder="1" applyAlignment="1">
      <alignment horizontal="right" vertical="center" wrapText="1"/>
    </xf>
    <xf numFmtId="3" fontId="42" fillId="61" borderId="19" xfId="289" applyNumberFormat="1" applyFont="1" applyFill="1" applyBorder="1" applyAlignment="1">
      <alignment horizontal="right" vertical="center" wrapText="1"/>
    </xf>
    <xf numFmtId="4" fontId="54" fillId="0" borderId="0" xfId="0" quotePrefix="1" applyNumberFormat="1" applyFont="1" applyAlignment="1">
      <alignment horizontal="center" vertical="center"/>
    </xf>
    <xf numFmtId="4" fontId="54" fillId="0" borderId="28" xfId="0" quotePrefix="1" applyNumberFormat="1" applyFont="1" applyBorder="1" applyAlignment="1">
      <alignment horizontal="center" vertical="center"/>
    </xf>
    <xf numFmtId="4" fontId="54" fillId="0" borderId="36" xfId="0" applyNumberFormat="1" applyFont="1" applyBorder="1" applyAlignment="1">
      <alignment horizontal="right" vertical="center"/>
    </xf>
    <xf numFmtId="4" fontId="61" fillId="0" borderId="37" xfId="266" applyNumberFormat="1" applyFont="1" applyBorder="1"/>
    <xf numFmtId="3" fontId="42" fillId="62" borderId="19" xfId="289" applyNumberFormat="1" applyFont="1" applyFill="1" applyBorder="1" applyAlignment="1" applyProtection="1">
      <alignment horizontal="right" vertical="center" wrapText="1"/>
      <protection locked="0"/>
    </xf>
    <xf numFmtId="3" fontId="42" fillId="52" borderId="19" xfId="289" applyNumberFormat="1" applyFont="1" applyFill="1" applyBorder="1" applyAlignment="1">
      <alignment horizontal="right" vertical="center" wrapText="1"/>
    </xf>
    <xf numFmtId="169" fontId="54" fillId="63" borderId="19" xfId="0" applyNumberFormat="1" applyFont="1" applyFill="1" applyBorder="1" applyAlignment="1">
      <alignment horizontal="center" vertical="center"/>
    </xf>
    <xf numFmtId="169" fontId="54" fillId="64" borderId="19" xfId="266" applyNumberFormat="1" applyFont="1" applyFill="1" applyBorder="1" applyAlignment="1">
      <alignment horizontal="center" vertical="center"/>
    </xf>
    <xf numFmtId="0" fontId="0" fillId="0" borderId="19" xfId="0" applyBorder="1" applyAlignment="1">
      <alignment vertical="center" wrapText="1"/>
    </xf>
    <xf numFmtId="3" fontId="42" fillId="0" borderId="19" xfId="0" applyNumberFormat="1" applyFont="1" applyBorder="1" applyAlignment="1">
      <alignment horizontal="right"/>
    </xf>
    <xf numFmtId="4" fontId="0" fillId="44" borderId="19" xfId="0" applyNumberFormat="1" applyFill="1" applyBorder="1" applyProtection="1">
      <protection locked="0"/>
    </xf>
    <xf numFmtId="3" fontId="62" fillId="44" borderId="28" xfId="238" applyNumberFormat="1" applyFont="1" applyFill="1" applyBorder="1">
      <alignment horizontal="right" vertical="center" wrapText="1"/>
      <protection locked="0"/>
    </xf>
    <xf numFmtId="4" fontId="42" fillId="44" borderId="19" xfId="239" applyFont="1" applyFill="1" applyBorder="1">
      <alignment vertical="center"/>
      <protection locked="0"/>
    </xf>
    <xf numFmtId="4" fontId="54" fillId="0" borderId="19" xfId="0" applyNumberFormat="1" applyFont="1" applyBorder="1" applyAlignment="1">
      <alignment vertical="center"/>
    </xf>
    <xf numFmtId="169" fontId="54" fillId="65" borderId="19" xfId="266" applyNumberFormat="1" applyFont="1" applyFill="1" applyBorder="1" applyAlignment="1">
      <alignment horizontal="center" vertical="center"/>
    </xf>
    <xf numFmtId="169" fontId="54" fillId="66" borderId="19" xfId="266" applyNumberFormat="1" applyFont="1" applyFill="1" applyBorder="1" applyAlignment="1">
      <alignment horizontal="center" vertical="center"/>
    </xf>
    <xf numFmtId="0" fontId="46" fillId="0" borderId="0" xfId="289" applyFont="1" applyAlignment="1">
      <alignment horizontal="center" vertical="center"/>
    </xf>
    <xf numFmtId="3" fontId="44" fillId="12" borderId="38" xfId="273" applyNumberFormat="1" applyFont="1" applyFill="1" applyBorder="1" applyAlignment="1">
      <alignment horizontal="right" vertical="center"/>
    </xf>
    <xf numFmtId="3" fontId="63" fillId="0" borderId="0" xfId="289" applyNumberFormat="1" applyFont="1" applyAlignment="1">
      <alignment horizontal="right" vertical="center"/>
    </xf>
    <xf numFmtId="3" fontId="42" fillId="48" borderId="38" xfId="289" applyNumberFormat="1" applyFont="1" applyFill="1" applyBorder="1" applyAlignment="1">
      <alignment horizontal="right" vertical="center" wrapText="1"/>
    </xf>
    <xf numFmtId="3" fontId="142" fillId="0" borderId="0" xfId="289" applyNumberFormat="1" applyAlignment="1">
      <alignment horizontal="right" vertical="center"/>
    </xf>
    <xf numFmtId="3" fontId="42" fillId="48" borderId="39" xfId="289" applyNumberFormat="1" applyFont="1" applyFill="1" applyBorder="1" applyAlignment="1">
      <alignment horizontal="right" vertical="center" wrapText="1"/>
    </xf>
    <xf numFmtId="3" fontId="44" fillId="12" borderId="39" xfId="273" applyNumberFormat="1" applyFont="1" applyFill="1" applyBorder="1" applyAlignment="1">
      <alignment horizontal="right" vertical="center"/>
    </xf>
    <xf numFmtId="3" fontId="42" fillId="47" borderId="32" xfId="289" applyNumberFormat="1" applyFont="1" applyFill="1" applyBorder="1" applyAlignment="1">
      <alignment horizontal="right" vertical="center" wrapText="1"/>
    </xf>
    <xf numFmtId="0" fontId="0" fillId="0" borderId="19" xfId="0" applyBorder="1" applyAlignment="1">
      <alignment horizontal="center" vertical="center" wrapText="1"/>
    </xf>
    <xf numFmtId="49" fontId="0" fillId="50" borderId="19" xfId="0" applyNumberFormat="1" applyFill="1" applyBorder="1" applyProtection="1">
      <protection locked="0"/>
    </xf>
    <xf numFmtId="0" fontId="42" fillId="19" borderId="0" xfId="269" applyFont="1" applyFill="1" applyAlignment="1">
      <alignment horizontal="left" vertical="center" wrapText="1"/>
    </xf>
    <xf numFmtId="3" fontId="42" fillId="0" borderId="0" xfId="273" applyNumberFormat="1" applyFont="1"/>
    <xf numFmtId="0" fontId="50" fillId="0" borderId="0" xfId="273" applyFont="1" applyAlignment="1">
      <alignment horizontal="center" vertical="center"/>
    </xf>
    <xf numFmtId="3" fontId="44" fillId="12" borderId="40" xfId="273" applyNumberFormat="1" applyFont="1" applyFill="1" applyBorder="1" applyAlignment="1">
      <alignment horizontal="right" vertical="center"/>
    </xf>
    <xf numFmtId="3" fontId="42" fillId="51" borderId="41" xfId="273" applyNumberFormat="1" applyFont="1" applyFill="1" applyBorder="1" applyAlignment="1">
      <alignment horizontal="right" vertical="center"/>
    </xf>
    <xf numFmtId="3" fontId="44" fillId="12" borderId="23" xfId="273" applyNumberFormat="1" applyFont="1" applyFill="1" applyBorder="1" applyAlignment="1">
      <alignment horizontal="right" vertical="center"/>
    </xf>
    <xf numFmtId="3" fontId="42" fillId="51" borderId="42" xfId="273" applyNumberFormat="1" applyFont="1" applyFill="1" applyBorder="1" applyAlignment="1">
      <alignment horizontal="right" vertical="center"/>
    </xf>
    <xf numFmtId="49" fontId="47" fillId="49" borderId="19" xfId="289" applyNumberFormat="1" applyFont="1" applyFill="1" applyBorder="1" applyAlignment="1">
      <alignment horizontal="left" vertical="center" wrapText="1"/>
    </xf>
    <xf numFmtId="3" fontId="44" fillId="12" borderId="42" xfId="273" applyNumberFormat="1" applyFont="1" applyFill="1" applyBorder="1" applyAlignment="1">
      <alignment horizontal="right" vertical="center"/>
    </xf>
    <xf numFmtId="49" fontId="51" fillId="49" borderId="19" xfId="289" applyNumberFormat="1" applyFont="1" applyFill="1" applyBorder="1" applyAlignment="1">
      <alignment horizontal="center" vertical="center" wrapText="1"/>
    </xf>
    <xf numFmtId="3" fontId="44" fillId="12" borderId="19" xfId="273" applyNumberFormat="1" applyFont="1" applyFill="1" applyBorder="1" applyAlignment="1">
      <alignment horizontal="right" vertical="center"/>
    </xf>
    <xf numFmtId="49" fontId="42" fillId="47" borderId="21" xfId="289" applyNumberFormat="1" applyFont="1" applyFill="1" applyBorder="1" applyAlignment="1">
      <alignment horizontal="center" vertical="center" wrapText="1"/>
    </xf>
    <xf numFmtId="3" fontId="0" fillId="46" borderId="19" xfId="0" applyNumberFormat="1" applyFill="1" applyBorder="1" applyAlignment="1">
      <alignment vertical="center"/>
    </xf>
    <xf numFmtId="0" fontId="142" fillId="57" borderId="22" xfId="289" applyFill="1" applyBorder="1" applyAlignment="1">
      <alignment horizontal="center" vertical="center" wrapText="1"/>
    </xf>
    <xf numFmtId="167" fontId="42" fillId="47" borderId="19" xfId="289" applyNumberFormat="1" applyFont="1" applyFill="1" applyBorder="1" applyAlignment="1">
      <alignment horizontal="center" vertical="center" wrapText="1"/>
    </xf>
    <xf numFmtId="3" fontId="44" fillId="12" borderId="19" xfId="273" applyNumberFormat="1" applyFont="1" applyFill="1" applyBorder="1" applyAlignment="1">
      <alignment horizontal="center" vertical="center" wrapText="1"/>
    </xf>
    <xf numFmtId="0" fontId="42" fillId="0" borderId="19" xfId="273" applyFont="1" applyBorder="1" applyAlignment="1">
      <alignment horizontal="center" vertical="center"/>
    </xf>
    <xf numFmtId="0" fontId="0" fillId="47" borderId="0" xfId="269" applyFont="1" applyFill="1" applyAlignment="1">
      <alignment horizontal="left" vertical="center" wrapText="1"/>
    </xf>
    <xf numFmtId="0" fontId="46" fillId="47" borderId="0" xfId="289" applyFont="1" applyFill="1" applyAlignment="1">
      <alignment horizontal="center" vertical="center"/>
    </xf>
    <xf numFmtId="0" fontId="42" fillId="0" borderId="0" xfId="0" applyFont="1" applyAlignment="1">
      <alignment horizontal="center" vertical="center"/>
    </xf>
    <xf numFmtId="3" fontId="42" fillId="53" borderId="38" xfId="273" applyNumberFormat="1" applyFont="1" applyFill="1" applyBorder="1" applyAlignment="1">
      <alignment horizontal="right" vertical="center"/>
    </xf>
    <xf numFmtId="167" fontId="64" fillId="70" borderId="19" xfId="156" applyNumberFormat="1" applyFont="1" applyFill="1" applyBorder="1">
      <alignment horizontal="center" vertical="center" wrapText="1"/>
    </xf>
    <xf numFmtId="3" fontId="42" fillId="71" borderId="19" xfId="289" applyNumberFormat="1" applyFont="1" applyFill="1" applyBorder="1" applyAlignment="1">
      <alignment horizontal="right" vertical="center" wrapText="1"/>
    </xf>
    <xf numFmtId="0" fontId="42" fillId="72" borderId="19" xfId="289" applyFont="1" applyFill="1" applyBorder="1" applyAlignment="1">
      <alignment horizontal="center" vertical="center" wrapText="1"/>
    </xf>
    <xf numFmtId="1" fontId="50" fillId="0" borderId="22" xfId="289" applyNumberFormat="1" applyFont="1" applyBorder="1" applyAlignment="1">
      <alignment horizontal="left" vertical="center" wrapText="1"/>
    </xf>
    <xf numFmtId="0" fontId="66" fillId="0" borderId="43" xfId="273" applyFont="1" applyBorder="1" applyAlignment="1">
      <alignment vertical="center"/>
    </xf>
    <xf numFmtId="0" fontId="51" fillId="0" borderId="19" xfId="269" applyFont="1" applyBorder="1" applyAlignment="1">
      <alignment vertical="center" wrapText="1"/>
    </xf>
    <xf numFmtId="0" fontId="67" fillId="47" borderId="0" xfId="269" applyFont="1" applyFill="1" applyAlignment="1">
      <alignment horizontal="left" vertical="center" wrapText="1"/>
    </xf>
    <xf numFmtId="0" fontId="50" fillId="0" borderId="0" xfId="273" applyFont="1"/>
    <xf numFmtId="0" fontId="42" fillId="0" borderId="22" xfId="289" applyFont="1" applyBorder="1" applyAlignment="1">
      <alignment horizontal="left" vertical="center"/>
    </xf>
    <xf numFmtId="0" fontId="58" fillId="57" borderId="21" xfId="289" applyFont="1" applyFill="1" applyBorder="1" applyAlignment="1">
      <alignment horizontal="center" vertical="center" wrapText="1"/>
    </xf>
    <xf numFmtId="0" fontId="44" fillId="12" borderId="28" xfId="273" applyFont="1" applyFill="1" applyBorder="1" applyAlignment="1">
      <alignment horizontal="left" vertical="center" wrapText="1"/>
    </xf>
    <xf numFmtId="0" fontId="0" fillId="0" borderId="19" xfId="269" applyFont="1" applyBorder="1" applyAlignment="1">
      <alignment horizontal="left" vertical="center" wrapText="1"/>
    </xf>
    <xf numFmtId="3" fontId="42" fillId="53" borderId="39" xfId="273" applyNumberFormat="1" applyFont="1" applyFill="1" applyBorder="1" applyAlignment="1">
      <alignment horizontal="right" vertical="center"/>
    </xf>
    <xf numFmtId="3" fontId="42" fillId="44" borderId="38" xfId="273" applyNumberFormat="1" applyFont="1" applyFill="1" applyBorder="1" applyAlignment="1" applyProtection="1">
      <alignment horizontal="right" vertical="center"/>
      <protection locked="0"/>
    </xf>
    <xf numFmtId="0" fontId="42" fillId="65" borderId="27" xfId="289" applyFont="1" applyFill="1" applyBorder="1" applyAlignment="1">
      <alignment horizontal="left" vertical="center" wrapText="1"/>
    </xf>
    <xf numFmtId="0" fontId="66" fillId="0" borderId="44" xfId="273" applyFont="1" applyBorder="1" applyAlignment="1">
      <alignment vertical="center"/>
    </xf>
    <xf numFmtId="0" fontId="42" fillId="0" borderId="22" xfId="273" applyFont="1" applyBorder="1" applyAlignment="1">
      <alignment horizontal="left" vertical="center" wrapText="1"/>
    </xf>
    <xf numFmtId="0" fontId="46" fillId="0" borderId="0" xfId="0" applyFont="1" applyAlignment="1">
      <alignment horizontal="center" vertical="center"/>
    </xf>
    <xf numFmtId="0" fontId="61" fillId="0" borderId="0" xfId="0" applyFont="1" applyAlignment="1">
      <alignment horizontal="center"/>
    </xf>
    <xf numFmtId="0" fontId="42" fillId="0" borderId="0" xfId="273" applyFont="1" applyAlignment="1">
      <alignment horizontal="center" vertical="center" wrapText="1"/>
    </xf>
    <xf numFmtId="0" fontId="49" fillId="0" borderId="0" xfId="0" applyFont="1"/>
    <xf numFmtId="3" fontId="42" fillId="44" borderId="39" xfId="273" applyNumberFormat="1" applyFont="1" applyFill="1" applyBorder="1" applyAlignment="1" applyProtection="1">
      <alignment horizontal="right" vertical="center"/>
      <protection locked="0"/>
    </xf>
    <xf numFmtId="4" fontId="68" fillId="34" borderId="0" xfId="273" applyNumberFormat="1" applyFont="1" applyFill="1" applyAlignment="1">
      <alignment horizontal="center"/>
    </xf>
    <xf numFmtId="0" fontId="42" fillId="0" borderId="0" xfId="269" applyFont="1" applyAlignment="1">
      <alignment horizontal="left" vertical="center" wrapText="1"/>
    </xf>
    <xf numFmtId="1" fontId="42" fillId="0" borderId="27" xfId="289" applyNumberFormat="1" applyFont="1" applyBorder="1" applyAlignment="1">
      <alignment horizontal="left" vertical="center" wrapText="1"/>
    </xf>
    <xf numFmtId="3" fontId="42" fillId="53" borderId="28" xfId="273" applyNumberFormat="1" applyFont="1" applyFill="1" applyBorder="1" applyAlignment="1">
      <alignment horizontal="right" vertical="center"/>
    </xf>
    <xf numFmtId="3" fontId="42" fillId="44" borderId="22" xfId="273" applyNumberFormat="1" applyFont="1" applyFill="1" applyBorder="1" applyAlignment="1" applyProtection="1">
      <alignment horizontal="right" vertical="center"/>
      <protection locked="0"/>
    </xf>
    <xf numFmtId="3" fontId="62" fillId="53" borderId="19" xfId="238" applyNumberFormat="1" applyFont="1" applyFill="1" applyBorder="1" applyProtection="1">
      <alignment horizontal="right" vertical="center" wrapText="1"/>
    </xf>
    <xf numFmtId="0" fontId="51" fillId="0" borderId="19" xfId="269" applyFont="1" applyBorder="1" applyAlignment="1">
      <alignment horizontal="left" vertical="center" wrapText="1"/>
    </xf>
    <xf numFmtId="3" fontId="42" fillId="48" borderId="47" xfId="289" applyNumberFormat="1" applyFont="1" applyFill="1" applyBorder="1" applyAlignment="1">
      <alignment horizontal="right" vertical="center" wrapText="1"/>
    </xf>
    <xf numFmtId="0" fontId="42" fillId="0" borderId="47" xfId="273" applyFont="1" applyBorder="1" applyAlignment="1">
      <alignment horizontal="center" vertical="center"/>
    </xf>
    <xf numFmtId="0" fontId="142" fillId="0" borderId="19" xfId="273" applyBorder="1"/>
    <xf numFmtId="0" fontId="46" fillId="0" borderId="0" xfId="265" applyFont="1" applyAlignment="1">
      <alignment vertical="center"/>
    </xf>
    <xf numFmtId="3" fontId="44" fillId="0" borderId="0" xfId="289" applyNumberFormat="1" applyFont="1" applyAlignment="1">
      <alignment horizontal="right" vertical="center" wrapText="1"/>
    </xf>
    <xf numFmtId="0" fontId="66" fillId="0" borderId="48" xfId="0" applyFont="1" applyBorder="1" applyAlignment="1">
      <alignment horizontal="center" vertical="center" wrapText="1"/>
    </xf>
    <xf numFmtId="3" fontId="62" fillId="48" borderId="37" xfId="238" applyNumberFormat="1" applyFont="1" applyFill="1" applyBorder="1" applyProtection="1">
      <alignment horizontal="right" vertical="center" wrapText="1"/>
    </xf>
    <xf numFmtId="3" fontId="44" fillId="12" borderId="49" xfId="273" applyNumberFormat="1" applyFont="1" applyFill="1" applyBorder="1" applyAlignment="1">
      <alignment horizontal="right" vertical="center"/>
    </xf>
    <xf numFmtId="0" fontId="69" fillId="0" borderId="48" xfId="0" applyFont="1" applyBorder="1" applyAlignment="1">
      <alignment horizontal="center" vertical="center" wrapText="1"/>
    </xf>
    <xf numFmtId="3" fontId="42" fillId="47" borderId="0" xfId="289" applyNumberFormat="1" applyFont="1" applyFill="1" applyAlignment="1">
      <alignment horizontal="center" vertical="center" wrapText="1"/>
    </xf>
    <xf numFmtId="0" fontId="42" fillId="73" borderId="52" xfId="289" applyFont="1" applyFill="1" applyBorder="1" applyAlignment="1">
      <alignment horizontal="center" vertical="center" wrapText="1"/>
    </xf>
    <xf numFmtId="0" fontId="42" fillId="61" borderId="22" xfId="289" applyFont="1" applyFill="1" applyBorder="1" applyAlignment="1">
      <alignment horizontal="left" vertical="center" wrapText="1"/>
    </xf>
    <xf numFmtId="0" fontId="42" fillId="0" borderId="27" xfId="289" applyFont="1" applyBorder="1" applyAlignment="1">
      <alignment horizontal="left" vertical="center"/>
    </xf>
    <xf numFmtId="0" fontId="49" fillId="0" borderId="0" xfId="0" applyFont="1" applyAlignment="1">
      <alignment horizontal="center"/>
    </xf>
    <xf numFmtId="0" fontId="42" fillId="0" borderId="0" xfId="273" applyFont="1" applyAlignment="1">
      <alignment vertical="center"/>
    </xf>
    <xf numFmtId="3" fontId="42" fillId="44" borderId="53" xfId="273" applyNumberFormat="1" applyFont="1" applyFill="1" applyBorder="1" applyAlignment="1" applyProtection="1">
      <alignment horizontal="right" vertical="center"/>
      <protection locked="0"/>
    </xf>
    <xf numFmtId="3" fontId="44" fillId="0" borderId="21" xfId="289" applyNumberFormat="1" applyFont="1" applyBorder="1" applyAlignment="1">
      <alignment horizontal="center" vertical="center"/>
    </xf>
    <xf numFmtId="3" fontId="44" fillId="0" borderId="54" xfId="289" applyNumberFormat="1" applyFont="1" applyBorder="1" applyAlignment="1">
      <alignment horizontal="right" vertical="center"/>
    </xf>
    <xf numFmtId="0" fontId="42" fillId="47" borderId="19" xfId="289" applyFont="1" applyFill="1" applyBorder="1" applyAlignment="1">
      <alignment horizontal="center" vertical="center" wrapText="1"/>
    </xf>
    <xf numFmtId="3" fontId="44" fillId="47" borderId="19" xfId="273" applyNumberFormat="1" applyFont="1" applyFill="1" applyBorder="1" applyAlignment="1">
      <alignment horizontal="center" vertical="center" wrapText="1"/>
    </xf>
    <xf numFmtId="0" fontId="58" fillId="72" borderId="25" xfId="289" applyFont="1" applyFill="1" applyBorder="1" applyAlignment="1">
      <alignment horizontal="center" vertical="center" wrapText="1"/>
    </xf>
    <xf numFmtId="0" fontId="51" fillId="0" borderId="19" xfId="276" applyFont="1" applyBorder="1" applyAlignment="1">
      <alignment horizontal="left" vertical="center" wrapText="1"/>
    </xf>
    <xf numFmtId="3" fontId="44" fillId="47" borderId="21" xfId="289" applyNumberFormat="1" applyFont="1" applyFill="1" applyBorder="1" applyAlignment="1">
      <alignment horizontal="center" vertical="center"/>
    </xf>
    <xf numFmtId="0" fontId="49" fillId="0" borderId="0" xfId="273" applyFont="1"/>
    <xf numFmtId="0" fontId="70" fillId="47" borderId="0" xfId="289" applyFont="1" applyFill="1"/>
    <xf numFmtId="3" fontId="59" fillId="47" borderId="19" xfId="238" applyNumberFormat="1" applyFont="1" applyFill="1" applyBorder="1" applyProtection="1">
      <alignment horizontal="right" vertical="center" wrapText="1"/>
    </xf>
    <xf numFmtId="0" fontId="52" fillId="0" borderId="55" xfId="289" applyFont="1" applyBorder="1" applyAlignment="1">
      <alignment horizontal="center" vertical="center" wrapText="1"/>
    </xf>
    <xf numFmtId="3" fontId="44" fillId="12" borderId="19" xfId="273" applyNumberFormat="1" applyFont="1" applyFill="1" applyBorder="1" applyAlignment="1">
      <alignment horizontal="left" vertical="center" wrapText="1"/>
    </xf>
    <xf numFmtId="3" fontId="44" fillId="12" borderId="24" xfId="273" applyNumberFormat="1" applyFont="1" applyFill="1" applyBorder="1" applyAlignment="1">
      <alignment horizontal="right" vertical="center"/>
    </xf>
    <xf numFmtId="3" fontId="42" fillId="44" borderId="51" xfId="273" applyNumberFormat="1" applyFont="1" applyFill="1" applyBorder="1" applyAlignment="1" applyProtection="1">
      <alignment horizontal="right" vertical="center"/>
      <protection locked="0"/>
    </xf>
    <xf numFmtId="0" fontId="54" fillId="0" borderId="19" xfId="273" applyFont="1" applyBorder="1" applyAlignment="1">
      <alignment horizontal="center" vertical="center" wrapText="1"/>
    </xf>
    <xf numFmtId="0" fontId="71" fillId="0" borderId="0" xfId="0" applyFont="1"/>
    <xf numFmtId="0" fontId="42" fillId="61" borderId="27" xfId="289" applyFont="1" applyFill="1" applyBorder="1" applyAlignment="1">
      <alignment horizontal="left" vertical="center" wrapText="1"/>
    </xf>
    <xf numFmtId="3" fontId="47" fillId="19" borderId="19" xfId="269" applyNumberFormat="1" applyFont="1" applyFill="1" applyBorder="1" applyAlignment="1">
      <alignment horizontal="right" vertical="center" wrapText="1"/>
    </xf>
    <xf numFmtId="0" fontId="42" fillId="74" borderId="19" xfId="289" applyFont="1" applyFill="1" applyBorder="1" applyAlignment="1">
      <alignment horizontal="center" vertical="center" wrapText="1"/>
    </xf>
    <xf numFmtId="0" fontId="58" fillId="72" borderId="33" xfId="289" applyFont="1" applyFill="1" applyBorder="1" applyAlignment="1">
      <alignment horizontal="center" vertical="center" wrapText="1"/>
    </xf>
    <xf numFmtId="49" fontId="51" fillId="49" borderId="19" xfId="289" applyNumberFormat="1" applyFont="1" applyFill="1" applyBorder="1" applyAlignment="1">
      <alignment horizontal="left" vertical="center" wrapText="1"/>
    </xf>
    <xf numFmtId="0" fontId="42" fillId="0" borderId="21" xfId="273" applyFont="1" applyBorder="1" applyAlignment="1">
      <alignment horizontal="center" vertical="center"/>
    </xf>
    <xf numFmtId="0" fontId="51" fillId="19" borderId="20" xfId="269" applyFont="1" applyFill="1" applyBorder="1" applyAlignment="1">
      <alignment horizontal="left" vertical="center" wrapText="1"/>
    </xf>
    <xf numFmtId="0" fontId="42" fillId="0" borderId="19" xfId="273" applyFont="1" applyBorder="1" applyAlignment="1">
      <alignment horizontal="left" vertical="center" wrapText="1"/>
    </xf>
    <xf numFmtId="0" fontId="44" fillId="0" borderId="56" xfId="273" applyFont="1" applyBorder="1" applyAlignment="1">
      <alignment horizontal="center" vertical="center"/>
    </xf>
    <xf numFmtId="3" fontId="42" fillId="48" borderId="57" xfId="289" applyNumberFormat="1" applyFont="1" applyFill="1" applyBorder="1" applyAlignment="1">
      <alignment horizontal="right" vertical="center" wrapText="1"/>
    </xf>
    <xf numFmtId="0" fontId="44" fillId="0" borderId="56" xfId="273" applyFont="1" applyBorder="1" applyAlignment="1">
      <alignment vertical="center"/>
    </xf>
    <xf numFmtId="3" fontId="42" fillId="53" borderId="58" xfId="273" applyNumberFormat="1" applyFont="1" applyFill="1" applyBorder="1" applyAlignment="1">
      <alignment horizontal="right" vertical="center"/>
    </xf>
    <xf numFmtId="3" fontId="42" fillId="53" borderId="59" xfId="273" applyNumberFormat="1" applyFont="1" applyFill="1" applyBorder="1" applyAlignment="1">
      <alignment horizontal="right" vertical="center"/>
    </xf>
    <xf numFmtId="0" fontId="44" fillId="0" borderId="60" xfId="273" applyFont="1" applyBorder="1" applyAlignment="1">
      <alignment vertical="center"/>
    </xf>
    <xf numFmtId="3" fontId="42" fillId="44" borderId="57" xfId="273" applyNumberFormat="1" applyFont="1" applyFill="1" applyBorder="1" applyAlignment="1" applyProtection="1">
      <alignment horizontal="right" vertical="center"/>
      <protection locked="0"/>
    </xf>
    <xf numFmtId="3" fontId="42" fillId="53" borderId="57" xfId="273" applyNumberFormat="1" applyFont="1" applyFill="1" applyBorder="1" applyAlignment="1">
      <alignment horizontal="right" vertical="center"/>
    </xf>
    <xf numFmtId="49" fontId="42" fillId="47" borderId="0" xfId="289" applyNumberFormat="1" applyFont="1" applyFill="1" applyAlignment="1">
      <alignment horizontal="right" vertical="center" wrapText="1"/>
    </xf>
    <xf numFmtId="3" fontId="42" fillId="51" borderId="61" xfId="273" applyNumberFormat="1" applyFont="1" applyFill="1" applyBorder="1" applyAlignment="1">
      <alignment horizontal="right" vertical="center"/>
    </xf>
    <xf numFmtId="3" fontId="42" fillId="44" borderId="62" xfId="273" applyNumberFormat="1" applyFont="1" applyFill="1" applyBorder="1" applyAlignment="1" applyProtection="1">
      <alignment horizontal="right" vertical="center"/>
      <protection locked="0"/>
    </xf>
    <xf numFmtId="0" fontId="42" fillId="0" borderId="63" xfId="273" applyFont="1" applyBorder="1" applyAlignment="1">
      <alignment horizontal="center" vertical="center"/>
    </xf>
    <xf numFmtId="3" fontId="44" fillId="12" borderId="57" xfId="273" applyNumberFormat="1" applyFont="1" applyFill="1" applyBorder="1" applyAlignment="1">
      <alignment horizontal="right" vertical="center"/>
    </xf>
    <xf numFmtId="3" fontId="42" fillId="48" borderId="59" xfId="289" applyNumberFormat="1" applyFont="1" applyFill="1" applyBorder="1" applyAlignment="1">
      <alignment horizontal="right" vertical="center" wrapText="1"/>
    </xf>
    <xf numFmtId="3" fontId="44" fillId="12" borderId="59" xfId="273" applyNumberFormat="1" applyFont="1" applyFill="1" applyBorder="1" applyAlignment="1">
      <alignment horizontal="right" vertical="center"/>
    </xf>
    <xf numFmtId="3" fontId="42" fillId="71" borderId="22" xfId="289" applyNumberFormat="1" applyFont="1" applyFill="1" applyBorder="1" applyAlignment="1">
      <alignment horizontal="left" vertical="center" wrapText="1"/>
    </xf>
    <xf numFmtId="0" fontId="0" fillId="47" borderId="0" xfId="269" applyFont="1" applyFill="1" applyAlignment="1">
      <alignment horizontal="left" vertical="center"/>
    </xf>
    <xf numFmtId="0" fontId="51" fillId="19" borderId="22" xfId="269" applyFont="1" applyFill="1" applyBorder="1" applyAlignment="1">
      <alignment horizontal="right" vertical="center" wrapText="1"/>
    </xf>
    <xf numFmtId="3" fontId="42" fillId="51" borderId="64" xfId="273" applyNumberFormat="1" applyFont="1" applyFill="1" applyBorder="1" applyAlignment="1">
      <alignment horizontal="right" vertical="center"/>
    </xf>
    <xf numFmtId="0" fontId="51" fillId="19" borderId="22" xfId="269" applyFont="1" applyFill="1" applyBorder="1" applyAlignment="1">
      <alignment horizontal="left" vertical="center" wrapText="1"/>
    </xf>
    <xf numFmtId="49" fontId="42" fillId="31" borderId="19" xfId="289" applyNumberFormat="1" applyFont="1" applyFill="1" applyBorder="1" applyAlignment="1">
      <alignment horizontal="center" vertical="center" wrapText="1"/>
    </xf>
    <xf numFmtId="3" fontId="42" fillId="51" borderId="40" xfId="273" applyNumberFormat="1" applyFont="1" applyFill="1" applyBorder="1" applyAlignment="1">
      <alignment horizontal="right" vertical="center"/>
    </xf>
    <xf numFmtId="0" fontId="42" fillId="0" borderId="27" xfId="273" applyFont="1" applyBorder="1" applyAlignment="1">
      <alignment vertical="center"/>
    </xf>
    <xf numFmtId="0" fontId="42" fillId="0" borderId="19" xfId="273" applyFont="1" applyBorder="1" applyAlignment="1">
      <alignment vertical="center"/>
    </xf>
    <xf numFmtId="3" fontId="42" fillId="44" borderId="49" xfId="273" applyNumberFormat="1" applyFont="1" applyFill="1" applyBorder="1" applyAlignment="1" applyProtection="1">
      <alignment horizontal="right" vertical="center"/>
      <protection locked="0"/>
    </xf>
    <xf numFmtId="3" fontId="42" fillId="53" borderId="49" xfId="273" applyNumberFormat="1" applyFont="1" applyFill="1" applyBorder="1" applyAlignment="1">
      <alignment horizontal="right" vertical="center"/>
    </xf>
    <xf numFmtId="3" fontId="42" fillId="53" borderId="65" xfId="273" applyNumberFormat="1" applyFont="1" applyFill="1" applyBorder="1" applyAlignment="1">
      <alignment horizontal="right" vertical="center"/>
    </xf>
    <xf numFmtId="0" fontId="42" fillId="0" borderId="24" xfId="273" applyFont="1" applyBorder="1" applyAlignment="1">
      <alignment vertical="center"/>
    </xf>
    <xf numFmtId="0" fontId="42" fillId="0" borderId="62" xfId="273" applyFont="1" applyBorder="1" applyAlignment="1">
      <alignment vertical="center"/>
    </xf>
    <xf numFmtId="3" fontId="42" fillId="53" borderId="45" xfId="273" applyNumberFormat="1" applyFont="1" applyFill="1" applyBorder="1" applyAlignment="1">
      <alignment horizontal="right" vertical="center"/>
    </xf>
    <xf numFmtId="0" fontId="42" fillId="0" borderId="25" xfId="273" applyFont="1" applyBorder="1" applyAlignment="1">
      <alignment vertical="center"/>
    </xf>
    <xf numFmtId="3" fontId="44" fillId="12" borderId="25" xfId="273" applyNumberFormat="1" applyFont="1" applyFill="1" applyBorder="1" applyAlignment="1">
      <alignment horizontal="right" vertical="center"/>
    </xf>
    <xf numFmtId="0" fontId="42" fillId="0" borderId="22" xfId="273" applyFont="1" applyBorder="1" applyAlignment="1">
      <alignment vertical="center"/>
    </xf>
    <xf numFmtId="3" fontId="42" fillId="44" borderId="27" xfId="273" applyNumberFormat="1" applyFont="1" applyFill="1" applyBorder="1" applyAlignment="1" applyProtection="1">
      <alignment horizontal="right" vertical="center"/>
      <protection locked="0"/>
    </xf>
    <xf numFmtId="0" fontId="42" fillId="0" borderId="0" xfId="289" applyFont="1" applyAlignment="1">
      <alignment horizontal="center" vertical="center" wrapText="1"/>
    </xf>
    <xf numFmtId="0" fontId="142" fillId="47" borderId="0" xfId="289" applyFill="1"/>
    <xf numFmtId="3" fontId="58" fillId="0" borderId="0" xfId="0" applyNumberFormat="1" applyFont="1"/>
    <xf numFmtId="0" fontId="42" fillId="0" borderId="0" xfId="273" applyFont="1"/>
    <xf numFmtId="0" fontId="142" fillId="0" borderId="0" xfId="289" applyAlignment="1">
      <alignment horizontal="center" wrapText="1"/>
    </xf>
    <xf numFmtId="3" fontId="42" fillId="44" borderId="59" xfId="273" applyNumberFormat="1" applyFont="1" applyFill="1" applyBorder="1" applyAlignment="1" applyProtection="1">
      <alignment horizontal="right" vertical="center"/>
      <protection locked="0"/>
    </xf>
    <xf numFmtId="167" fontId="42" fillId="74" borderId="19" xfId="289" applyNumberFormat="1" applyFont="1" applyFill="1" applyBorder="1" applyAlignment="1">
      <alignment horizontal="center" vertical="center" wrapText="1"/>
    </xf>
    <xf numFmtId="49" fontId="0" fillId="0" borderId="19" xfId="0" applyNumberFormat="1" applyBorder="1"/>
    <xf numFmtId="0" fontId="49" fillId="0" borderId="21" xfId="0" applyFont="1" applyBorder="1"/>
    <xf numFmtId="4" fontId="54" fillId="0" borderId="50" xfId="0" quotePrefix="1" applyNumberFormat="1" applyFont="1" applyBorder="1" applyAlignment="1">
      <alignment horizontal="center" vertical="center"/>
    </xf>
    <xf numFmtId="4" fontId="61" fillId="0" borderId="67" xfId="266" applyNumberFormat="1" applyFont="1" applyBorder="1"/>
    <xf numFmtId="4" fontId="47" fillId="19" borderId="19" xfId="276" applyNumberFormat="1" applyFont="1" applyFill="1" applyBorder="1" applyAlignment="1">
      <alignment horizontal="center" vertical="center" wrapText="1"/>
    </xf>
    <xf numFmtId="1" fontId="42" fillId="71" borderId="22" xfId="289" applyNumberFormat="1" applyFont="1" applyFill="1" applyBorder="1" applyAlignment="1">
      <alignment horizontal="left" vertical="center" wrapText="1"/>
    </xf>
    <xf numFmtId="0" fontId="50" fillId="0" borderId="0" xfId="289" applyFont="1" applyAlignment="1">
      <alignment horizontal="center" vertical="center"/>
    </xf>
    <xf numFmtId="3" fontId="46" fillId="0" borderId="0" xfId="289" applyNumberFormat="1" applyFont="1" applyAlignment="1">
      <alignment horizontal="right" vertical="center" wrapText="1"/>
    </xf>
    <xf numFmtId="0" fontId="47" fillId="19" borderId="19" xfId="269" applyFont="1" applyFill="1" applyBorder="1" applyAlignment="1">
      <alignment horizontal="center" vertical="center" wrapText="1"/>
    </xf>
    <xf numFmtId="3" fontId="42" fillId="44" borderId="65" xfId="273" applyNumberFormat="1" applyFont="1" applyFill="1" applyBorder="1" applyAlignment="1" applyProtection="1">
      <alignment horizontal="right" vertical="center"/>
      <protection locked="0"/>
    </xf>
    <xf numFmtId="49" fontId="42" fillId="47" borderId="19" xfId="289" applyNumberFormat="1" applyFont="1" applyFill="1" applyBorder="1" applyAlignment="1">
      <alignment horizontal="center" vertical="center" wrapText="1"/>
    </xf>
    <xf numFmtId="0" fontId="29" fillId="0" borderId="0" xfId="241" applyBorder="1" applyAlignment="1" applyProtection="1">
      <alignment vertical="center"/>
    </xf>
    <xf numFmtId="0" fontId="46" fillId="0" borderId="0" xfId="265" applyFont="1" applyAlignment="1">
      <alignment horizontal="left" vertical="center"/>
    </xf>
    <xf numFmtId="0" fontId="67" fillId="47" borderId="0" xfId="269" applyFont="1" applyFill="1" applyAlignment="1">
      <alignment horizontal="left" vertical="center"/>
    </xf>
    <xf numFmtId="0" fontId="142" fillId="0" borderId="0" xfId="273" applyAlignment="1">
      <alignment horizontal="center" vertical="center"/>
    </xf>
    <xf numFmtId="1" fontId="50" fillId="0" borderId="27" xfId="289" applyNumberFormat="1" applyFont="1" applyBorder="1" applyAlignment="1">
      <alignment horizontal="left" vertical="center" wrapText="1"/>
    </xf>
    <xf numFmtId="49" fontId="42" fillId="47" borderId="0" xfId="289" applyNumberFormat="1" applyFont="1" applyFill="1" applyAlignment="1">
      <alignment horizontal="center" vertical="center" wrapText="1"/>
    </xf>
    <xf numFmtId="0" fontId="72" fillId="76" borderId="22" xfId="294" applyFont="1" applyFill="1" applyBorder="1" applyAlignment="1">
      <alignment vertical="center"/>
    </xf>
    <xf numFmtId="0" fontId="0" fillId="47" borderId="19" xfId="269" applyFont="1" applyFill="1" applyBorder="1" applyAlignment="1">
      <alignment horizontal="left" vertical="center"/>
    </xf>
    <xf numFmtId="167" fontId="42" fillId="77" borderId="19" xfId="289" applyNumberFormat="1" applyFont="1" applyFill="1" applyBorder="1" applyAlignment="1">
      <alignment horizontal="center" vertical="center" wrapText="1"/>
    </xf>
    <xf numFmtId="0" fontId="42" fillId="0" borderId="19" xfId="269" applyFont="1" applyBorder="1" applyAlignment="1">
      <alignment horizontal="left" vertical="center" wrapText="1"/>
    </xf>
    <xf numFmtId="0" fontId="142" fillId="0" borderId="0" xfId="273" applyAlignment="1">
      <alignment vertical="center"/>
    </xf>
    <xf numFmtId="0" fontId="42" fillId="0" borderId="20" xfId="289" applyFont="1" applyBorder="1" applyAlignment="1">
      <alignment horizontal="left" vertical="center" wrapText="1"/>
    </xf>
    <xf numFmtId="167" fontId="42" fillId="31" borderId="19" xfId="289" applyNumberFormat="1" applyFont="1" applyFill="1" applyBorder="1" applyAlignment="1">
      <alignment horizontal="center" vertical="center" wrapText="1"/>
    </xf>
    <xf numFmtId="0" fontId="42" fillId="0" borderId="68" xfId="289" applyFont="1" applyBorder="1" applyAlignment="1">
      <alignment horizontal="center" vertical="center"/>
    </xf>
    <xf numFmtId="3" fontId="0" fillId="53" borderId="19" xfId="0" applyNumberFormat="1" applyFill="1" applyBorder="1" applyAlignment="1">
      <alignment horizontal="right" vertical="center"/>
    </xf>
    <xf numFmtId="3" fontId="142" fillId="0" borderId="0" xfId="289" applyNumberFormat="1"/>
    <xf numFmtId="167" fontId="42" fillId="73" borderId="70" xfId="289" applyNumberFormat="1" applyFont="1" applyFill="1" applyBorder="1" applyAlignment="1">
      <alignment horizontal="center" vertical="center" wrapText="1"/>
    </xf>
    <xf numFmtId="0" fontId="47" fillId="19" borderId="28" xfId="294" applyFont="1" applyFill="1" applyBorder="1" applyAlignment="1">
      <alignment horizontal="left" vertical="center"/>
    </xf>
    <xf numFmtId="0" fontId="58" fillId="57" borderId="25" xfId="289" applyFont="1" applyFill="1" applyBorder="1" applyAlignment="1">
      <alignment horizontal="right" vertical="center" wrapText="1"/>
    </xf>
    <xf numFmtId="0" fontId="52" fillId="47" borderId="32" xfId="289" applyFont="1" applyFill="1" applyBorder="1" applyAlignment="1">
      <alignment horizontal="center" vertical="center" wrapText="1"/>
    </xf>
    <xf numFmtId="167" fontId="42" fillId="58" borderId="19" xfId="289" applyNumberFormat="1" applyFont="1" applyFill="1" applyBorder="1" applyAlignment="1">
      <alignment horizontal="center" vertical="center" wrapText="1"/>
    </xf>
    <xf numFmtId="0" fontId="52" fillId="0" borderId="72" xfId="289" applyFont="1" applyBorder="1" applyAlignment="1">
      <alignment horizontal="center" vertical="center" wrapText="1"/>
    </xf>
    <xf numFmtId="4" fontId="62" fillId="0" borderId="19" xfId="269" applyNumberFormat="1" applyFont="1" applyBorder="1" applyAlignment="1">
      <alignment horizontal="right" vertical="center"/>
    </xf>
    <xf numFmtId="0" fontId="142" fillId="0" borderId="19" xfId="273" applyBorder="1" applyAlignment="1">
      <alignment vertical="center" wrapText="1"/>
    </xf>
    <xf numFmtId="3" fontId="42" fillId="45" borderId="25" xfId="289" applyNumberFormat="1" applyFont="1" applyFill="1" applyBorder="1" applyAlignment="1">
      <alignment horizontal="right" vertical="center" wrapText="1"/>
    </xf>
    <xf numFmtId="0" fontId="49" fillId="47" borderId="19" xfId="0" applyFont="1" applyFill="1" applyBorder="1"/>
    <xf numFmtId="0" fontId="42" fillId="78" borderId="19" xfId="289" applyFont="1" applyFill="1" applyBorder="1" applyAlignment="1">
      <alignment horizontal="center" vertical="center" wrapText="1"/>
    </xf>
    <xf numFmtId="0" fontId="44" fillId="0" borderId="0" xfId="273" applyFont="1" applyAlignment="1">
      <alignment horizontal="center" vertical="center" wrapText="1"/>
    </xf>
    <xf numFmtId="167" fontId="42" fillId="78" borderId="25" xfId="289" applyNumberFormat="1" applyFont="1" applyFill="1" applyBorder="1" applyAlignment="1">
      <alignment horizontal="center" vertical="center" wrapText="1"/>
    </xf>
    <xf numFmtId="3" fontId="47" fillId="0" borderId="19" xfId="269" applyNumberFormat="1" applyFont="1" applyBorder="1" applyAlignment="1">
      <alignment horizontal="center" vertical="center" wrapText="1"/>
    </xf>
    <xf numFmtId="0" fontId="42" fillId="19" borderId="0" xfId="269" applyFont="1" applyFill="1" applyAlignment="1">
      <alignment horizontal="left" vertical="center"/>
    </xf>
    <xf numFmtId="167" fontId="42" fillId="74" borderId="51" xfId="289" applyNumberFormat="1" applyFont="1" applyFill="1" applyBorder="1" applyAlignment="1">
      <alignment horizontal="center" vertical="center" wrapText="1"/>
    </xf>
    <xf numFmtId="0" fontId="73" fillId="34" borderId="0" xfId="273" applyFont="1" applyFill="1" applyAlignment="1">
      <alignment horizontal="left" vertical="center"/>
    </xf>
    <xf numFmtId="0" fontId="42" fillId="47" borderId="0" xfId="289" applyFont="1" applyFill="1" applyAlignment="1">
      <alignment horizontal="center" vertical="center"/>
    </xf>
    <xf numFmtId="0" fontId="49" fillId="0" borderId="0" xfId="289" applyFont="1"/>
    <xf numFmtId="0" fontId="42" fillId="74" borderId="22" xfId="289" applyFont="1" applyFill="1" applyBorder="1" applyAlignment="1">
      <alignment horizontal="center" vertical="center" wrapText="1"/>
    </xf>
    <xf numFmtId="0" fontId="42" fillId="65" borderId="22" xfId="289" applyFont="1" applyFill="1" applyBorder="1" applyAlignment="1">
      <alignment horizontal="left" vertical="center" wrapText="1"/>
    </xf>
    <xf numFmtId="0" fontId="142" fillId="72" borderId="22" xfId="289" applyFill="1" applyBorder="1" applyAlignment="1">
      <alignment horizontal="center" vertical="center" wrapText="1"/>
    </xf>
    <xf numFmtId="0" fontId="42" fillId="0" borderId="22" xfId="289" applyFont="1" applyBorder="1" applyAlignment="1">
      <alignment vertical="center" wrapText="1"/>
    </xf>
    <xf numFmtId="0" fontId="0" fillId="0" borderId="0" xfId="269" applyFont="1" applyAlignment="1">
      <alignment horizontal="center" vertical="center" wrapText="1"/>
    </xf>
    <xf numFmtId="167" fontId="42" fillId="0" borderId="19" xfId="289" applyNumberFormat="1" applyFont="1" applyBorder="1" applyAlignment="1">
      <alignment horizontal="center" vertical="center" wrapText="1"/>
    </xf>
    <xf numFmtId="0" fontId="42" fillId="0" borderId="27" xfId="289" applyFont="1" applyBorder="1" applyAlignment="1">
      <alignment vertical="center" wrapText="1"/>
    </xf>
    <xf numFmtId="0" fontId="51" fillId="47" borderId="0" xfId="269" applyFont="1" applyFill="1" applyAlignment="1">
      <alignment horizontal="left" vertical="center" wrapText="1"/>
    </xf>
    <xf numFmtId="167" fontId="42" fillId="79" borderId="75" xfId="289" applyNumberFormat="1" applyFont="1" applyFill="1" applyBorder="1" applyAlignment="1">
      <alignment horizontal="center" vertical="center" wrapText="1"/>
    </xf>
    <xf numFmtId="0" fontId="0" fillId="0" borderId="48" xfId="0" applyBorder="1" applyAlignment="1">
      <alignment horizontal="center" vertical="center" wrapText="1"/>
    </xf>
    <xf numFmtId="0" fontId="42" fillId="47" borderId="27" xfId="289" applyFont="1" applyFill="1" applyBorder="1" applyAlignment="1">
      <alignment horizontal="left" vertical="center" wrapText="1"/>
    </xf>
    <xf numFmtId="0" fontId="142" fillId="0" borderId="19" xfId="273" applyBorder="1" applyAlignment="1">
      <alignment vertical="center"/>
    </xf>
    <xf numFmtId="0" fontId="0" fillId="19" borderId="0" xfId="269" applyFont="1" applyFill="1" applyAlignment="1">
      <alignment horizontal="left" vertical="center" wrapText="1"/>
    </xf>
    <xf numFmtId="0" fontId="42" fillId="77" borderId="19" xfId="289" applyFont="1" applyFill="1" applyBorder="1" applyAlignment="1">
      <alignment horizontal="center" vertical="center" wrapText="1"/>
    </xf>
    <xf numFmtId="0" fontId="42" fillId="19" borderId="19" xfId="269" applyFont="1" applyFill="1" applyBorder="1" applyAlignment="1">
      <alignment horizontal="left" vertical="center" wrapText="1"/>
    </xf>
    <xf numFmtId="0" fontId="50" fillId="0" borderId="22" xfId="289" applyFont="1" applyBorder="1" applyAlignment="1">
      <alignment horizontal="left" vertical="center" wrapText="1"/>
    </xf>
    <xf numFmtId="0" fontId="142" fillId="0" borderId="0" xfId="273" applyAlignment="1">
      <alignment horizontal="center" vertical="center" wrapText="1"/>
    </xf>
    <xf numFmtId="0" fontId="42" fillId="31" borderId="25" xfId="289" applyFont="1" applyFill="1" applyBorder="1" applyAlignment="1">
      <alignment horizontal="center" vertical="center" wrapText="1"/>
    </xf>
    <xf numFmtId="49" fontId="42" fillId="80" borderId="19" xfId="289" applyNumberFormat="1" applyFont="1" applyFill="1" applyBorder="1" applyAlignment="1">
      <alignment horizontal="center" vertical="center" wrapText="1"/>
    </xf>
    <xf numFmtId="0" fontId="44" fillId="81" borderId="32" xfId="273" applyFont="1" applyFill="1" applyBorder="1" applyAlignment="1">
      <alignment vertical="center"/>
    </xf>
    <xf numFmtId="0" fontId="50" fillId="0" borderId="27" xfId="289" applyFont="1" applyBorder="1" applyAlignment="1">
      <alignment horizontal="left" vertical="center" wrapText="1"/>
    </xf>
    <xf numFmtId="171" fontId="74" fillId="82" borderId="19" xfId="265" applyNumberFormat="1" applyFont="1" applyFill="1" applyBorder="1" applyAlignment="1">
      <alignment horizontal="left" vertical="center" wrapText="1"/>
    </xf>
    <xf numFmtId="10" fontId="47" fillId="47" borderId="28" xfId="269" applyNumberFormat="1" applyFont="1" applyFill="1" applyBorder="1" applyAlignment="1">
      <alignment horizontal="center" vertical="center" wrapText="1"/>
    </xf>
    <xf numFmtId="0" fontId="69" fillId="0" borderId="0" xfId="273" applyFont="1"/>
    <xf numFmtId="0" fontId="0" fillId="47" borderId="19" xfId="269" applyFont="1" applyFill="1" applyBorder="1" applyAlignment="1">
      <alignment horizontal="left" vertical="center" wrapText="1"/>
    </xf>
    <xf numFmtId="169" fontId="54" fillId="53" borderId="19" xfId="0" applyNumberFormat="1" applyFont="1" applyFill="1" applyBorder="1" applyAlignment="1">
      <alignment horizontal="center" vertical="center"/>
    </xf>
    <xf numFmtId="4" fontId="47" fillId="53" borderId="19" xfId="0" applyNumberFormat="1" applyFont="1" applyFill="1" applyBorder="1" applyAlignment="1">
      <alignment vertical="center"/>
    </xf>
    <xf numFmtId="3" fontId="42" fillId="44" borderId="19" xfId="273" applyNumberFormat="1" applyFont="1" applyFill="1" applyBorder="1" applyAlignment="1" applyProtection="1">
      <alignment vertical="center"/>
      <protection locked="0"/>
    </xf>
    <xf numFmtId="0" fontId="47" fillId="76" borderId="22" xfId="276" applyFont="1" applyFill="1" applyBorder="1" applyAlignment="1">
      <alignment vertical="center"/>
    </xf>
    <xf numFmtId="3" fontId="75" fillId="0" borderId="19" xfId="238" applyNumberFormat="1" applyFont="1" applyFill="1" applyBorder="1" applyAlignment="1" applyProtection="1">
      <alignment horizontal="center" vertical="center" wrapText="1"/>
    </xf>
    <xf numFmtId="0" fontId="51" fillId="76" borderId="22" xfId="276" applyFont="1" applyFill="1" applyBorder="1" applyAlignment="1">
      <alignment vertical="center"/>
    </xf>
    <xf numFmtId="0" fontId="76" fillId="47" borderId="27" xfId="269" applyFont="1" applyFill="1" applyBorder="1" applyAlignment="1">
      <alignment vertical="center"/>
    </xf>
    <xf numFmtId="3" fontId="42" fillId="0" borderId="0" xfId="273" applyNumberFormat="1" applyFont="1" applyAlignment="1">
      <alignment vertical="center"/>
    </xf>
    <xf numFmtId="0" fontId="61" fillId="0" borderId="0" xfId="0" applyFont="1"/>
    <xf numFmtId="0" fontId="76" fillId="47" borderId="0" xfId="269" applyFont="1" applyFill="1" applyAlignment="1">
      <alignment horizontal="left" vertical="center" wrapText="1"/>
    </xf>
    <xf numFmtId="0" fontId="44" fillId="0" borderId="0" xfId="269" applyFont="1" applyAlignment="1">
      <alignment horizontal="left" vertical="center" wrapText="1"/>
    </xf>
    <xf numFmtId="167" fontId="42" fillId="80" borderId="19" xfId="289" applyNumberFormat="1" applyFont="1" applyFill="1" applyBorder="1" applyAlignment="1">
      <alignment horizontal="center" vertical="center" wrapText="1"/>
    </xf>
    <xf numFmtId="0" fontId="42" fillId="84" borderId="27" xfId="289" applyFont="1" applyFill="1" applyBorder="1" applyAlignment="1">
      <alignment horizontal="left" vertical="center" wrapText="1"/>
    </xf>
    <xf numFmtId="0" fontId="42" fillId="47" borderId="22" xfId="289" applyFont="1" applyFill="1" applyBorder="1" applyAlignment="1">
      <alignment horizontal="left" vertical="center" wrapText="1"/>
    </xf>
    <xf numFmtId="0" fontId="51" fillId="0" borderId="19" xfId="269" applyFont="1" applyBorder="1" applyAlignment="1">
      <alignment horizontal="right" vertical="center" wrapText="1"/>
    </xf>
    <xf numFmtId="0" fontId="78" fillId="0" borderId="0" xfId="273" applyFont="1" applyAlignment="1">
      <alignment horizontal="center" vertical="center" wrapText="1"/>
    </xf>
    <xf numFmtId="0" fontId="42" fillId="70" borderId="19" xfId="273" applyFont="1" applyFill="1" applyBorder="1" applyAlignment="1">
      <alignment horizontal="center" vertical="center"/>
    </xf>
    <xf numFmtId="49" fontId="42" fillId="0" borderId="0" xfId="273" applyNumberFormat="1" applyFont="1"/>
    <xf numFmtId="1" fontId="42" fillId="47" borderId="22" xfId="289" applyNumberFormat="1" applyFont="1" applyFill="1" applyBorder="1" applyAlignment="1">
      <alignment horizontal="left" vertical="center" wrapText="1"/>
    </xf>
    <xf numFmtId="3" fontId="45" fillId="0" borderId="0" xfId="273" applyNumberFormat="1" applyFont="1"/>
    <xf numFmtId="0" fontId="47" fillId="85" borderId="22" xfId="294" applyFont="1" applyFill="1" applyBorder="1" applyAlignment="1">
      <alignment vertical="center"/>
    </xf>
    <xf numFmtId="3" fontId="42" fillId="44" borderId="24" xfId="273" applyNumberFormat="1" applyFont="1" applyFill="1" applyBorder="1" applyAlignment="1" applyProtection="1">
      <alignment vertical="center"/>
      <protection locked="0"/>
    </xf>
    <xf numFmtId="0" fontId="142" fillId="0" borderId="0" xfId="289" applyAlignment="1">
      <alignment horizontal="center"/>
    </xf>
    <xf numFmtId="3" fontId="42" fillId="44" borderId="23" xfId="273" applyNumberFormat="1" applyFont="1" applyFill="1" applyBorder="1" applyAlignment="1" applyProtection="1">
      <alignment vertical="center"/>
      <protection locked="0"/>
    </xf>
    <xf numFmtId="0" fontId="46" fillId="0" borderId="0" xfId="0" applyFont="1" applyAlignment="1">
      <alignment vertical="center"/>
    </xf>
    <xf numFmtId="0" fontId="47" fillId="86" borderId="22" xfId="276" applyFont="1" applyFill="1" applyBorder="1" applyAlignment="1">
      <alignment horizontal="left" vertical="center"/>
    </xf>
    <xf numFmtId="0" fontId="42" fillId="87" borderId="19" xfId="289" applyFont="1" applyFill="1" applyBorder="1" applyAlignment="1">
      <alignment horizontal="center" vertical="center" wrapText="1"/>
    </xf>
    <xf numFmtId="0" fontId="142" fillId="0" borderId="28" xfId="273" applyBorder="1" applyAlignment="1">
      <alignment horizontal="left" vertical="center" wrapText="1"/>
    </xf>
    <xf numFmtId="0" fontId="67" fillId="0" borderId="0" xfId="269" applyFont="1" applyAlignment="1">
      <alignment horizontal="left" vertical="center" wrapText="1"/>
    </xf>
    <xf numFmtId="0" fontId="49" fillId="0" borderId="0" xfId="0" applyFont="1" applyAlignment="1">
      <alignment horizontal="center" vertical="center" wrapText="1"/>
    </xf>
    <xf numFmtId="10" fontId="47" fillId="47" borderId="19" xfId="269" applyNumberFormat="1" applyFont="1" applyFill="1" applyBorder="1" applyAlignment="1">
      <alignment horizontal="center" vertical="center" wrapText="1"/>
    </xf>
    <xf numFmtId="0" fontId="67" fillId="0" borderId="0" xfId="269" applyFont="1" applyAlignment="1">
      <alignment horizontal="center" vertical="center" wrapText="1"/>
    </xf>
    <xf numFmtId="172" fontId="65" fillId="44" borderId="84" xfId="248" applyNumberFormat="1" applyFont="1" applyFill="1" applyBorder="1" applyAlignment="1" applyProtection="1">
      <alignment vertical="center"/>
      <protection locked="0"/>
    </xf>
    <xf numFmtId="0" fontId="44" fillId="76" borderId="0" xfId="276" applyFont="1" applyFill="1" applyAlignment="1">
      <alignment vertical="center"/>
    </xf>
    <xf numFmtId="0" fontId="26" fillId="0" borderId="0" xfId="228"/>
    <xf numFmtId="0" fontId="42" fillId="79" borderId="52" xfId="289" applyFont="1" applyFill="1" applyBorder="1" applyAlignment="1">
      <alignment horizontal="center" vertical="center" wrapText="1"/>
    </xf>
    <xf numFmtId="171" fontId="64" fillId="0" borderId="19" xfId="265" applyNumberFormat="1" applyFont="1" applyBorder="1" applyAlignment="1">
      <alignment horizontal="left" vertical="center" wrapText="1"/>
    </xf>
    <xf numFmtId="0" fontId="51" fillId="47" borderId="19" xfId="276" applyFont="1" applyFill="1" applyBorder="1" applyAlignment="1">
      <alignment horizontal="left" vertical="center" wrapText="1"/>
    </xf>
    <xf numFmtId="171" fontId="79" fillId="0" borderId="19" xfId="265" applyNumberFormat="1" applyFont="1" applyBorder="1" applyAlignment="1">
      <alignment horizontal="right" vertical="center" wrapText="1"/>
    </xf>
    <xf numFmtId="0" fontId="42" fillId="0" borderId="0" xfId="289" applyFont="1" applyAlignment="1">
      <alignment horizontal="left" vertical="center" wrapText="1"/>
    </xf>
    <xf numFmtId="4" fontId="60" fillId="0" borderId="19" xfId="269" applyNumberFormat="1" applyFont="1" applyBorder="1" applyAlignment="1">
      <alignment horizontal="right" vertical="center"/>
    </xf>
    <xf numFmtId="0" fontId="51" fillId="0" borderId="19" xfId="294" applyFont="1" applyBorder="1" applyAlignment="1">
      <alignment vertical="center" wrapText="1"/>
    </xf>
    <xf numFmtId="3" fontId="0" fillId="47" borderId="19" xfId="0" applyNumberFormat="1" applyFill="1" applyBorder="1"/>
    <xf numFmtId="0" fontId="81" fillId="0" borderId="19" xfId="273" applyFont="1" applyBorder="1" applyAlignment="1">
      <alignment horizontal="center" vertical="center"/>
    </xf>
    <xf numFmtId="0" fontId="42" fillId="0" borderId="0" xfId="0" applyFont="1" applyAlignment="1">
      <alignment horizontal="center"/>
    </xf>
    <xf numFmtId="0" fontId="47" fillId="20" borderId="22" xfId="276" applyFont="1" applyFill="1" applyBorder="1" applyAlignment="1">
      <alignment vertical="center"/>
    </xf>
    <xf numFmtId="0" fontId="42" fillId="0" borderId="0" xfId="289" applyFont="1" applyAlignment="1">
      <alignment horizontal="center" wrapText="1"/>
    </xf>
    <xf numFmtId="0" fontId="42" fillId="80" borderId="19" xfId="289" applyFont="1" applyFill="1" applyBorder="1" applyAlignment="1">
      <alignment horizontal="center" vertical="center" wrapText="1"/>
    </xf>
    <xf numFmtId="3" fontId="0" fillId="50" borderId="19" xfId="0" applyNumberFormat="1" applyFill="1" applyBorder="1" applyAlignment="1" applyProtection="1">
      <alignment vertical="center"/>
      <protection locked="0"/>
    </xf>
    <xf numFmtId="0" fontId="52" fillId="0" borderId="30" xfId="289" applyFont="1" applyBorder="1" applyAlignment="1">
      <alignment horizontal="center" vertical="center"/>
    </xf>
    <xf numFmtId="3" fontId="60" fillId="0" borderId="19" xfId="238" applyNumberFormat="1" applyFont="1" applyFill="1" applyBorder="1" applyProtection="1">
      <alignment horizontal="right" vertical="center" wrapText="1"/>
    </xf>
    <xf numFmtId="0" fontId="42" fillId="58" borderId="25" xfId="289" applyFont="1" applyFill="1" applyBorder="1" applyAlignment="1">
      <alignment horizontal="center" vertical="center" wrapText="1"/>
    </xf>
    <xf numFmtId="0" fontId="42" fillId="86" borderId="19" xfId="289" applyFont="1" applyFill="1" applyBorder="1" applyAlignment="1">
      <alignment horizontal="center" vertical="center" wrapText="1"/>
    </xf>
    <xf numFmtId="0" fontId="0" fillId="0" borderId="19" xfId="0" applyBorder="1" applyAlignment="1">
      <alignment horizontal="center" vertical="center"/>
    </xf>
    <xf numFmtId="49" fontId="0" fillId="0" borderId="0" xfId="0" applyNumberFormat="1" applyAlignment="1">
      <alignment horizontal="center"/>
    </xf>
    <xf numFmtId="0" fontId="51" fillId="0" borderId="22" xfId="269" applyFont="1" applyBorder="1" applyAlignment="1">
      <alignment vertical="center" wrapText="1"/>
    </xf>
    <xf numFmtId="0" fontId="82" fillId="52" borderId="27" xfId="289" applyFont="1" applyFill="1" applyBorder="1" applyAlignment="1">
      <alignment horizontal="left" vertical="center" wrapText="1"/>
    </xf>
    <xf numFmtId="167" fontId="42" fillId="86" borderId="19" xfId="289" applyNumberFormat="1" applyFont="1" applyFill="1" applyBorder="1" applyAlignment="1">
      <alignment horizontal="center" vertical="center" wrapText="1"/>
    </xf>
    <xf numFmtId="0" fontId="42" fillId="88" borderId="19" xfId="289" applyFont="1" applyFill="1" applyBorder="1" applyAlignment="1">
      <alignment horizontal="center" vertical="center" wrapText="1"/>
    </xf>
    <xf numFmtId="0" fontId="142" fillId="0" borderId="0" xfId="289" applyAlignment="1">
      <alignment horizontal="center" vertical="center" wrapText="1"/>
    </xf>
    <xf numFmtId="0" fontId="47" fillId="19" borderId="22" xfId="294" applyFont="1" applyFill="1" applyBorder="1" applyAlignment="1">
      <alignment horizontal="left" vertical="center"/>
    </xf>
    <xf numFmtId="0" fontId="42" fillId="0" borderId="19" xfId="273" applyFont="1" applyBorder="1" applyAlignment="1">
      <alignment horizontal="center"/>
    </xf>
    <xf numFmtId="0" fontId="42" fillId="70" borderId="56" xfId="273" applyFont="1" applyFill="1" applyBorder="1" applyAlignment="1">
      <alignment vertical="center"/>
    </xf>
    <xf numFmtId="171" fontId="83" fillId="0" borderId="19" xfId="265" applyNumberFormat="1" applyFont="1" applyBorder="1" applyAlignment="1">
      <alignment horizontal="center" vertical="center" wrapText="1"/>
    </xf>
    <xf numFmtId="167" fontId="42" fillId="0" borderId="85" xfId="289" applyNumberFormat="1" applyFont="1" applyBorder="1" applyAlignment="1">
      <alignment horizontal="center" vertical="center" wrapText="1"/>
    </xf>
    <xf numFmtId="3" fontId="59" fillId="48" borderId="28" xfId="238" applyNumberFormat="1" applyFont="1" applyFill="1" applyBorder="1" applyProtection="1">
      <alignment horizontal="right" vertical="center" wrapText="1"/>
    </xf>
    <xf numFmtId="0" fontId="51" fillId="47" borderId="19" xfId="269" applyFont="1" applyFill="1" applyBorder="1" applyAlignment="1">
      <alignment vertical="center" wrapText="1"/>
    </xf>
    <xf numFmtId="167" fontId="142" fillId="0" borderId="0" xfId="273" applyNumberFormat="1" applyAlignment="1">
      <alignment horizontal="center"/>
    </xf>
    <xf numFmtId="0" fontId="58" fillId="89" borderId="25" xfId="289" applyFont="1" applyFill="1" applyBorder="1" applyAlignment="1">
      <alignment horizontal="center" vertical="center" wrapText="1"/>
    </xf>
    <xf numFmtId="0" fontId="46" fillId="0" borderId="19" xfId="0" applyFont="1" applyBorder="1" applyAlignment="1">
      <alignment horizontal="center" vertical="center"/>
    </xf>
    <xf numFmtId="3" fontId="62" fillId="50" borderId="28" xfId="238" applyNumberFormat="1" applyFont="1" applyFill="1" applyBorder="1">
      <alignment horizontal="right" vertical="center" wrapText="1"/>
      <protection locked="0"/>
    </xf>
    <xf numFmtId="3" fontId="75" fillId="47" borderId="0" xfId="238" applyNumberFormat="1" applyFont="1" applyFill="1" applyBorder="1" applyAlignment="1" applyProtection="1">
      <alignment horizontal="center" vertical="center" wrapText="1"/>
    </xf>
    <xf numFmtId="0" fontId="66" fillId="0" borderId="43" xfId="273" applyFont="1" applyBorder="1"/>
    <xf numFmtId="0" fontId="42" fillId="47" borderId="27" xfId="289" applyFont="1" applyFill="1" applyBorder="1" applyAlignment="1">
      <alignment horizontal="left" vertical="center"/>
    </xf>
    <xf numFmtId="0" fontId="48" fillId="0" borderId="0" xfId="273" applyFont="1" applyAlignment="1">
      <alignment vertical="center"/>
    </xf>
    <xf numFmtId="0" fontId="58" fillId="89" borderId="33" xfId="289" applyFont="1" applyFill="1" applyBorder="1" applyAlignment="1">
      <alignment horizontal="center" vertical="center" wrapText="1"/>
    </xf>
    <xf numFmtId="3" fontId="0" fillId="0" borderId="0" xfId="269" applyNumberFormat="1" applyFont="1" applyAlignment="1">
      <alignment horizontal="center" vertical="center" wrapText="1"/>
    </xf>
    <xf numFmtId="0" fontId="42" fillId="84" borderId="22" xfId="289" applyFont="1" applyFill="1" applyBorder="1" applyAlignment="1">
      <alignment horizontal="left" vertical="center"/>
    </xf>
    <xf numFmtId="0" fontId="42" fillId="84" borderId="22" xfId="289" applyFont="1" applyFill="1" applyBorder="1" applyAlignment="1">
      <alignment vertical="center" wrapText="1"/>
    </xf>
    <xf numFmtId="0" fontId="67" fillId="47" borderId="19" xfId="269" applyFont="1" applyFill="1" applyBorder="1" applyAlignment="1">
      <alignment horizontal="left" vertical="center" wrapText="1"/>
    </xf>
    <xf numFmtId="3" fontId="56" fillId="0" borderId="19" xfId="289" applyNumberFormat="1" applyFont="1" applyBorder="1" applyAlignment="1">
      <alignment horizontal="right" vertical="center" wrapText="1"/>
    </xf>
    <xf numFmtId="0" fontId="87" fillId="0" borderId="0" xfId="265" applyFont="1" applyAlignment="1">
      <alignment vertical="center"/>
    </xf>
    <xf numFmtId="8" fontId="42" fillId="0" borderId="68" xfId="289" applyNumberFormat="1" applyFont="1" applyBorder="1" applyAlignment="1">
      <alignment horizontal="center" vertical="center"/>
    </xf>
    <xf numFmtId="0" fontId="68" fillId="34" borderId="0" xfId="273" applyFont="1" applyFill="1" applyAlignment="1">
      <alignment horizontal="left" vertical="center"/>
    </xf>
    <xf numFmtId="0" fontId="0" fillId="47" borderId="19" xfId="269" applyFont="1" applyFill="1" applyBorder="1" applyAlignment="1">
      <alignment horizontal="center" vertical="center" wrapText="1"/>
    </xf>
    <xf numFmtId="0" fontId="47" fillId="86" borderId="22" xfId="276" applyFont="1" applyFill="1" applyBorder="1" applyAlignment="1">
      <alignment vertical="center"/>
    </xf>
    <xf numFmtId="172" fontId="74" fillId="82" borderId="19" xfId="248" applyNumberFormat="1" applyFont="1" applyFill="1" applyBorder="1" applyAlignment="1" applyProtection="1">
      <alignment horizontal="left" vertical="center" wrapText="1"/>
    </xf>
    <xf numFmtId="0" fontId="73" fillId="0" borderId="0" xfId="273" applyFont="1" applyAlignment="1">
      <alignment horizontal="left" vertical="center"/>
    </xf>
    <xf numFmtId="4" fontId="62" fillId="43" borderId="19" xfId="269" applyNumberFormat="1" applyFont="1" applyFill="1" applyBorder="1" applyAlignment="1">
      <alignment horizontal="right" vertical="center"/>
    </xf>
    <xf numFmtId="167" fontId="84" fillId="73" borderId="70" xfId="289" applyNumberFormat="1" applyFont="1" applyFill="1" applyBorder="1" applyAlignment="1">
      <alignment horizontal="center" vertical="center" wrapText="1"/>
    </xf>
    <xf numFmtId="0" fontId="42" fillId="0" borderId="0" xfId="273" applyFont="1" applyAlignment="1">
      <alignment horizontal="center" vertical="center"/>
    </xf>
    <xf numFmtId="0" fontId="51" fillId="47" borderId="86" xfId="294" applyFont="1" applyFill="1" applyBorder="1" applyAlignment="1">
      <alignment vertical="center" wrapText="1"/>
    </xf>
    <xf numFmtId="0" fontId="42" fillId="47" borderId="0" xfId="269" applyFont="1" applyFill="1" applyAlignment="1">
      <alignment horizontal="left" vertical="center" wrapText="1"/>
    </xf>
    <xf numFmtId="0" fontId="42" fillId="72" borderId="56" xfId="273" applyFont="1" applyFill="1" applyBorder="1" applyAlignment="1">
      <alignment vertical="center"/>
    </xf>
    <xf numFmtId="0" fontId="42" fillId="90" borderId="19" xfId="289" applyFont="1" applyFill="1" applyBorder="1" applyAlignment="1">
      <alignment horizontal="center" vertical="center" wrapText="1"/>
    </xf>
    <xf numFmtId="0" fontId="142" fillId="0" borderId="0" xfId="276"/>
    <xf numFmtId="0" fontId="37" fillId="0" borderId="0" xfId="269" applyFont="1" applyAlignment="1">
      <alignment horizontal="left" vertical="center"/>
    </xf>
    <xf numFmtId="0" fontId="44" fillId="20" borderId="0" xfId="276" applyFont="1" applyFill="1" applyAlignment="1">
      <alignment vertical="center"/>
    </xf>
    <xf numFmtId="0" fontId="42" fillId="47" borderId="19" xfId="269" applyFont="1" applyFill="1" applyBorder="1" applyAlignment="1">
      <alignment horizontal="left" vertical="center" wrapText="1"/>
    </xf>
    <xf numFmtId="3" fontId="42" fillId="44" borderId="28" xfId="273" applyNumberFormat="1" applyFont="1" applyFill="1" applyBorder="1" applyAlignment="1" applyProtection="1">
      <alignment horizontal="right" vertical="center"/>
      <protection locked="0"/>
    </xf>
    <xf numFmtId="0" fontId="51" fillId="0" borderId="19" xfId="276" applyFont="1" applyBorder="1" applyAlignment="1">
      <alignment vertical="center" wrapText="1"/>
    </xf>
    <xf numFmtId="0" fontId="47" fillId="20" borderId="22" xfId="276" applyFont="1" applyFill="1" applyBorder="1" applyAlignment="1">
      <alignment horizontal="left" vertical="center"/>
    </xf>
    <xf numFmtId="1" fontId="44" fillId="52" borderId="19" xfId="289" applyNumberFormat="1" applyFont="1" applyFill="1" applyBorder="1" applyAlignment="1">
      <alignment horizontal="center" vertical="center" wrapText="1"/>
    </xf>
    <xf numFmtId="0" fontId="47" fillId="86" borderId="22" xfId="269" applyFont="1" applyFill="1" applyBorder="1" applyAlignment="1">
      <alignment vertical="center"/>
    </xf>
    <xf numFmtId="0" fontId="47" fillId="76" borderId="22" xfId="269" applyFont="1" applyFill="1" applyBorder="1" applyAlignment="1">
      <alignment vertical="center" wrapText="1"/>
    </xf>
    <xf numFmtId="49" fontId="42" fillId="88" borderId="19" xfId="289" applyNumberFormat="1" applyFont="1" applyFill="1" applyBorder="1" applyAlignment="1">
      <alignment horizontal="center" vertical="center" wrapText="1"/>
    </xf>
    <xf numFmtId="3" fontId="44" fillId="12" borderId="88" xfId="273" applyNumberFormat="1" applyFont="1" applyFill="1" applyBorder="1" applyAlignment="1">
      <alignment horizontal="right" vertical="center"/>
    </xf>
    <xf numFmtId="3" fontId="44" fillId="12" borderId="89" xfId="273" applyNumberFormat="1" applyFont="1" applyFill="1" applyBorder="1" applyAlignment="1">
      <alignment horizontal="right" vertical="center"/>
    </xf>
    <xf numFmtId="0" fontId="51" fillId="47" borderId="22" xfId="276" applyFont="1" applyFill="1" applyBorder="1" applyAlignment="1">
      <alignment vertical="center"/>
    </xf>
    <xf numFmtId="3" fontId="44" fillId="12" borderId="65" xfId="273" applyNumberFormat="1" applyFont="1" applyFill="1" applyBorder="1" applyAlignment="1">
      <alignment horizontal="right" vertical="center"/>
    </xf>
    <xf numFmtId="3" fontId="42" fillId="0" borderId="27" xfId="289" applyNumberFormat="1" applyFont="1" applyBorder="1" applyAlignment="1">
      <alignment horizontal="right" vertical="center"/>
    </xf>
    <xf numFmtId="0" fontId="42" fillId="91" borderId="22" xfId="289" applyFont="1" applyFill="1" applyBorder="1" applyAlignment="1">
      <alignment horizontal="left" vertical="center" wrapText="1"/>
    </xf>
    <xf numFmtId="0" fontId="89" fillId="0" borderId="0" xfId="289" applyFont="1" applyAlignment="1">
      <alignment horizontal="center" vertical="center"/>
    </xf>
    <xf numFmtId="3" fontId="44" fillId="12" borderId="90" xfId="273" applyNumberFormat="1" applyFont="1" applyFill="1" applyBorder="1" applyAlignment="1">
      <alignment horizontal="right" vertical="center"/>
    </xf>
    <xf numFmtId="0" fontId="42" fillId="72" borderId="19" xfId="273" applyFont="1" applyFill="1" applyBorder="1" applyAlignment="1">
      <alignment horizontal="center" vertical="center"/>
    </xf>
    <xf numFmtId="3" fontId="63" fillId="0" borderId="27" xfId="289" applyNumberFormat="1" applyFont="1" applyBorder="1" applyAlignment="1">
      <alignment horizontal="right" vertical="center"/>
    </xf>
    <xf numFmtId="3" fontId="63" fillId="0" borderId="22" xfId="289" applyNumberFormat="1" applyFont="1" applyBorder="1" applyAlignment="1">
      <alignment horizontal="right" vertical="center"/>
    </xf>
    <xf numFmtId="3" fontId="42" fillId="53" borderId="20" xfId="273" applyNumberFormat="1" applyFont="1" applyFill="1" applyBorder="1" applyAlignment="1">
      <alignment horizontal="right" vertical="center"/>
    </xf>
    <xf numFmtId="0" fontId="51" fillId="47" borderId="31" xfId="294" applyFont="1" applyFill="1" applyBorder="1" applyAlignment="1">
      <alignment vertical="center" wrapText="1"/>
    </xf>
    <xf numFmtId="167" fontId="42" fillId="92" borderId="19" xfId="289" applyNumberFormat="1" applyFont="1" applyFill="1" applyBorder="1" applyAlignment="1">
      <alignment horizontal="center" vertical="center" wrapText="1"/>
    </xf>
    <xf numFmtId="3" fontId="42" fillId="47" borderId="22" xfId="289" applyNumberFormat="1" applyFont="1" applyFill="1" applyBorder="1" applyAlignment="1">
      <alignment horizontal="left" vertical="center" wrapText="1"/>
    </xf>
    <xf numFmtId="0" fontId="53" fillId="0" borderId="0" xfId="0" applyFont="1"/>
    <xf numFmtId="0" fontId="54" fillId="19" borderId="19" xfId="276" applyFont="1" applyFill="1" applyBorder="1" applyAlignment="1">
      <alignment horizontal="left" vertical="center" wrapText="1"/>
    </xf>
    <xf numFmtId="3" fontId="62" fillId="48" borderId="92" xfId="238" applyNumberFormat="1" applyFont="1" applyFill="1" applyBorder="1" applyProtection="1">
      <alignment horizontal="right" vertical="center" wrapText="1"/>
    </xf>
    <xf numFmtId="0" fontId="47" fillId="20" borderId="22" xfId="269" applyFont="1" applyFill="1" applyBorder="1" applyAlignment="1">
      <alignment vertical="center" wrapText="1"/>
    </xf>
    <xf numFmtId="0" fontId="72" fillId="76" borderId="22" xfId="276" applyFont="1" applyFill="1" applyBorder="1" applyAlignment="1">
      <alignment vertical="center"/>
    </xf>
    <xf numFmtId="0" fontId="47" fillId="19" borderId="19" xfId="276" applyFont="1" applyFill="1" applyBorder="1" applyAlignment="1">
      <alignment horizontal="center" vertical="center" wrapText="1"/>
    </xf>
    <xf numFmtId="3" fontId="42" fillId="53" borderId="22" xfId="273" applyNumberFormat="1" applyFont="1" applyFill="1" applyBorder="1" applyAlignment="1">
      <alignment horizontal="right" vertical="center"/>
    </xf>
    <xf numFmtId="0" fontId="91" fillId="0" borderId="0" xfId="265" applyFont="1" applyAlignment="1">
      <alignment vertical="center"/>
    </xf>
    <xf numFmtId="3" fontId="90" fillId="0" borderId="19" xfId="238" applyNumberFormat="1" applyFont="1" applyFill="1" applyBorder="1" applyAlignment="1" applyProtection="1">
      <alignment horizontal="center" vertical="center" wrapText="1"/>
    </xf>
    <xf numFmtId="167" fontId="42" fillId="93" borderId="19" xfId="289" applyNumberFormat="1" applyFont="1" applyFill="1" applyBorder="1" applyAlignment="1">
      <alignment horizontal="center" vertical="center" wrapText="1"/>
    </xf>
    <xf numFmtId="0" fontId="47" fillId="47" borderId="0" xfId="276" applyFont="1" applyFill="1" applyAlignment="1">
      <alignment vertical="center"/>
    </xf>
    <xf numFmtId="49" fontId="63" fillId="44" borderId="93" xfId="273" applyNumberFormat="1" applyFont="1" applyFill="1" applyBorder="1" applyAlignment="1" applyProtection="1">
      <alignment horizontal="left" vertical="center" wrapText="1"/>
      <protection locked="0"/>
    </xf>
    <xf numFmtId="0" fontId="45" fillId="0" borderId="19" xfId="269" applyFont="1" applyBorder="1" applyAlignment="1">
      <alignment horizontal="center" vertical="center" wrapText="1"/>
    </xf>
    <xf numFmtId="3" fontId="44" fillId="12" borderId="73" xfId="273" applyNumberFormat="1" applyFont="1" applyFill="1" applyBorder="1" applyAlignment="1">
      <alignment horizontal="right" vertical="center"/>
    </xf>
    <xf numFmtId="0" fontId="51" fillId="0" borderId="33" xfId="276" applyFont="1" applyBorder="1" applyAlignment="1">
      <alignment horizontal="left" vertical="center" wrapText="1"/>
    </xf>
    <xf numFmtId="171" fontId="92" fillId="82" borderId="19" xfId="265" applyNumberFormat="1" applyFont="1" applyFill="1" applyBorder="1" applyAlignment="1">
      <alignment horizontal="left" vertical="center" wrapText="1"/>
    </xf>
    <xf numFmtId="0" fontId="0" fillId="0" borderId="37" xfId="266" applyFont="1" applyBorder="1" applyAlignment="1">
      <alignment horizontal="left" vertical="center" wrapText="1"/>
    </xf>
    <xf numFmtId="167" fontId="84" fillId="73" borderId="91" xfId="289" applyNumberFormat="1" applyFont="1" applyFill="1" applyBorder="1" applyAlignment="1">
      <alignment horizontal="center" vertical="center" wrapText="1"/>
    </xf>
    <xf numFmtId="3" fontId="47" fillId="19" borderId="19" xfId="276" applyNumberFormat="1" applyFont="1" applyFill="1" applyBorder="1" applyAlignment="1">
      <alignment vertical="center"/>
    </xf>
    <xf numFmtId="49" fontId="42" fillId="90" borderId="19" xfId="289" applyNumberFormat="1" applyFont="1" applyFill="1" applyBorder="1" applyAlignment="1">
      <alignment horizontal="center" vertical="center" wrapText="1"/>
    </xf>
    <xf numFmtId="49" fontId="142" fillId="0" borderId="0" xfId="289" applyNumberFormat="1" applyAlignment="1">
      <alignment horizontal="center" vertical="center" wrapText="1"/>
    </xf>
    <xf numFmtId="171" fontId="79" fillId="47" borderId="19" xfId="265" applyNumberFormat="1" applyFont="1" applyFill="1" applyBorder="1" applyAlignment="1">
      <alignment horizontal="right" vertical="center" wrapText="1"/>
    </xf>
    <xf numFmtId="0" fontId="67" fillId="43" borderId="0" xfId="269" applyFont="1" applyFill="1" applyAlignment="1">
      <alignment horizontal="left" vertical="center" wrapText="1"/>
    </xf>
    <xf numFmtId="4" fontId="44" fillId="12" borderId="19" xfId="256" applyNumberFormat="1" applyFont="1" applyFill="1" applyBorder="1" applyAlignment="1" applyProtection="1">
      <alignment vertical="center" wrapText="1"/>
    </xf>
    <xf numFmtId="0" fontId="44" fillId="12" borderId="33" xfId="289" applyFont="1" applyFill="1" applyBorder="1" applyAlignment="1">
      <alignment horizontal="center" vertical="center" wrapText="1"/>
    </xf>
    <xf numFmtId="4" fontId="75" fillId="0" borderId="19" xfId="269" applyNumberFormat="1" applyFont="1" applyBorder="1" applyAlignment="1">
      <alignment horizontal="right" vertical="center"/>
    </xf>
    <xf numFmtId="0" fontId="42" fillId="19" borderId="19" xfId="289" applyFont="1" applyFill="1" applyBorder="1" applyAlignment="1">
      <alignment horizontal="center" vertical="center" wrapText="1"/>
    </xf>
    <xf numFmtId="0" fontId="44" fillId="86" borderId="0" xfId="276" applyFont="1" applyFill="1" applyAlignment="1">
      <alignment vertical="center"/>
    </xf>
    <xf numFmtId="3" fontId="42" fillId="48" borderId="33" xfId="289" applyNumberFormat="1" applyFont="1" applyFill="1" applyBorder="1" applyAlignment="1">
      <alignment horizontal="right" vertical="center" wrapText="1"/>
    </xf>
    <xf numFmtId="49" fontId="42" fillId="92" borderId="19" xfId="289" applyNumberFormat="1" applyFont="1" applyFill="1" applyBorder="1" applyAlignment="1">
      <alignment horizontal="center" vertical="center" wrapText="1"/>
    </xf>
    <xf numFmtId="0" fontId="42" fillId="79" borderId="94" xfId="289" applyFont="1" applyFill="1" applyBorder="1" applyAlignment="1">
      <alignment horizontal="center" vertical="center" wrapText="1"/>
    </xf>
    <xf numFmtId="0" fontId="94" fillId="0" borderId="0" xfId="276" applyFont="1" applyAlignment="1">
      <alignment horizontal="left" vertical="center" wrapText="1"/>
    </xf>
    <xf numFmtId="3" fontId="62" fillId="44" borderId="19" xfId="238" applyNumberFormat="1" applyFont="1" applyFill="1" applyBorder="1">
      <alignment horizontal="right" vertical="center" wrapText="1"/>
      <protection locked="0"/>
    </xf>
    <xf numFmtId="0" fontId="142" fillId="0" borderId="0" xfId="276" applyAlignment="1">
      <alignment horizontal="left" vertical="center"/>
    </xf>
    <xf numFmtId="167" fontId="64" fillId="0" borderId="19" xfId="156" applyNumberFormat="1" applyFont="1" applyBorder="1">
      <alignment horizontal="center" vertical="center" wrapText="1"/>
    </xf>
    <xf numFmtId="0" fontId="42" fillId="89" borderId="19" xfId="289" applyFont="1" applyFill="1" applyBorder="1" applyAlignment="1">
      <alignment horizontal="center" vertical="center" wrapText="1"/>
    </xf>
    <xf numFmtId="167" fontId="95" fillId="94" borderId="19" xfId="289" applyNumberFormat="1" applyFont="1" applyFill="1" applyBorder="1" applyAlignment="1">
      <alignment horizontal="center" vertical="center" wrapText="1"/>
    </xf>
    <xf numFmtId="49" fontId="63" fillId="44" borderId="98" xfId="273" applyNumberFormat="1" applyFont="1" applyFill="1" applyBorder="1" applyAlignment="1" applyProtection="1">
      <alignment horizontal="left" vertical="center" wrapText="1"/>
      <protection locked="0"/>
    </xf>
    <xf numFmtId="49" fontId="78" fillId="0" borderId="0" xfId="273" applyNumberFormat="1" applyFont="1" applyAlignment="1">
      <alignment horizontal="center" vertical="center" wrapText="1"/>
    </xf>
    <xf numFmtId="0" fontId="29" fillId="0" borderId="0" xfId="241" applyBorder="1" applyAlignment="1" applyProtection="1">
      <alignment horizontal="left" vertical="center"/>
    </xf>
    <xf numFmtId="0" fontId="51" fillId="47" borderId="51" xfId="294" applyFont="1" applyFill="1" applyBorder="1" applyAlignment="1">
      <alignment vertical="center" wrapText="1"/>
    </xf>
    <xf numFmtId="3" fontId="59" fillId="45" borderId="28" xfId="238" applyNumberFormat="1" applyFont="1" applyFill="1" applyBorder="1" applyProtection="1">
      <alignment horizontal="right" vertical="center" wrapText="1"/>
    </xf>
    <xf numFmtId="49" fontId="42" fillId="93" borderId="19" xfId="289" applyNumberFormat="1" applyFont="1" applyFill="1" applyBorder="1" applyAlignment="1">
      <alignment horizontal="center" vertical="center" wrapText="1"/>
    </xf>
    <xf numFmtId="3" fontId="42" fillId="0" borderId="20" xfId="289" applyNumberFormat="1" applyFont="1" applyBorder="1" applyAlignment="1">
      <alignment horizontal="left" vertical="center" wrapText="1"/>
    </xf>
    <xf numFmtId="4" fontId="47" fillId="47" borderId="19" xfId="269" applyNumberFormat="1" applyFont="1" applyFill="1" applyBorder="1" applyAlignment="1">
      <alignment horizontal="center" vertical="center" wrapText="1"/>
    </xf>
    <xf numFmtId="0" fontId="47" fillId="76" borderId="19" xfId="269" applyFont="1" applyFill="1" applyBorder="1" applyAlignment="1">
      <alignment horizontal="center" vertical="center"/>
    </xf>
    <xf numFmtId="0" fontId="51" fillId="0" borderId="19" xfId="276" applyFont="1" applyBorder="1" applyAlignment="1">
      <alignment horizontal="left" vertical="center"/>
    </xf>
    <xf numFmtId="49" fontId="42" fillId="95" borderId="19" xfId="289" applyNumberFormat="1" applyFont="1" applyFill="1" applyBorder="1" applyAlignment="1">
      <alignment horizontal="center" vertical="center" wrapText="1"/>
    </xf>
    <xf numFmtId="0" fontId="87" fillId="0" borderId="92" xfId="265" applyFont="1" applyBorder="1" applyAlignment="1">
      <alignment vertical="center"/>
    </xf>
    <xf numFmtId="0" fontId="42" fillId="84" borderId="27" xfId="289" applyFont="1" applyFill="1" applyBorder="1" applyAlignment="1">
      <alignment vertical="center" wrapText="1"/>
    </xf>
    <xf numFmtId="167" fontId="96" fillId="31" borderId="19" xfId="289" applyNumberFormat="1" applyFont="1" applyFill="1" applyBorder="1" applyAlignment="1">
      <alignment horizontal="center" vertical="center" wrapText="1"/>
    </xf>
    <xf numFmtId="1" fontId="42" fillId="47" borderId="27" xfId="289" applyNumberFormat="1" applyFont="1" applyFill="1" applyBorder="1" applyAlignment="1">
      <alignment horizontal="left" vertical="center" wrapText="1"/>
    </xf>
    <xf numFmtId="0" fontId="95" fillId="88" borderId="19" xfId="289" applyFont="1" applyFill="1" applyBorder="1" applyAlignment="1">
      <alignment horizontal="center" vertical="center" wrapText="1"/>
    </xf>
    <xf numFmtId="0" fontId="42" fillId="96" borderId="19" xfId="289" applyFont="1" applyFill="1" applyBorder="1" applyAlignment="1">
      <alignment horizontal="center" vertical="center" wrapText="1"/>
    </xf>
    <xf numFmtId="0" fontId="51" fillId="47" borderId="19" xfId="269" applyFont="1" applyFill="1" applyBorder="1" applyAlignment="1">
      <alignment horizontal="right" vertical="center" wrapText="1"/>
    </xf>
    <xf numFmtId="172" fontId="87" fillId="0" borderId="0" xfId="248" applyNumberFormat="1" applyFont="1" applyFill="1" applyAlignment="1" applyProtection="1">
      <alignment vertical="center"/>
    </xf>
    <xf numFmtId="0" fontId="42" fillId="95" borderId="19" xfId="289" applyFont="1" applyFill="1" applyBorder="1" applyAlignment="1">
      <alignment horizontal="center" vertical="center" wrapText="1"/>
    </xf>
    <xf numFmtId="171" fontId="97" fillId="82" borderId="19" xfId="265" applyNumberFormat="1" applyFont="1" applyFill="1" applyBorder="1" applyAlignment="1">
      <alignment horizontal="center" vertical="center" wrapText="1"/>
    </xf>
    <xf numFmtId="3" fontId="0" fillId="0" borderId="37" xfId="266" applyNumberFormat="1" applyFont="1" applyBorder="1" applyAlignment="1">
      <alignment horizontal="right" vertical="center" wrapText="1"/>
    </xf>
    <xf numFmtId="0" fontId="42" fillId="97" borderId="19" xfId="289" applyFont="1" applyFill="1" applyBorder="1" applyAlignment="1">
      <alignment horizontal="center" vertical="center" wrapText="1"/>
    </xf>
    <xf numFmtId="49" fontId="42" fillId="94" borderId="19" xfId="289" applyNumberFormat="1" applyFont="1" applyFill="1" applyBorder="1" applyAlignment="1">
      <alignment horizontal="center" vertical="center" wrapText="1"/>
    </xf>
    <xf numFmtId="0" fontId="42" fillId="92" borderId="19" xfId="289" applyFont="1" applyFill="1" applyBorder="1" applyAlignment="1">
      <alignment horizontal="center" vertical="center" wrapText="1"/>
    </xf>
    <xf numFmtId="49" fontId="42" fillId="86" borderId="19" xfId="289" applyNumberFormat="1" applyFont="1" applyFill="1" applyBorder="1" applyAlignment="1">
      <alignment horizontal="center" vertical="center" wrapText="1"/>
    </xf>
    <xf numFmtId="0" fontId="0" fillId="0" borderId="0" xfId="0" applyAlignment="1">
      <alignment horizontal="center"/>
    </xf>
    <xf numFmtId="3" fontId="54" fillId="0" borderId="0" xfId="273" applyNumberFormat="1" applyFont="1"/>
    <xf numFmtId="0" fontId="47" fillId="85" borderId="27" xfId="294" applyFont="1" applyFill="1" applyBorder="1" applyAlignment="1">
      <alignment vertical="center"/>
    </xf>
    <xf numFmtId="0" fontId="67" fillId="0" borderId="19" xfId="269" applyFont="1" applyBorder="1" applyAlignment="1">
      <alignment horizontal="left" vertical="center" wrapText="1"/>
    </xf>
    <xf numFmtId="49" fontId="96" fillId="86" borderId="19" xfId="289" applyNumberFormat="1" applyFont="1" applyFill="1" applyBorder="1" applyAlignment="1">
      <alignment horizontal="center" vertical="center" wrapText="1"/>
    </xf>
    <xf numFmtId="49" fontId="42" fillId="86" borderId="28" xfId="289" applyNumberFormat="1" applyFont="1" applyFill="1" applyBorder="1" applyAlignment="1">
      <alignment horizontal="center" vertical="center" wrapText="1"/>
    </xf>
    <xf numFmtId="167" fontId="42" fillId="33" borderId="19" xfId="289" applyNumberFormat="1" applyFont="1" applyFill="1" applyBorder="1" applyAlignment="1">
      <alignment horizontal="center" vertical="center" wrapText="1"/>
    </xf>
    <xf numFmtId="49" fontId="42" fillId="33" borderId="19" xfId="289" applyNumberFormat="1" applyFont="1" applyFill="1" applyBorder="1" applyAlignment="1">
      <alignment horizontal="center" vertical="center" wrapText="1"/>
    </xf>
    <xf numFmtId="0" fontId="42" fillId="14" borderId="19" xfId="289" applyFont="1" applyFill="1" applyBorder="1" applyAlignment="1">
      <alignment horizontal="center" vertical="center" wrapText="1"/>
    </xf>
    <xf numFmtId="167" fontId="42" fillId="95" borderId="19" xfId="289" applyNumberFormat="1" applyFont="1" applyFill="1" applyBorder="1" applyAlignment="1">
      <alignment horizontal="center" vertical="center" wrapText="1"/>
    </xf>
    <xf numFmtId="1" fontId="42" fillId="52" borderId="22" xfId="289" applyNumberFormat="1" applyFont="1" applyFill="1" applyBorder="1" applyAlignment="1">
      <alignment horizontal="left" vertical="center" wrapText="1"/>
    </xf>
    <xf numFmtId="0" fontId="42" fillId="98" borderId="19" xfId="289" applyFont="1" applyFill="1" applyBorder="1" applyAlignment="1">
      <alignment horizontal="center" vertical="center" wrapText="1"/>
    </xf>
    <xf numFmtId="0" fontId="142" fillId="0" borderId="0" xfId="273" applyAlignment="1">
      <alignment horizontal="center"/>
    </xf>
    <xf numFmtId="0" fontId="99" fillId="0" borderId="19" xfId="269" applyFont="1" applyBorder="1" applyAlignment="1">
      <alignment horizontal="center" vertical="center" wrapText="1"/>
    </xf>
    <xf numFmtId="0" fontId="42" fillId="47" borderId="22" xfId="289" applyFont="1" applyFill="1" applyBorder="1" applyAlignment="1">
      <alignment horizontal="left" vertical="center"/>
    </xf>
    <xf numFmtId="171" fontId="100" fillId="0" borderId="19" xfId="265" applyNumberFormat="1" applyFont="1" applyBorder="1" applyAlignment="1">
      <alignment horizontal="center" vertical="center" wrapText="1"/>
    </xf>
    <xf numFmtId="0" fontId="44" fillId="87" borderId="19" xfId="289" applyFont="1" applyFill="1" applyBorder="1" applyAlignment="1">
      <alignment horizontal="center" vertical="center" wrapText="1"/>
    </xf>
    <xf numFmtId="3" fontId="42" fillId="41" borderId="19" xfId="289" applyNumberFormat="1" applyFont="1" applyFill="1" applyBorder="1" applyAlignment="1" applyProtection="1">
      <alignment horizontal="right" vertical="center" wrapText="1"/>
      <protection locked="0"/>
    </xf>
    <xf numFmtId="1" fontId="50" fillId="71" borderId="22" xfId="289" applyNumberFormat="1" applyFont="1" applyFill="1" applyBorder="1" applyAlignment="1">
      <alignment horizontal="left" vertical="center" wrapText="1"/>
    </xf>
    <xf numFmtId="0" fontId="58" fillId="86" borderId="19" xfId="289" applyFont="1" applyFill="1" applyBorder="1" applyAlignment="1">
      <alignment horizontal="center" vertical="center" wrapText="1"/>
    </xf>
    <xf numFmtId="0" fontId="42" fillId="93" borderId="19" xfId="289" applyFont="1" applyFill="1" applyBorder="1" applyAlignment="1">
      <alignment horizontal="center" vertical="center" wrapText="1"/>
    </xf>
    <xf numFmtId="0" fontId="47" fillId="47" borderId="19" xfId="269" applyFont="1" applyFill="1" applyBorder="1" applyAlignment="1">
      <alignment horizontal="left" vertical="center" wrapText="1"/>
    </xf>
    <xf numFmtId="0" fontId="42" fillId="59" borderId="19" xfId="289" applyFont="1" applyFill="1" applyBorder="1" applyAlignment="1">
      <alignment horizontal="center" vertical="center" wrapText="1"/>
    </xf>
    <xf numFmtId="49" fontId="63" fillId="44" borderId="105" xfId="273" applyNumberFormat="1" applyFont="1" applyFill="1" applyBorder="1" applyAlignment="1" applyProtection="1">
      <alignment horizontal="left" vertical="center" wrapText="1"/>
      <protection locked="0"/>
    </xf>
    <xf numFmtId="0" fontId="51" fillId="47" borderId="22" xfId="269" applyFont="1" applyFill="1" applyBorder="1" applyAlignment="1">
      <alignment vertical="center"/>
    </xf>
    <xf numFmtId="0" fontId="76" fillId="0" borderId="0" xfId="269" applyFont="1" applyAlignment="1">
      <alignment horizontal="left" vertical="center" wrapText="1"/>
    </xf>
    <xf numFmtId="0" fontId="101" fillId="77" borderId="106" xfId="0" applyFont="1" applyFill="1" applyBorder="1" applyAlignment="1">
      <alignment horizontal="center" vertical="center" wrapText="1"/>
    </xf>
    <xf numFmtId="0" fontId="42" fillId="94" borderId="19" xfId="289" applyFont="1" applyFill="1" applyBorder="1" applyAlignment="1">
      <alignment horizontal="center" vertical="center" wrapText="1"/>
    </xf>
    <xf numFmtId="167" fontId="102" fillId="0" borderId="107" xfId="273" applyNumberFormat="1" applyFont="1" applyBorder="1" applyAlignment="1">
      <alignment vertical="center" wrapText="1"/>
    </xf>
    <xf numFmtId="0" fontId="103" fillId="59" borderId="0" xfId="269" applyFont="1" applyFill="1" applyAlignment="1">
      <alignment horizontal="left" vertical="center" wrapText="1"/>
    </xf>
    <xf numFmtId="0" fontId="51" fillId="0" borderId="19" xfId="276" applyFont="1" applyBorder="1" applyAlignment="1">
      <alignment horizontal="center" vertical="center" wrapText="1"/>
    </xf>
    <xf numFmtId="167" fontId="64" fillId="19" borderId="19" xfId="156" applyNumberFormat="1" applyFont="1" applyFill="1" applyBorder="1">
      <alignment horizontal="center" vertical="center" wrapText="1"/>
    </xf>
    <xf numFmtId="4" fontId="0" fillId="46" borderId="19" xfId="0" applyNumberFormat="1" applyFill="1" applyBorder="1" applyAlignment="1">
      <alignment vertical="center"/>
    </xf>
    <xf numFmtId="0" fontId="42" fillId="73" borderId="108" xfId="289" applyFont="1" applyFill="1" applyBorder="1" applyAlignment="1">
      <alignment horizontal="center" vertical="center" wrapText="1"/>
    </xf>
    <xf numFmtId="0" fontId="46" fillId="0" borderId="0" xfId="269" applyFont="1" applyAlignment="1">
      <alignment horizontal="left" vertical="center" wrapText="1"/>
    </xf>
    <xf numFmtId="0" fontId="42" fillId="0" borderId="0" xfId="269" applyFont="1" applyAlignment="1">
      <alignment horizontal="center" vertical="center" wrapText="1"/>
    </xf>
    <xf numFmtId="1" fontId="50" fillId="47" borderId="22" xfId="289" applyNumberFormat="1" applyFont="1" applyFill="1" applyBorder="1" applyAlignment="1">
      <alignment horizontal="left" vertical="center" wrapText="1"/>
    </xf>
    <xf numFmtId="0" fontId="49" fillId="0" borderId="0" xfId="273" applyFont="1" applyAlignment="1">
      <alignment vertical="center" wrapText="1"/>
    </xf>
    <xf numFmtId="0" fontId="42" fillId="84" borderId="22" xfId="289" applyFont="1" applyFill="1" applyBorder="1" applyAlignment="1">
      <alignment horizontal="left" vertical="center" wrapText="1"/>
    </xf>
    <xf numFmtId="0" fontId="104" fillId="0" borderId="0" xfId="289" applyFont="1" applyAlignment="1">
      <alignment horizontal="left" vertical="center"/>
    </xf>
    <xf numFmtId="0" fontId="45" fillId="0" borderId="19" xfId="269" applyFont="1" applyBorder="1" applyAlignment="1">
      <alignment horizontal="center" vertical="center"/>
    </xf>
    <xf numFmtId="0" fontId="47" fillId="76" borderId="28" xfId="276" applyFont="1" applyFill="1" applyBorder="1" applyAlignment="1">
      <alignment vertical="center"/>
    </xf>
    <xf numFmtId="1" fontId="50" fillId="47" borderId="27" xfId="289" applyNumberFormat="1" applyFont="1" applyFill="1" applyBorder="1" applyAlignment="1">
      <alignment horizontal="left" vertical="center" wrapText="1"/>
    </xf>
    <xf numFmtId="171" fontId="74" fillId="82" borderId="20" xfId="265" applyNumberFormat="1" applyFont="1" applyFill="1" applyBorder="1" applyAlignment="1">
      <alignment horizontal="left" vertical="center" wrapText="1"/>
    </xf>
    <xf numFmtId="0" fontId="51" fillId="47" borderId="19" xfId="276" applyFont="1" applyFill="1" applyBorder="1" applyAlignment="1">
      <alignment horizontal="center" vertical="center" wrapText="1"/>
    </xf>
    <xf numFmtId="0" fontId="42" fillId="0" borderId="0" xfId="276" applyFont="1" applyAlignment="1">
      <alignment vertical="center"/>
    </xf>
    <xf numFmtId="0" fontId="47" fillId="86" borderId="28" xfId="276" applyFont="1" applyFill="1" applyBorder="1" applyAlignment="1">
      <alignment vertical="center"/>
    </xf>
    <xf numFmtId="167" fontId="64" fillId="99" borderId="19" xfId="156" applyNumberFormat="1" applyFont="1" applyFill="1" applyBorder="1">
      <alignment horizontal="center" vertical="center" wrapText="1"/>
    </xf>
    <xf numFmtId="0" fontId="51" fillId="76" borderId="22" xfId="269" applyFont="1" applyFill="1" applyBorder="1" applyAlignment="1">
      <alignment vertical="center" wrapText="1"/>
    </xf>
    <xf numFmtId="0" fontId="42" fillId="33" borderId="19" xfId="289" applyFont="1" applyFill="1" applyBorder="1" applyAlignment="1">
      <alignment horizontal="center" vertical="center" wrapText="1"/>
    </xf>
    <xf numFmtId="172" fontId="62" fillId="48" borderId="37" xfId="248" applyNumberFormat="1" applyFont="1" applyFill="1" applyBorder="1" applyAlignment="1" applyProtection="1">
      <alignment horizontal="right" vertical="center" wrapText="1"/>
    </xf>
    <xf numFmtId="4" fontId="54" fillId="0" borderId="37" xfId="266" applyNumberFormat="1" applyFont="1" applyBorder="1" applyAlignment="1">
      <alignment horizontal="right" vertical="center"/>
    </xf>
    <xf numFmtId="167" fontId="42" fillId="89" borderId="25" xfId="289" applyNumberFormat="1" applyFont="1" applyFill="1" applyBorder="1" applyAlignment="1">
      <alignment horizontal="center" vertical="center" wrapText="1"/>
    </xf>
    <xf numFmtId="4" fontId="0" fillId="0" borderId="0" xfId="0" applyNumberFormat="1"/>
    <xf numFmtId="49" fontId="142" fillId="0" borderId="0" xfId="273" applyNumberFormat="1"/>
    <xf numFmtId="0" fontId="90" fillId="47" borderId="0" xfId="269" applyFont="1" applyFill="1" applyAlignment="1">
      <alignment horizontal="left" vertical="center" wrapText="1"/>
    </xf>
    <xf numFmtId="0" fontId="42" fillId="74" borderId="28" xfId="289" applyFont="1" applyFill="1" applyBorder="1" applyAlignment="1">
      <alignment horizontal="center" vertical="center" wrapText="1"/>
    </xf>
    <xf numFmtId="167" fontId="42" fillId="59" borderId="19" xfId="289" applyNumberFormat="1" applyFont="1" applyFill="1" applyBorder="1" applyAlignment="1">
      <alignment horizontal="center" vertical="center" wrapText="1"/>
    </xf>
    <xf numFmtId="0" fontId="42" fillId="100" borderId="111" xfId="289" applyFont="1" applyFill="1" applyBorder="1" applyAlignment="1">
      <alignment horizontal="center" vertical="center" wrapText="1"/>
    </xf>
    <xf numFmtId="0" fontId="42" fillId="101" borderId="19" xfId="289" applyFont="1" applyFill="1" applyBorder="1" applyAlignment="1">
      <alignment horizontal="center" vertical="center" wrapText="1"/>
    </xf>
    <xf numFmtId="167" fontId="42" fillId="102" borderId="19" xfId="289" applyNumberFormat="1" applyFont="1" applyFill="1" applyBorder="1" applyAlignment="1">
      <alignment horizontal="center" vertical="center" wrapText="1"/>
    </xf>
    <xf numFmtId="0" fontId="47" fillId="20" borderId="28" xfId="276" applyFont="1" applyFill="1" applyBorder="1" applyAlignment="1">
      <alignment vertical="center"/>
    </xf>
    <xf numFmtId="0" fontId="87" fillId="0" borderId="50" xfId="265" applyFont="1" applyBorder="1" applyAlignment="1">
      <alignment vertical="center"/>
    </xf>
    <xf numFmtId="0" fontId="82" fillId="52" borderId="22" xfId="289" applyFont="1" applyFill="1" applyBorder="1" applyAlignment="1">
      <alignment horizontal="left" vertical="center" wrapText="1"/>
    </xf>
    <xf numFmtId="0" fontId="54" fillId="53" borderId="19" xfId="0" applyFont="1" applyFill="1" applyBorder="1" applyAlignment="1">
      <alignment horizontal="center" vertical="center"/>
    </xf>
    <xf numFmtId="0" fontId="42" fillId="100" borderId="112" xfId="289" applyFont="1" applyFill="1" applyBorder="1" applyAlignment="1">
      <alignment horizontal="center" vertical="center" wrapText="1"/>
    </xf>
    <xf numFmtId="0" fontId="51" fillId="47" borderId="19" xfId="269" applyFont="1" applyFill="1" applyBorder="1" applyAlignment="1">
      <alignment horizontal="left" vertical="center" wrapText="1"/>
    </xf>
    <xf numFmtId="167" fontId="42" fillId="101" borderId="19" xfId="289" applyNumberFormat="1" applyFont="1" applyFill="1" applyBorder="1" applyAlignment="1">
      <alignment horizontal="center" vertical="center" wrapText="1"/>
    </xf>
    <xf numFmtId="169" fontId="54" fillId="53" borderId="19" xfId="0" applyNumberFormat="1" applyFont="1" applyFill="1" applyBorder="1" applyAlignment="1">
      <alignment horizontal="center" vertical="center" wrapText="1"/>
    </xf>
    <xf numFmtId="167" fontId="42" fillId="96" borderId="25" xfId="289" applyNumberFormat="1" applyFont="1" applyFill="1" applyBorder="1" applyAlignment="1">
      <alignment horizontal="center" vertical="center" wrapText="1"/>
    </xf>
    <xf numFmtId="0" fontId="0" fillId="59" borderId="37" xfId="266" applyFont="1" applyFill="1" applyBorder="1" applyAlignment="1">
      <alignment horizontal="center" vertical="center" wrapText="1"/>
    </xf>
    <xf numFmtId="49" fontId="44" fillId="12" borderId="19" xfId="175" applyNumberFormat="1" applyFont="1" applyFill="1" applyBorder="1" applyAlignment="1" applyProtection="1">
      <alignment horizontal="left" vertical="center" wrapText="1"/>
    </xf>
    <xf numFmtId="0" fontId="51" fillId="19" borderId="20" xfId="269" applyFont="1" applyFill="1" applyBorder="1" applyAlignment="1">
      <alignment vertical="center" wrapText="1"/>
    </xf>
    <xf numFmtId="3" fontId="51" fillId="47" borderId="19" xfId="276" applyNumberFormat="1" applyFont="1" applyFill="1" applyBorder="1" applyAlignment="1">
      <alignment horizontal="right" vertical="center"/>
    </xf>
    <xf numFmtId="0" fontId="49" fillId="46" borderId="19" xfId="0" applyFont="1" applyFill="1" applyBorder="1"/>
    <xf numFmtId="0" fontId="51" fillId="47" borderId="0" xfId="276" applyFont="1" applyFill="1"/>
    <xf numFmtId="4" fontId="51" fillId="53" borderId="19" xfId="239" applyFont="1" applyFill="1" applyBorder="1" applyProtection="1">
      <alignment vertical="center"/>
    </xf>
    <xf numFmtId="3" fontId="54" fillId="76" borderId="19" xfId="276" applyNumberFormat="1" applyFont="1" applyFill="1" applyBorder="1" applyAlignment="1">
      <alignment horizontal="center" vertical="center"/>
    </xf>
    <xf numFmtId="167" fontId="102" fillId="0" borderId="0" xfId="273" applyNumberFormat="1" applyFont="1" applyAlignment="1">
      <alignment horizontal="center" vertical="center" wrapText="1"/>
    </xf>
    <xf numFmtId="0" fontId="51" fillId="0" borderId="33" xfId="269" applyFont="1" applyBorder="1" applyAlignment="1">
      <alignment horizontal="left" vertical="center" wrapText="1"/>
    </xf>
    <xf numFmtId="0" fontId="54" fillId="76" borderId="19" xfId="269" applyFont="1" applyFill="1" applyBorder="1" applyAlignment="1">
      <alignment horizontal="center" vertical="center"/>
    </xf>
    <xf numFmtId="0" fontId="45" fillId="0" borderId="19" xfId="276" applyFont="1" applyBorder="1" applyAlignment="1">
      <alignment horizontal="left" vertical="center"/>
    </xf>
    <xf numFmtId="0" fontId="72" fillId="76" borderId="28" xfId="294" applyFont="1" applyFill="1" applyBorder="1" applyAlignment="1">
      <alignment vertical="center"/>
    </xf>
    <xf numFmtId="0" fontId="58" fillId="33" borderId="19" xfId="289" applyFont="1" applyFill="1" applyBorder="1" applyAlignment="1">
      <alignment horizontal="center" vertical="center" wrapText="1"/>
    </xf>
    <xf numFmtId="0" fontId="72" fillId="76" borderId="20" xfId="294" applyFont="1" applyFill="1" applyBorder="1" applyAlignment="1">
      <alignment vertical="center"/>
    </xf>
    <xf numFmtId="167" fontId="42" fillId="47" borderId="25" xfId="289" applyNumberFormat="1" applyFont="1" applyFill="1" applyBorder="1" applyAlignment="1">
      <alignment horizontal="center" vertical="center" wrapText="1"/>
    </xf>
    <xf numFmtId="0" fontId="42" fillId="47" borderId="32" xfId="289" applyFont="1" applyFill="1" applyBorder="1" applyAlignment="1">
      <alignment horizontal="center" vertical="center" wrapText="1"/>
    </xf>
    <xf numFmtId="0" fontId="50" fillId="61" borderId="22" xfId="289" applyFont="1" applyFill="1" applyBorder="1" applyAlignment="1">
      <alignment horizontal="left" vertical="center" wrapText="1"/>
    </xf>
    <xf numFmtId="0" fontId="46" fillId="0" borderId="19" xfId="273" applyFont="1" applyBorder="1" applyAlignment="1">
      <alignment horizontal="center"/>
    </xf>
    <xf numFmtId="167" fontId="42" fillId="0" borderId="0" xfId="289" applyNumberFormat="1" applyFont="1"/>
    <xf numFmtId="0" fontId="47" fillId="47" borderId="26" xfId="276" applyFont="1" applyFill="1" applyBorder="1" applyAlignment="1">
      <alignment vertical="center"/>
    </xf>
    <xf numFmtId="167" fontId="42" fillId="98" borderId="25" xfId="289" applyNumberFormat="1" applyFont="1" applyFill="1" applyBorder="1" applyAlignment="1">
      <alignment horizontal="center" vertical="center" wrapText="1"/>
    </xf>
    <xf numFmtId="0" fontId="42" fillId="58" borderId="28" xfId="289" applyFont="1" applyFill="1" applyBorder="1" applyAlignment="1">
      <alignment vertical="center"/>
    </xf>
    <xf numFmtId="49" fontId="48" fillId="54" borderId="29" xfId="273" applyNumberFormat="1" applyFont="1" applyFill="1" applyBorder="1" applyAlignment="1">
      <alignment vertical="center"/>
    </xf>
    <xf numFmtId="167" fontId="42" fillId="103" borderId="19" xfId="289" applyNumberFormat="1" applyFont="1" applyFill="1" applyBorder="1" applyAlignment="1">
      <alignment horizontal="center" vertical="center" wrapText="1"/>
    </xf>
    <xf numFmtId="0" fontId="0" fillId="0" borderId="19" xfId="269" applyFont="1" applyBorder="1" applyAlignment="1">
      <alignment horizontal="left" vertical="center"/>
    </xf>
    <xf numFmtId="0" fontId="69" fillId="47" borderId="32" xfId="273" applyFont="1" applyFill="1" applyBorder="1" applyAlignment="1">
      <alignment vertical="center"/>
    </xf>
    <xf numFmtId="49" fontId="42" fillId="96" borderId="19" xfId="289" applyNumberFormat="1" applyFont="1" applyFill="1" applyBorder="1" applyAlignment="1">
      <alignment horizontal="center" vertical="center" wrapText="1"/>
    </xf>
    <xf numFmtId="0" fontId="42" fillId="0" borderId="115" xfId="289" applyFont="1" applyBorder="1" applyAlignment="1">
      <alignment horizontal="center" vertical="center"/>
    </xf>
    <xf numFmtId="0" fontId="44" fillId="20" borderId="0" xfId="269" applyFont="1" applyFill="1" applyAlignment="1">
      <alignment vertical="center"/>
    </xf>
    <xf numFmtId="4" fontId="54" fillId="53" borderId="19" xfId="0" applyNumberFormat="1" applyFont="1" applyFill="1" applyBorder="1" applyAlignment="1">
      <alignment vertical="center"/>
    </xf>
    <xf numFmtId="0" fontId="51" fillId="0" borderId="19" xfId="294" applyFont="1" applyBorder="1" applyAlignment="1">
      <alignment horizontal="right" vertical="center" wrapText="1"/>
    </xf>
    <xf numFmtId="49" fontId="51" fillId="12" borderId="19" xfId="273" applyNumberFormat="1" applyFont="1" applyFill="1" applyBorder="1" applyAlignment="1">
      <alignment horizontal="center" vertical="center" wrapText="1"/>
    </xf>
    <xf numFmtId="0" fontId="42" fillId="85" borderId="0" xfId="269" applyFont="1" applyFill="1" applyAlignment="1">
      <alignment horizontal="left" vertical="center"/>
    </xf>
    <xf numFmtId="0" fontId="51" fillId="47" borderId="26" xfId="276" applyFont="1" applyFill="1" applyBorder="1" applyAlignment="1">
      <alignment vertical="center"/>
    </xf>
    <xf numFmtId="0" fontId="60" fillId="59" borderId="19" xfId="269" applyFont="1" applyFill="1" applyBorder="1" applyAlignment="1">
      <alignment vertical="center" wrapText="1"/>
    </xf>
    <xf numFmtId="0" fontId="51" fillId="47" borderId="27" xfId="276" applyFont="1" applyFill="1" applyBorder="1" applyAlignment="1">
      <alignment vertical="center"/>
    </xf>
    <xf numFmtId="0" fontId="42" fillId="79" borderId="116" xfId="289" applyFont="1" applyFill="1" applyBorder="1" applyAlignment="1">
      <alignment horizontal="center" vertical="center" wrapText="1"/>
    </xf>
    <xf numFmtId="49" fontId="65" fillId="44" borderId="37" xfId="248" applyNumberFormat="1" applyFont="1" applyFill="1" applyBorder="1" applyAlignment="1" applyProtection="1">
      <alignment vertical="center"/>
      <protection locked="0"/>
    </xf>
    <xf numFmtId="49" fontId="62" fillId="104" borderId="37" xfId="156" applyNumberFormat="1" applyFont="1" applyFill="1" applyBorder="1">
      <alignment horizontal="center" vertical="center" wrapText="1"/>
    </xf>
    <xf numFmtId="0" fontId="51" fillId="0" borderId="0" xfId="273" applyFont="1" applyAlignment="1">
      <alignment horizontal="center" vertical="center" wrapText="1"/>
    </xf>
    <xf numFmtId="0" fontId="54" fillId="47" borderId="0" xfId="276" applyFont="1" applyFill="1" applyAlignment="1">
      <alignment horizontal="left" vertical="center" wrapText="1"/>
    </xf>
    <xf numFmtId="0" fontId="42" fillId="70" borderId="21" xfId="273" applyFont="1" applyFill="1" applyBorder="1" applyAlignment="1">
      <alignment vertical="center"/>
    </xf>
    <xf numFmtId="0" fontId="47" fillId="20" borderId="22" xfId="269" applyFont="1" applyFill="1" applyBorder="1" applyAlignment="1">
      <alignment vertical="center"/>
    </xf>
    <xf numFmtId="0" fontId="96" fillId="31" borderId="21" xfId="289" applyFont="1" applyFill="1" applyBorder="1" applyAlignment="1">
      <alignment horizontal="center" vertical="center" wrapText="1"/>
    </xf>
    <xf numFmtId="49" fontId="42" fillId="98" borderId="19" xfId="289" applyNumberFormat="1" applyFont="1" applyFill="1" applyBorder="1" applyAlignment="1">
      <alignment horizontal="center" vertical="center" wrapText="1"/>
    </xf>
    <xf numFmtId="49" fontId="65" fillId="44" borderId="84" xfId="248" applyNumberFormat="1" applyFont="1" applyFill="1" applyBorder="1" applyAlignment="1" applyProtection="1">
      <alignment vertical="center"/>
      <protection locked="0"/>
    </xf>
    <xf numFmtId="0" fontId="59" fillId="19" borderId="19" xfId="156" applyFont="1" applyFill="1" applyBorder="1">
      <alignment horizontal="center" vertical="center" wrapText="1"/>
    </xf>
    <xf numFmtId="0" fontId="48" fillId="54" borderId="117" xfId="273" applyFont="1" applyFill="1" applyBorder="1" applyAlignment="1">
      <alignment vertical="center"/>
    </xf>
    <xf numFmtId="0" fontId="42" fillId="86" borderId="28" xfId="289" applyFont="1" applyFill="1" applyBorder="1" applyAlignment="1">
      <alignment horizontal="center" vertical="center" wrapText="1"/>
    </xf>
    <xf numFmtId="0" fontId="47" fillId="76" borderId="22" xfId="276" applyFont="1" applyFill="1" applyBorder="1" applyAlignment="1">
      <alignment horizontal="left" vertical="center"/>
    </xf>
    <xf numFmtId="0" fontId="0" fillId="47" borderId="0" xfId="269" applyFont="1" applyFill="1" applyAlignment="1">
      <alignment horizontal="center" vertical="center" wrapText="1"/>
    </xf>
    <xf numFmtId="167" fontId="105" fillId="0" borderId="0" xfId="273" applyNumberFormat="1" applyFont="1" applyAlignment="1">
      <alignment horizontal="center" vertical="center"/>
    </xf>
    <xf numFmtId="0" fontId="46" fillId="0" borderId="0" xfId="266" applyFont="1" applyAlignment="1">
      <alignment vertical="center"/>
    </xf>
    <xf numFmtId="0" fontId="29" fillId="0" borderId="0" xfId="241" applyAlignment="1" applyProtection="1">
      <alignment vertical="center"/>
    </xf>
    <xf numFmtId="0" fontId="0" fillId="0" borderId="0" xfId="269" applyFont="1" applyAlignment="1">
      <alignment vertical="center" wrapText="1"/>
    </xf>
    <xf numFmtId="0" fontId="42" fillId="73" borderId="19" xfId="289" applyFont="1" applyFill="1" applyBorder="1" applyAlignment="1">
      <alignment horizontal="center" vertical="center" wrapText="1"/>
    </xf>
    <xf numFmtId="0" fontId="47" fillId="19" borderId="19" xfId="276" applyFont="1" applyFill="1" applyBorder="1" applyAlignment="1">
      <alignment horizontal="left" vertical="center" wrapText="1"/>
    </xf>
    <xf numFmtId="0" fontId="47" fillId="76" borderId="22" xfId="269" applyFont="1" applyFill="1" applyBorder="1" applyAlignment="1">
      <alignment vertical="center"/>
    </xf>
    <xf numFmtId="4" fontId="61" fillId="53" borderId="37" xfId="266" applyNumberFormat="1" applyFont="1" applyFill="1" applyBorder="1"/>
    <xf numFmtId="0" fontId="45" fillId="0" borderId="19" xfId="276" applyFont="1" applyBorder="1" applyAlignment="1">
      <alignment horizontal="center" vertical="center"/>
    </xf>
    <xf numFmtId="4" fontId="73" fillId="34" borderId="0" xfId="273" applyNumberFormat="1" applyFont="1" applyFill="1"/>
    <xf numFmtId="0" fontId="76" fillId="0" borderId="19" xfId="269" applyFont="1" applyBorder="1" applyAlignment="1">
      <alignment horizontal="left" vertical="center" wrapText="1"/>
    </xf>
    <xf numFmtId="3" fontId="47" fillId="19" borderId="19" xfId="294" applyNumberFormat="1" applyFont="1" applyFill="1" applyBorder="1" applyAlignment="1">
      <alignment horizontal="right" vertical="center" wrapText="1"/>
    </xf>
    <xf numFmtId="3" fontId="42" fillId="47" borderId="27" xfId="289" applyNumberFormat="1" applyFont="1" applyFill="1" applyBorder="1" applyAlignment="1">
      <alignment horizontal="left" vertical="center" wrapText="1"/>
    </xf>
    <xf numFmtId="0" fontId="9" fillId="0" borderId="118" xfId="156" applyBorder="1">
      <alignment horizontal="center" vertical="center" wrapText="1"/>
    </xf>
    <xf numFmtId="167" fontId="42" fillId="98" borderId="19" xfId="289" applyNumberFormat="1" applyFont="1" applyFill="1" applyBorder="1" applyAlignment="1">
      <alignment horizontal="center" vertical="center" wrapText="1"/>
    </xf>
    <xf numFmtId="0" fontId="142" fillId="47" borderId="32" xfId="273" applyFill="1" applyBorder="1" applyAlignment="1">
      <alignment horizontal="center" vertical="center"/>
    </xf>
    <xf numFmtId="167" fontId="42" fillId="96" borderId="19" xfId="289" applyNumberFormat="1" applyFont="1" applyFill="1" applyBorder="1" applyAlignment="1">
      <alignment horizontal="center" vertical="center" wrapText="1"/>
    </xf>
    <xf numFmtId="0" fontId="42" fillId="74" borderId="20" xfId="289" applyFont="1" applyFill="1" applyBorder="1" applyAlignment="1">
      <alignment horizontal="center" vertical="center" wrapText="1"/>
    </xf>
    <xf numFmtId="0" fontId="51" fillId="47" borderId="19" xfId="276" applyFont="1" applyFill="1" applyBorder="1" applyAlignment="1">
      <alignment vertical="center" wrapText="1"/>
    </xf>
    <xf numFmtId="0" fontId="47" fillId="47" borderId="50" xfId="276" applyFont="1" applyFill="1" applyBorder="1" applyAlignment="1">
      <alignment vertical="center"/>
    </xf>
    <xf numFmtId="0" fontId="106" fillId="47" borderId="0" xfId="269" applyFont="1" applyFill="1" applyAlignment="1">
      <alignment horizontal="left" vertical="center" wrapText="1"/>
    </xf>
    <xf numFmtId="2" fontId="58" fillId="72" borderId="33" xfId="289" applyNumberFormat="1" applyFont="1" applyFill="1" applyBorder="1" applyAlignment="1">
      <alignment horizontal="center" vertical="center" wrapText="1"/>
    </xf>
    <xf numFmtId="0" fontId="96" fillId="78" borderId="33" xfId="289" applyFont="1" applyFill="1" applyBorder="1" applyAlignment="1">
      <alignment horizontal="center" vertical="center" wrapText="1"/>
    </xf>
    <xf numFmtId="0" fontId="42" fillId="84" borderId="27" xfId="289" applyFont="1" applyFill="1" applyBorder="1" applyAlignment="1">
      <alignment horizontal="left" vertical="center"/>
    </xf>
    <xf numFmtId="0" fontId="42" fillId="86" borderId="27" xfId="276" applyFont="1" applyFill="1" applyBorder="1" applyAlignment="1">
      <alignment vertical="center"/>
    </xf>
    <xf numFmtId="49" fontId="42" fillId="78" borderId="19" xfId="289" applyNumberFormat="1" applyFont="1" applyFill="1" applyBorder="1" applyAlignment="1">
      <alignment horizontal="center" vertical="center" wrapText="1"/>
    </xf>
    <xf numFmtId="3" fontId="44" fillId="87" borderId="119" xfId="273" applyNumberFormat="1" applyFont="1" applyFill="1" applyBorder="1" applyAlignment="1">
      <alignment vertical="center" wrapText="1"/>
    </xf>
    <xf numFmtId="0" fontId="42" fillId="102" borderId="19" xfId="289" applyFont="1" applyFill="1" applyBorder="1" applyAlignment="1">
      <alignment horizontal="center" vertical="center" wrapText="1"/>
    </xf>
    <xf numFmtId="172" fontId="62" fillId="48" borderId="109" xfId="248" applyNumberFormat="1" applyFont="1" applyFill="1" applyBorder="1" applyAlignment="1" applyProtection="1">
      <alignment horizontal="right" vertical="center" wrapText="1"/>
    </xf>
    <xf numFmtId="172" fontId="65" fillId="44" borderId="120" xfId="248" applyNumberFormat="1" applyFont="1" applyFill="1" applyBorder="1" applyAlignment="1" applyProtection="1">
      <alignment vertical="center"/>
      <protection locked="0"/>
    </xf>
    <xf numFmtId="0" fontId="48" fillId="54" borderId="80" xfId="289" applyFont="1" applyFill="1" applyBorder="1" applyAlignment="1">
      <alignment vertical="center"/>
    </xf>
    <xf numFmtId="0" fontId="51" fillId="47" borderId="19" xfId="276" applyFont="1" applyFill="1" applyBorder="1" applyAlignment="1">
      <alignment horizontal="left" vertical="center"/>
    </xf>
    <xf numFmtId="0" fontId="51" fillId="47" borderId="19" xfId="276" applyFont="1" applyFill="1" applyBorder="1" applyAlignment="1">
      <alignment horizontal="center" vertical="center"/>
    </xf>
    <xf numFmtId="0" fontId="51" fillId="0" borderId="22" xfId="269" applyFont="1" applyBorder="1" applyAlignment="1">
      <alignment horizontal="left" vertical="center" wrapText="1"/>
    </xf>
    <xf numFmtId="0" fontId="50" fillId="61" borderId="27" xfId="289" applyFont="1" applyFill="1" applyBorder="1" applyAlignment="1">
      <alignment horizontal="left" vertical="center" wrapText="1"/>
    </xf>
    <xf numFmtId="4" fontId="75" fillId="43" borderId="19" xfId="269" applyNumberFormat="1" applyFont="1" applyFill="1" applyBorder="1" applyAlignment="1">
      <alignment horizontal="right" vertical="center"/>
    </xf>
    <xf numFmtId="0" fontId="76" fillId="0" borderId="0" xfId="269" applyFont="1" applyAlignment="1">
      <alignment horizontal="center" vertical="center" wrapText="1"/>
    </xf>
    <xf numFmtId="167" fontId="84" fillId="79" borderId="121" xfId="289" applyNumberFormat="1" applyFont="1" applyFill="1" applyBorder="1" applyAlignment="1">
      <alignment horizontal="center" vertical="center" wrapText="1"/>
    </xf>
    <xf numFmtId="0" fontId="51" fillId="0" borderId="33" xfId="276" applyFont="1" applyBorder="1" applyAlignment="1">
      <alignment horizontal="center" vertical="center" wrapText="1"/>
    </xf>
    <xf numFmtId="0" fontId="72" fillId="76" borderId="28" xfId="276" applyFont="1" applyFill="1" applyBorder="1" applyAlignment="1">
      <alignment vertical="center"/>
    </xf>
    <xf numFmtId="167" fontId="44" fillId="0" borderId="19" xfId="289" applyNumberFormat="1" applyFont="1" applyBorder="1" applyAlignment="1">
      <alignment horizontal="center" vertical="center" wrapText="1"/>
    </xf>
    <xf numFmtId="0" fontId="49" fillId="0" borderId="19" xfId="0" applyFont="1" applyBorder="1"/>
    <xf numFmtId="0" fontId="48" fillId="54" borderId="117" xfId="289" applyFont="1" applyFill="1" applyBorder="1" applyAlignment="1">
      <alignment vertical="center"/>
    </xf>
    <xf numFmtId="167" fontId="42" fillId="86" borderId="27" xfId="289" applyNumberFormat="1" applyFont="1" applyFill="1" applyBorder="1" applyAlignment="1">
      <alignment horizontal="center" vertical="center" wrapText="1"/>
    </xf>
    <xf numFmtId="0" fontId="101" fillId="77" borderId="19" xfId="0" applyFont="1" applyFill="1" applyBorder="1" applyAlignment="1">
      <alignment horizontal="center" vertical="center" wrapText="1"/>
    </xf>
    <xf numFmtId="0" fontId="42" fillId="31" borderId="19" xfId="289" applyFont="1" applyFill="1" applyBorder="1" applyAlignment="1">
      <alignment horizontal="center" vertical="center" wrapText="1"/>
    </xf>
    <xf numFmtId="167" fontId="42" fillId="59" borderId="20" xfId="289" applyNumberFormat="1" applyFont="1" applyFill="1" applyBorder="1" applyAlignment="1">
      <alignment horizontal="center" vertical="center" wrapText="1"/>
    </xf>
    <xf numFmtId="167" fontId="44" fillId="0" borderId="20" xfId="289" applyNumberFormat="1" applyFont="1" applyBorder="1" applyAlignment="1">
      <alignment horizontal="center" vertical="center" wrapText="1"/>
    </xf>
    <xf numFmtId="0" fontId="96" fillId="80" borderId="33" xfId="289" applyFont="1" applyFill="1" applyBorder="1" applyAlignment="1">
      <alignment horizontal="center" vertical="center" wrapText="1"/>
    </xf>
    <xf numFmtId="0" fontId="43" fillId="47" borderId="0" xfId="273" applyFont="1" applyFill="1" applyAlignment="1">
      <alignment vertical="center"/>
    </xf>
    <xf numFmtId="49" fontId="42" fillId="103" borderId="19" xfId="289" applyNumberFormat="1" applyFont="1" applyFill="1" applyBorder="1" applyAlignment="1">
      <alignment horizontal="center" vertical="center" wrapText="1"/>
    </xf>
    <xf numFmtId="4" fontId="0" fillId="0" borderId="37" xfId="266" applyNumberFormat="1" applyFont="1" applyBorder="1" applyAlignment="1">
      <alignment horizontal="right" vertical="center"/>
    </xf>
    <xf numFmtId="3" fontId="44" fillId="87" borderId="122" xfId="273" applyNumberFormat="1" applyFont="1" applyFill="1" applyBorder="1" applyAlignment="1">
      <alignment vertical="center" wrapText="1"/>
    </xf>
    <xf numFmtId="3" fontId="47" fillId="47" borderId="19" xfId="276" applyNumberFormat="1" applyFont="1" applyFill="1" applyBorder="1" applyAlignment="1">
      <alignment horizontal="right" vertical="center"/>
    </xf>
    <xf numFmtId="0" fontId="108" fillId="0" borderId="0" xfId="241" applyFont="1" applyFill="1" applyBorder="1" applyAlignment="1" applyProtection="1">
      <alignment vertical="center"/>
    </xf>
    <xf numFmtId="172" fontId="65" fillId="47" borderId="19" xfId="248" applyNumberFormat="1" applyFont="1" applyFill="1" applyBorder="1" applyAlignment="1" applyProtection="1">
      <alignment vertical="center"/>
    </xf>
    <xf numFmtId="0" fontId="0" fillId="19" borderId="22" xfId="269" applyFont="1" applyFill="1" applyBorder="1" applyAlignment="1">
      <alignment vertical="center" wrapText="1"/>
    </xf>
    <xf numFmtId="0" fontId="51" fillId="47" borderId="20" xfId="276" applyFont="1" applyFill="1" applyBorder="1" applyAlignment="1">
      <alignment vertical="center"/>
    </xf>
    <xf numFmtId="0" fontId="49" fillId="0" borderId="0" xfId="289" applyFont="1" applyAlignment="1">
      <alignment horizontal="center"/>
    </xf>
    <xf numFmtId="0" fontId="42" fillId="0" borderId="86" xfId="269" applyFont="1" applyBorder="1" applyAlignment="1">
      <alignment horizontal="left" vertical="center" wrapText="1"/>
    </xf>
    <xf numFmtId="167" fontId="42" fillId="89" borderId="45" xfId="289" applyNumberFormat="1" applyFont="1" applyFill="1" applyBorder="1" applyAlignment="1">
      <alignment horizontal="center" vertical="center" wrapText="1"/>
    </xf>
    <xf numFmtId="0" fontId="142" fillId="57" borderId="28" xfId="289" applyFill="1" applyBorder="1" applyAlignment="1">
      <alignment horizontal="center" vertical="center" wrapText="1"/>
    </xf>
    <xf numFmtId="167" fontId="44" fillId="106" borderId="19" xfId="289" applyNumberFormat="1" applyFont="1" applyFill="1" applyBorder="1" applyAlignment="1">
      <alignment horizontal="center" vertical="center" wrapText="1"/>
    </xf>
    <xf numFmtId="170" fontId="0" fillId="44" borderId="19" xfId="175" applyNumberFormat="1" applyFont="1" applyFill="1" applyBorder="1" applyProtection="1">
      <protection locked="0"/>
    </xf>
    <xf numFmtId="3" fontId="44" fillId="87" borderId="123" xfId="273" applyNumberFormat="1" applyFont="1" applyFill="1" applyBorder="1" applyAlignment="1">
      <alignment vertical="center" wrapText="1"/>
    </xf>
    <xf numFmtId="0" fontId="47" fillId="76" borderId="28" xfId="269" applyFont="1" applyFill="1" applyBorder="1" applyAlignment="1">
      <alignment horizontal="center" vertical="center"/>
    </xf>
    <xf numFmtId="167" fontId="96" fillId="78" borderId="19" xfId="289" applyNumberFormat="1" applyFont="1" applyFill="1" applyBorder="1" applyAlignment="1">
      <alignment horizontal="center" vertical="center" wrapText="1"/>
    </xf>
    <xf numFmtId="167" fontId="96" fillId="80" borderId="19" xfId="289" applyNumberFormat="1" applyFont="1" applyFill="1" applyBorder="1" applyAlignment="1">
      <alignment horizontal="center" vertical="center" wrapText="1"/>
    </xf>
    <xf numFmtId="0" fontId="58" fillId="107" borderId="19" xfId="289" applyFont="1" applyFill="1" applyBorder="1" applyAlignment="1">
      <alignment horizontal="center" vertical="center" wrapText="1"/>
    </xf>
    <xf numFmtId="0" fontId="91" fillId="0" borderId="0" xfId="265" applyFont="1" applyAlignment="1">
      <alignment horizontal="left" vertical="center"/>
    </xf>
    <xf numFmtId="0" fontId="47" fillId="20" borderId="28" xfId="269" applyFont="1" applyFill="1" applyBorder="1" applyAlignment="1">
      <alignment vertical="center"/>
    </xf>
    <xf numFmtId="0" fontId="50" fillId="84" borderId="27" xfId="289" applyFont="1" applyFill="1" applyBorder="1" applyAlignment="1">
      <alignment horizontal="left" vertical="center" wrapText="1"/>
    </xf>
    <xf numFmtId="0" fontId="47" fillId="47" borderId="27" xfId="276" applyFont="1" applyFill="1" applyBorder="1" applyAlignment="1">
      <alignment vertical="center"/>
    </xf>
    <xf numFmtId="0" fontId="51" fillId="0" borderId="22" xfId="269" applyFont="1" applyBorder="1" applyAlignment="1">
      <alignment horizontal="right" vertical="center" wrapText="1"/>
    </xf>
    <xf numFmtId="0" fontId="49" fillId="0" borderId="0" xfId="289" applyFont="1" applyAlignment="1">
      <alignment horizontal="center" vertical="center" wrapText="1"/>
    </xf>
    <xf numFmtId="0" fontId="51" fillId="0" borderId="20" xfId="269" applyFont="1" applyBorder="1" applyAlignment="1">
      <alignment vertical="center" wrapText="1"/>
    </xf>
    <xf numFmtId="0" fontId="42" fillId="106" borderId="19" xfId="289" applyFont="1" applyFill="1" applyBorder="1" applyAlignment="1">
      <alignment horizontal="center" vertical="center" wrapText="1"/>
    </xf>
    <xf numFmtId="0" fontId="47" fillId="19" borderId="22" xfId="294" applyFont="1" applyFill="1" applyBorder="1" applyAlignment="1">
      <alignment vertical="center" wrapText="1"/>
    </xf>
    <xf numFmtId="0" fontId="0" fillId="0" borderId="37" xfId="266" applyFont="1" applyBorder="1" applyAlignment="1">
      <alignment horizontal="left" vertical="top" wrapText="1"/>
    </xf>
    <xf numFmtId="0" fontId="54" fillId="0" borderId="0" xfId="273" applyFont="1"/>
    <xf numFmtId="0" fontId="42" fillId="89" borderId="28" xfId="289" applyFont="1" applyFill="1" applyBorder="1" applyAlignment="1">
      <alignment horizontal="center" vertical="center" wrapText="1"/>
    </xf>
    <xf numFmtId="0" fontId="142" fillId="77" borderId="22" xfId="289" applyFill="1" applyBorder="1" applyAlignment="1">
      <alignment horizontal="center" vertical="center" wrapText="1"/>
    </xf>
    <xf numFmtId="0" fontId="51" fillId="0" borderId="19" xfId="294" applyFont="1" applyBorder="1" applyAlignment="1">
      <alignment horizontal="left" vertical="center" wrapText="1"/>
    </xf>
    <xf numFmtId="49" fontId="42" fillId="50" borderId="124" xfId="289" applyNumberFormat="1" applyFont="1" applyFill="1" applyBorder="1" applyAlignment="1" applyProtection="1">
      <alignment horizontal="left" vertical="center" wrapText="1"/>
      <protection locked="0"/>
    </xf>
    <xf numFmtId="0" fontId="61" fillId="0" borderId="0" xfId="265" applyFont="1" applyAlignment="1">
      <alignment vertical="center"/>
    </xf>
    <xf numFmtId="0" fontId="109" fillId="0" borderId="0" xfId="241" applyFont="1" applyBorder="1" applyAlignment="1" applyProtection="1">
      <alignment vertical="center"/>
    </xf>
    <xf numFmtId="0" fontId="42" fillId="106" borderId="25" xfId="289" applyFont="1" applyFill="1" applyBorder="1" applyAlignment="1">
      <alignment horizontal="center" vertical="center" wrapText="1"/>
    </xf>
    <xf numFmtId="0" fontId="47" fillId="0" borderId="19" xfId="269" applyFont="1" applyBorder="1" applyAlignment="1">
      <alignment horizontal="center" vertical="center" wrapText="1"/>
    </xf>
    <xf numFmtId="0" fontId="42" fillId="85" borderId="0" xfId="269" applyFont="1" applyFill="1" applyAlignment="1">
      <alignment horizontal="left" vertical="center" wrapText="1"/>
    </xf>
    <xf numFmtId="0" fontId="44" fillId="0" borderId="68" xfId="289" applyFont="1" applyBorder="1" applyAlignment="1">
      <alignment horizontal="center" vertical="center" wrapText="1"/>
    </xf>
    <xf numFmtId="49" fontId="96" fillId="59" borderId="19" xfId="289" applyNumberFormat="1" applyFont="1" applyFill="1" applyBorder="1" applyAlignment="1">
      <alignment horizontal="center" vertical="center" wrapText="1"/>
    </xf>
    <xf numFmtId="167" fontId="96" fillId="86" borderId="19" xfId="289" applyNumberFormat="1" applyFont="1" applyFill="1" applyBorder="1" applyAlignment="1">
      <alignment horizontal="center" vertical="center" wrapText="1"/>
    </xf>
    <xf numFmtId="49" fontId="42" fillId="72" borderId="19" xfId="289" applyNumberFormat="1" applyFont="1" applyFill="1" applyBorder="1" applyAlignment="1">
      <alignment horizontal="center" vertical="center" wrapText="1"/>
    </xf>
    <xf numFmtId="167" fontId="42" fillId="14" borderId="19" xfId="289" applyNumberFormat="1" applyFont="1" applyFill="1" applyBorder="1" applyAlignment="1">
      <alignment horizontal="center" vertical="center" wrapText="1"/>
    </xf>
    <xf numFmtId="49" fontId="104" fillId="0" borderId="0" xfId="289" applyNumberFormat="1" applyFont="1" applyAlignment="1">
      <alignment horizontal="left" vertical="center"/>
    </xf>
    <xf numFmtId="0" fontId="51" fillId="0" borderId="19" xfId="294" quotePrefix="1" applyFont="1" applyBorder="1" applyAlignment="1">
      <alignment vertical="center" wrapText="1"/>
    </xf>
    <xf numFmtId="0" fontId="42" fillId="0" borderId="0" xfId="273" applyFont="1" applyAlignment="1">
      <alignment horizontal="left" vertical="center"/>
    </xf>
    <xf numFmtId="0" fontId="51" fillId="0" borderId="20" xfId="276" applyFont="1" applyBorder="1" applyAlignment="1">
      <alignment horizontal="left" vertical="center" wrapText="1"/>
    </xf>
    <xf numFmtId="0" fontId="142" fillId="108" borderId="19" xfId="273" applyFill="1" applyBorder="1" applyAlignment="1">
      <alignment horizontal="center" vertical="center"/>
    </xf>
    <xf numFmtId="0" fontId="51" fillId="0" borderId="46" xfId="276" applyFont="1" applyBorder="1" applyAlignment="1">
      <alignment horizontal="left" vertical="center" wrapText="1"/>
    </xf>
    <xf numFmtId="3" fontId="44" fillId="12" borderId="19" xfId="175" applyNumberFormat="1" applyFont="1" applyFill="1" applyBorder="1" applyAlignment="1" applyProtection="1">
      <alignment horizontal="center" vertical="center" wrapText="1"/>
    </xf>
    <xf numFmtId="171" fontId="110" fillId="0" borderId="19" xfId="265" applyNumberFormat="1" applyFont="1" applyBorder="1" applyAlignment="1">
      <alignment horizontal="center" vertical="center" wrapText="1"/>
    </xf>
    <xf numFmtId="0" fontId="96" fillId="86" borderId="19" xfId="289" applyFont="1" applyFill="1" applyBorder="1" applyAlignment="1">
      <alignment horizontal="center" vertical="center" wrapText="1"/>
    </xf>
    <xf numFmtId="49" fontId="46" fillId="0" borderId="19" xfId="289" applyNumberFormat="1" applyFont="1" applyBorder="1" applyAlignment="1">
      <alignment horizontal="center" vertical="center"/>
    </xf>
    <xf numFmtId="167" fontId="42" fillId="73" borderId="75" xfId="289" applyNumberFormat="1" applyFont="1" applyFill="1" applyBorder="1" applyAlignment="1">
      <alignment horizontal="center" vertical="center" wrapText="1"/>
    </xf>
    <xf numFmtId="49" fontId="0" fillId="46" borderId="19" xfId="0" applyNumberFormat="1" applyFill="1" applyBorder="1" applyAlignment="1">
      <alignment vertical="center"/>
    </xf>
    <xf numFmtId="0" fontId="42" fillId="97" borderId="20" xfId="289" applyFont="1" applyFill="1" applyBorder="1" applyAlignment="1">
      <alignment horizontal="center" vertical="center" wrapText="1"/>
    </xf>
    <xf numFmtId="0" fontId="58" fillId="57" borderId="19" xfId="289" applyFont="1" applyFill="1" applyBorder="1" applyAlignment="1">
      <alignment horizontal="center" vertical="center" wrapText="1"/>
    </xf>
    <xf numFmtId="0" fontId="51" fillId="0" borderId="28" xfId="294" applyFont="1" applyBorder="1" applyAlignment="1">
      <alignment horizontal="left" vertical="center" wrapText="1"/>
    </xf>
    <xf numFmtId="0" fontId="49" fillId="0" borderId="0" xfId="273" applyFont="1" applyAlignment="1">
      <alignment horizontal="left" vertical="center" wrapText="1"/>
    </xf>
    <xf numFmtId="49" fontId="42" fillId="50" borderId="127" xfId="289" applyNumberFormat="1" applyFont="1" applyFill="1" applyBorder="1" applyAlignment="1" applyProtection="1">
      <alignment horizontal="left" vertical="center" wrapText="1"/>
      <protection locked="0"/>
    </xf>
    <xf numFmtId="0" fontId="142" fillId="0" borderId="19" xfId="273" applyBorder="1" applyAlignment="1">
      <alignment horizontal="center" vertical="center"/>
    </xf>
    <xf numFmtId="167" fontId="42" fillId="73" borderId="51" xfId="289" applyNumberFormat="1" applyFont="1" applyFill="1" applyBorder="1" applyAlignment="1">
      <alignment horizontal="center" vertical="center" wrapText="1"/>
    </xf>
    <xf numFmtId="3" fontId="43" fillId="0" borderId="0" xfId="273" applyNumberFormat="1" applyFont="1" applyAlignment="1">
      <alignment vertical="center"/>
    </xf>
    <xf numFmtId="0" fontId="142" fillId="72" borderId="20" xfId="289" applyFill="1" applyBorder="1" applyAlignment="1">
      <alignment horizontal="center" vertical="center" wrapText="1"/>
    </xf>
    <xf numFmtId="0" fontId="66" fillId="0" borderId="43" xfId="273" applyFont="1" applyBorder="1" applyAlignment="1">
      <alignment vertical="center" wrapText="1"/>
    </xf>
    <xf numFmtId="0" fontId="47" fillId="55" borderId="19" xfId="289" applyFont="1" applyFill="1" applyBorder="1" applyAlignment="1">
      <alignment vertical="center" wrapText="1"/>
    </xf>
    <xf numFmtId="0" fontId="53" fillId="0" borderId="0" xfId="266" applyFont="1"/>
    <xf numFmtId="49" fontId="42" fillId="100" borderId="128" xfId="289" applyNumberFormat="1" applyFont="1" applyFill="1" applyBorder="1" applyAlignment="1">
      <alignment horizontal="center" vertical="center" wrapText="1"/>
    </xf>
    <xf numFmtId="0" fontId="47" fillId="86" borderId="20" xfId="276" applyFont="1" applyFill="1" applyBorder="1" applyAlignment="1">
      <alignment vertical="center"/>
    </xf>
    <xf numFmtId="3" fontId="42" fillId="48" borderId="20" xfId="289" applyNumberFormat="1" applyFont="1" applyFill="1" applyBorder="1" applyAlignment="1">
      <alignment horizontal="right" vertical="center" wrapText="1"/>
    </xf>
    <xf numFmtId="49" fontId="42" fillId="59" borderId="19" xfId="289" applyNumberFormat="1" applyFont="1" applyFill="1" applyBorder="1" applyAlignment="1">
      <alignment horizontal="center" vertical="center" wrapText="1"/>
    </xf>
    <xf numFmtId="3" fontId="42" fillId="44" borderId="42" xfId="273" applyNumberFormat="1" applyFont="1" applyFill="1" applyBorder="1" applyAlignment="1" applyProtection="1">
      <alignment vertical="center"/>
      <protection locked="0"/>
    </xf>
    <xf numFmtId="0" fontId="142" fillId="19" borderId="19" xfId="289" applyFill="1" applyBorder="1" applyAlignment="1">
      <alignment horizontal="center" vertical="center" wrapText="1"/>
    </xf>
    <xf numFmtId="49" fontId="42" fillId="19" borderId="19" xfId="289" applyNumberFormat="1" applyFont="1" applyFill="1" applyBorder="1" applyAlignment="1">
      <alignment horizontal="center" vertical="center" wrapText="1"/>
    </xf>
    <xf numFmtId="0" fontId="112" fillId="77" borderId="36" xfId="269" applyFont="1" applyFill="1" applyBorder="1" applyAlignment="1">
      <alignment horizontal="center" vertical="center" wrapText="1"/>
    </xf>
    <xf numFmtId="0" fontId="42" fillId="0" borderId="49" xfId="273" applyFont="1" applyBorder="1" applyAlignment="1">
      <alignment vertical="center"/>
    </xf>
    <xf numFmtId="0" fontId="47" fillId="19" borderId="22" xfId="294" applyFont="1" applyFill="1" applyBorder="1" applyAlignment="1">
      <alignment horizontal="left" vertical="center" wrapText="1"/>
    </xf>
    <xf numFmtId="171" fontId="113" fillId="0" borderId="19" xfId="265" applyNumberFormat="1" applyFont="1" applyBorder="1" applyAlignment="1">
      <alignment horizontal="left" vertical="center" wrapText="1"/>
    </xf>
    <xf numFmtId="0" fontId="114" fillId="0" borderId="92" xfId="273" applyFont="1" applyBorder="1" applyAlignment="1">
      <alignment horizontal="center" vertical="center" wrapText="1"/>
    </xf>
    <xf numFmtId="0" fontId="47" fillId="20" borderId="20" xfId="269" applyFont="1" applyFill="1" applyBorder="1" applyAlignment="1">
      <alignment vertical="center" wrapText="1"/>
    </xf>
    <xf numFmtId="0" fontId="69" fillId="0" borderId="43" xfId="273" applyFont="1" applyBorder="1" applyAlignment="1">
      <alignment vertical="center"/>
    </xf>
    <xf numFmtId="0" fontId="47" fillId="47" borderId="33" xfId="269" applyFont="1" applyFill="1" applyBorder="1" applyAlignment="1">
      <alignment vertical="center" wrapText="1"/>
    </xf>
    <xf numFmtId="3" fontId="107" fillId="87" borderId="129" xfId="273" applyNumberFormat="1" applyFont="1" applyFill="1" applyBorder="1" applyAlignment="1">
      <alignment horizontal="center" vertical="center" wrapText="1"/>
    </xf>
    <xf numFmtId="0" fontId="46" fillId="0" borderId="31" xfId="0" applyFont="1" applyBorder="1" applyAlignment="1">
      <alignment horizontal="center" vertical="center"/>
    </xf>
    <xf numFmtId="0" fontId="42" fillId="103" borderId="19" xfId="289" applyFont="1" applyFill="1" applyBorder="1" applyAlignment="1">
      <alignment horizontal="center" vertical="center" wrapText="1"/>
    </xf>
    <xf numFmtId="0" fontId="65" fillId="0" borderId="0" xfId="265" applyFont="1" applyAlignment="1">
      <alignment horizontal="left" vertical="top" wrapText="1"/>
    </xf>
    <xf numFmtId="0" fontId="51" fillId="47" borderId="86" xfId="276" applyFont="1" applyFill="1" applyBorder="1"/>
    <xf numFmtId="4" fontId="54" fillId="0" borderId="19" xfId="0" quotePrefix="1" applyNumberFormat="1" applyFont="1" applyBorder="1" applyAlignment="1">
      <alignment horizontal="center" vertical="center"/>
    </xf>
    <xf numFmtId="172" fontId="87" fillId="0" borderId="92" xfId="248" applyNumberFormat="1" applyFont="1" applyFill="1" applyBorder="1" applyAlignment="1" applyProtection="1">
      <alignment vertical="center"/>
    </xf>
    <xf numFmtId="0" fontId="47" fillId="20" borderId="20" xfId="276" applyFont="1" applyFill="1" applyBorder="1" applyAlignment="1">
      <alignment vertical="center"/>
    </xf>
    <xf numFmtId="0" fontId="51" fillId="47" borderId="27" xfId="276" applyFont="1" applyFill="1" applyBorder="1"/>
    <xf numFmtId="167" fontId="42" fillId="14" borderId="25" xfId="289" applyNumberFormat="1" applyFont="1" applyFill="1" applyBorder="1" applyAlignment="1">
      <alignment horizontal="center" vertical="center" wrapText="1"/>
    </xf>
    <xf numFmtId="0" fontId="76" fillId="47" borderId="19" xfId="269" applyFont="1" applyFill="1" applyBorder="1" applyAlignment="1">
      <alignment horizontal="left" vertical="center" wrapText="1"/>
    </xf>
    <xf numFmtId="0" fontId="51" fillId="47" borderId="46" xfId="276" applyFont="1" applyFill="1" applyBorder="1" applyAlignment="1">
      <alignment vertical="center"/>
    </xf>
    <xf numFmtId="0" fontId="80" fillId="0" borderId="35" xfId="273" applyFont="1" applyBorder="1" applyAlignment="1">
      <alignment horizontal="right" vertical="center"/>
    </xf>
    <xf numFmtId="49" fontId="42" fillId="59" borderId="22" xfId="289" applyNumberFormat="1" applyFont="1" applyFill="1" applyBorder="1" applyAlignment="1">
      <alignment horizontal="center" vertical="center" wrapText="1"/>
    </xf>
    <xf numFmtId="0" fontId="47" fillId="47" borderId="25" xfId="269" applyFont="1" applyFill="1" applyBorder="1" applyAlignment="1">
      <alignment vertical="center" wrapText="1"/>
    </xf>
    <xf numFmtId="0" fontId="47" fillId="47" borderId="51" xfId="276" applyFont="1" applyFill="1" applyBorder="1" applyAlignment="1">
      <alignment vertical="center"/>
    </xf>
    <xf numFmtId="0" fontId="45" fillId="47" borderId="0" xfId="276" applyFont="1" applyFill="1" applyAlignment="1">
      <alignment horizontal="left" vertical="center"/>
    </xf>
    <xf numFmtId="0" fontId="47" fillId="55" borderId="19" xfId="289" applyFont="1" applyFill="1" applyBorder="1" applyAlignment="1">
      <alignment horizontal="left" vertical="center"/>
    </xf>
    <xf numFmtId="3" fontId="107" fillId="87" borderId="131" xfId="273" applyNumberFormat="1" applyFont="1" applyFill="1" applyBorder="1" applyAlignment="1">
      <alignment horizontal="center" vertical="center" wrapText="1"/>
    </xf>
    <xf numFmtId="0" fontId="112" fillId="77" borderId="37" xfId="266" applyFont="1" applyFill="1" applyBorder="1" applyAlignment="1">
      <alignment horizontal="center" vertical="center" wrapText="1"/>
    </xf>
    <xf numFmtId="0" fontId="42" fillId="0" borderId="42" xfId="273" applyFont="1" applyBorder="1" applyAlignment="1">
      <alignment vertical="center"/>
    </xf>
    <xf numFmtId="0" fontId="90" fillId="0" borderId="19" xfId="269" applyFont="1" applyBorder="1" applyAlignment="1">
      <alignment vertical="center" wrapText="1"/>
    </xf>
    <xf numFmtId="3" fontId="62" fillId="48" borderId="84" xfId="238" applyNumberFormat="1" applyFont="1" applyFill="1" applyBorder="1" applyProtection="1">
      <alignment horizontal="right" vertical="center" wrapText="1"/>
    </xf>
    <xf numFmtId="4" fontId="116" fillId="0" borderId="25" xfId="289" applyNumberFormat="1" applyFont="1" applyBorder="1" applyAlignment="1">
      <alignment horizontal="center" vertical="center" wrapText="1"/>
    </xf>
    <xf numFmtId="4" fontId="44" fillId="55" borderId="19" xfId="289" applyNumberFormat="1" applyFont="1" applyFill="1" applyBorder="1" applyAlignment="1">
      <alignment horizontal="center" vertical="center"/>
    </xf>
    <xf numFmtId="169" fontId="54" fillId="56" borderId="78" xfId="266" applyNumberFormat="1" applyFont="1" applyFill="1" applyBorder="1" applyAlignment="1">
      <alignment horizontal="center" vertical="center" wrapText="1"/>
    </xf>
    <xf numFmtId="0" fontId="42" fillId="0" borderId="39" xfId="273" applyFont="1" applyBorder="1" applyAlignment="1">
      <alignment vertical="center"/>
    </xf>
    <xf numFmtId="0" fontId="48" fillId="54" borderId="80" xfId="273" applyFont="1" applyFill="1" applyBorder="1" applyAlignment="1">
      <alignment vertical="center"/>
    </xf>
    <xf numFmtId="0" fontId="59" fillId="75" borderId="22" xfId="289" applyFont="1" applyFill="1" applyBorder="1" applyAlignment="1">
      <alignment horizontal="left" vertical="center" wrapText="1"/>
    </xf>
    <xf numFmtId="0" fontId="50" fillId="47" borderId="22" xfId="289" applyFont="1" applyFill="1" applyBorder="1" applyAlignment="1">
      <alignment horizontal="left" vertical="center" wrapText="1"/>
    </xf>
    <xf numFmtId="0" fontId="69" fillId="0" borderId="132" xfId="273" applyFont="1" applyBorder="1" applyAlignment="1">
      <alignment vertical="center"/>
    </xf>
    <xf numFmtId="3" fontId="42" fillId="44" borderId="25" xfId="289" applyNumberFormat="1" applyFont="1" applyFill="1" applyBorder="1" applyAlignment="1" applyProtection="1">
      <alignment horizontal="right" vertical="center" wrapText="1"/>
      <protection locked="0"/>
    </xf>
    <xf numFmtId="0" fontId="42" fillId="0" borderId="133" xfId="273" applyFont="1" applyBorder="1" applyAlignment="1">
      <alignment horizontal="left" vertical="center" wrapText="1"/>
    </xf>
    <xf numFmtId="0" fontId="42" fillId="61" borderId="27" xfId="289" applyFont="1" applyFill="1" applyBorder="1" applyAlignment="1">
      <alignment horizontal="left" vertical="center"/>
    </xf>
    <xf numFmtId="0" fontId="51" fillId="47" borderId="26" xfId="276" applyFont="1" applyFill="1" applyBorder="1"/>
    <xf numFmtId="0" fontId="142" fillId="0" borderId="0" xfId="273" applyAlignment="1">
      <alignment wrapText="1"/>
    </xf>
    <xf numFmtId="0" fontId="43" fillId="0" borderId="0" xfId="289" applyFont="1" applyAlignment="1">
      <alignment horizontal="center" vertical="center" wrapText="1"/>
    </xf>
    <xf numFmtId="0" fontId="66" fillId="0" borderId="113" xfId="0" applyFont="1" applyBorder="1" applyAlignment="1">
      <alignment horizontal="center" vertical="center" wrapText="1"/>
    </xf>
    <xf numFmtId="0" fontId="47" fillId="76" borderId="19" xfId="276" applyFont="1" applyFill="1" applyBorder="1" applyAlignment="1">
      <alignment vertical="center" wrapText="1"/>
    </xf>
    <xf numFmtId="49" fontId="42" fillId="102" borderId="19" xfId="289" applyNumberFormat="1" applyFont="1" applyFill="1" applyBorder="1" applyAlignment="1">
      <alignment horizontal="center" vertical="center" wrapText="1"/>
    </xf>
    <xf numFmtId="0" fontId="44" fillId="81" borderId="82" xfId="273" applyFont="1" applyFill="1" applyBorder="1" applyAlignment="1">
      <alignment vertical="center"/>
    </xf>
    <xf numFmtId="0" fontId="48" fillId="54" borderId="117" xfId="273" applyFont="1" applyFill="1" applyBorder="1" applyAlignment="1">
      <alignment horizontal="left" vertical="center"/>
    </xf>
    <xf numFmtId="0" fontId="51" fillId="99" borderId="19" xfId="156" applyFont="1" applyFill="1" applyBorder="1">
      <alignment horizontal="center" vertical="center" wrapText="1"/>
    </xf>
    <xf numFmtId="172" fontId="62" fillId="48" borderId="135" xfId="248" applyNumberFormat="1" applyFont="1" applyFill="1" applyBorder="1" applyAlignment="1" applyProtection="1">
      <alignment horizontal="right" vertical="center" wrapText="1"/>
    </xf>
    <xf numFmtId="3" fontId="51" fillId="44" borderId="19" xfId="238" applyNumberFormat="1" applyFont="1" applyFill="1" applyBorder="1">
      <alignment horizontal="right" vertical="center" wrapText="1"/>
      <protection locked="0"/>
    </xf>
    <xf numFmtId="0" fontId="44" fillId="12" borderId="28" xfId="273" applyFont="1" applyFill="1" applyBorder="1" applyAlignment="1">
      <alignment horizontal="left" vertical="center"/>
    </xf>
    <xf numFmtId="0" fontId="47" fillId="0" borderId="19" xfId="294" applyFont="1" applyBorder="1" applyAlignment="1">
      <alignment vertical="center" wrapText="1"/>
    </xf>
    <xf numFmtId="49" fontId="42" fillId="50" borderId="137" xfId="289" applyNumberFormat="1" applyFont="1" applyFill="1" applyBorder="1" applyAlignment="1" applyProtection="1">
      <alignment horizontal="left" vertical="center" wrapText="1"/>
      <protection locked="0"/>
    </xf>
    <xf numFmtId="0" fontId="44" fillId="0" borderId="0" xfId="289" applyFont="1" applyAlignment="1">
      <alignment horizontal="center" vertical="center" wrapText="1"/>
    </xf>
    <xf numFmtId="3" fontId="42" fillId="0" borderId="19" xfId="0" applyNumberFormat="1" applyFont="1" applyBorder="1"/>
    <xf numFmtId="0" fontId="51" fillId="47" borderId="0" xfId="269" applyFont="1" applyFill="1" applyAlignment="1">
      <alignment horizontal="left" vertical="center"/>
    </xf>
    <xf numFmtId="0" fontId="0" fillId="0" borderId="19" xfId="293" applyFont="1" applyBorder="1" applyAlignment="1">
      <alignment vertical="center" wrapText="1"/>
    </xf>
    <xf numFmtId="0" fontId="42" fillId="73" borderId="138" xfId="289" applyFont="1" applyFill="1" applyBorder="1" applyAlignment="1">
      <alignment horizontal="center" vertical="center" wrapText="1"/>
    </xf>
    <xf numFmtId="0" fontId="111" fillId="0" borderId="77" xfId="266" applyFont="1" applyBorder="1" applyAlignment="1">
      <alignment horizontal="center" vertical="center"/>
    </xf>
    <xf numFmtId="0" fontId="45" fillId="47" borderId="0" xfId="269" applyFont="1" applyFill="1" applyAlignment="1">
      <alignment horizontal="center" vertical="center" wrapText="1"/>
    </xf>
    <xf numFmtId="49" fontId="96" fillId="78" borderId="19" xfId="289" applyNumberFormat="1" applyFont="1" applyFill="1" applyBorder="1" applyAlignment="1">
      <alignment horizontal="center" vertical="center" wrapText="1"/>
    </xf>
    <xf numFmtId="49" fontId="96" fillId="98" borderId="19" xfId="289" applyNumberFormat="1" applyFont="1" applyFill="1" applyBorder="1" applyAlignment="1">
      <alignment horizontal="center" vertical="center" wrapText="1"/>
    </xf>
    <xf numFmtId="0" fontId="45" fillId="47" borderId="0" xfId="269" applyFont="1" applyFill="1" applyAlignment="1">
      <alignment horizontal="center" vertical="center"/>
    </xf>
    <xf numFmtId="0" fontId="46" fillId="0" borderId="33" xfId="289" applyFont="1" applyBorder="1" applyAlignment="1">
      <alignment horizontal="center" vertical="center"/>
    </xf>
    <xf numFmtId="0" fontId="0" fillId="0" borderId="0" xfId="269" applyFont="1" applyAlignment="1">
      <alignment horizontal="right" vertical="center" wrapText="1"/>
    </xf>
    <xf numFmtId="0" fontId="85" fillId="56" borderId="37" xfId="266" applyFont="1" applyFill="1" applyBorder="1" applyAlignment="1">
      <alignment horizontal="center" vertical="center" wrapText="1"/>
    </xf>
    <xf numFmtId="0" fontId="47" fillId="19" borderId="22" xfId="269" applyFont="1" applyFill="1" applyBorder="1" applyAlignment="1">
      <alignment horizontal="center" vertical="center" wrapText="1"/>
    </xf>
    <xf numFmtId="172" fontId="65" fillId="44" borderId="140" xfId="248" applyNumberFormat="1" applyFont="1" applyFill="1" applyBorder="1" applyAlignment="1" applyProtection="1">
      <alignment vertical="center"/>
      <protection locked="0"/>
    </xf>
    <xf numFmtId="0" fontId="0" fillId="47" borderId="32" xfId="0" applyFill="1" applyBorder="1"/>
    <xf numFmtId="0" fontId="68" fillId="0" borderId="0" xfId="273" applyFont="1" applyAlignment="1">
      <alignment horizontal="left" vertical="center"/>
    </xf>
    <xf numFmtId="172" fontId="9" fillId="109" borderId="141" xfId="248" applyNumberFormat="1" applyFont="1" applyFill="1" applyBorder="1" applyAlignment="1" applyProtection="1">
      <alignment horizontal="center" vertical="center" wrapText="1"/>
    </xf>
    <xf numFmtId="49" fontId="42" fillId="87" borderId="19" xfId="289" applyNumberFormat="1" applyFont="1" applyFill="1" applyBorder="1" applyAlignment="1">
      <alignment horizontal="center" vertical="center" wrapText="1"/>
    </xf>
    <xf numFmtId="0" fontId="0" fillId="0" borderId="77" xfId="266" applyFont="1" applyBorder="1" applyAlignment="1">
      <alignment horizontal="left" vertical="center" wrapText="1"/>
    </xf>
    <xf numFmtId="3" fontId="42" fillId="44" borderId="39" xfId="273" applyNumberFormat="1" applyFont="1" applyFill="1" applyBorder="1" applyAlignment="1" applyProtection="1">
      <alignment vertical="center"/>
      <protection locked="0"/>
    </xf>
    <xf numFmtId="0" fontId="48" fillId="54" borderId="29" xfId="273" applyFont="1" applyFill="1" applyBorder="1" applyAlignment="1">
      <alignment vertical="center" wrapText="1"/>
    </xf>
    <xf numFmtId="3" fontId="46" fillId="47" borderId="0" xfId="289" applyNumberFormat="1" applyFont="1" applyFill="1" applyAlignment="1">
      <alignment horizontal="right" vertical="center" wrapText="1"/>
    </xf>
    <xf numFmtId="1" fontId="50" fillId="0" borderId="22" xfId="289" quotePrefix="1" applyNumberFormat="1" applyFont="1" applyBorder="1" applyAlignment="1">
      <alignment horizontal="left" vertical="center" wrapText="1"/>
    </xf>
    <xf numFmtId="0" fontId="49" fillId="47" borderId="0" xfId="269" applyFont="1" applyFill="1" applyAlignment="1">
      <alignment horizontal="left" vertical="center" wrapText="1"/>
    </xf>
    <xf numFmtId="0" fontId="98" fillId="0" borderId="27" xfId="289" applyFont="1" applyBorder="1" applyAlignment="1">
      <alignment horizontal="left" vertical="center" wrapText="1"/>
    </xf>
    <xf numFmtId="0" fontId="51" fillId="47" borderId="28" xfId="276" applyFont="1" applyFill="1" applyBorder="1" applyAlignment="1">
      <alignment vertical="center"/>
    </xf>
    <xf numFmtId="1" fontId="42" fillId="0" borderId="22" xfId="289" quotePrefix="1" applyNumberFormat="1" applyFont="1" applyBorder="1" applyAlignment="1">
      <alignment horizontal="left" vertical="center" wrapText="1"/>
    </xf>
    <xf numFmtId="0" fontId="51" fillId="0" borderId="0" xfId="266" applyFont="1"/>
    <xf numFmtId="0" fontId="42" fillId="100" borderId="128" xfId="289" applyFont="1" applyFill="1" applyBorder="1" applyAlignment="1">
      <alignment horizontal="center" vertical="center" wrapText="1"/>
    </xf>
    <xf numFmtId="3" fontId="44" fillId="0" borderId="0" xfId="273" applyNumberFormat="1" applyFont="1" applyAlignment="1">
      <alignment vertical="center"/>
    </xf>
    <xf numFmtId="0" fontId="51" fillId="76" borderId="20" xfId="276" applyFont="1" applyFill="1" applyBorder="1" applyAlignment="1">
      <alignment vertical="center"/>
    </xf>
    <xf numFmtId="4" fontId="47" fillId="47" borderId="20" xfId="269" applyNumberFormat="1" applyFont="1" applyFill="1" applyBorder="1" applyAlignment="1">
      <alignment horizontal="center" vertical="center" wrapText="1"/>
    </xf>
    <xf numFmtId="0" fontId="47" fillId="47" borderId="31" xfId="276" applyFont="1" applyFill="1" applyBorder="1" applyAlignment="1">
      <alignment vertical="center"/>
    </xf>
    <xf numFmtId="0" fontId="42" fillId="85" borderId="19" xfId="269" applyFont="1" applyFill="1" applyBorder="1" applyAlignment="1">
      <alignment horizontal="left" vertical="center"/>
    </xf>
    <xf numFmtId="0" fontId="117" fillId="0" borderId="48" xfId="0" applyFont="1" applyBorder="1" applyAlignment="1">
      <alignment horizontal="center" vertical="center" wrapText="1"/>
    </xf>
    <xf numFmtId="0" fontId="111" fillId="78" borderId="19" xfId="266" applyFont="1" applyFill="1" applyBorder="1" applyAlignment="1">
      <alignment horizontal="center" vertical="center" textRotation="90" wrapText="1"/>
    </xf>
    <xf numFmtId="0" fontId="111" fillId="56" borderId="37" xfId="266" applyFont="1" applyFill="1" applyBorder="1" applyAlignment="1">
      <alignment horizontal="center" vertical="center" textRotation="90" wrapText="1"/>
    </xf>
    <xf numFmtId="0" fontId="47" fillId="86" borderId="50" xfId="276" applyFont="1" applyFill="1" applyBorder="1" applyAlignment="1">
      <alignment vertical="center"/>
    </xf>
    <xf numFmtId="0" fontId="42" fillId="53" borderId="0" xfId="269" applyFont="1" applyFill="1" applyAlignment="1">
      <alignment horizontal="left" vertical="center" wrapText="1"/>
    </xf>
    <xf numFmtId="3" fontId="107" fillId="87" borderId="142" xfId="273" applyNumberFormat="1" applyFont="1" applyFill="1" applyBorder="1" applyAlignment="1">
      <alignment horizontal="center" vertical="center" wrapText="1"/>
    </xf>
    <xf numFmtId="0" fontId="72" fillId="76" borderId="20" xfId="276" applyFont="1" applyFill="1" applyBorder="1" applyAlignment="1">
      <alignment vertical="center"/>
    </xf>
    <xf numFmtId="0" fontId="103" fillId="47" borderId="0" xfId="269" applyFont="1" applyFill="1" applyAlignment="1">
      <alignment horizontal="left" vertical="center" wrapText="1"/>
    </xf>
    <xf numFmtId="4" fontId="47" fillId="76" borderId="19" xfId="276" applyNumberFormat="1" applyFont="1" applyFill="1" applyBorder="1" applyAlignment="1">
      <alignment vertical="center" wrapText="1"/>
    </xf>
    <xf numFmtId="0" fontId="44" fillId="20" borderId="86" xfId="276" applyFont="1" applyFill="1" applyBorder="1" applyAlignment="1">
      <alignment vertical="center"/>
    </xf>
    <xf numFmtId="0" fontId="42" fillId="68" borderId="0" xfId="269" applyFont="1" applyFill="1"/>
    <xf numFmtId="0" fontId="51" fillId="47" borderId="21" xfId="269" applyFont="1" applyFill="1" applyBorder="1" applyAlignment="1">
      <alignment vertical="center" wrapText="1"/>
    </xf>
    <xf numFmtId="0" fontId="118" fillId="34" borderId="76" xfId="265" applyFont="1" applyFill="1" applyBorder="1" applyAlignment="1">
      <alignment horizontal="center" vertical="center"/>
    </xf>
    <xf numFmtId="167" fontId="44" fillId="110" borderId="19" xfId="289" applyNumberFormat="1" applyFont="1" applyFill="1" applyBorder="1" applyAlignment="1">
      <alignment horizontal="center" vertical="center" wrapText="1"/>
    </xf>
    <xf numFmtId="0" fontId="88" fillId="0" borderId="0" xfId="273" applyFont="1" applyAlignment="1">
      <alignment horizontal="left"/>
    </xf>
    <xf numFmtId="0" fontId="47" fillId="85" borderId="20" xfId="294" applyFont="1" applyFill="1" applyBorder="1" applyAlignment="1">
      <alignment vertical="center"/>
    </xf>
    <xf numFmtId="3" fontId="62" fillId="43" borderId="19" xfId="238" applyNumberFormat="1" applyFont="1" applyFill="1" applyBorder="1" applyProtection="1">
      <alignment horizontal="right" vertical="center" wrapText="1"/>
    </xf>
    <xf numFmtId="0" fontId="0" fillId="85" borderId="0" xfId="269" applyFont="1" applyFill="1" applyAlignment="1">
      <alignment horizontal="left" vertical="center"/>
    </xf>
    <xf numFmtId="0" fontId="47" fillId="76" borderId="50" xfId="276" applyFont="1" applyFill="1" applyBorder="1" applyAlignment="1">
      <alignment vertical="center"/>
    </xf>
    <xf numFmtId="49" fontId="51" fillId="50" borderId="19" xfId="289" applyNumberFormat="1" applyFont="1" applyFill="1" applyBorder="1" applyAlignment="1" applyProtection="1">
      <alignment horizontal="left" vertical="center" wrapText="1"/>
      <protection locked="0"/>
    </xf>
    <xf numFmtId="0" fontId="42" fillId="61" borderId="27" xfId="289" applyFont="1" applyFill="1" applyBorder="1" applyAlignment="1">
      <alignment vertical="center" wrapText="1"/>
    </xf>
    <xf numFmtId="0" fontId="51" fillId="0" borderId="19" xfId="273" applyFont="1" applyBorder="1" applyAlignment="1">
      <alignment horizontal="center" vertical="center" wrapText="1"/>
    </xf>
    <xf numFmtId="0" fontId="44" fillId="47" borderId="25" xfId="289" applyFont="1" applyFill="1" applyBorder="1" applyAlignment="1">
      <alignment horizontal="center" vertical="center" wrapText="1"/>
    </xf>
    <xf numFmtId="0" fontId="54" fillId="0" borderId="0" xfId="0" applyFont="1" applyAlignment="1">
      <alignment horizontal="center"/>
    </xf>
    <xf numFmtId="0" fontId="51" fillId="47" borderId="45" xfId="276" applyFont="1" applyFill="1" applyBorder="1" applyAlignment="1">
      <alignment vertical="center"/>
    </xf>
    <xf numFmtId="0" fontId="54" fillId="19" borderId="28" xfId="294" applyFont="1" applyFill="1" applyBorder="1" applyAlignment="1">
      <alignment horizontal="left" vertical="center"/>
    </xf>
    <xf numFmtId="171" fontId="91" fillId="0" borderId="0" xfId="265" applyNumberFormat="1" applyFont="1" applyAlignment="1">
      <alignment vertical="center"/>
    </xf>
    <xf numFmtId="0" fontId="44" fillId="12" borderId="19" xfId="289" applyFont="1" applyFill="1" applyBorder="1" applyAlignment="1">
      <alignment horizontal="center" vertical="center" wrapText="1"/>
    </xf>
    <xf numFmtId="0" fontId="51" fillId="0" borderId="33" xfId="276" applyFont="1" applyBorder="1" applyAlignment="1">
      <alignment horizontal="left" vertical="center"/>
    </xf>
    <xf numFmtId="49" fontId="42" fillId="44" borderId="19" xfId="289" applyNumberFormat="1" applyFont="1" applyFill="1" applyBorder="1" applyAlignment="1" applyProtection="1">
      <alignment horizontal="left" vertical="center" wrapText="1"/>
      <protection locked="0"/>
    </xf>
    <xf numFmtId="0" fontId="119" fillId="0" borderId="22" xfId="289" applyFont="1" applyBorder="1"/>
    <xf numFmtId="0" fontId="42" fillId="0" borderId="24" xfId="273" applyFont="1" applyBorder="1" applyAlignment="1">
      <alignment horizontal="left" vertical="center" wrapText="1"/>
    </xf>
    <xf numFmtId="0" fontId="142" fillId="12" borderId="19" xfId="273" applyFill="1" applyBorder="1" applyAlignment="1">
      <alignment horizontal="center" vertical="center"/>
    </xf>
    <xf numFmtId="3" fontId="57" fillId="0" borderId="83" xfId="273" applyNumberFormat="1" applyFont="1" applyBorder="1" applyAlignment="1">
      <alignment horizontal="center" vertical="center"/>
    </xf>
    <xf numFmtId="0" fontId="51" fillId="64" borderId="19" xfId="266" applyFont="1" applyFill="1" applyBorder="1" applyAlignment="1">
      <alignment horizontal="center" vertical="center" wrapText="1"/>
    </xf>
    <xf numFmtId="0" fontId="45" fillId="47" borderId="0" xfId="276" applyFont="1" applyFill="1" applyAlignment="1">
      <alignment horizontal="center" vertical="center"/>
    </xf>
    <xf numFmtId="3" fontId="42" fillId="52" borderId="20" xfId="289" applyNumberFormat="1" applyFont="1" applyFill="1" applyBorder="1" applyAlignment="1">
      <alignment horizontal="left" vertical="center" wrapText="1"/>
    </xf>
    <xf numFmtId="3" fontId="47" fillId="0" borderId="19" xfId="276" applyNumberFormat="1" applyFont="1" applyBorder="1" applyAlignment="1">
      <alignment vertical="center"/>
    </xf>
    <xf numFmtId="0" fontId="111" fillId="0" borderId="37" xfId="266" applyFont="1" applyBorder="1" applyAlignment="1">
      <alignment horizontal="center" vertical="center"/>
    </xf>
    <xf numFmtId="0" fontId="47" fillId="20" borderId="50" xfId="276" applyFont="1" applyFill="1" applyBorder="1" applyAlignment="1">
      <alignment vertical="center"/>
    </xf>
    <xf numFmtId="0" fontId="51" fillId="47" borderId="51" xfId="276" applyFont="1" applyFill="1" applyBorder="1"/>
    <xf numFmtId="0" fontId="61" fillId="0" borderId="0" xfId="266" applyFont="1"/>
    <xf numFmtId="0" fontId="51" fillId="0" borderId="19" xfId="276" applyFont="1" applyBorder="1" applyAlignment="1">
      <alignment horizontal="center" vertical="center"/>
    </xf>
    <xf numFmtId="0" fontId="42" fillId="103" borderId="25" xfId="289" applyFont="1" applyFill="1" applyBorder="1" applyAlignment="1">
      <alignment horizontal="center" vertical="center" wrapText="1"/>
    </xf>
    <xf numFmtId="0" fontId="0" fillId="0" borderId="0" xfId="269" applyFont="1" applyAlignment="1">
      <alignment horizontal="center" vertical="center"/>
    </xf>
    <xf numFmtId="0" fontId="42" fillId="68" borderId="0" xfId="269" applyFont="1" applyFill="1" applyAlignment="1">
      <alignment horizontal="left" vertical="center" wrapText="1"/>
    </xf>
    <xf numFmtId="0" fontId="47" fillId="47" borderId="19" xfId="276" applyFont="1" applyFill="1" applyBorder="1" applyAlignment="1">
      <alignment horizontal="left" vertical="center" wrapText="1"/>
    </xf>
    <xf numFmtId="0" fontId="44" fillId="111" borderId="33" xfId="289" applyFont="1" applyFill="1" applyBorder="1" applyAlignment="1">
      <alignment horizontal="center" vertical="center" wrapText="1"/>
    </xf>
    <xf numFmtId="49" fontId="42" fillId="101" borderId="19" xfId="289" applyNumberFormat="1" applyFont="1" applyFill="1" applyBorder="1" applyAlignment="1">
      <alignment horizontal="center" vertical="center" wrapText="1"/>
    </xf>
    <xf numFmtId="0" fontId="53" fillId="34" borderId="0" xfId="266" applyFont="1" applyFill="1" applyAlignment="1">
      <alignment horizontal="center"/>
    </xf>
    <xf numFmtId="0" fontId="96" fillId="31" borderId="33" xfId="289" applyFont="1" applyFill="1" applyBorder="1" applyAlignment="1">
      <alignment horizontal="center" vertical="center" wrapText="1"/>
    </xf>
    <xf numFmtId="49" fontId="0" fillId="67" borderId="19" xfId="0" applyNumberFormat="1" applyFill="1" applyBorder="1"/>
    <xf numFmtId="0" fontId="47" fillId="85" borderId="28" xfId="294" applyFont="1" applyFill="1" applyBorder="1" applyAlignment="1">
      <alignment vertical="center"/>
    </xf>
    <xf numFmtId="49" fontId="96" fillId="96" borderId="19" xfId="289" applyNumberFormat="1" applyFont="1" applyFill="1" applyBorder="1" applyAlignment="1">
      <alignment horizontal="center" vertical="center" wrapText="1"/>
    </xf>
    <xf numFmtId="0" fontId="42" fillId="79" borderId="19" xfId="289" applyFont="1" applyFill="1" applyBorder="1" applyAlignment="1">
      <alignment horizontal="center" vertical="center" wrapText="1"/>
    </xf>
    <xf numFmtId="0" fontId="87" fillId="0" borderId="143" xfId="265" applyFont="1" applyBorder="1" applyAlignment="1">
      <alignment vertical="center"/>
    </xf>
    <xf numFmtId="0" fontId="49" fillId="0" borderId="19" xfId="269" applyFont="1" applyBorder="1" applyAlignment="1">
      <alignment horizontal="left" vertical="center" wrapText="1"/>
    </xf>
    <xf numFmtId="4" fontId="42" fillId="0" borderId="0" xfId="256" applyNumberFormat="1" applyFont="1" applyBorder="1" applyAlignment="1" applyProtection="1">
      <alignment horizontal="right" vertical="center" wrapText="1"/>
    </xf>
    <xf numFmtId="0" fontId="51" fillId="47" borderId="31" xfId="276" applyFont="1" applyFill="1" applyBorder="1"/>
    <xf numFmtId="0" fontId="51" fillId="76" borderId="28" xfId="276" applyFont="1" applyFill="1" applyBorder="1" applyAlignment="1">
      <alignment vertical="center"/>
    </xf>
    <xf numFmtId="0" fontId="47" fillId="86" borderId="28" xfId="269" applyFont="1" applyFill="1" applyBorder="1" applyAlignment="1">
      <alignment vertical="center"/>
    </xf>
    <xf numFmtId="0" fontId="47" fillId="76" borderId="20" xfId="269" applyFont="1" applyFill="1" applyBorder="1" applyAlignment="1">
      <alignment vertical="center" wrapText="1"/>
    </xf>
    <xf numFmtId="0" fontId="42" fillId="0" borderId="51" xfId="289" applyFont="1" applyBorder="1" applyAlignment="1">
      <alignment horizontal="left" vertical="center" wrapText="1"/>
    </xf>
    <xf numFmtId="0" fontId="71" fillId="0" borderId="0" xfId="0" applyFont="1" applyAlignment="1">
      <alignment horizontal="left"/>
    </xf>
    <xf numFmtId="0" fontId="80" fillId="0" borderId="0" xfId="273" applyFont="1" applyAlignment="1">
      <alignment horizontal="right" vertical="center"/>
    </xf>
    <xf numFmtId="3" fontId="56" fillId="53" borderId="19" xfId="289" applyNumberFormat="1" applyFont="1" applyFill="1" applyBorder="1" applyAlignment="1">
      <alignment horizontal="right" vertical="center" wrapText="1"/>
    </xf>
    <xf numFmtId="49" fontId="51" fillId="99" borderId="19" xfId="156" applyNumberFormat="1" applyFont="1" applyFill="1" applyBorder="1">
      <alignment horizontal="center" vertical="center" wrapText="1"/>
    </xf>
    <xf numFmtId="0" fontId="47" fillId="47" borderId="45" xfId="276" applyFont="1" applyFill="1" applyBorder="1" applyAlignment="1">
      <alignment vertical="center"/>
    </xf>
    <xf numFmtId="0" fontId="46" fillId="0" borderId="19" xfId="273" applyFont="1" applyBorder="1" applyAlignment="1">
      <alignment horizontal="center" wrapText="1"/>
    </xf>
    <xf numFmtId="0" fontId="62" fillId="19" borderId="19" xfId="156" applyFont="1" applyFill="1" applyBorder="1">
      <alignment horizontal="center" vertical="center" wrapText="1"/>
    </xf>
    <xf numFmtId="3" fontId="120" fillId="0" borderId="0" xfId="273" applyNumberFormat="1" applyFont="1" applyAlignment="1">
      <alignment horizontal="center"/>
    </xf>
    <xf numFmtId="0" fontId="47" fillId="47" borderId="86" xfId="276" applyFont="1" applyFill="1" applyBorder="1" applyAlignment="1">
      <alignment vertical="center"/>
    </xf>
    <xf numFmtId="0" fontId="49" fillId="0" borderId="0" xfId="269" applyFont="1" applyAlignment="1">
      <alignment horizontal="center" vertical="center" wrapText="1"/>
    </xf>
    <xf numFmtId="3" fontId="62" fillId="43" borderId="28" xfId="238" applyNumberFormat="1" applyFont="1" applyFill="1" applyBorder="1" applyProtection="1">
      <alignment horizontal="right" vertical="center" wrapText="1"/>
    </xf>
    <xf numFmtId="3" fontId="42" fillId="44" borderId="57" xfId="273" applyNumberFormat="1" applyFont="1" applyFill="1" applyBorder="1" applyAlignment="1" applyProtection="1">
      <alignment vertical="center"/>
      <protection locked="0"/>
    </xf>
    <xf numFmtId="0" fontId="51" fillId="56" borderId="37" xfId="266" applyFont="1" applyFill="1" applyBorder="1" applyAlignment="1">
      <alignment horizontal="center" vertical="center" wrapText="1"/>
    </xf>
    <xf numFmtId="0" fontId="42" fillId="0" borderId="32" xfId="273" applyFont="1" applyBorder="1" applyAlignment="1">
      <alignment vertical="center"/>
    </xf>
    <xf numFmtId="3" fontId="120" fillId="112" borderId="83" xfId="273" applyNumberFormat="1" applyFont="1" applyFill="1" applyBorder="1" applyAlignment="1">
      <alignment horizontal="center"/>
    </xf>
    <xf numFmtId="0" fontId="80" fillId="0" borderId="83" xfId="273" applyFont="1" applyBorder="1" applyAlignment="1">
      <alignment horizontal="right" vertical="center"/>
    </xf>
    <xf numFmtId="0" fontId="44" fillId="86" borderId="86" xfId="276" applyFont="1" applyFill="1" applyBorder="1" applyAlignment="1">
      <alignment vertical="center"/>
    </xf>
    <xf numFmtId="10" fontId="47" fillId="0" borderId="19" xfId="269" applyNumberFormat="1" applyFont="1" applyBorder="1" applyAlignment="1">
      <alignment horizontal="center" vertical="center" wrapText="1"/>
    </xf>
    <xf numFmtId="0" fontId="47" fillId="76" borderId="20" xfId="276" applyFont="1" applyFill="1" applyBorder="1" applyAlignment="1">
      <alignment vertical="center"/>
    </xf>
    <xf numFmtId="171" fontId="97" fillId="82" borderId="19" xfId="265" applyNumberFormat="1" applyFont="1" applyFill="1" applyBorder="1" applyAlignment="1">
      <alignment horizontal="left" vertical="center" wrapText="1"/>
    </xf>
    <xf numFmtId="0" fontId="0" fillId="19" borderId="20" xfId="269" applyFont="1" applyFill="1" applyBorder="1" applyAlignment="1">
      <alignment horizontal="left" vertical="center" wrapText="1"/>
    </xf>
    <xf numFmtId="0" fontId="91" fillId="0" borderId="0" xfId="269" applyFont="1" applyAlignment="1">
      <alignment horizontal="center" vertical="center"/>
    </xf>
    <xf numFmtId="0" fontId="42" fillId="19" borderId="20" xfId="289" applyFont="1" applyFill="1" applyBorder="1" applyAlignment="1">
      <alignment horizontal="center" vertical="center" wrapText="1"/>
    </xf>
    <xf numFmtId="172" fontId="65" fillId="44" borderId="146" xfId="248" applyNumberFormat="1" applyFont="1" applyFill="1" applyBorder="1" applyAlignment="1" applyProtection="1">
      <alignment vertical="center"/>
      <protection locked="0"/>
    </xf>
    <xf numFmtId="4" fontId="0" fillId="0" borderId="37" xfId="266" applyNumberFormat="1" applyFont="1" applyBorder="1" applyAlignment="1">
      <alignment horizontal="right" vertical="center" wrapText="1"/>
    </xf>
    <xf numFmtId="0" fontId="79" fillId="0" borderId="0" xfId="265" applyFont="1" applyAlignment="1">
      <alignment vertical="center"/>
    </xf>
    <xf numFmtId="0" fontId="51" fillId="47" borderId="19" xfId="269" quotePrefix="1" applyFont="1" applyFill="1" applyBorder="1" applyAlignment="1">
      <alignment vertical="center" wrapText="1"/>
    </xf>
    <xf numFmtId="167" fontId="44" fillId="87" borderId="147" xfId="273" applyNumberFormat="1" applyFont="1" applyFill="1" applyBorder="1" applyAlignment="1">
      <alignment horizontal="center" vertical="center" wrapText="1"/>
    </xf>
    <xf numFmtId="0" fontId="48" fillId="54" borderId="80" xfId="273" applyFont="1" applyFill="1" applyBorder="1" applyAlignment="1">
      <alignment horizontal="left" vertical="center"/>
    </xf>
    <xf numFmtId="172" fontId="62" fillId="48" borderId="84" xfId="248" applyNumberFormat="1" applyFont="1" applyFill="1" applyBorder="1" applyAlignment="1" applyProtection="1">
      <alignment horizontal="right" vertical="center" wrapText="1"/>
    </xf>
    <xf numFmtId="0" fontId="42" fillId="61" borderId="22" xfId="289" applyFont="1" applyFill="1" applyBorder="1" applyAlignment="1">
      <alignment horizontal="left" vertical="center"/>
    </xf>
    <xf numFmtId="0" fontId="142" fillId="0" borderId="19" xfId="289" applyBorder="1" applyAlignment="1">
      <alignment horizontal="center" vertical="center" wrapText="1"/>
    </xf>
    <xf numFmtId="167" fontId="96" fillId="98" borderId="19" xfId="289" applyNumberFormat="1" applyFont="1" applyFill="1" applyBorder="1" applyAlignment="1">
      <alignment horizontal="center" vertical="center" wrapText="1"/>
    </xf>
    <xf numFmtId="0" fontId="44" fillId="47" borderId="46" xfId="289" applyFont="1" applyFill="1" applyBorder="1" applyAlignment="1">
      <alignment horizontal="center" vertical="center" wrapText="1"/>
    </xf>
    <xf numFmtId="0" fontId="44" fillId="87" borderId="149" xfId="273" applyFont="1" applyFill="1" applyBorder="1" applyAlignment="1">
      <alignment vertical="center" wrapText="1"/>
    </xf>
    <xf numFmtId="167" fontId="96" fillId="99" borderId="19" xfId="156" applyNumberFormat="1" applyFont="1" applyFill="1" applyBorder="1">
      <alignment horizontal="center" vertical="center" wrapText="1"/>
    </xf>
    <xf numFmtId="49" fontId="62" fillId="47" borderId="37" xfId="156" applyNumberFormat="1" applyFont="1" applyFill="1" applyBorder="1">
      <alignment horizontal="center" vertical="center" wrapText="1"/>
    </xf>
    <xf numFmtId="0" fontId="47" fillId="0" borderId="19" xfId="269" applyFont="1" applyBorder="1" applyAlignment="1">
      <alignment vertical="center" wrapText="1"/>
    </xf>
    <xf numFmtId="0" fontId="44" fillId="87" borderId="134" xfId="273" applyFont="1" applyFill="1" applyBorder="1" applyAlignment="1">
      <alignment horizontal="center" vertical="center" wrapText="1"/>
    </xf>
    <xf numFmtId="0" fontId="118" fillId="34" borderId="77" xfId="265" applyFont="1" applyFill="1" applyBorder="1" applyAlignment="1">
      <alignment horizontal="center" vertical="center"/>
    </xf>
    <xf numFmtId="0" fontId="42" fillId="99" borderId="19" xfId="156" applyFont="1" applyFill="1" applyBorder="1">
      <alignment horizontal="center" vertical="center" wrapText="1"/>
    </xf>
    <xf numFmtId="0" fontId="42" fillId="31" borderId="64" xfId="289" applyFont="1" applyFill="1" applyBorder="1" applyAlignment="1">
      <alignment horizontal="center" vertical="center" wrapText="1"/>
    </xf>
    <xf numFmtId="0" fontId="51" fillId="47" borderId="20" xfId="269" applyFont="1" applyFill="1" applyBorder="1" applyAlignment="1">
      <alignment vertical="center"/>
    </xf>
    <xf numFmtId="0" fontId="61" fillId="0" borderId="0" xfId="266" applyFont="1" applyAlignment="1">
      <alignment vertical="center"/>
    </xf>
    <xf numFmtId="0" fontId="96" fillId="102" borderId="21" xfId="289" applyFont="1" applyFill="1" applyBorder="1" applyAlignment="1">
      <alignment horizontal="center" vertical="center" wrapText="1"/>
    </xf>
    <xf numFmtId="167" fontId="64" fillId="47" borderId="37" xfId="156" applyNumberFormat="1" applyFont="1" applyFill="1" applyBorder="1">
      <alignment horizontal="center" vertical="center" wrapText="1"/>
    </xf>
    <xf numFmtId="3" fontId="43" fillId="44" borderId="40" xfId="273" applyNumberFormat="1" applyFont="1" applyFill="1" applyBorder="1" applyAlignment="1" applyProtection="1">
      <alignment vertical="center"/>
      <protection locked="0"/>
    </xf>
    <xf numFmtId="0" fontId="47" fillId="58" borderId="83" xfId="289" applyFont="1" applyFill="1" applyBorder="1" applyAlignment="1">
      <alignment vertical="center" wrapText="1"/>
    </xf>
    <xf numFmtId="0" fontId="0" fillId="0" borderId="22" xfId="269" applyFont="1" applyBorder="1" applyAlignment="1">
      <alignment horizontal="left" vertical="center" wrapText="1"/>
    </xf>
    <xf numFmtId="0" fontId="96" fillId="90" borderId="19" xfId="289" applyFont="1" applyFill="1" applyBorder="1" applyAlignment="1">
      <alignment horizontal="center" vertical="center" wrapText="1"/>
    </xf>
    <xf numFmtId="0" fontId="80" fillId="0" borderId="83" xfId="273" applyFont="1" applyBorder="1" applyAlignment="1">
      <alignment horizontal="right" vertical="center" wrapText="1"/>
    </xf>
    <xf numFmtId="0" fontId="85" fillId="0" borderId="37" xfId="266" applyFont="1" applyBorder="1" applyAlignment="1">
      <alignment horizontal="center" vertical="center"/>
    </xf>
    <xf numFmtId="3" fontId="120" fillId="112" borderId="83" xfId="273" quotePrefix="1" applyNumberFormat="1" applyFont="1" applyFill="1" applyBorder="1" applyAlignment="1">
      <alignment horizontal="center"/>
    </xf>
    <xf numFmtId="0" fontId="121" fillId="34" borderId="143" xfId="265" applyFont="1" applyFill="1" applyBorder="1" applyAlignment="1">
      <alignment horizontal="center" vertical="center"/>
    </xf>
    <xf numFmtId="0" fontId="44" fillId="87" borderId="147" xfId="273" applyFont="1" applyFill="1" applyBorder="1" applyAlignment="1">
      <alignment vertical="center" wrapText="1"/>
    </xf>
    <xf numFmtId="172" fontId="65" fillId="44" borderId="37" xfId="248" applyNumberFormat="1" applyFont="1" applyFill="1" applyBorder="1" applyAlignment="1" applyProtection="1">
      <alignment vertical="center"/>
      <protection locked="0"/>
    </xf>
    <xf numFmtId="0" fontId="42" fillId="31" borderId="59" xfId="289" applyFont="1" applyFill="1" applyBorder="1" applyAlignment="1">
      <alignment horizontal="center" vertical="center" wrapText="1"/>
    </xf>
    <xf numFmtId="0" fontId="47" fillId="76" borderId="20" xfId="269" applyFont="1" applyFill="1" applyBorder="1" applyAlignment="1">
      <alignment vertical="center"/>
    </xf>
    <xf numFmtId="4" fontId="42" fillId="0" borderId="0" xfId="256" applyNumberFormat="1" applyFont="1" applyBorder="1" applyAlignment="1" applyProtection="1">
      <alignment horizontal="right" vertical="center"/>
    </xf>
    <xf numFmtId="0" fontId="51" fillId="59" borderId="19" xfId="269" applyFont="1" applyFill="1" applyBorder="1" applyAlignment="1">
      <alignment horizontal="left" vertical="center" wrapText="1"/>
    </xf>
    <xf numFmtId="0" fontId="103" fillId="47" borderId="19" xfId="269" applyFont="1" applyFill="1" applyBorder="1" applyAlignment="1">
      <alignment horizontal="left" vertical="center" wrapText="1"/>
    </xf>
    <xf numFmtId="0" fontId="42" fillId="61" borderId="22" xfId="289" applyFont="1" applyFill="1" applyBorder="1" applyAlignment="1">
      <alignment vertical="center" wrapText="1"/>
    </xf>
    <xf numFmtId="0" fontId="122" fillId="0" borderId="0" xfId="273" applyFont="1"/>
    <xf numFmtId="0" fontId="51" fillId="47" borderId="51" xfId="294" applyFont="1" applyFill="1" applyBorder="1" applyAlignment="1">
      <alignment horizontal="left" vertical="center" wrapText="1"/>
    </xf>
    <xf numFmtId="0" fontId="0" fillId="0" borderId="50" xfId="269" applyFont="1" applyBorder="1" applyAlignment="1">
      <alignment horizontal="left" vertical="center" wrapText="1"/>
    </xf>
    <xf numFmtId="0" fontId="123" fillId="0" borderId="0" xfId="0" applyFont="1"/>
    <xf numFmtId="0" fontId="46" fillId="0" borderId="0" xfId="290" applyFont="1" applyAlignment="1">
      <alignment horizontal="left"/>
    </xf>
    <xf numFmtId="0" fontId="44" fillId="20" borderId="86" xfId="269" applyFont="1" applyFill="1" applyBorder="1" applyAlignment="1">
      <alignment vertical="center"/>
    </xf>
    <xf numFmtId="0" fontId="118" fillId="34" borderId="140" xfId="265" applyFont="1" applyFill="1" applyBorder="1" applyAlignment="1">
      <alignment horizontal="center" vertical="center"/>
    </xf>
    <xf numFmtId="0" fontId="51" fillId="47" borderId="31" xfId="269" applyFont="1" applyFill="1" applyBorder="1" applyAlignment="1">
      <alignment vertical="center" wrapText="1"/>
    </xf>
    <xf numFmtId="0" fontId="124" fillId="47" borderId="0" xfId="269" applyFont="1" applyFill="1" applyAlignment="1">
      <alignment horizontal="left" vertical="center" wrapText="1"/>
    </xf>
    <xf numFmtId="0" fontId="42" fillId="53" borderId="38" xfId="273" applyFont="1" applyFill="1" applyBorder="1" applyAlignment="1">
      <alignment horizontal="center" vertical="center"/>
    </xf>
    <xf numFmtId="0" fontId="60" fillId="59" borderId="33" xfId="294" applyFont="1" applyFill="1" applyBorder="1" applyAlignment="1">
      <alignment horizontal="right" vertical="center" wrapText="1"/>
    </xf>
    <xf numFmtId="0" fontId="47" fillId="59" borderId="33" xfId="269" applyFont="1" applyFill="1" applyBorder="1" applyAlignment="1">
      <alignment vertical="center" wrapText="1"/>
    </xf>
    <xf numFmtId="4" fontId="44" fillId="0" borderId="0" xfId="256" applyNumberFormat="1" applyFont="1" applyFill="1" applyBorder="1" applyAlignment="1" applyProtection="1">
      <alignment horizontal="right" vertical="center"/>
    </xf>
    <xf numFmtId="0" fontId="118" fillId="34" borderId="153" xfId="265" applyFont="1" applyFill="1" applyBorder="1" applyAlignment="1">
      <alignment horizontal="center" vertical="center"/>
    </xf>
    <xf numFmtId="0" fontId="42" fillId="0" borderId="154" xfId="289" applyFont="1" applyBorder="1" applyAlignment="1">
      <alignment horizontal="left" vertical="center" wrapText="1"/>
    </xf>
    <xf numFmtId="0" fontId="47" fillId="47" borderId="86" xfId="294" applyFont="1" applyFill="1" applyBorder="1" applyAlignment="1">
      <alignment horizontal="left" vertical="center" wrapText="1"/>
    </xf>
    <xf numFmtId="3" fontId="44" fillId="53" borderId="24" xfId="273" applyNumberFormat="1" applyFont="1" applyFill="1" applyBorder="1" applyAlignment="1">
      <alignment vertical="center"/>
    </xf>
    <xf numFmtId="167" fontId="96" fillId="102" borderId="19" xfId="289" applyNumberFormat="1" applyFont="1" applyFill="1" applyBorder="1" applyAlignment="1">
      <alignment horizontal="center" vertical="center" wrapText="1"/>
    </xf>
    <xf numFmtId="167" fontId="42" fillId="79" borderId="155" xfId="289" applyNumberFormat="1" applyFont="1" applyFill="1" applyBorder="1" applyAlignment="1">
      <alignment horizontal="center" vertical="center" wrapText="1"/>
    </xf>
    <xf numFmtId="0" fontId="51" fillId="64" borderId="146" xfId="156" applyFont="1" applyFill="1" applyBorder="1">
      <alignment horizontal="center" vertical="center" wrapText="1"/>
    </xf>
    <xf numFmtId="167" fontId="96" fillId="59" borderId="19" xfId="289" applyNumberFormat="1" applyFont="1" applyFill="1" applyBorder="1" applyAlignment="1">
      <alignment horizontal="center" vertical="center" wrapText="1"/>
    </xf>
    <xf numFmtId="0" fontId="51" fillId="0" borderId="31" xfId="276" applyFont="1" applyBorder="1" applyAlignment="1">
      <alignment horizontal="left" vertical="center" wrapText="1"/>
    </xf>
    <xf numFmtId="0" fontId="96" fillId="95" borderId="33" xfId="289" applyFont="1" applyFill="1" applyBorder="1" applyAlignment="1">
      <alignment horizontal="center" vertical="center" wrapText="1"/>
    </xf>
    <xf numFmtId="0" fontId="42" fillId="77" borderId="56" xfId="273" applyFont="1" applyFill="1" applyBorder="1" applyAlignment="1">
      <alignment vertical="center"/>
    </xf>
    <xf numFmtId="0" fontId="51" fillId="47" borderId="33" xfId="276" applyFont="1" applyFill="1" applyBorder="1"/>
    <xf numFmtId="0" fontId="42" fillId="79" borderId="156" xfId="289" applyFont="1" applyFill="1" applyBorder="1" applyAlignment="1">
      <alignment horizontal="center" vertical="center" wrapText="1"/>
    </xf>
    <xf numFmtId="49" fontId="116" fillId="0" borderId="46" xfId="256" applyNumberFormat="1" applyFont="1" applyFill="1" applyBorder="1" applyAlignment="1" applyProtection="1">
      <alignment horizontal="center" vertical="center" wrapText="1"/>
    </xf>
    <xf numFmtId="10" fontId="47" fillId="43" borderId="28" xfId="269" applyNumberFormat="1" applyFont="1" applyFill="1" applyBorder="1" applyAlignment="1">
      <alignment horizontal="center" vertical="center" wrapText="1"/>
    </xf>
    <xf numFmtId="0" fontId="51" fillId="47" borderId="33" xfId="269" applyFont="1" applyFill="1" applyBorder="1" applyAlignment="1">
      <alignment vertical="center" wrapText="1"/>
    </xf>
    <xf numFmtId="0" fontId="51" fillId="47" borderId="19" xfId="294" applyFont="1" applyFill="1" applyBorder="1" applyAlignment="1">
      <alignment horizontal="right" vertical="center" wrapText="1"/>
    </xf>
    <xf numFmtId="0" fontId="96" fillId="90" borderId="33" xfId="289" applyFont="1" applyFill="1" applyBorder="1" applyAlignment="1">
      <alignment horizontal="center" vertical="center" wrapText="1"/>
    </xf>
    <xf numFmtId="0" fontId="119" fillId="0" borderId="0" xfId="289" applyFont="1" applyAlignment="1">
      <alignment horizontal="left"/>
    </xf>
    <xf numFmtId="0" fontId="0" fillId="19" borderId="0" xfId="269" applyFont="1" applyFill="1" applyAlignment="1">
      <alignment horizontal="left" vertical="center"/>
    </xf>
    <xf numFmtId="0" fontId="42" fillId="59" borderId="20" xfId="289" applyFont="1" applyFill="1" applyBorder="1" applyAlignment="1">
      <alignment horizontal="center" vertical="center" wrapText="1"/>
    </xf>
    <xf numFmtId="0" fontId="60" fillId="59" borderId="33" xfId="269" applyFont="1" applyFill="1" applyBorder="1" applyAlignment="1">
      <alignment horizontal="left" vertical="center" wrapText="1"/>
    </xf>
    <xf numFmtId="3" fontId="46" fillId="0" borderId="0" xfId="265" applyNumberFormat="1" applyFont="1" applyAlignment="1">
      <alignment horizontal="left" vertical="center"/>
    </xf>
    <xf numFmtId="0" fontId="80" fillId="58" borderId="87" xfId="289" applyFont="1" applyFill="1" applyBorder="1" applyAlignment="1">
      <alignment horizontal="left" vertical="center"/>
    </xf>
    <xf numFmtId="167" fontId="105" fillId="47" borderId="0" xfId="273" applyNumberFormat="1" applyFont="1" applyFill="1" applyAlignment="1">
      <alignment horizontal="center" vertical="center"/>
    </xf>
    <xf numFmtId="0" fontId="67" fillId="47" borderId="0" xfId="269" applyFont="1" applyFill="1" applyAlignment="1">
      <alignment horizontal="center" vertical="center" wrapText="1"/>
    </xf>
    <xf numFmtId="0" fontId="115" fillId="77" borderId="157" xfId="265" applyFont="1" applyFill="1" applyBorder="1" applyAlignment="1">
      <alignment horizontal="center" vertical="center" wrapText="1"/>
    </xf>
    <xf numFmtId="0" fontId="96" fillId="14" borderId="33" xfId="289" applyFont="1" applyFill="1" applyBorder="1" applyAlignment="1">
      <alignment horizontal="center" vertical="center" wrapText="1"/>
    </xf>
    <xf numFmtId="0" fontId="51" fillId="47" borderId="86" xfId="294" applyFont="1" applyFill="1" applyBorder="1" applyAlignment="1">
      <alignment horizontal="left" vertical="center" wrapText="1"/>
    </xf>
    <xf numFmtId="3" fontId="126" fillId="0" borderId="50" xfId="256" applyNumberFormat="1" applyFont="1" applyFill="1" applyBorder="1" applyAlignment="1" applyProtection="1">
      <alignment horizontal="center" vertical="center" wrapText="1"/>
    </xf>
    <xf numFmtId="0" fontId="47" fillId="47" borderId="51" xfId="294" applyFont="1" applyFill="1" applyBorder="1" applyAlignment="1">
      <alignment horizontal="left" vertical="center" wrapText="1"/>
    </xf>
    <xf numFmtId="3" fontId="42" fillId="51" borderId="158" xfId="273" applyNumberFormat="1" applyFont="1" applyFill="1" applyBorder="1" applyAlignment="1">
      <alignment horizontal="right" vertical="center"/>
    </xf>
    <xf numFmtId="0" fontId="51" fillId="76" borderId="20" xfId="269" applyFont="1" applyFill="1" applyBorder="1" applyAlignment="1">
      <alignment vertical="center" wrapText="1"/>
    </xf>
    <xf numFmtId="0" fontId="51" fillId="0" borderId="51" xfId="294" applyFont="1" applyBorder="1" applyAlignment="1">
      <alignment horizontal="left" vertical="center" wrapText="1"/>
    </xf>
    <xf numFmtId="0" fontId="59" fillId="0" borderId="22" xfId="289" applyFont="1" applyBorder="1" applyAlignment="1">
      <alignment horizontal="left" vertical="center" wrapText="1"/>
    </xf>
    <xf numFmtId="0" fontId="96" fillId="33" borderId="33" xfId="289" applyFont="1" applyFill="1" applyBorder="1" applyAlignment="1">
      <alignment horizontal="center" vertical="center" wrapText="1"/>
    </xf>
    <xf numFmtId="0" fontId="47" fillId="47" borderId="31" xfId="269" applyFont="1" applyFill="1" applyBorder="1" applyAlignment="1">
      <alignment vertical="center" wrapText="1"/>
    </xf>
    <xf numFmtId="49" fontId="96" fillId="102" borderId="19" xfId="289" applyNumberFormat="1" applyFont="1" applyFill="1" applyBorder="1" applyAlignment="1">
      <alignment horizontal="center" vertical="center" wrapText="1"/>
    </xf>
    <xf numFmtId="0" fontId="42" fillId="47" borderId="0" xfId="289" applyFont="1" applyFill="1" applyAlignment="1">
      <alignment horizontal="right" vertical="center" wrapText="1"/>
    </xf>
    <xf numFmtId="0" fontId="51" fillId="0" borderId="0" xfId="276" applyFont="1" applyAlignment="1">
      <alignment horizontal="left" vertical="center"/>
    </xf>
    <xf numFmtId="0" fontId="44" fillId="87" borderId="134" xfId="273" applyFont="1" applyFill="1" applyBorder="1" applyAlignment="1">
      <alignment vertical="center" wrapText="1"/>
    </xf>
    <xf numFmtId="0" fontId="51" fillId="47" borderId="28" xfId="269" applyFont="1" applyFill="1" applyBorder="1" applyAlignment="1">
      <alignment vertical="center"/>
    </xf>
    <xf numFmtId="0" fontId="51" fillId="78" borderId="19" xfId="266" applyFont="1" applyFill="1" applyBorder="1" applyAlignment="1">
      <alignment horizontal="left" vertical="center" wrapText="1"/>
    </xf>
    <xf numFmtId="49" fontId="42" fillId="14" borderId="19" xfId="289" applyNumberFormat="1" applyFont="1" applyFill="1" applyBorder="1" applyAlignment="1">
      <alignment horizontal="center" vertical="center" wrapText="1"/>
    </xf>
    <xf numFmtId="0" fontId="47" fillId="47" borderId="19" xfId="276" applyFont="1" applyFill="1" applyBorder="1" applyAlignment="1">
      <alignment horizontal="left" vertical="center"/>
    </xf>
    <xf numFmtId="0" fontId="42" fillId="68" borderId="19" xfId="269" applyFont="1" applyFill="1" applyBorder="1" applyAlignment="1">
      <alignment horizontal="left" vertical="center" wrapText="1"/>
    </xf>
    <xf numFmtId="3" fontId="62" fillId="48" borderId="109" xfId="238" applyNumberFormat="1" applyFont="1" applyFill="1" applyBorder="1" applyProtection="1">
      <alignment horizontal="right" vertical="center" wrapText="1"/>
    </xf>
    <xf numFmtId="0" fontId="42" fillId="86" borderId="51" xfId="276" applyFont="1" applyFill="1" applyBorder="1" applyAlignment="1">
      <alignment vertical="center"/>
    </xf>
    <xf numFmtId="167" fontId="129" fillId="94" borderId="19" xfId="289" applyNumberFormat="1" applyFont="1" applyFill="1" applyBorder="1" applyAlignment="1">
      <alignment horizontal="center" vertical="center" wrapText="1"/>
    </xf>
    <xf numFmtId="0" fontId="47" fillId="20" borderId="20" xfId="269" applyFont="1" applyFill="1" applyBorder="1" applyAlignment="1">
      <alignment vertical="center"/>
    </xf>
    <xf numFmtId="49" fontId="42" fillId="97" borderId="28" xfId="289" applyNumberFormat="1" applyFont="1" applyFill="1" applyBorder="1" applyAlignment="1">
      <alignment horizontal="center" vertical="center" wrapText="1"/>
    </xf>
    <xf numFmtId="0" fontId="51" fillId="47" borderId="51" xfId="276" applyFont="1" applyFill="1" applyBorder="1" applyAlignment="1">
      <alignment vertical="center"/>
    </xf>
    <xf numFmtId="0" fontId="118" fillId="34" borderId="160" xfId="265" applyFont="1" applyFill="1" applyBorder="1" applyAlignment="1">
      <alignment horizontal="center" vertical="center"/>
    </xf>
    <xf numFmtId="1" fontId="98" fillId="0" borderId="22" xfId="289" applyNumberFormat="1" applyFont="1" applyBorder="1" applyAlignment="1">
      <alignment horizontal="left" vertical="center" wrapText="1"/>
    </xf>
    <xf numFmtId="0" fontId="51" fillId="47" borderId="86" xfId="269" applyFont="1" applyFill="1" applyBorder="1" applyAlignment="1">
      <alignment horizontal="left" vertical="center" wrapText="1"/>
    </xf>
    <xf numFmtId="0" fontId="46" fillId="0" borderId="0" xfId="0" applyFont="1" applyAlignment="1">
      <alignment horizontal="center" wrapText="1"/>
    </xf>
    <xf numFmtId="0" fontId="0" fillId="0" borderId="19" xfId="293" applyFont="1" applyBorder="1" applyAlignment="1">
      <alignment horizontal="center" vertical="center" wrapText="1"/>
    </xf>
    <xf numFmtId="0" fontId="103" fillId="59" borderId="19" xfId="269" applyFont="1" applyFill="1" applyBorder="1" applyAlignment="1">
      <alignment horizontal="left" vertical="center" wrapText="1"/>
    </xf>
    <xf numFmtId="3" fontId="42" fillId="51" borderId="79" xfId="273" applyNumberFormat="1" applyFont="1" applyFill="1" applyBorder="1" applyAlignment="1">
      <alignment horizontal="right" vertical="center"/>
    </xf>
    <xf numFmtId="167" fontId="42" fillId="79" borderId="147" xfId="289" applyNumberFormat="1" applyFont="1" applyFill="1" applyBorder="1" applyAlignment="1">
      <alignment horizontal="center" vertical="center" wrapText="1"/>
    </xf>
    <xf numFmtId="0" fontId="42" fillId="58" borderId="49" xfId="289" applyFont="1" applyFill="1" applyBorder="1" applyAlignment="1">
      <alignment horizontal="center" vertical="center" wrapText="1"/>
    </xf>
    <xf numFmtId="0" fontId="118" fillId="34" borderId="161" xfId="265" applyFont="1" applyFill="1" applyBorder="1" applyAlignment="1">
      <alignment horizontal="center" vertical="center"/>
    </xf>
    <xf numFmtId="3" fontId="43" fillId="44" borderId="59" xfId="273" applyNumberFormat="1" applyFont="1" applyFill="1" applyBorder="1" applyAlignment="1" applyProtection="1">
      <alignment vertical="center"/>
      <protection locked="0"/>
    </xf>
    <xf numFmtId="169" fontId="54" fillId="65" borderId="78" xfId="266" applyNumberFormat="1" applyFont="1" applyFill="1" applyBorder="1" applyAlignment="1">
      <alignment horizontal="center" vertical="center" wrapText="1"/>
    </xf>
    <xf numFmtId="0" fontId="42" fillId="53" borderId="42" xfId="273" applyFont="1" applyFill="1" applyBorder="1" applyAlignment="1">
      <alignment horizontal="center" vertical="center"/>
    </xf>
    <xf numFmtId="0" fontId="51" fillId="66" borderId="19" xfId="266" applyFont="1" applyFill="1" applyBorder="1" applyAlignment="1">
      <alignment horizontal="left" vertical="center" wrapText="1"/>
    </xf>
    <xf numFmtId="0" fontId="47" fillId="47" borderId="86" xfId="269" applyFont="1" applyFill="1" applyBorder="1" applyAlignment="1">
      <alignment vertical="center" wrapText="1"/>
    </xf>
    <xf numFmtId="167" fontId="84" fillId="79" borderId="162" xfId="289" applyNumberFormat="1" applyFont="1" applyFill="1" applyBorder="1" applyAlignment="1">
      <alignment horizontal="center" vertical="center" wrapText="1"/>
    </xf>
    <xf numFmtId="0" fontId="47" fillId="59" borderId="25" xfId="269" applyFont="1" applyFill="1" applyBorder="1" applyAlignment="1">
      <alignment vertical="center" wrapText="1"/>
    </xf>
    <xf numFmtId="0" fontId="46" fillId="0" borderId="0" xfId="273" applyFont="1" applyAlignment="1">
      <alignment vertical="center" wrapText="1"/>
    </xf>
    <xf numFmtId="167" fontId="84" fillId="73" borderId="155" xfId="289" applyNumberFormat="1" applyFont="1" applyFill="1" applyBorder="1" applyAlignment="1">
      <alignment horizontal="center" vertical="center" wrapText="1"/>
    </xf>
    <xf numFmtId="3" fontId="42" fillId="44" borderId="33" xfId="289" applyNumberFormat="1" applyFont="1" applyFill="1" applyBorder="1" applyAlignment="1" applyProtection="1">
      <alignment horizontal="right" vertical="center" wrapText="1"/>
      <protection locked="0"/>
    </xf>
    <xf numFmtId="0" fontId="65" fillId="59" borderId="109" xfId="265" applyFont="1" applyFill="1" applyBorder="1" applyAlignment="1">
      <alignment horizontal="center" vertical="center" wrapText="1"/>
    </xf>
    <xf numFmtId="0" fontId="42" fillId="53" borderId="57" xfId="273" applyFont="1" applyFill="1" applyBorder="1" applyAlignment="1">
      <alignment horizontal="center" vertical="center"/>
    </xf>
    <xf numFmtId="0" fontId="47" fillId="85" borderId="45" xfId="294" applyFont="1" applyFill="1" applyBorder="1" applyAlignment="1">
      <alignment vertical="center"/>
    </xf>
    <xf numFmtId="0" fontId="93" fillId="0" borderId="0" xfId="0" applyFont="1"/>
    <xf numFmtId="0" fontId="51" fillId="47" borderId="51" xfId="269" applyFont="1" applyFill="1" applyBorder="1" applyAlignment="1">
      <alignment horizontal="left" vertical="center" wrapText="1"/>
    </xf>
    <xf numFmtId="167" fontId="42" fillId="58" borderId="42" xfId="289" applyNumberFormat="1" applyFont="1" applyFill="1" applyBorder="1" applyAlignment="1">
      <alignment horizontal="center" vertical="center" wrapText="1"/>
    </xf>
    <xf numFmtId="0" fontId="50" fillId="0" borderId="27" xfId="289" applyFont="1" applyBorder="1" applyAlignment="1">
      <alignment horizontal="left" vertical="center"/>
    </xf>
    <xf numFmtId="0" fontId="96" fillId="99" borderId="33" xfId="156" applyFont="1" applyFill="1" applyBorder="1">
      <alignment horizontal="center" vertical="center" wrapText="1"/>
    </xf>
    <xf numFmtId="0" fontId="47" fillId="19" borderId="28" xfId="269" applyFont="1" applyFill="1" applyBorder="1" applyAlignment="1">
      <alignment horizontal="center" vertical="center" wrapText="1"/>
    </xf>
    <xf numFmtId="0" fontId="85" fillId="78" borderId="77" xfId="266" applyFont="1" applyFill="1" applyBorder="1" applyAlignment="1">
      <alignment horizontal="center" vertical="center" wrapText="1"/>
    </xf>
    <xf numFmtId="1" fontId="42" fillId="0" borderId="0" xfId="289" applyNumberFormat="1" applyFont="1" applyAlignment="1">
      <alignment horizontal="left" vertical="center" wrapText="1"/>
    </xf>
    <xf numFmtId="167" fontId="84" fillId="79" borderId="163" xfId="289" applyNumberFormat="1" applyFont="1" applyFill="1" applyBorder="1" applyAlignment="1">
      <alignment horizontal="center" vertical="center" wrapText="1"/>
    </xf>
    <xf numFmtId="0" fontId="42" fillId="73" borderId="164" xfId="289" applyFont="1" applyFill="1" applyBorder="1" applyAlignment="1">
      <alignment horizontal="center" vertical="center" wrapText="1"/>
    </xf>
    <xf numFmtId="0" fontId="54" fillId="47" borderId="0" xfId="269" applyFont="1" applyFill="1" applyAlignment="1">
      <alignment horizontal="center" vertical="center"/>
    </xf>
    <xf numFmtId="3" fontId="43" fillId="53" borderId="39" xfId="273" applyNumberFormat="1" applyFont="1" applyFill="1" applyBorder="1" applyAlignment="1">
      <alignment vertical="center"/>
    </xf>
    <xf numFmtId="0" fontId="130" fillId="113" borderId="19" xfId="265" quotePrefix="1" applyFont="1" applyFill="1" applyBorder="1" applyAlignment="1">
      <alignment horizontal="right" vertical="center" wrapText="1"/>
    </xf>
    <xf numFmtId="3" fontId="47" fillId="19" borderId="19" xfId="294" applyNumberFormat="1" applyFont="1" applyFill="1" applyBorder="1" applyAlignment="1">
      <alignment horizontal="right" vertical="center"/>
    </xf>
    <xf numFmtId="0" fontId="0" fillId="0" borderId="19" xfId="269" applyFont="1" applyBorder="1" applyAlignment="1">
      <alignment horizontal="center" vertical="center" wrapText="1"/>
    </xf>
    <xf numFmtId="0" fontId="71" fillId="0" borderId="0" xfId="266" applyFont="1" applyAlignment="1">
      <alignment vertical="center"/>
    </xf>
    <xf numFmtId="0" fontId="82" fillId="0" borderId="22" xfId="289" applyFont="1" applyBorder="1" applyAlignment="1">
      <alignment horizontal="left" vertical="center" wrapText="1"/>
    </xf>
    <xf numFmtId="0" fontId="51" fillId="47" borderId="25" xfId="276" applyFont="1" applyFill="1" applyBorder="1"/>
    <xf numFmtId="0" fontId="51" fillId="47" borderId="21" xfId="269" applyFont="1" applyFill="1" applyBorder="1" applyAlignment="1">
      <alignment horizontal="left" vertical="center" wrapText="1"/>
    </xf>
    <xf numFmtId="0" fontId="47" fillId="19" borderId="20" xfId="294" applyFont="1" applyFill="1" applyBorder="1" applyAlignment="1">
      <alignment horizontal="left" vertical="center" wrapText="1"/>
    </xf>
    <xf numFmtId="0" fontId="42" fillId="77" borderId="63" xfId="273" applyFont="1" applyFill="1" applyBorder="1" applyAlignment="1">
      <alignment horizontal="center" vertical="center"/>
    </xf>
    <xf numFmtId="0" fontId="50" fillId="84" borderId="22" xfId="289" applyFont="1" applyFill="1" applyBorder="1" applyAlignment="1">
      <alignment horizontal="left" vertical="center" wrapText="1"/>
    </xf>
    <xf numFmtId="173" fontId="65" fillId="44" borderId="37" xfId="318" applyNumberFormat="1" applyFont="1" applyFill="1" applyBorder="1" applyAlignment="1" applyProtection="1">
      <alignment vertical="center"/>
      <protection locked="0"/>
    </xf>
    <xf numFmtId="172" fontId="62" fillId="48" borderId="110" xfId="248" applyNumberFormat="1" applyFont="1" applyFill="1" applyBorder="1" applyAlignment="1" applyProtection="1">
      <alignment horizontal="right" vertical="center" wrapText="1"/>
    </xf>
    <xf numFmtId="0" fontId="44" fillId="76" borderId="26" xfId="276" applyFont="1" applyFill="1" applyBorder="1" applyAlignment="1">
      <alignment vertical="center"/>
    </xf>
    <xf numFmtId="0" fontId="9" fillId="47" borderId="118" xfId="156" applyFill="1" applyBorder="1">
      <alignment horizontal="center" vertical="center" wrapText="1"/>
    </xf>
    <xf numFmtId="0" fontId="51" fillId="47" borderId="50" xfId="276" applyFont="1" applyFill="1" applyBorder="1"/>
    <xf numFmtId="0" fontId="42" fillId="77" borderId="21" xfId="273" applyFont="1" applyFill="1" applyBorder="1" applyAlignment="1">
      <alignment vertical="center"/>
    </xf>
    <xf numFmtId="49" fontId="44" fillId="12" borderId="19" xfId="273" applyNumberFormat="1" applyFont="1" applyFill="1" applyBorder="1" applyAlignment="1">
      <alignment horizontal="center" vertical="center" wrapText="1"/>
    </xf>
    <xf numFmtId="0" fontId="51" fillId="47" borderId="86" xfId="269" applyFont="1" applyFill="1" applyBorder="1" applyAlignment="1">
      <alignment vertical="center" wrapText="1"/>
    </xf>
    <xf numFmtId="0" fontId="65" fillId="59" borderId="110" xfId="265" applyFont="1" applyFill="1" applyBorder="1" applyAlignment="1">
      <alignment horizontal="center" vertical="center" wrapText="1"/>
    </xf>
    <xf numFmtId="0" fontId="42" fillId="31" borderId="40" xfId="289" applyFont="1" applyFill="1" applyBorder="1" applyAlignment="1">
      <alignment horizontal="center" vertical="center" wrapText="1"/>
    </xf>
    <xf numFmtId="2" fontId="142" fillId="89" borderId="20" xfId="289" applyNumberFormat="1" applyFill="1" applyBorder="1" applyAlignment="1">
      <alignment horizontal="center" vertical="center"/>
    </xf>
    <xf numFmtId="0" fontId="42" fillId="53" borderId="59" xfId="273" applyFont="1" applyFill="1" applyBorder="1" applyAlignment="1">
      <alignment horizontal="center" vertical="center"/>
    </xf>
    <xf numFmtId="0" fontId="44" fillId="47" borderId="33" xfId="289" applyFont="1" applyFill="1" applyBorder="1" applyAlignment="1">
      <alignment horizontal="center" vertical="center" wrapText="1"/>
    </xf>
    <xf numFmtId="3" fontId="62" fillId="48" borderId="140" xfId="238" applyNumberFormat="1" applyFont="1" applyFill="1" applyBorder="1" applyProtection="1">
      <alignment horizontal="right" vertical="center" wrapText="1"/>
    </xf>
    <xf numFmtId="0" fontId="96" fillId="94" borderId="33" xfId="289" applyFont="1" applyFill="1" applyBorder="1" applyAlignment="1">
      <alignment horizontal="center" vertical="center" wrapText="1"/>
    </xf>
    <xf numFmtId="3" fontId="44" fillId="53" borderId="40" xfId="273" applyNumberFormat="1" applyFont="1" applyFill="1" applyBorder="1" applyAlignment="1">
      <alignment vertical="center"/>
    </xf>
    <xf numFmtId="0" fontId="47" fillId="86" borderId="45" xfId="276" applyFont="1" applyFill="1" applyBorder="1" applyAlignment="1">
      <alignment vertical="center"/>
    </xf>
    <xf numFmtId="0" fontId="51" fillId="0" borderId="118" xfId="156" applyFont="1" applyBorder="1">
      <alignment horizontal="center" vertical="center" wrapText="1"/>
    </xf>
    <xf numFmtId="0" fontId="55" fillId="0" borderId="19" xfId="273" applyFont="1" applyBorder="1" applyAlignment="1">
      <alignment horizontal="center" vertical="center"/>
    </xf>
    <xf numFmtId="4" fontId="44" fillId="58" borderId="35" xfId="289" applyNumberFormat="1" applyFont="1" applyFill="1" applyBorder="1" applyAlignment="1">
      <alignment horizontal="right" vertical="center"/>
    </xf>
    <xf numFmtId="0" fontId="108" fillId="0" borderId="0" xfId="241" applyFont="1" applyFill="1" applyAlignment="1" applyProtection="1">
      <alignment vertical="center"/>
    </xf>
    <xf numFmtId="0" fontId="118" fillId="34" borderId="166" xfId="265" applyFont="1" applyFill="1" applyBorder="1" applyAlignment="1">
      <alignment horizontal="center" vertical="center"/>
    </xf>
    <xf numFmtId="0" fontId="47" fillId="76" borderId="28" xfId="269" applyFont="1" applyFill="1" applyBorder="1" applyAlignment="1">
      <alignment vertical="center"/>
    </xf>
    <xf numFmtId="0" fontId="51" fillId="47" borderId="31" xfId="276" applyFont="1" applyFill="1" applyBorder="1" applyAlignment="1">
      <alignment vertical="center"/>
    </xf>
    <xf numFmtId="0" fontId="90" fillId="0" borderId="19" xfId="294" applyFont="1" applyBorder="1" applyAlignment="1">
      <alignment vertical="center" wrapText="1"/>
    </xf>
    <xf numFmtId="167" fontId="64" fillId="105" borderId="139" xfId="156" applyNumberFormat="1" applyFont="1" applyFill="1" applyBorder="1">
      <alignment horizontal="center" vertical="center" wrapText="1"/>
    </xf>
    <xf numFmtId="0" fontId="104" fillId="0" borderId="0" xfId="289" applyFont="1" applyAlignment="1">
      <alignment horizontal="left" vertical="center" wrapText="1"/>
    </xf>
    <xf numFmtId="0" fontId="71" fillId="0" borderId="0" xfId="266" applyFont="1"/>
    <xf numFmtId="0" fontId="42" fillId="79" borderId="167" xfId="289" applyFont="1" applyFill="1" applyBorder="1" applyAlignment="1">
      <alignment horizontal="center" vertical="center" wrapText="1"/>
    </xf>
    <xf numFmtId="49" fontId="65" fillId="44" borderId="109" xfId="248" applyNumberFormat="1" applyFont="1" applyFill="1" applyBorder="1" applyAlignment="1" applyProtection="1">
      <alignment vertical="center"/>
      <protection locked="0"/>
    </xf>
    <xf numFmtId="0" fontId="85" fillId="64" borderId="77" xfId="266" applyFont="1" applyFill="1" applyBorder="1" applyAlignment="1">
      <alignment horizontal="center" vertical="center" wrapText="1"/>
    </xf>
    <xf numFmtId="167" fontId="84" fillId="73" borderId="75" xfId="289" applyNumberFormat="1" applyFont="1" applyFill="1" applyBorder="1" applyAlignment="1">
      <alignment horizontal="center" vertical="center" wrapText="1"/>
    </xf>
    <xf numFmtId="171" fontId="74" fillId="82" borderId="28" xfId="265" applyNumberFormat="1" applyFont="1" applyFill="1" applyBorder="1" applyAlignment="1">
      <alignment horizontal="left" vertical="center" wrapText="1"/>
    </xf>
    <xf numFmtId="0" fontId="42" fillId="102" borderId="25" xfId="289" applyFont="1" applyFill="1" applyBorder="1" applyAlignment="1">
      <alignment horizontal="center" vertical="center" wrapText="1"/>
    </xf>
    <xf numFmtId="169" fontId="54" fillId="66" borderId="78" xfId="266" applyNumberFormat="1" applyFont="1" applyFill="1" applyBorder="1" applyAlignment="1">
      <alignment horizontal="center" vertical="center" wrapText="1"/>
    </xf>
    <xf numFmtId="167" fontId="96" fillId="96" borderId="19" xfId="289" applyNumberFormat="1" applyFont="1" applyFill="1" applyBorder="1" applyAlignment="1">
      <alignment horizontal="center" vertical="center" wrapText="1"/>
    </xf>
    <xf numFmtId="0" fontId="47" fillId="85" borderId="51" xfId="294" applyFont="1" applyFill="1" applyBorder="1" applyAlignment="1">
      <alignment vertical="center"/>
    </xf>
    <xf numFmtId="0" fontId="51" fillId="65" borderId="19" xfId="266" applyFont="1" applyFill="1" applyBorder="1" applyAlignment="1">
      <alignment horizontal="left" vertical="center" wrapText="1"/>
    </xf>
    <xf numFmtId="0" fontId="44" fillId="47" borderId="92" xfId="289" applyFont="1" applyFill="1" applyBorder="1" applyAlignment="1">
      <alignment horizontal="center" vertical="center" wrapText="1"/>
    </xf>
    <xf numFmtId="0" fontId="51" fillId="0" borderId="169" xfId="156" applyFont="1" applyBorder="1">
      <alignment horizontal="center" vertical="center" wrapText="1"/>
    </xf>
    <xf numFmtId="0" fontId="43" fillId="0" borderId="0" xfId="289" applyFont="1" applyAlignment="1">
      <alignment horizontal="left"/>
    </xf>
    <xf numFmtId="0" fontId="42" fillId="0" borderId="0" xfId="289" applyFont="1" applyAlignment="1">
      <alignment horizontal="left"/>
    </xf>
    <xf numFmtId="1" fontId="42" fillId="52" borderId="27" xfId="289" applyNumberFormat="1" applyFont="1" applyFill="1" applyBorder="1" applyAlignment="1">
      <alignment horizontal="left" vertical="center" wrapText="1"/>
    </xf>
    <xf numFmtId="0" fontId="51" fillId="47" borderId="33" xfId="294" applyFont="1" applyFill="1" applyBorder="1" applyAlignment="1">
      <alignment horizontal="right" vertical="center" wrapText="1"/>
    </xf>
    <xf numFmtId="0" fontId="51" fillId="47" borderId="46" xfId="269" applyFont="1" applyFill="1" applyBorder="1" applyAlignment="1">
      <alignment horizontal="left" vertical="center" wrapText="1"/>
    </xf>
    <xf numFmtId="0" fontId="44" fillId="0" borderId="37" xfId="266" applyFont="1" applyBorder="1" applyAlignment="1">
      <alignment horizontal="left" vertical="center"/>
    </xf>
    <xf numFmtId="0" fontId="132" fillId="0" borderId="0" xfId="241" applyFont="1" applyBorder="1" applyAlignment="1" applyProtection="1">
      <alignment horizontal="left" vertical="center"/>
    </xf>
    <xf numFmtId="170" fontId="54" fillId="0" borderId="28" xfId="175" applyNumberFormat="1" applyFont="1" applyBorder="1" applyProtection="1"/>
    <xf numFmtId="167" fontId="96" fillId="19" borderId="19" xfId="156" applyNumberFormat="1" applyFont="1" applyFill="1" applyBorder="1">
      <alignment horizontal="center" vertical="center" wrapText="1"/>
    </xf>
    <xf numFmtId="0" fontId="50" fillId="84" borderId="27" xfId="289" applyFont="1" applyFill="1" applyBorder="1" applyAlignment="1">
      <alignment horizontal="left" vertical="center"/>
    </xf>
    <xf numFmtId="0" fontId="111" fillId="0" borderId="36" xfId="0" applyFont="1" applyBorder="1" applyAlignment="1">
      <alignment horizontal="center" vertical="center"/>
    </xf>
    <xf numFmtId="167" fontId="64" fillId="64" borderId="19" xfId="156" applyNumberFormat="1" applyFont="1" applyFill="1" applyBorder="1">
      <alignment horizontal="center" vertical="center" wrapText="1"/>
    </xf>
    <xf numFmtId="0" fontId="51" fillId="59" borderId="19" xfId="269" applyFont="1" applyFill="1" applyBorder="1" applyAlignment="1">
      <alignment vertical="center" wrapText="1"/>
    </xf>
    <xf numFmtId="0" fontId="130" fillId="113" borderId="50" xfId="265" quotePrefix="1" applyFont="1" applyFill="1" applyBorder="1" applyAlignment="1">
      <alignment horizontal="right" vertical="center" wrapText="1"/>
    </xf>
    <xf numFmtId="0" fontId="42" fillId="19" borderId="19" xfId="269" applyFont="1" applyFill="1" applyBorder="1" applyAlignment="1">
      <alignment horizontal="left" vertical="center"/>
    </xf>
    <xf numFmtId="3" fontId="43" fillId="53" borderId="57" xfId="273" applyNumberFormat="1" applyFont="1" applyFill="1" applyBorder="1" applyAlignment="1">
      <alignment vertical="center"/>
    </xf>
    <xf numFmtId="0" fontId="44" fillId="87" borderId="102" xfId="273" applyFont="1" applyFill="1" applyBorder="1" applyAlignment="1">
      <alignment vertical="center" wrapText="1"/>
    </xf>
    <xf numFmtId="0" fontId="142" fillId="0" borderId="0" xfId="276" applyAlignment="1">
      <alignment horizontal="center" vertical="center"/>
    </xf>
    <xf numFmtId="0" fontId="47" fillId="47" borderId="46" xfId="276" applyFont="1" applyFill="1" applyBorder="1" applyAlignment="1">
      <alignment vertical="center"/>
    </xf>
    <xf numFmtId="0" fontId="96" fillId="98" borderId="33" xfId="289" applyFont="1" applyFill="1" applyBorder="1" applyAlignment="1">
      <alignment horizontal="center" vertical="center" wrapText="1"/>
    </xf>
    <xf numFmtId="3" fontId="44" fillId="110" borderId="19" xfId="256" applyNumberFormat="1" applyFont="1" applyFill="1" applyBorder="1" applyAlignment="1" applyProtection="1">
      <alignment horizontal="center" vertical="center" wrapText="1"/>
    </xf>
    <xf numFmtId="0" fontId="42" fillId="53" borderId="19" xfId="269" applyFont="1" applyFill="1" applyBorder="1" applyAlignment="1">
      <alignment horizontal="left" vertical="center" wrapText="1"/>
    </xf>
    <xf numFmtId="0" fontId="62" fillId="64" borderId="120" xfId="156" applyFont="1" applyFill="1" applyBorder="1">
      <alignment horizontal="center" vertical="center" wrapText="1"/>
    </xf>
    <xf numFmtId="0" fontId="85" fillId="0" borderId="37" xfId="266" applyFont="1" applyBorder="1" applyAlignment="1">
      <alignment horizontal="left" vertical="center"/>
    </xf>
    <xf numFmtId="0" fontId="49" fillId="0" borderId="0" xfId="269" applyFont="1" applyAlignment="1">
      <alignment horizontal="left" vertical="center" wrapText="1"/>
    </xf>
    <xf numFmtId="0" fontId="42" fillId="0" borderId="27" xfId="289" applyFont="1" applyBorder="1" applyAlignment="1">
      <alignment horizontal="center" vertical="center"/>
    </xf>
    <xf numFmtId="0" fontId="47" fillId="76" borderId="28" xfId="269" applyFont="1" applyFill="1" applyBorder="1" applyAlignment="1">
      <alignment vertical="center" wrapText="1"/>
    </xf>
    <xf numFmtId="167" fontId="84" fillId="73" borderId="121" xfId="289" applyNumberFormat="1" applyFont="1" applyFill="1" applyBorder="1" applyAlignment="1">
      <alignment horizontal="center" vertical="center" wrapText="1"/>
    </xf>
    <xf numFmtId="0" fontId="65" fillId="0" borderId="171" xfId="265" applyFont="1" applyBorder="1" applyAlignment="1">
      <alignment horizontal="left" vertical="top" wrapText="1"/>
    </xf>
    <xf numFmtId="0" fontId="51" fillId="47" borderId="45" xfId="276" applyFont="1" applyFill="1" applyBorder="1"/>
    <xf numFmtId="0" fontId="44" fillId="0" borderId="0" xfId="289" applyFont="1" applyAlignment="1">
      <alignment vertical="center" wrapText="1"/>
    </xf>
    <xf numFmtId="0" fontId="118" fillId="34" borderId="78" xfId="265" applyFont="1" applyFill="1" applyBorder="1" applyAlignment="1">
      <alignment horizontal="left" vertical="center"/>
    </xf>
    <xf numFmtId="0" fontId="42" fillId="0" borderId="19" xfId="269" applyFont="1" applyBorder="1" applyAlignment="1">
      <alignment vertical="center"/>
    </xf>
    <xf numFmtId="0" fontId="96" fillId="78" borderId="19" xfId="289" applyFont="1" applyFill="1" applyBorder="1" applyAlignment="1">
      <alignment horizontal="center" vertical="center" wrapText="1"/>
    </xf>
    <xf numFmtId="3" fontId="53" fillId="34" borderId="37" xfId="266" applyNumberFormat="1" applyFont="1" applyFill="1" applyBorder="1" applyAlignment="1">
      <alignment horizontal="right" vertical="center"/>
    </xf>
    <xf numFmtId="0" fontId="51" fillId="59" borderId="19" xfId="276" applyFont="1" applyFill="1" applyBorder="1" applyAlignment="1">
      <alignment vertical="center" wrapText="1"/>
    </xf>
    <xf numFmtId="0" fontId="62" fillId="0" borderId="165" xfId="156" applyFont="1" applyBorder="1" applyAlignment="1">
      <alignment vertical="center" wrapText="1"/>
    </xf>
    <xf numFmtId="0" fontId="47" fillId="47" borderId="21" xfId="269" applyFont="1" applyFill="1" applyBorder="1" applyAlignment="1">
      <alignment vertical="center" wrapText="1"/>
    </xf>
    <xf numFmtId="3" fontId="44" fillId="53" borderId="23" xfId="273" applyNumberFormat="1" applyFont="1" applyFill="1" applyBorder="1" applyAlignment="1">
      <alignment vertical="center"/>
    </xf>
    <xf numFmtId="173" fontId="65" fillId="44" borderId="135" xfId="265" applyNumberFormat="1" applyFont="1" applyFill="1" applyBorder="1" applyAlignment="1" applyProtection="1">
      <alignment vertical="center"/>
      <protection locked="0"/>
    </xf>
    <xf numFmtId="167" fontId="42" fillId="103" borderId="25" xfId="289" applyNumberFormat="1" applyFont="1" applyFill="1" applyBorder="1" applyAlignment="1">
      <alignment horizontal="center" vertical="center" wrapText="1"/>
    </xf>
    <xf numFmtId="0" fontId="51" fillId="78" borderId="19" xfId="266" applyFont="1" applyFill="1" applyBorder="1" applyAlignment="1">
      <alignment horizontal="center" vertical="center" wrapText="1"/>
    </xf>
    <xf numFmtId="167" fontId="96" fillId="92" borderId="19" xfId="289" applyNumberFormat="1" applyFont="1" applyFill="1" applyBorder="1" applyAlignment="1">
      <alignment horizontal="center" vertical="center" wrapText="1"/>
    </xf>
    <xf numFmtId="0" fontId="42" fillId="53" borderId="40" xfId="273" applyFont="1" applyFill="1" applyBorder="1" applyAlignment="1">
      <alignment horizontal="center" vertical="center"/>
    </xf>
    <xf numFmtId="0" fontId="44" fillId="87" borderId="172" xfId="273" applyFont="1" applyFill="1" applyBorder="1" applyAlignment="1">
      <alignment vertical="center" wrapText="1"/>
    </xf>
    <xf numFmtId="0" fontId="42" fillId="53" borderId="28" xfId="273" applyFont="1" applyFill="1" applyBorder="1" applyAlignment="1">
      <alignment horizontal="center" vertical="center"/>
    </xf>
    <xf numFmtId="0" fontId="47" fillId="19" borderId="22" xfId="294" applyFont="1" applyFill="1" applyBorder="1" applyAlignment="1">
      <alignment horizontal="right" vertical="center" wrapText="1"/>
    </xf>
    <xf numFmtId="167" fontId="84" fillId="73" borderId="173" xfId="289" applyNumberFormat="1" applyFont="1" applyFill="1" applyBorder="1" applyAlignment="1">
      <alignment horizontal="center" vertical="center" wrapText="1"/>
    </xf>
    <xf numFmtId="3" fontId="42" fillId="85" borderId="19" xfId="0" applyNumberFormat="1" applyFont="1" applyFill="1" applyBorder="1"/>
    <xf numFmtId="167" fontId="96" fillId="93" borderId="19" xfId="289" applyNumberFormat="1" applyFont="1" applyFill="1" applyBorder="1" applyAlignment="1">
      <alignment horizontal="center" vertical="center" wrapText="1"/>
    </xf>
    <xf numFmtId="0" fontId="85" fillId="66" borderId="37" xfId="266" applyFont="1" applyFill="1" applyBorder="1" applyAlignment="1">
      <alignment horizontal="center" vertical="center" wrapText="1"/>
    </xf>
    <xf numFmtId="0" fontId="96" fillId="93" borderId="33" xfId="289" applyFont="1" applyFill="1" applyBorder="1" applyAlignment="1">
      <alignment horizontal="center" vertical="center" wrapText="1"/>
    </xf>
    <xf numFmtId="3" fontId="47" fillId="19" borderId="19" xfId="276" applyNumberFormat="1" applyFont="1" applyFill="1" applyBorder="1" applyAlignment="1">
      <alignment horizontal="right" vertical="center" wrapText="1"/>
    </xf>
    <xf numFmtId="12" fontId="42" fillId="0" borderId="22" xfId="289" applyNumberFormat="1" applyFont="1" applyBorder="1" applyAlignment="1">
      <alignment horizontal="left" vertical="center" wrapText="1"/>
    </xf>
    <xf numFmtId="0" fontId="47" fillId="19" borderId="19" xfId="294" applyFont="1" applyFill="1" applyBorder="1" applyAlignment="1">
      <alignment horizontal="left" vertical="center"/>
    </xf>
    <xf numFmtId="0" fontId="120" fillId="0" borderId="0" xfId="289" applyFont="1" applyAlignment="1">
      <alignment horizontal="center" wrapText="1"/>
    </xf>
    <xf numFmtId="0" fontId="47" fillId="20" borderId="50" xfId="269" applyFont="1" applyFill="1" applyBorder="1" applyAlignment="1">
      <alignment vertical="center"/>
    </xf>
    <xf numFmtId="0" fontId="98" fillId="0" borderId="22" xfId="289" applyFont="1" applyBorder="1" applyAlignment="1">
      <alignment horizontal="left" vertical="center" wrapText="1"/>
    </xf>
    <xf numFmtId="49" fontId="42" fillId="97" borderId="19" xfId="289" applyNumberFormat="1" applyFont="1" applyFill="1" applyBorder="1" applyAlignment="1">
      <alignment horizontal="center" vertical="center" wrapText="1"/>
    </xf>
    <xf numFmtId="3" fontId="44" fillId="53" borderId="59" xfId="273" applyNumberFormat="1" applyFont="1" applyFill="1" applyBorder="1" applyAlignment="1">
      <alignment vertical="center"/>
    </xf>
    <xf numFmtId="0" fontId="60" fillId="59" borderId="86" xfId="294" applyFont="1" applyFill="1" applyBorder="1" applyAlignment="1">
      <alignment horizontal="left" vertical="center" wrapText="1"/>
    </xf>
    <xf numFmtId="0" fontId="133" fillId="34" borderId="174" xfId="265" applyFont="1" applyFill="1" applyBorder="1" applyAlignment="1">
      <alignment horizontal="center" vertical="center"/>
    </xf>
    <xf numFmtId="0" fontId="91" fillId="0" borderId="0" xfId="269" applyFont="1" applyAlignment="1">
      <alignment horizontal="left" vertical="center"/>
    </xf>
    <xf numFmtId="0" fontId="51" fillId="47" borderId="0" xfId="276" applyFont="1" applyFill="1" applyAlignment="1">
      <alignment horizontal="left" vertical="center" wrapText="1"/>
    </xf>
    <xf numFmtId="3" fontId="43" fillId="53" borderId="42" xfId="273" applyNumberFormat="1" applyFont="1" applyFill="1" applyBorder="1" applyAlignment="1">
      <alignment vertical="center"/>
    </xf>
    <xf numFmtId="0" fontId="53" fillId="34" borderId="0" xfId="266" applyFont="1" applyFill="1" applyAlignment="1">
      <alignment vertical="center"/>
    </xf>
    <xf numFmtId="0" fontId="42" fillId="53" borderId="39" xfId="273" applyFont="1" applyFill="1" applyBorder="1" applyAlignment="1">
      <alignment horizontal="center" vertical="center"/>
    </xf>
    <xf numFmtId="0" fontId="42" fillId="80" borderId="42" xfId="289" applyFont="1" applyFill="1" applyBorder="1" applyAlignment="1">
      <alignment horizontal="center" vertical="center" wrapText="1"/>
    </xf>
    <xf numFmtId="49" fontId="96" fillId="14" borderId="19" xfId="289" applyNumberFormat="1" applyFont="1" applyFill="1" applyBorder="1" applyAlignment="1">
      <alignment horizontal="center" vertical="center" wrapText="1"/>
    </xf>
    <xf numFmtId="167" fontId="42" fillId="47" borderId="20" xfId="289" applyNumberFormat="1" applyFont="1" applyFill="1" applyBorder="1" applyAlignment="1">
      <alignment horizontal="center" vertical="center" wrapText="1"/>
    </xf>
    <xf numFmtId="0" fontId="47" fillId="76" borderId="46" xfId="276" applyFont="1" applyFill="1" applyBorder="1" applyAlignment="1">
      <alignment vertical="center"/>
    </xf>
    <xf numFmtId="0" fontId="42" fillId="80" borderId="57" xfId="289" applyFont="1" applyFill="1" applyBorder="1" applyAlignment="1">
      <alignment horizontal="center" vertical="center" wrapText="1"/>
    </xf>
    <xf numFmtId="49" fontId="42" fillId="99" borderId="19" xfId="156" applyNumberFormat="1" applyFont="1" applyFill="1" applyBorder="1">
      <alignment horizontal="center" vertical="center" wrapText="1"/>
    </xf>
    <xf numFmtId="0" fontId="51" fillId="59" borderId="19" xfId="269" applyFont="1" applyFill="1" applyBorder="1" applyAlignment="1">
      <alignment horizontal="center" vertical="center" wrapText="1"/>
    </xf>
    <xf numFmtId="3" fontId="44" fillId="53" borderId="19" xfId="273" applyNumberFormat="1" applyFont="1" applyFill="1" applyBorder="1" applyAlignment="1">
      <alignment vertical="center"/>
    </xf>
    <xf numFmtId="0" fontId="44" fillId="12" borderId="25" xfId="273" applyFont="1" applyFill="1" applyBorder="1" applyAlignment="1">
      <alignment vertical="center" wrapText="1"/>
    </xf>
    <xf numFmtId="0" fontId="51" fillId="47" borderId="25" xfId="269" applyFont="1" applyFill="1" applyBorder="1" applyAlignment="1">
      <alignment horizontal="left" vertical="center" wrapText="1"/>
    </xf>
    <xf numFmtId="0" fontId="42" fillId="0" borderId="148" xfId="273" applyFont="1" applyBorder="1" applyAlignment="1">
      <alignment horizontal="center" vertical="center"/>
    </xf>
    <xf numFmtId="0" fontId="118" fillId="34" borderId="143" xfId="265" applyFont="1" applyFill="1" applyBorder="1" applyAlignment="1">
      <alignment horizontal="center" vertical="center"/>
    </xf>
    <xf numFmtId="167" fontId="42" fillId="79" borderId="176" xfId="289" applyNumberFormat="1" applyFont="1" applyFill="1" applyBorder="1" applyAlignment="1">
      <alignment horizontal="center" vertical="center" wrapText="1"/>
    </xf>
    <xf numFmtId="0" fontId="0" fillId="19" borderId="22" xfId="269" applyFont="1" applyFill="1" applyBorder="1" applyAlignment="1">
      <alignment horizontal="left" vertical="center" wrapText="1"/>
    </xf>
    <xf numFmtId="167" fontId="42" fillId="101" borderId="25" xfId="289" applyNumberFormat="1" applyFont="1" applyFill="1" applyBorder="1" applyAlignment="1">
      <alignment horizontal="center" vertical="center" wrapText="1"/>
    </xf>
    <xf numFmtId="49" fontId="96" fillId="99" borderId="19" xfId="156" applyNumberFormat="1" applyFont="1" applyFill="1" applyBorder="1">
      <alignment horizontal="center" vertical="center" wrapText="1"/>
    </xf>
    <xf numFmtId="0" fontId="0" fillId="0" borderId="19" xfId="0" quotePrefix="1" applyBorder="1"/>
    <xf numFmtId="0" fontId="59" fillId="75" borderId="27" xfId="289" applyFont="1" applyFill="1" applyBorder="1" applyAlignment="1">
      <alignment horizontal="left" vertical="center" wrapText="1"/>
    </xf>
    <xf numFmtId="0" fontId="42" fillId="0" borderId="87" xfId="273" applyFont="1" applyBorder="1" applyAlignment="1">
      <alignment vertical="center"/>
    </xf>
    <xf numFmtId="0" fontId="47" fillId="47" borderId="51" xfId="269" applyFont="1" applyFill="1" applyBorder="1" applyAlignment="1">
      <alignment horizontal="left" vertical="center" wrapText="1"/>
    </xf>
    <xf numFmtId="0" fontId="47" fillId="47" borderId="31" xfId="294" applyFont="1" applyFill="1" applyBorder="1" applyAlignment="1">
      <alignment horizontal="left" vertical="center" wrapText="1"/>
    </xf>
    <xf numFmtId="0" fontId="42" fillId="53" borderId="58" xfId="273" applyFont="1" applyFill="1" applyBorder="1" applyAlignment="1">
      <alignment horizontal="center" vertical="center"/>
    </xf>
    <xf numFmtId="0" fontId="134" fillId="19" borderId="33" xfId="156" applyFont="1" applyFill="1" applyBorder="1">
      <alignment horizontal="center" vertical="center" wrapText="1"/>
    </xf>
    <xf numFmtId="0" fontId="111" fillId="64" borderId="19" xfId="266" applyFont="1" applyFill="1" applyBorder="1" applyAlignment="1">
      <alignment horizontal="center" vertical="center" textRotation="90" wrapText="1"/>
    </xf>
    <xf numFmtId="12" fontId="50" fillId="61" borderId="22" xfId="289" applyNumberFormat="1" applyFont="1" applyFill="1" applyBorder="1" applyAlignment="1">
      <alignment horizontal="left" vertical="center" wrapText="1"/>
    </xf>
    <xf numFmtId="0" fontId="42" fillId="53" borderId="64" xfId="273" applyFont="1" applyFill="1" applyBorder="1" applyAlignment="1">
      <alignment horizontal="center" vertical="center"/>
    </xf>
    <xf numFmtId="2" fontId="142" fillId="89" borderId="28" xfId="289" applyNumberFormat="1" applyFill="1" applyBorder="1" applyAlignment="1">
      <alignment horizontal="center" vertical="center"/>
    </xf>
    <xf numFmtId="0" fontId="118" fillId="34" borderId="157" xfId="265" applyFont="1" applyFill="1" applyBorder="1" applyAlignment="1">
      <alignment horizontal="center" vertical="center"/>
    </xf>
    <xf numFmtId="3" fontId="42" fillId="0" borderId="27" xfId="289" applyNumberFormat="1" applyFont="1" applyBorder="1" applyAlignment="1">
      <alignment horizontal="left" vertical="center" wrapText="1"/>
    </xf>
    <xf numFmtId="0" fontId="51" fillId="0" borderId="0" xfId="276" applyFont="1" applyAlignment="1">
      <alignment horizontal="left" vertical="center" wrapText="1"/>
    </xf>
    <xf numFmtId="0" fontId="96" fillId="96" borderId="33" xfId="289" applyFont="1" applyFill="1" applyBorder="1" applyAlignment="1">
      <alignment horizontal="center" vertical="center" wrapText="1"/>
    </xf>
    <xf numFmtId="0" fontId="51" fillId="19" borderId="31" xfId="269" applyFont="1" applyFill="1" applyBorder="1" applyAlignment="1">
      <alignment vertical="center" wrapText="1"/>
    </xf>
    <xf numFmtId="0" fontId="44" fillId="12" borderId="19" xfId="273" applyFont="1" applyFill="1" applyBorder="1" applyAlignment="1">
      <alignment horizontal="left" vertical="center"/>
    </xf>
    <xf numFmtId="0" fontId="46" fillId="0" borderId="46" xfId="0" applyFont="1" applyBorder="1" applyAlignment="1">
      <alignment horizontal="center" vertical="center"/>
    </xf>
    <xf numFmtId="0" fontId="44" fillId="0" borderId="0" xfId="289" applyFont="1" applyAlignment="1">
      <alignment horizontal="left" vertical="center"/>
    </xf>
    <xf numFmtId="0" fontId="131" fillId="0" borderId="0" xfId="289" applyFont="1" applyAlignment="1">
      <alignment horizontal="left"/>
    </xf>
    <xf numFmtId="0" fontId="44" fillId="87" borderId="178" xfId="273" applyFont="1" applyFill="1" applyBorder="1" applyAlignment="1">
      <alignment vertical="center" wrapText="1"/>
    </xf>
    <xf numFmtId="169" fontId="54" fillId="78" borderId="37" xfId="266" applyNumberFormat="1" applyFont="1" applyFill="1" applyBorder="1" applyAlignment="1">
      <alignment horizontal="center" vertical="center" wrapText="1"/>
    </xf>
    <xf numFmtId="0" fontId="54" fillId="76" borderId="28" xfId="269" applyFont="1" applyFill="1" applyBorder="1" applyAlignment="1">
      <alignment horizontal="center" vertical="center"/>
    </xf>
    <xf numFmtId="0" fontId="51" fillId="0" borderId="28" xfId="269" applyFont="1" applyBorder="1" applyAlignment="1">
      <alignment vertical="center" wrapText="1"/>
    </xf>
    <xf numFmtId="0" fontId="42" fillId="79" borderId="179" xfId="289" applyFont="1" applyFill="1" applyBorder="1" applyAlignment="1">
      <alignment horizontal="center" vertical="center" wrapText="1"/>
    </xf>
    <xf numFmtId="167" fontId="42" fillId="47" borderId="0" xfId="289" applyNumberFormat="1" applyFont="1" applyFill="1"/>
    <xf numFmtId="3" fontId="43" fillId="44" borderId="38" xfId="273" applyNumberFormat="1" applyFont="1" applyFill="1" applyBorder="1" applyAlignment="1" applyProtection="1">
      <alignment vertical="center"/>
      <protection locked="0"/>
    </xf>
    <xf numFmtId="0" fontId="51" fillId="76" borderId="28" xfId="269" applyFont="1" applyFill="1" applyBorder="1" applyAlignment="1">
      <alignment vertical="center" wrapText="1"/>
    </xf>
    <xf numFmtId="0" fontId="96" fillId="92" borderId="33" xfId="289" applyFont="1" applyFill="1" applyBorder="1" applyAlignment="1">
      <alignment horizontal="center" vertical="center" wrapText="1"/>
    </xf>
    <xf numFmtId="0" fontId="42" fillId="12" borderId="19" xfId="273" applyFont="1" applyFill="1" applyBorder="1" applyAlignment="1">
      <alignment vertical="center" wrapText="1"/>
    </xf>
    <xf numFmtId="3" fontId="44" fillId="0" borderId="19" xfId="256" applyNumberFormat="1" applyFont="1" applyFill="1" applyBorder="1" applyAlignment="1" applyProtection="1">
      <alignment horizontal="center" vertical="center" wrapText="1"/>
    </xf>
    <xf numFmtId="169" fontId="54" fillId="64" borderId="78" xfId="266" applyNumberFormat="1" applyFont="1" applyFill="1" applyBorder="1" applyAlignment="1">
      <alignment horizontal="center" vertical="center" wrapText="1"/>
    </xf>
    <xf numFmtId="0" fontId="49" fillId="46" borderId="28" xfId="0" applyFont="1" applyFill="1" applyBorder="1"/>
    <xf numFmtId="0" fontId="51" fillId="19" borderId="26" xfId="269" applyFont="1" applyFill="1" applyBorder="1" applyAlignment="1">
      <alignment horizontal="left" vertical="center" wrapText="1"/>
    </xf>
    <xf numFmtId="0" fontId="72" fillId="76" borderId="27" xfId="276" applyFont="1" applyFill="1" applyBorder="1" applyAlignment="1">
      <alignment vertical="center"/>
    </xf>
    <xf numFmtId="0" fontId="42" fillId="79" borderId="180" xfId="289" applyFont="1" applyFill="1" applyBorder="1" applyAlignment="1">
      <alignment horizontal="center" vertical="center" wrapText="1"/>
    </xf>
    <xf numFmtId="0" fontId="84" fillId="100" borderId="181" xfId="273" applyFont="1" applyFill="1" applyBorder="1" applyAlignment="1">
      <alignment horizontal="center" vertical="center" wrapText="1"/>
    </xf>
    <xf numFmtId="167" fontId="96" fillId="33" borderId="19" xfId="289" applyNumberFormat="1" applyFont="1" applyFill="1" applyBorder="1" applyAlignment="1">
      <alignment horizontal="center" vertical="center" wrapText="1"/>
    </xf>
    <xf numFmtId="0" fontId="51" fillId="47" borderId="19" xfId="294" applyFont="1" applyFill="1" applyBorder="1" applyAlignment="1">
      <alignment horizontal="center" vertical="center" wrapText="1"/>
    </xf>
    <xf numFmtId="0" fontId="135" fillId="0" borderId="19" xfId="269" applyFont="1" applyBorder="1" applyAlignment="1">
      <alignment horizontal="center" vertical="center"/>
    </xf>
    <xf numFmtId="0" fontId="42" fillId="0" borderId="19" xfId="269" applyFont="1" applyBorder="1"/>
    <xf numFmtId="0" fontId="136" fillId="47" borderId="0" xfId="269" applyFont="1" applyFill="1" applyAlignment="1">
      <alignment horizontal="left" vertical="center" wrapText="1"/>
    </xf>
    <xf numFmtId="0" fontId="44" fillId="76" borderId="86" xfId="276" applyFont="1" applyFill="1" applyBorder="1" applyAlignment="1">
      <alignment vertical="center"/>
    </xf>
    <xf numFmtId="0" fontId="62" fillId="47" borderId="37" xfId="156" applyFont="1" applyFill="1" applyBorder="1">
      <alignment horizontal="center" vertical="center" wrapText="1"/>
    </xf>
    <xf numFmtId="0" fontId="42" fillId="68" borderId="19" xfId="269" applyFont="1" applyFill="1" applyBorder="1"/>
    <xf numFmtId="3" fontId="47" fillId="0" borderId="19" xfId="276" applyNumberFormat="1" applyFont="1" applyBorder="1" applyAlignment="1">
      <alignment horizontal="right" vertical="center"/>
    </xf>
    <xf numFmtId="49" fontId="65" fillId="44" borderId="140" xfId="248" applyNumberFormat="1" applyFont="1" applyFill="1" applyBorder="1" applyAlignment="1" applyProtection="1">
      <alignment vertical="center"/>
      <protection locked="0"/>
    </xf>
    <xf numFmtId="0" fontId="51" fillId="65" borderId="19" xfId="266" applyFont="1" applyFill="1" applyBorder="1" applyAlignment="1">
      <alignment horizontal="center" vertical="center" wrapText="1"/>
    </xf>
    <xf numFmtId="0" fontId="115" fillId="77" borderId="136" xfId="265" applyFont="1" applyFill="1" applyBorder="1" applyAlignment="1">
      <alignment horizontal="center" vertical="center" wrapText="1"/>
    </xf>
    <xf numFmtId="0" fontId="51" fillId="47" borderId="0" xfId="269" applyFont="1" applyFill="1" applyAlignment="1">
      <alignment horizontal="right" vertical="center" wrapText="1"/>
    </xf>
    <xf numFmtId="3" fontId="44" fillId="53" borderId="38" xfId="273" applyNumberFormat="1" applyFont="1" applyFill="1" applyBorder="1" applyAlignment="1">
      <alignment vertical="center"/>
    </xf>
    <xf numFmtId="170" fontId="44" fillId="12" borderId="28" xfId="175" applyNumberFormat="1" applyFont="1" applyFill="1" applyBorder="1" applyAlignment="1" applyProtection="1">
      <alignment horizontal="left" vertical="center" wrapText="1"/>
    </xf>
    <xf numFmtId="0" fontId="62" fillId="105" borderId="146" xfId="156" applyFont="1" applyFill="1" applyBorder="1">
      <alignment horizontal="center" vertical="center" wrapText="1"/>
    </xf>
    <xf numFmtId="0" fontId="47" fillId="19" borderId="20" xfId="269" applyFont="1" applyFill="1" applyBorder="1" applyAlignment="1">
      <alignment horizontal="center" vertical="center" wrapText="1"/>
    </xf>
    <xf numFmtId="0" fontId="44" fillId="81" borderId="87" xfId="273" applyFont="1" applyFill="1" applyBorder="1" applyAlignment="1">
      <alignment vertical="center"/>
    </xf>
    <xf numFmtId="0" fontId="42" fillId="0" borderId="19" xfId="269" applyFont="1" applyBorder="1" applyAlignment="1">
      <alignment horizontal="left" vertical="center"/>
    </xf>
    <xf numFmtId="3" fontId="42" fillId="51" borderId="144" xfId="273" applyNumberFormat="1" applyFont="1" applyFill="1" applyBorder="1" applyAlignment="1">
      <alignment horizontal="right" vertical="center"/>
    </xf>
    <xf numFmtId="0" fontId="42" fillId="31" borderId="58" xfId="289" applyFont="1" applyFill="1" applyBorder="1" applyAlignment="1">
      <alignment horizontal="center" vertical="center" wrapText="1"/>
    </xf>
    <xf numFmtId="0" fontId="88" fillId="0" borderId="0" xfId="289" applyFont="1" applyAlignment="1">
      <alignment horizontal="center"/>
    </xf>
    <xf numFmtId="0" fontId="142" fillId="77" borderId="20" xfId="289" applyFill="1" applyBorder="1" applyAlignment="1">
      <alignment horizontal="center" vertical="center" wrapText="1"/>
    </xf>
    <xf numFmtId="172" fontId="87" fillId="0" borderId="0" xfId="248" applyNumberFormat="1" applyFont="1" applyFill="1" applyBorder="1" applyAlignment="1" applyProtection="1">
      <alignment vertical="center"/>
    </xf>
    <xf numFmtId="0" fontId="96" fillId="59" borderId="19" xfId="289" applyFont="1" applyFill="1" applyBorder="1" applyAlignment="1">
      <alignment horizontal="center" vertical="center" wrapText="1"/>
    </xf>
    <xf numFmtId="0" fontId="51" fillId="47" borderId="21" xfId="276" applyFont="1" applyFill="1" applyBorder="1"/>
    <xf numFmtId="0" fontId="50" fillId="34" borderId="0" xfId="273" applyFont="1" applyFill="1"/>
    <xf numFmtId="0" fontId="42" fillId="79" borderId="182" xfId="289" applyFont="1" applyFill="1" applyBorder="1" applyAlignment="1">
      <alignment horizontal="center" vertical="center" wrapText="1"/>
    </xf>
    <xf numFmtId="1" fontId="98" fillId="71" borderId="22" xfId="289" applyNumberFormat="1" applyFont="1" applyFill="1" applyBorder="1" applyAlignment="1">
      <alignment horizontal="left" vertical="center" wrapText="1"/>
    </xf>
    <xf numFmtId="0" fontId="85" fillId="65" borderId="37" xfId="266" applyFont="1" applyFill="1" applyBorder="1" applyAlignment="1">
      <alignment horizontal="center" vertical="center" wrapText="1"/>
    </xf>
    <xf numFmtId="0" fontId="42" fillId="100" borderId="168" xfId="273" applyFont="1" applyFill="1" applyBorder="1" applyAlignment="1">
      <alignment horizontal="center" vertical="center" wrapText="1"/>
    </xf>
    <xf numFmtId="49" fontId="42" fillId="14" borderId="28" xfId="289" applyNumberFormat="1" applyFont="1" applyFill="1" applyBorder="1" applyAlignment="1">
      <alignment horizontal="center" vertical="center" wrapText="1"/>
    </xf>
    <xf numFmtId="167" fontId="96" fillId="95" borderId="19" xfId="289" applyNumberFormat="1" applyFont="1" applyFill="1" applyBorder="1" applyAlignment="1">
      <alignment horizontal="center" vertical="center" wrapText="1"/>
    </xf>
    <xf numFmtId="167" fontId="96" fillId="14" borderId="19" xfId="289" applyNumberFormat="1" applyFont="1" applyFill="1" applyBorder="1" applyAlignment="1">
      <alignment horizontal="center" vertical="center" wrapText="1"/>
    </xf>
    <xf numFmtId="0" fontId="143" fillId="0" borderId="19" xfId="0" applyFont="1" applyBorder="1" applyAlignment="1">
      <alignment horizontal="center" vertical="center" wrapText="1"/>
    </xf>
    <xf numFmtId="3" fontId="143" fillId="47" borderId="0" xfId="289" applyNumberFormat="1" applyFont="1" applyFill="1" applyAlignment="1">
      <alignment horizontal="center" vertical="center" wrapText="1"/>
    </xf>
    <xf numFmtId="0" fontId="143" fillId="47" borderId="0" xfId="289" applyFont="1" applyFill="1" applyAlignment="1">
      <alignment horizontal="center" vertical="center" wrapText="1"/>
    </xf>
    <xf numFmtId="0" fontId="143" fillId="0" borderId="19" xfId="293" applyFont="1" applyBorder="1" applyAlignment="1">
      <alignment horizontal="center" vertical="center" wrapText="1"/>
    </xf>
    <xf numFmtId="0" fontId="46" fillId="0" borderId="19" xfId="289" applyFont="1" applyBorder="1" applyAlignment="1">
      <alignment horizontal="center" vertical="center" wrapText="1"/>
    </xf>
    <xf numFmtId="49" fontId="0" fillId="50" borderId="19" xfId="0" applyNumberFormat="1" applyFill="1" applyBorder="1" applyAlignment="1" applyProtection="1">
      <alignment horizontal="center" vertical="center" wrapText="1"/>
      <protection locked="0"/>
    </xf>
    <xf numFmtId="3" fontId="44" fillId="12" borderId="19" xfId="175" applyNumberFormat="1" applyFont="1" applyFill="1" applyBorder="1" applyAlignment="1" applyProtection="1">
      <alignment horizontal="left" vertical="center" wrapText="1"/>
    </xf>
    <xf numFmtId="0" fontId="42" fillId="11" borderId="19" xfId="273" applyFont="1" applyFill="1" applyBorder="1" applyAlignment="1">
      <alignment horizontal="center" vertical="center" wrapText="1"/>
    </xf>
    <xf numFmtId="0" fontId="144" fillId="0" borderId="48" xfId="0" applyFont="1" applyBorder="1" applyAlignment="1">
      <alignment horizontal="center" vertical="center" wrapText="1"/>
    </xf>
    <xf numFmtId="0" fontId="51" fillId="49" borderId="19" xfId="289" applyFont="1" applyFill="1" applyBorder="1" applyAlignment="1">
      <alignment horizontal="left" vertical="center" wrapText="1"/>
    </xf>
    <xf numFmtId="49" fontId="77" fillId="49" borderId="19" xfId="289" applyNumberFormat="1" applyFont="1" applyFill="1" applyBorder="1" applyAlignment="1">
      <alignment horizontal="left" vertical="center" wrapText="1"/>
    </xf>
    <xf numFmtId="0" fontId="26" fillId="0" borderId="0" xfId="228" applyAlignment="1">
      <alignment horizontal="left" vertical="center"/>
    </xf>
    <xf numFmtId="20" fontId="0" fillId="44" borderId="19" xfId="0" applyNumberFormat="1" applyFill="1" applyBorder="1" applyProtection="1">
      <protection locked="0"/>
    </xf>
    <xf numFmtId="0" fontId="128" fillId="59" borderId="19" xfId="265" applyFont="1" applyFill="1" applyBorder="1" applyAlignment="1">
      <alignment horizontal="right" vertical="center"/>
    </xf>
    <xf numFmtId="0" fontId="94" fillId="0" borderId="19" xfId="0" applyFont="1" applyBorder="1" applyAlignment="1">
      <alignment horizontal="right" vertical="center"/>
    </xf>
    <xf numFmtId="0" fontId="82" fillId="47" borderId="22" xfId="289" applyFont="1" applyFill="1" applyBorder="1" applyAlignment="1">
      <alignment horizontal="left" vertical="center"/>
    </xf>
    <xf numFmtId="0" fontId="82" fillId="0" borderId="22" xfId="289" applyFont="1" applyBorder="1" applyAlignment="1">
      <alignment vertical="center" wrapText="1"/>
    </xf>
    <xf numFmtId="0" fontId="52" fillId="0" borderId="74" xfId="289" applyFont="1" applyBorder="1" applyAlignment="1">
      <alignment horizontal="center" vertical="center" wrapText="1"/>
    </xf>
    <xf numFmtId="0" fontId="52" fillId="0" borderId="74" xfId="289" applyFont="1" applyBorder="1" applyAlignment="1">
      <alignment horizontal="center" vertical="center" wrapText="1"/>
    </xf>
    <xf numFmtId="0" fontId="52" fillId="0" borderId="66" xfId="289" applyFont="1" applyBorder="1" applyAlignment="1">
      <alignment horizontal="center" vertical="center" wrapText="1"/>
    </xf>
    <xf numFmtId="0" fontId="52" fillId="0" borderId="81" xfId="289" applyFont="1" applyBorder="1" applyAlignment="1">
      <alignment horizontal="center" vertical="center" wrapText="1"/>
    </xf>
    <xf numFmtId="0" fontId="52" fillId="0" borderId="114" xfId="289" applyFont="1" applyBorder="1" applyAlignment="1">
      <alignment horizontal="center" vertical="center" wrapText="1"/>
    </xf>
    <xf numFmtId="0" fontId="52" fillId="0" borderId="100" xfId="289" applyFont="1" applyBorder="1" applyAlignment="1">
      <alignment horizontal="center" vertical="center" wrapText="1"/>
    </xf>
    <xf numFmtId="0" fontId="52" fillId="0" borderId="99" xfId="289" applyFont="1" applyBorder="1" applyAlignment="1">
      <alignment horizontal="center" vertical="center" wrapText="1"/>
    </xf>
    <xf numFmtId="0" fontId="52" fillId="0" borderId="101" xfId="289" applyFont="1" applyBorder="1" applyAlignment="1">
      <alignment horizontal="center" vertical="center" wrapText="1"/>
    </xf>
    <xf numFmtId="0" fontId="52" fillId="0" borderId="104" xfId="289" applyFont="1" applyBorder="1" applyAlignment="1">
      <alignment horizontal="center" vertical="center" wrapText="1"/>
    </xf>
    <xf numFmtId="0" fontId="52" fillId="0" borderId="103" xfId="289" applyFont="1" applyBorder="1" applyAlignment="1">
      <alignment horizontal="center" vertical="center" wrapText="1"/>
    </xf>
    <xf numFmtId="49" fontId="42" fillId="74" borderId="28" xfId="289" applyNumberFormat="1" applyFont="1" applyFill="1" applyBorder="1" applyAlignment="1">
      <alignment horizontal="center" vertical="center" wrapText="1"/>
    </xf>
    <xf numFmtId="49" fontId="42" fillId="74" borderId="22" xfId="289" applyNumberFormat="1" applyFont="1" applyFill="1" applyBorder="1" applyAlignment="1">
      <alignment horizontal="center" vertical="center" wrapText="1"/>
    </xf>
    <xf numFmtId="49" fontId="42" fillId="74" borderId="20" xfId="289" applyNumberFormat="1" applyFont="1" applyFill="1" applyBorder="1" applyAlignment="1">
      <alignment horizontal="center" vertical="center" wrapText="1"/>
    </xf>
    <xf numFmtId="49" fontId="42" fillId="79" borderId="46" xfId="289" applyNumberFormat="1" applyFont="1" applyFill="1" applyBorder="1" applyAlignment="1">
      <alignment horizontal="center" vertical="center"/>
    </xf>
    <xf numFmtId="49" fontId="42" fillId="58" borderId="28" xfId="289" applyNumberFormat="1" applyFont="1" applyFill="1" applyBorder="1" applyAlignment="1">
      <alignment horizontal="center" vertical="center" wrapText="1"/>
    </xf>
    <xf numFmtId="49" fontId="42" fillId="58" borderId="22" xfId="289" applyNumberFormat="1" applyFont="1" applyFill="1" applyBorder="1" applyAlignment="1">
      <alignment horizontal="center" vertical="center" wrapText="1"/>
    </xf>
    <xf numFmtId="49" fontId="42" fillId="73" borderId="46" xfId="289" applyNumberFormat="1" applyFont="1" applyFill="1" applyBorder="1" applyAlignment="1">
      <alignment horizontal="center" vertical="center"/>
    </xf>
    <xf numFmtId="49" fontId="44" fillId="0" borderId="115" xfId="289" applyNumberFormat="1" applyFont="1" applyBorder="1" applyAlignment="1">
      <alignment horizontal="center" vertical="center" wrapText="1"/>
    </xf>
    <xf numFmtId="49" fontId="44" fillId="0" borderId="175" xfId="289" applyNumberFormat="1" applyFont="1" applyBorder="1" applyAlignment="1">
      <alignment horizontal="center" vertical="center" wrapText="1"/>
    </xf>
    <xf numFmtId="49" fontId="142" fillId="57" borderId="28" xfId="289" applyNumberFormat="1" applyFill="1" applyBorder="1" applyAlignment="1">
      <alignment horizontal="center" vertical="center"/>
    </xf>
    <xf numFmtId="49" fontId="142" fillId="57" borderId="22" xfId="289" applyNumberFormat="1" applyFill="1" applyBorder="1" applyAlignment="1">
      <alignment horizontal="center" vertical="center"/>
    </xf>
    <xf numFmtId="49" fontId="142" fillId="57" borderId="20" xfId="289" applyNumberFormat="1" applyFill="1" applyBorder="1" applyAlignment="1">
      <alignment horizontal="center" vertical="center"/>
    </xf>
    <xf numFmtId="49" fontId="142" fillId="72" borderId="28" xfId="289" applyNumberFormat="1" applyFill="1" applyBorder="1" applyAlignment="1">
      <alignment horizontal="center" vertical="center"/>
    </xf>
    <xf numFmtId="49" fontId="142" fillId="72" borderId="22" xfId="289" applyNumberFormat="1" applyFill="1" applyBorder="1" applyAlignment="1">
      <alignment horizontal="center" vertical="center"/>
    </xf>
    <xf numFmtId="49" fontId="142" fillId="72" borderId="20" xfId="289" applyNumberFormat="1" applyFill="1" applyBorder="1" applyAlignment="1">
      <alignment horizontal="center" vertical="center"/>
    </xf>
    <xf numFmtId="49" fontId="142" fillId="89" borderId="28" xfId="289" applyNumberFormat="1" applyFill="1" applyBorder="1" applyAlignment="1">
      <alignment horizontal="center" vertical="center"/>
    </xf>
    <xf numFmtId="49" fontId="142" fillId="89" borderId="20" xfId="289" applyNumberFormat="1" applyFill="1" applyBorder="1" applyAlignment="1">
      <alignment horizontal="center" vertical="center"/>
    </xf>
    <xf numFmtId="0" fontId="44" fillId="110" borderId="28" xfId="289" applyFont="1" applyFill="1" applyBorder="1" applyAlignment="1">
      <alignment horizontal="center" vertical="center" wrapText="1"/>
    </xf>
    <xf numFmtId="0" fontId="44" fillId="110" borderId="20" xfId="289" applyFont="1" applyFill="1" applyBorder="1" applyAlignment="1">
      <alignment horizontal="center" vertical="center" wrapText="1"/>
    </xf>
    <xf numFmtId="0" fontId="42" fillId="73" borderId="125" xfId="289" applyFont="1" applyFill="1" applyBorder="1" applyAlignment="1">
      <alignment horizontal="center" vertical="center" wrapText="1"/>
    </xf>
    <xf numFmtId="0" fontId="42" fillId="73" borderId="69" xfId="289" applyFont="1" applyFill="1" applyBorder="1" applyAlignment="1">
      <alignment horizontal="center" vertical="center" wrapText="1"/>
    </xf>
    <xf numFmtId="0" fontId="42" fillId="73" borderId="126" xfId="289" applyFont="1" applyFill="1" applyBorder="1" applyAlignment="1">
      <alignment horizontal="center" vertical="center" wrapText="1"/>
    </xf>
    <xf numFmtId="0" fontId="0" fillId="0" borderId="37" xfId="266" applyFont="1" applyBorder="1" applyAlignment="1">
      <alignment horizontal="left" vertical="top" wrapText="1"/>
    </xf>
    <xf numFmtId="0" fontId="47" fillId="66" borderId="33" xfId="266" applyFont="1" applyFill="1" applyBorder="1" applyAlignment="1">
      <alignment horizontal="center" vertical="center" wrapText="1"/>
    </xf>
    <xf numFmtId="0" fontId="47" fillId="66" borderId="25" xfId="266" applyFont="1" applyFill="1" applyBorder="1" applyAlignment="1">
      <alignment horizontal="center" vertical="center" wrapText="1"/>
    </xf>
    <xf numFmtId="0" fontId="47" fillId="78" borderId="33" xfId="266" applyFont="1" applyFill="1" applyBorder="1" applyAlignment="1">
      <alignment horizontal="center" vertical="center" wrapText="1"/>
    </xf>
    <xf numFmtId="0" fontId="47" fillId="78" borderId="148" xfId="266" applyFont="1" applyFill="1" applyBorder="1" applyAlignment="1">
      <alignment horizontal="center" vertical="center" wrapText="1"/>
    </xf>
    <xf numFmtId="0" fontId="47" fillId="78" borderId="25" xfId="266" applyFont="1" applyFill="1" applyBorder="1" applyAlignment="1">
      <alignment horizontal="center" vertical="center" wrapText="1"/>
    </xf>
    <xf numFmtId="0" fontId="111" fillId="64" borderId="33" xfId="266" applyFont="1" applyFill="1" applyBorder="1" applyAlignment="1">
      <alignment horizontal="center" vertical="center" textRotation="90" wrapText="1"/>
    </xf>
    <xf numFmtId="0" fontId="111" fillId="64" borderId="25" xfId="266" applyFont="1" applyFill="1" applyBorder="1" applyAlignment="1">
      <alignment horizontal="center" vertical="center" textRotation="90" wrapText="1"/>
    </xf>
    <xf numFmtId="0" fontId="47" fillId="56" borderId="139" xfId="266" applyFont="1" applyFill="1" applyBorder="1" applyAlignment="1">
      <alignment horizontal="center" vertical="center" wrapText="1"/>
    </xf>
    <xf numFmtId="0" fontId="47" fillId="56" borderId="67" xfId="266" applyFont="1" applyFill="1" applyBorder="1" applyAlignment="1">
      <alignment horizontal="center" vertical="center" wrapText="1"/>
    </xf>
    <xf numFmtId="0" fontId="47" fillId="56" borderId="136" xfId="266" applyFont="1" applyFill="1" applyBorder="1" applyAlignment="1">
      <alignment horizontal="center" vertical="center" wrapText="1"/>
    </xf>
    <xf numFmtId="0" fontId="47" fillId="65" borderId="33" xfId="266" applyFont="1" applyFill="1" applyBorder="1" applyAlignment="1">
      <alignment horizontal="center" vertical="center" wrapText="1"/>
    </xf>
    <xf numFmtId="0" fontId="51" fillId="65" borderId="25" xfId="266" applyFont="1" applyFill="1" applyBorder="1" applyAlignment="1">
      <alignment horizontal="center" vertical="center" wrapText="1"/>
    </xf>
    <xf numFmtId="0" fontId="47" fillId="65" borderId="21" xfId="266" applyFont="1" applyFill="1" applyBorder="1" applyAlignment="1">
      <alignment horizontal="center" vertical="center" wrapText="1"/>
    </xf>
    <xf numFmtId="0" fontId="51" fillId="66" borderId="33" xfId="266" applyFont="1" applyFill="1" applyBorder="1" applyAlignment="1">
      <alignment horizontal="center" vertical="center" textRotation="90" wrapText="1"/>
    </xf>
    <xf numFmtId="0" fontId="51" fillId="66" borderId="25" xfId="266" applyFont="1" applyFill="1" applyBorder="1" applyAlignment="1">
      <alignment horizontal="center" vertical="center" textRotation="90" wrapText="1"/>
    </xf>
    <xf numFmtId="0" fontId="52" fillId="0" borderId="97" xfId="289" applyFont="1" applyBorder="1" applyAlignment="1">
      <alignment horizontal="center" vertical="center" wrapText="1"/>
    </xf>
    <xf numFmtId="0" fontId="52" fillId="0" borderId="95" xfId="289" applyFont="1" applyBorder="1" applyAlignment="1">
      <alignment horizontal="center" vertical="center" wrapText="1"/>
    </xf>
    <xf numFmtId="0" fontId="42" fillId="74" borderId="28" xfId="289" applyFont="1" applyFill="1" applyBorder="1" applyAlignment="1">
      <alignment horizontal="center" vertical="center" wrapText="1"/>
    </xf>
    <xf numFmtId="0" fontId="42" fillId="74" borderId="22" xfId="289" applyFont="1" applyFill="1" applyBorder="1" applyAlignment="1">
      <alignment horizontal="center" vertical="center" wrapText="1"/>
    </xf>
    <xf numFmtId="0" fontId="42" fillId="74" borderId="20" xfId="289" applyFont="1" applyFill="1" applyBorder="1" applyAlignment="1">
      <alignment horizontal="center" vertical="center" wrapText="1"/>
    </xf>
    <xf numFmtId="0" fontId="42" fillId="58" borderId="28" xfId="289" applyFont="1" applyFill="1" applyBorder="1" applyAlignment="1">
      <alignment horizontal="center" vertical="center" wrapText="1"/>
    </xf>
    <xf numFmtId="0" fontId="42" fillId="58" borderId="22" xfId="289" applyFont="1" applyFill="1" applyBorder="1" applyAlignment="1">
      <alignment horizontal="center" vertical="center" wrapText="1"/>
    </xf>
    <xf numFmtId="0" fontId="26" fillId="0" borderId="170" xfId="228" applyBorder="1" applyAlignment="1">
      <alignment horizontal="center"/>
    </xf>
    <xf numFmtId="0" fontId="44" fillId="81" borderId="87" xfId="273" applyFont="1" applyFill="1" applyBorder="1" applyAlignment="1">
      <alignment horizontal="center" vertical="center"/>
    </xf>
    <xf numFmtId="0" fontId="44" fillId="81" borderId="32" xfId="273" applyFont="1" applyFill="1" applyBorder="1" applyAlignment="1">
      <alignment horizontal="center" vertical="center"/>
    </xf>
    <xf numFmtId="0" fontId="101" fillId="77" borderId="150" xfId="0" applyFont="1" applyFill="1" applyBorder="1" applyAlignment="1">
      <alignment horizontal="center"/>
    </xf>
    <xf numFmtId="0" fontId="101" fillId="77" borderId="177" xfId="0" applyFont="1" applyFill="1" applyBorder="1" applyAlignment="1">
      <alignment horizontal="center"/>
    </xf>
    <xf numFmtId="0" fontId="42" fillId="72" borderId="63" xfId="273" applyFont="1" applyFill="1" applyBorder="1" applyAlignment="1">
      <alignment horizontal="center" vertical="center"/>
    </xf>
    <xf numFmtId="0" fontId="42" fillId="72" borderId="21" xfId="273" applyFont="1" applyFill="1" applyBorder="1" applyAlignment="1">
      <alignment horizontal="center" vertical="center"/>
    </xf>
    <xf numFmtId="0" fontId="42" fillId="72" borderId="71" xfId="273" applyFont="1" applyFill="1" applyBorder="1" applyAlignment="1">
      <alignment horizontal="center" vertical="center" wrapText="1"/>
    </xf>
    <xf numFmtId="0" fontId="42" fillId="72" borderId="73" xfId="273" applyFont="1" applyFill="1" applyBorder="1" applyAlignment="1">
      <alignment horizontal="center" vertical="center" wrapText="1"/>
    </xf>
    <xf numFmtId="0" fontId="42" fillId="72" borderId="79" xfId="273" applyFont="1" applyFill="1" applyBorder="1" applyAlignment="1">
      <alignment horizontal="center" vertical="center" wrapText="1"/>
    </xf>
    <xf numFmtId="0" fontId="44" fillId="72" borderId="159" xfId="273" applyFont="1" applyFill="1" applyBorder="1" applyAlignment="1">
      <alignment horizontal="center" vertical="center" textRotation="90"/>
    </xf>
    <xf numFmtId="0" fontId="44" fillId="72" borderId="151" xfId="273" applyFont="1" applyFill="1" applyBorder="1" applyAlignment="1">
      <alignment horizontal="center" vertical="center" textRotation="90"/>
    </xf>
    <xf numFmtId="0" fontId="44" fillId="72" borderId="152" xfId="273" applyFont="1" applyFill="1" applyBorder="1" applyAlignment="1">
      <alignment horizontal="center" vertical="center" textRotation="90"/>
    </xf>
    <xf numFmtId="0" fontId="42" fillId="70" borderId="63" xfId="273" applyFont="1" applyFill="1" applyBorder="1" applyAlignment="1">
      <alignment horizontal="center" vertical="center"/>
    </xf>
    <xf numFmtId="0" fontId="42" fillId="70" borderId="21" xfId="273" applyFont="1" applyFill="1" applyBorder="1" applyAlignment="1">
      <alignment horizontal="center" vertical="center"/>
    </xf>
    <xf numFmtId="0" fontId="42" fillId="70" borderId="71" xfId="273" applyFont="1" applyFill="1" applyBorder="1" applyAlignment="1">
      <alignment horizontal="center" vertical="center" wrapText="1"/>
    </xf>
    <xf numFmtId="0" fontId="42" fillId="70" borderId="73" xfId="273" applyFont="1" applyFill="1" applyBorder="1" applyAlignment="1">
      <alignment horizontal="center" vertical="center" wrapText="1"/>
    </xf>
    <xf numFmtId="0" fontId="42" fillId="70" borderId="79" xfId="273" applyFont="1" applyFill="1" applyBorder="1" applyAlignment="1">
      <alignment horizontal="center" vertical="center" wrapText="1"/>
    </xf>
    <xf numFmtId="0" fontId="44" fillId="70" borderId="159" xfId="273" applyFont="1" applyFill="1" applyBorder="1" applyAlignment="1">
      <alignment horizontal="center" vertical="center" textRotation="90"/>
    </xf>
    <xf numFmtId="0" fontId="44" fillId="70" borderId="151" xfId="273" applyFont="1" applyFill="1" applyBorder="1" applyAlignment="1">
      <alignment horizontal="center" vertical="center" textRotation="90"/>
    </xf>
    <xf numFmtId="0" fontId="44" fillId="70" borderId="152" xfId="273" applyFont="1" applyFill="1" applyBorder="1" applyAlignment="1">
      <alignment horizontal="center" vertical="center" textRotation="90"/>
    </xf>
    <xf numFmtId="0" fontId="42" fillId="70" borderId="56" xfId="273" applyFont="1" applyFill="1" applyBorder="1" applyAlignment="1">
      <alignment horizontal="center" vertical="center"/>
    </xf>
    <xf numFmtId="2" fontId="44" fillId="89" borderId="151" xfId="273" applyNumberFormat="1" applyFont="1" applyFill="1" applyBorder="1" applyAlignment="1">
      <alignment horizontal="center" vertical="center" textRotation="90"/>
    </xf>
    <xf numFmtId="2" fontId="44" fillId="89" borderId="152" xfId="273" applyNumberFormat="1" applyFont="1" applyFill="1" applyBorder="1" applyAlignment="1">
      <alignment horizontal="center" vertical="center" textRotation="90"/>
    </xf>
    <xf numFmtId="0" fontId="42" fillId="89" borderId="71" xfId="273" applyFont="1" applyFill="1" applyBorder="1" applyAlignment="1">
      <alignment horizontal="center" vertical="center" wrapText="1"/>
    </xf>
    <xf numFmtId="0" fontId="42" fillId="89" borderId="73" xfId="273" applyFont="1" applyFill="1" applyBorder="1" applyAlignment="1">
      <alignment horizontal="center" vertical="center" wrapText="1"/>
    </xf>
    <xf numFmtId="0" fontId="42" fillId="89" borderId="79" xfId="273" applyFont="1" applyFill="1" applyBorder="1" applyAlignment="1">
      <alignment horizontal="center" vertical="center" wrapText="1"/>
    </xf>
    <xf numFmtId="0" fontId="42" fillId="89" borderId="63" xfId="273" applyFont="1" applyFill="1" applyBorder="1" applyAlignment="1">
      <alignment horizontal="center" vertical="center"/>
    </xf>
    <xf numFmtId="0" fontId="42" fillId="89" borderId="21" xfId="273" applyFont="1" applyFill="1" applyBorder="1" applyAlignment="1">
      <alignment horizontal="center" vertical="center"/>
    </xf>
    <xf numFmtId="0" fontId="42" fillId="89" borderId="56" xfId="273" applyFont="1" applyFill="1" applyBorder="1" applyAlignment="1">
      <alignment horizontal="center" vertical="center"/>
    </xf>
    <xf numFmtId="0" fontId="78" fillId="0" borderId="130" xfId="273" applyFont="1" applyBorder="1" applyAlignment="1">
      <alignment horizontal="center" vertical="center" wrapText="1"/>
    </xf>
    <xf numFmtId="0" fontId="78" fillId="0" borderId="96" xfId="273" applyFont="1" applyBorder="1" applyAlignment="1">
      <alignment horizontal="center" vertical="center" wrapText="1"/>
    </xf>
    <xf numFmtId="0" fontId="42" fillId="77" borderId="63" xfId="273" applyFont="1" applyFill="1" applyBorder="1" applyAlignment="1">
      <alignment horizontal="center" vertical="center"/>
    </xf>
    <xf numFmtId="0" fontId="42" fillId="77" borderId="21" xfId="273" applyFont="1" applyFill="1" applyBorder="1" applyAlignment="1">
      <alignment horizontal="center" vertical="center"/>
    </xf>
    <xf numFmtId="0" fontId="42" fillId="77" borderId="71" xfId="273" applyFont="1" applyFill="1" applyBorder="1" applyAlignment="1">
      <alignment horizontal="center" vertical="center" wrapText="1"/>
    </xf>
    <xf numFmtId="0" fontId="42" fillId="77" borderId="73" xfId="273" applyFont="1" applyFill="1" applyBorder="1" applyAlignment="1">
      <alignment horizontal="center" vertical="center" wrapText="1"/>
    </xf>
    <xf numFmtId="0" fontId="42" fillId="77" borderId="79" xfId="273" applyFont="1" applyFill="1" applyBorder="1" applyAlignment="1">
      <alignment horizontal="center" vertical="center" wrapText="1"/>
    </xf>
    <xf numFmtId="168" fontId="47" fillId="12" borderId="46" xfId="250" applyNumberFormat="1" applyFont="1" applyFill="1" applyBorder="1" applyAlignment="1" applyProtection="1">
      <alignment horizontal="center" vertical="center" wrapText="1"/>
    </xf>
    <xf numFmtId="168" fontId="47" fillId="12" borderId="45" xfId="250" applyNumberFormat="1" applyFont="1" applyFill="1" applyBorder="1" applyAlignment="1" applyProtection="1">
      <alignment horizontal="center" vertical="center" wrapText="1"/>
    </xf>
    <xf numFmtId="168" fontId="47" fillId="12" borderId="26" xfId="250" applyNumberFormat="1" applyFont="1" applyFill="1" applyBorder="1" applyAlignment="1" applyProtection="1">
      <alignment horizontal="center" vertical="center" wrapText="1"/>
    </xf>
    <xf numFmtId="168" fontId="47" fillId="12" borderId="27" xfId="250" applyNumberFormat="1" applyFont="1" applyFill="1" applyBorder="1" applyAlignment="1" applyProtection="1">
      <alignment horizontal="center" vertical="center" wrapText="1"/>
    </xf>
    <xf numFmtId="0" fontId="58" fillId="72" borderId="33" xfId="289" applyFont="1" applyFill="1" applyBorder="1" applyAlignment="1">
      <alignment horizontal="center" vertical="center" wrapText="1"/>
    </xf>
    <xf numFmtId="0" fontId="58" fillId="72" borderId="21" xfId="289" applyFont="1" applyFill="1" applyBorder="1" applyAlignment="1">
      <alignment horizontal="center" vertical="center" wrapText="1"/>
    </xf>
    <xf numFmtId="0" fontId="58" fillId="72" borderId="25" xfId="289" applyFont="1" applyFill="1" applyBorder="1" applyAlignment="1">
      <alignment horizontal="center" vertical="center" wrapText="1"/>
    </xf>
    <xf numFmtId="0" fontId="58" fillId="57" borderId="33" xfId="289" applyFont="1" applyFill="1" applyBorder="1" applyAlignment="1">
      <alignment horizontal="center" vertical="center" wrapText="1"/>
    </xf>
    <xf numFmtId="0" fontId="58" fillId="57" borderId="21" xfId="289" applyFont="1" applyFill="1" applyBorder="1" applyAlignment="1">
      <alignment horizontal="center" vertical="center" wrapText="1"/>
    </xf>
    <xf numFmtId="0" fontId="58" fillId="57" borderId="25" xfId="289" applyFont="1" applyFill="1" applyBorder="1" applyAlignment="1">
      <alignment horizontal="center" vertical="center" wrapText="1"/>
    </xf>
    <xf numFmtId="0" fontId="58" fillId="89" borderId="33" xfId="289" applyFont="1" applyFill="1" applyBorder="1" applyAlignment="1">
      <alignment horizontal="center" vertical="center" wrapText="1"/>
    </xf>
    <xf numFmtId="0" fontId="58" fillId="89" borderId="25" xfId="289" applyFont="1" applyFill="1" applyBorder="1" applyAlignment="1">
      <alignment horizontal="center" vertical="center" wrapText="1"/>
    </xf>
    <xf numFmtId="0" fontId="101" fillId="83" borderId="33" xfId="0" applyFont="1" applyFill="1" applyBorder="1" applyAlignment="1">
      <alignment horizontal="center" vertical="center" wrapText="1"/>
    </xf>
    <xf numFmtId="0" fontId="101" fillId="83" borderId="25" xfId="0" applyFont="1" applyFill="1" applyBorder="1" applyAlignment="1">
      <alignment horizontal="center" vertical="center" wrapText="1"/>
    </xf>
    <xf numFmtId="49" fontId="47" fillId="12" borderId="33" xfId="250" applyNumberFormat="1" applyFont="1" applyFill="1" applyBorder="1" applyAlignment="1" applyProtection="1">
      <alignment horizontal="center" vertical="center" wrapText="1"/>
    </xf>
    <xf numFmtId="49" fontId="47" fillId="12" borderId="21" xfId="250" applyNumberFormat="1" applyFont="1" applyFill="1" applyBorder="1" applyAlignment="1" applyProtection="1">
      <alignment horizontal="center" vertical="center" wrapText="1"/>
    </xf>
    <xf numFmtId="49" fontId="47" fillId="12" borderId="25" xfId="250" applyNumberFormat="1" applyFont="1" applyFill="1" applyBorder="1" applyAlignment="1" applyProtection="1">
      <alignment horizontal="center" vertical="center" wrapText="1"/>
    </xf>
    <xf numFmtId="168" fontId="47" fillId="12" borderId="50" xfId="250" applyNumberFormat="1" applyFont="1" applyFill="1" applyBorder="1" applyAlignment="1" applyProtection="1">
      <alignment horizontal="center" vertical="center" wrapText="1"/>
    </xf>
    <xf numFmtId="168" fontId="47" fillId="12" borderId="0" xfId="250" applyNumberFormat="1" applyFont="1" applyFill="1" applyBorder="1" applyAlignment="1" applyProtection="1">
      <alignment horizontal="center" vertical="center" wrapText="1"/>
    </xf>
    <xf numFmtId="0" fontId="114" fillId="0" borderId="92" xfId="273" applyFont="1" applyBorder="1" applyAlignment="1">
      <alignment horizontal="center" vertical="center" wrapText="1"/>
    </xf>
    <xf numFmtId="0" fontId="42" fillId="57" borderId="28" xfId="289" applyFont="1" applyFill="1" applyBorder="1" applyAlignment="1">
      <alignment horizontal="center" vertical="center" wrapText="1"/>
    </xf>
    <xf numFmtId="0" fontId="42" fillId="57" borderId="22" xfId="289" applyFont="1" applyFill="1" applyBorder="1" applyAlignment="1">
      <alignment horizontal="center" vertical="center" wrapText="1"/>
    </xf>
    <xf numFmtId="0" fontId="42" fillId="57" borderId="20" xfId="289" applyFont="1" applyFill="1" applyBorder="1" applyAlignment="1">
      <alignment horizontal="center" vertical="center" wrapText="1"/>
    </xf>
    <xf numFmtId="0" fontId="42" fillId="72" borderId="28" xfId="289" applyFont="1" applyFill="1" applyBorder="1" applyAlignment="1">
      <alignment horizontal="center" vertical="center" wrapText="1"/>
    </xf>
    <xf numFmtId="0" fontId="42" fillId="72" borderId="22" xfId="289" applyFont="1" applyFill="1" applyBorder="1" applyAlignment="1">
      <alignment horizontal="center" vertical="center" wrapText="1"/>
    </xf>
    <xf numFmtId="0" fontId="42" fillId="72" borderId="20" xfId="289" applyFont="1" applyFill="1" applyBorder="1" applyAlignment="1">
      <alignment horizontal="center" vertical="center" wrapText="1"/>
    </xf>
    <xf numFmtId="2" fontId="42" fillId="89" borderId="28" xfId="289" applyNumberFormat="1" applyFont="1" applyFill="1" applyBorder="1" applyAlignment="1">
      <alignment horizontal="center" vertical="center"/>
    </xf>
    <xf numFmtId="2" fontId="42" fillId="89" borderId="20" xfId="289" applyNumberFormat="1" applyFont="1" applyFill="1" applyBorder="1" applyAlignment="1">
      <alignment horizontal="center" vertical="center"/>
    </xf>
    <xf numFmtId="0" fontId="42" fillId="79" borderId="46" xfId="289" applyFont="1" applyFill="1" applyBorder="1" applyAlignment="1">
      <alignment horizontal="center" vertical="center"/>
    </xf>
    <xf numFmtId="0" fontId="42" fillId="79" borderId="26" xfId="289" applyFont="1" applyFill="1" applyBorder="1" applyAlignment="1">
      <alignment horizontal="center" vertical="center"/>
    </xf>
    <xf numFmtId="0" fontId="42" fillId="79" borderId="31" xfId="289" applyFont="1" applyFill="1" applyBorder="1" applyAlignment="1">
      <alignment horizontal="center" vertical="center"/>
    </xf>
    <xf numFmtId="0" fontId="42" fillId="73" borderId="46" xfId="289" applyFont="1" applyFill="1" applyBorder="1" applyAlignment="1">
      <alignment horizontal="center" vertical="center"/>
    </xf>
    <xf numFmtId="0" fontId="42" fillId="73" borderId="26" xfId="289" applyFont="1" applyFill="1" applyBorder="1" applyAlignment="1">
      <alignment horizontal="center" vertical="center"/>
    </xf>
    <xf numFmtId="0" fontId="42" fillId="73" borderId="31" xfId="289" applyFont="1" applyFill="1" applyBorder="1" applyAlignment="1">
      <alignment horizontal="center" vertical="center"/>
    </xf>
    <xf numFmtId="0" fontId="44" fillId="12" borderId="33" xfId="273" applyFont="1" applyFill="1" applyBorder="1" applyAlignment="1">
      <alignment horizontal="center" vertical="center" wrapText="1"/>
    </xf>
    <xf numFmtId="0" fontId="44" fillId="12" borderId="25" xfId="273" applyFont="1" applyFill="1" applyBorder="1" applyAlignment="1">
      <alignment horizontal="center" vertical="center" wrapText="1"/>
    </xf>
    <xf numFmtId="0" fontId="44" fillId="12" borderId="46" xfId="273" applyFont="1" applyFill="1" applyBorder="1" applyAlignment="1">
      <alignment horizontal="center" vertical="center" wrapText="1"/>
    </xf>
    <xf numFmtId="0" fontId="44" fillId="12" borderId="26" xfId="273" applyFont="1" applyFill="1" applyBorder="1" applyAlignment="1">
      <alignment horizontal="center" vertical="center" wrapText="1"/>
    </xf>
    <xf numFmtId="0" fontId="44" fillId="12" borderId="31" xfId="273" applyFont="1" applyFill="1" applyBorder="1" applyAlignment="1">
      <alignment horizontal="center" vertical="center" wrapText="1"/>
    </xf>
    <xf numFmtId="0" fontId="44" fillId="12" borderId="50" xfId="273" applyFont="1" applyFill="1" applyBorder="1" applyAlignment="1">
      <alignment horizontal="center" vertical="center" wrapText="1"/>
    </xf>
    <xf numFmtId="0" fontId="44" fillId="12" borderId="0" xfId="273" applyFont="1" applyFill="1" applyAlignment="1">
      <alignment horizontal="center" vertical="center" wrapText="1"/>
    </xf>
    <xf numFmtId="0" fontId="44" fillId="12" borderId="86" xfId="273" applyFont="1" applyFill="1" applyBorder="1" applyAlignment="1">
      <alignment horizontal="center" vertical="center" wrapText="1"/>
    </xf>
    <xf numFmtId="0" fontId="44" fillId="12" borderId="45" xfId="273" applyFont="1" applyFill="1" applyBorder="1" applyAlignment="1">
      <alignment horizontal="center" vertical="center" wrapText="1"/>
    </xf>
    <xf numFmtId="0" fontId="44" fillId="12" borderId="27" xfId="273" applyFont="1" applyFill="1" applyBorder="1" applyAlignment="1">
      <alignment horizontal="center" vertical="center" wrapText="1"/>
    </xf>
    <xf numFmtId="0" fontId="44" fillId="12" borderId="51" xfId="273" applyFont="1" applyFill="1" applyBorder="1" applyAlignment="1">
      <alignment horizontal="center" vertical="center" wrapText="1"/>
    </xf>
    <xf numFmtId="0" fontId="44" fillId="12" borderId="28" xfId="273" applyFont="1" applyFill="1" applyBorder="1" applyAlignment="1">
      <alignment horizontal="left" vertical="center" wrapText="1"/>
    </xf>
    <xf numFmtId="0" fontId="44" fillId="12" borderId="22" xfId="273" applyFont="1" applyFill="1" applyBorder="1" applyAlignment="1">
      <alignment horizontal="left" vertical="center" wrapText="1"/>
    </xf>
    <xf numFmtId="0" fontId="44" fillId="12" borderId="20" xfId="273" applyFont="1" applyFill="1" applyBorder="1" applyAlignment="1">
      <alignment horizontal="left" vertical="center" wrapText="1"/>
    </xf>
    <xf numFmtId="0" fontId="44" fillId="12" borderId="28" xfId="273" applyFont="1" applyFill="1" applyBorder="1" applyAlignment="1">
      <alignment horizontal="left" vertical="center"/>
    </xf>
    <xf numFmtId="0" fontId="44" fillId="12" borderId="22" xfId="273" applyFont="1" applyFill="1" applyBorder="1" applyAlignment="1">
      <alignment horizontal="left" vertical="center"/>
    </xf>
    <xf numFmtId="0" fontId="44" fillId="12" borderId="20" xfId="273" applyFont="1" applyFill="1" applyBorder="1" applyAlignment="1">
      <alignment horizontal="left" vertical="center"/>
    </xf>
    <xf numFmtId="0" fontId="44" fillId="12" borderId="19" xfId="273" applyFont="1" applyFill="1" applyBorder="1" applyAlignment="1">
      <alignment horizontal="left" vertical="center" wrapText="1"/>
    </xf>
    <xf numFmtId="0" fontId="42" fillId="12" borderId="28" xfId="273" applyFont="1" applyFill="1" applyBorder="1" applyAlignment="1">
      <alignment horizontal="left" vertical="center" wrapText="1"/>
    </xf>
    <xf numFmtId="0" fontId="42" fillId="12" borderId="22" xfId="273" applyFont="1" applyFill="1" applyBorder="1" applyAlignment="1">
      <alignment horizontal="left" vertical="center" wrapText="1"/>
    </xf>
    <xf numFmtId="0" fontId="42" fillId="12" borderId="20" xfId="273" applyFont="1" applyFill="1" applyBorder="1" applyAlignment="1">
      <alignment horizontal="left" vertical="center" wrapText="1"/>
    </xf>
    <xf numFmtId="0" fontId="44" fillId="0" borderId="19" xfId="273" applyFont="1" applyBorder="1" applyAlignment="1">
      <alignment horizontal="center" vertical="center" wrapText="1"/>
    </xf>
    <xf numFmtId="0" fontId="72" fillId="47" borderId="32" xfId="273" applyFont="1" applyFill="1" applyBorder="1" applyAlignment="1">
      <alignment horizontal="left" vertical="center" wrapText="1"/>
    </xf>
    <xf numFmtId="0" fontId="44" fillId="59" borderId="28" xfId="273" applyFont="1" applyFill="1" applyBorder="1" applyAlignment="1">
      <alignment horizontal="center" vertical="center" wrapText="1"/>
    </xf>
    <xf numFmtId="0" fontId="44" fillId="59" borderId="22" xfId="273" applyFont="1" applyFill="1" applyBorder="1" applyAlignment="1">
      <alignment horizontal="center" vertical="center" wrapText="1"/>
    </xf>
    <xf numFmtId="0" fontId="44" fillId="59" borderId="20" xfId="273" applyFont="1" applyFill="1" applyBorder="1" applyAlignment="1">
      <alignment horizontal="center" vertical="center" wrapText="1"/>
    </xf>
    <xf numFmtId="0" fontId="42" fillId="11" borderId="28" xfId="273" applyFont="1" applyFill="1" applyBorder="1" applyAlignment="1">
      <alignment horizontal="left" vertical="center" wrapText="1"/>
    </xf>
    <xf numFmtId="0" fontId="42" fillId="11" borderId="22" xfId="273" applyFont="1" applyFill="1" applyBorder="1" applyAlignment="1">
      <alignment horizontal="left" vertical="center" wrapText="1"/>
    </xf>
    <xf numFmtId="0" fontId="42" fillId="11" borderId="20" xfId="273" applyFont="1" applyFill="1" applyBorder="1" applyAlignment="1">
      <alignment horizontal="left" vertical="center" wrapText="1"/>
    </xf>
    <xf numFmtId="0" fontId="76" fillId="0" borderId="27" xfId="269" applyFont="1" applyBorder="1" applyAlignment="1">
      <alignment horizontal="left" vertical="center" wrapText="1"/>
    </xf>
    <xf numFmtId="0" fontId="47" fillId="0" borderId="19" xfId="294" applyFont="1" applyBorder="1" applyAlignment="1">
      <alignment horizontal="left" vertical="center" wrapText="1"/>
    </xf>
    <xf numFmtId="0" fontId="51" fillId="0" borderId="46" xfId="294" applyFont="1" applyBorder="1" applyAlignment="1">
      <alignment horizontal="center" vertical="center" wrapText="1"/>
    </xf>
    <xf numFmtId="0" fontId="51" fillId="0" borderId="31" xfId="294" applyFont="1" applyBorder="1" applyAlignment="1">
      <alignment horizontal="center" vertical="center" wrapText="1"/>
    </xf>
    <xf numFmtId="0" fontId="51" fillId="0" borderId="45" xfId="294" applyFont="1" applyBorder="1" applyAlignment="1">
      <alignment horizontal="center" vertical="center" wrapText="1"/>
    </xf>
    <xf numFmtId="0" fontId="51" fillId="0" borderId="51" xfId="294" applyFont="1" applyBorder="1" applyAlignment="1">
      <alignment horizontal="center" vertical="center" wrapText="1"/>
    </xf>
    <xf numFmtId="0" fontId="51" fillId="0" borderId="19" xfId="269" applyFont="1" applyBorder="1" applyAlignment="1">
      <alignment horizontal="right" vertical="center" wrapText="1"/>
    </xf>
    <xf numFmtId="0" fontId="51" fillId="0" borderId="19" xfId="294" applyFont="1" applyBorder="1" applyAlignment="1">
      <alignment horizontal="left" vertical="center" wrapText="1"/>
    </xf>
    <xf numFmtId="0" fontId="90" fillId="0" borderId="28" xfId="294" applyFont="1" applyBorder="1" applyAlignment="1">
      <alignment horizontal="right" vertical="center" wrapText="1"/>
    </xf>
    <xf numFmtId="0" fontId="90" fillId="0" borderId="20" xfId="294" applyFont="1" applyBorder="1" applyAlignment="1">
      <alignment horizontal="right" vertical="center" wrapText="1"/>
    </xf>
    <xf numFmtId="0" fontId="51" fillId="0" borderId="46" xfId="269" applyFont="1" applyBorder="1" applyAlignment="1">
      <alignment horizontal="center" vertical="center" wrapText="1"/>
    </xf>
    <xf numFmtId="0" fontId="51" fillId="0" borderId="31" xfId="269" applyFont="1" applyBorder="1" applyAlignment="1">
      <alignment horizontal="center" vertical="center" wrapText="1"/>
    </xf>
    <xf numFmtId="0" fontId="51" fillId="0" borderId="45" xfId="269" applyFont="1" applyBorder="1" applyAlignment="1">
      <alignment horizontal="center" vertical="center" wrapText="1"/>
    </xf>
    <xf numFmtId="0" fontId="51" fillId="0" borderId="51" xfId="269" applyFont="1" applyBorder="1" applyAlignment="1">
      <alignment horizontal="center" vertical="center" wrapText="1"/>
    </xf>
    <xf numFmtId="0" fontId="51" fillId="0" borderId="19" xfId="294" applyFont="1" applyBorder="1" applyAlignment="1">
      <alignment horizontal="right" vertical="center" wrapText="1"/>
    </xf>
    <xf numFmtId="0" fontId="51" fillId="0" borderId="19" xfId="269" applyFont="1" applyBorder="1" applyAlignment="1">
      <alignment horizontal="left" vertical="center" wrapText="1"/>
    </xf>
    <xf numFmtId="0" fontId="51" fillId="0" borderId="33" xfId="294" applyFont="1" applyBorder="1" applyAlignment="1">
      <alignment horizontal="left" vertical="center" wrapText="1"/>
    </xf>
    <xf numFmtId="0" fontId="51" fillId="0" borderId="21" xfId="294" applyFont="1" applyBorder="1" applyAlignment="1">
      <alignment horizontal="left" vertical="center" wrapText="1"/>
    </xf>
    <xf numFmtId="0" fontId="51" fillId="0" borderId="25" xfId="294" applyFont="1" applyBorder="1" applyAlignment="1">
      <alignment horizontal="left" vertical="center" wrapText="1"/>
    </xf>
    <xf numFmtId="0" fontId="51" fillId="0" borderId="33" xfId="269" applyFont="1" applyBorder="1" applyAlignment="1">
      <alignment horizontal="left" vertical="center" wrapText="1"/>
    </xf>
    <xf numFmtId="0" fontId="51" fillId="0" borderId="21" xfId="269" applyFont="1" applyBorder="1" applyAlignment="1">
      <alignment horizontal="left" vertical="center" wrapText="1"/>
    </xf>
    <xf numFmtId="0" fontId="51" fillId="0" borderId="25" xfId="269" applyFont="1" applyBorder="1" applyAlignment="1">
      <alignment horizontal="left" vertical="center" wrapText="1"/>
    </xf>
    <xf numFmtId="0" fontId="51" fillId="0" borderId="33" xfId="276" applyFont="1" applyBorder="1" applyAlignment="1">
      <alignment horizontal="center" vertical="center" wrapText="1"/>
    </xf>
    <xf numFmtId="0" fontId="51" fillId="0" borderId="21" xfId="276" applyFont="1" applyBorder="1" applyAlignment="1">
      <alignment horizontal="center" vertical="center" wrapText="1"/>
    </xf>
    <xf numFmtId="0" fontId="51" fillId="0" borderId="25" xfId="276" applyFont="1" applyBorder="1" applyAlignment="1">
      <alignment horizontal="center" vertical="center" wrapText="1"/>
    </xf>
    <xf numFmtId="0" fontId="51" fillId="0" borderId="33" xfId="276" applyFont="1" applyBorder="1" applyAlignment="1">
      <alignment horizontal="left" vertical="center" wrapText="1"/>
    </xf>
    <xf numFmtId="0" fontId="51" fillId="0" borderId="21" xfId="276" applyFont="1" applyBorder="1" applyAlignment="1">
      <alignment horizontal="left" vertical="center" wrapText="1"/>
    </xf>
    <xf numFmtId="0" fontId="51" fillId="0" borderId="25" xfId="276" applyFont="1" applyBorder="1" applyAlignment="1">
      <alignment horizontal="left" vertical="center" wrapText="1"/>
    </xf>
    <xf numFmtId="0" fontId="51" fillId="0" borderId="33" xfId="269" applyFont="1" applyBorder="1" applyAlignment="1">
      <alignment horizontal="center" vertical="center" wrapText="1"/>
    </xf>
    <xf numFmtId="0" fontId="51" fillId="0" borderId="25" xfId="269" applyFont="1" applyBorder="1" applyAlignment="1">
      <alignment horizontal="center" vertical="center" wrapText="1"/>
    </xf>
    <xf numFmtId="0" fontId="51" fillId="0" borderId="22" xfId="269" applyFont="1" applyBorder="1" applyAlignment="1">
      <alignment horizontal="center" vertical="center" wrapText="1"/>
    </xf>
    <xf numFmtId="0" fontId="0" fillId="0" borderId="28" xfId="269" applyFont="1" applyBorder="1" applyAlignment="1">
      <alignment horizontal="center" vertical="center" wrapText="1"/>
    </xf>
    <xf numFmtId="0" fontId="0" fillId="0" borderId="22" xfId="269" applyFont="1" applyBorder="1" applyAlignment="1">
      <alignment horizontal="center" vertical="center" wrapText="1"/>
    </xf>
    <xf numFmtId="0" fontId="47" fillId="85" borderId="46" xfId="294" applyFont="1" applyFill="1" applyBorder="1" applyAlignment="1">
      <alignment horizontal="left" vertical="center" wrapText="1"/>
    </xf>
    <xf numFmtId="0" fontId="47" fillId="85" borderId="26" xfId="294" applyFont="1" applyFill="1" applyBorder="1" applyAlignment="1">
      <alignment horizontal="left" vertical="center" wrapText="1"/>
    </xf>
    <xf numFmtId="0" fontId="47" fillId="85" borderId="31" xfId="294" applyFont="1" applyFill="1" applyBorder="1" applyAlignment="1">
      <alignment horizontal="left" vertical="center" wrapText="1"/>
    </xf>
    <xf numFmtId="0" fontId="51" fillId="0" borderId="19" xfId="276" applyFont="1" applyBorder="1" applyAlignment="1">
      <alignment horizontal="center" vertical="center" wrapText="1"/>
    </xf>
    <xf numFmtId="0" fontId="51" fillId="0" borderId="19" xfId="276" applyFont="1" applyBorder="1" applyAlignment="1">
      <alignment horizontal="left" vertical="center" wrapText="1"/>
    </xf>
    <xf numFmtId="0" fontId="51" fillId="47" borderId="33" xfId="276" applyFont="1" applyFill="1" applyBorder="1" applyAlignment="1">
      <alignment horizontal="center" vertical="center" wrapText="1"/>
    </xf>
    <xf numFmtId="0" fontId="51" fillId="47" borderId="21" xfId="276" applyFont="1" applyFill="1" applyBorder="1" applyAlignment="1">
      <alignment horizontal="center" vertical="center" wrapText="1"/>
    </xf>
    <xf numFmtId="0" fontId="51" fillId="0" borderId="33" xfId="294" applyFont="1" applyBorder="1" applyAlignment="1">
      <alignment horizontal="center" vertical="center" wrapText="1"/>
    </xf>
    <xf numFmtId="0" fontId="51" fillId="0" borderId="21" xfId="294" applyFont="1" applyBorder="1" applyAlignment="1">
      <alignment horizontal="center" vertical="center" wrapText="1"/>
    </xf>
    <xf numFmtId="0" fontId="51" fillId="0" borderId="25" xfId="294" applyFont="1" applyBorder="1" applyAlignment="1">
      <alignment horizontal="center" vertical="center" wrapText="1"/>
    </xf>
    <xf numFmtId="0" fontId="51" fillId="0" borderId="45" xfId="276" applyFont="1" applyBorder="1" applyAlignment="1">
      <alignment horizontal="left" vertical="center"/>
    </xf>
    <xf numFmtId="0" fontId="51" fillId="0" borderId="27" xfId="276" applyFont="1" applyBorder="1" applyAlignment="1">
      <alignment horizontal="left" vertical="center"/>
    </xf>
    <xf numFmtId="0" fontId="51" fillId="0" borderId="19" xfId="276" applyFont="1" applyBorder="1" applyAlignment="1">
      <alignment horizontal="center" vertical="center"/>
    </xf>
    <xf numFmtId="0" fontId="51" fillId="47" borderId="19" xfId="276" applyFont="1" applyFill="1" applyBorder="1" applyAlignment="1">
      <alignment horizontal="left" vertical="center"/>
    </xf>
    <xf numFmtId="0" fontId="47" fillId="0" borderId="28" xfId="269" applyFont="1" applyBorder="1" applyAlignment="1">
      <alignment horizontal="center" vertical="center" wrapText="1"/>
    </xf>
    <xf numFmtId="0" fontId="47" fillId="0" borderId="22" xfId="269" applyFont="1" applyBorder="1" applyAlignment="1">
      <alignment horizontal="center" vertical="center" wrapText="1"/>
    </xf>
    <xf numFmtId="0" fontId="47" fillId="0" borderId="20" xfId="269" applyFont="1" applyBorder="1" applyAlignment="1">
      <alignment horizontal="center" vertical="center" wrapText="1"/>
    </xf>
    <xf numFmtId="0" fontId="85" fillId="76" borderId="28" xfId="276" applyFont="1" applyFill="1" applyBorder="1" applyAlignment="1">
      <alignment horizontal="left" vertical="center" wrapText="1"/>
    </xf>
    <xf numFmtId="0" fontId="85" fillId="76" borderId="22" xfId="276" applyFont="1" applyFill="1" applyBorder="1" applyAlignment="1">
      <alignment horizontal="left" vertical="center" wrapText="1"/>
    </xf>
    <xf numFmtId="0" fontId="85" fillId="76" borderId="20" xfId="276" applyFont="1" applyFill="1" applyBorder="1" applyAlignment="1">
      <alignment horizontal="left" vertical="center" wrapText="1"/>
    </xf>
    <xf numFmtId="0" fontId="51" fillId="47" borderId="20" xfId="276" applyFont="1" applyFill="1" applyBorder="1" applyAlignment="1">
      <alignment horizontal="left" vertical="center" wrapText="1"/>
    </xf>
    <xf numFmtId="0" fontId="51" fillId="47" borderId="19" xfId="276" applyFont="1" applyFill="1" applyBorder="1" applyAlignment="1">
      <alignment horizontal="left" vertical="center" wrapText="1"/>
    </xf>
    <xf numFmtId="0" fontId="51" fillId="0" borderId="28" xfId="276" applyFont="1" applyBorder="1" applyAlignment="1">
      <alignment horizontal="left" vertical="center" wrapText="1"/>
    </xf>
    <xf numFmtId="0" fontId="51" fillId="0" borderId="22" xfId="276" applyFont="1" applyBorder="1" applyAlignment="1">
      <alignment horizontal="left" vertical="center" wrapText="1"/>
    </xf>
    <xf numFmtId="0" fontId="54" fillId="0" borderId="22" xfId="269" applyFont="1" applyBorder="1" applyAlignment="1">
      <alignment horizontal="center" vertical="center" wrapText="1"/>
    </xf>
    <xf numFmtId="0" fontId="54" fillId="0" borderId="20" xfId="269" applyFont="1" applyBorder="1" applyAlignment="1">
      <alignment horizontal="center" vertical="center" wrapText="1"/>
    </xf>
    <xf numFmtId="0" fontId="51" fillId="0" borderId="20" xfId="276" applyFont="1" applyBorder="1" applyAlignment="1">
      <alignment horizontal="left" vertical="center" wrapText="1"/>
    </xf>
    <xf numFmtId="0" fontId="47" fillId="0" borderId="19" xfId="276" applyFont="1" applyBorder="1" applyAlignment="1">
      <alignment horizontal="left" vertical="center" wrapText="1"/>
    </xf>
    <xf numFmtId="0" fontId="90" fillId="0" borderId="19" xfId="294" applyFont="1" applyBorder="1" applyAlignment="1">
      <alignment horizontal="right" vertical="center" wrapText="1"/>
    </xf>
    <xf numFmtId="0" fontId="53" fillId="47" borderId="28" xfId="265" applyFont="1" applyFill="1" applyBorder="1" applyAlignment="1">
      <alignment horizontal="left" vertical="center" wrapText="1"/>
    </xf>
    <xf numFmtId="0" fontId="53" fillId="47" borderId="22" xfId="265" applyFont="1" applyFill="1" applyBorder="1" applyAlignment="1">
      <alignment horizontal="left" vertical="center" wrapText="1"/>
    </xf>
    <xf numFmtId="0" fontId="53" fillId="47" borderId="20" xfId="265" applyFont="1" applyFill="1" applyBorder="1" applyAlignment="1">
      <alignment horizontal="left" vertical="center" wrapText="1"/>
    </xf>
    <xf numFmtId="0" fontId="48" fillId="54" borderId="184" xfId="289" applyFont="1" applyFill="1" applyBorder="1" applyAlignment="1">
      <alignment vertical="center"/>
    </xf>
    <xf numFmtId="0" fontId="48" fillId="54" borderId="185" xfId="289" applyFont="1" applyFill="1" applyBorder="1" applyAlignment="1">
      <alignment vertical="center"/>
    </xf>
    <xf numFmtId="0" fontId="48" fillId="54" borderId="186" xfId="289" applyFont="1" applyFill="1" applyBorder="1" applyAlignment="1">
      <alignment vertical="center"/>
    </xf>
    <xf numFmtId="0" fontId="46" fillId="0" borderId="21" xfId="289" applyFont="1" applyBorder="1" applyAlignment="1">
      <alignment horizontal="center" vertical="center"/>
    </xf>
    <xf numFmtId="0" fontId="46" fillId="0" borderId="28" xfId="289" applyFont="1" applyBorder="1" applyAlignment="1">
      <alignment horizontal="center" vertical="center"/>
    </xf>
    <xf numFmtId="0" fontId="46" fillId="0" borderId="20" xfId="289" applyFont="1" applyBorder="1" applyAlignment="1">
      <alignment horizontal="center" vertical="center"/>
    </xf>
    <xf numFmtId="0" fontId="46" fillId="0" borderId="50" xfId="289" applyFont="1" applyBorder="1" applyAlignment="1">
      <alignment horizontal="center" vertical="center"/>
    </xf>
    <xf numFmtId="49" fontId="44" fillId="47" borderId="183" xfId="289" applyNumberFormat="1" applyFont="1" applyFill="1" applyBorder="1" applyAlignment="1">
      <alignment horizontal="center" vertical="center" wrapText="1"/>
    </xf>
    <xf numFmtId="49" fontId="44" fillId="47" borderId="187" xfId="289" applyNumberFormat="1" applyFont="1" applyFill="1" applyBorder="1" applyAlignment="1">
      <alignment horizontal="center" vertical="center" wrapText="1"/>
    </xf>
    <xf numFmtId="49" fontId="116" fillId="0" borderId="183" xfId="289" applyNumberFormat="1" applyFont="1" applyBorder="1" applyAlignment="1">
      <alignment horizontal="center" vertical="center" wrapText="1"/>
    </xf>
    <xf numFmtId="49" fontId="42" fillId="79" borderId="188" xfId="289" applyNumberFormat="1" applyFont="1" applyFill="1" applyBorder="1" applyAlignment="1">
      <alignment horizontal="center" vertical="center"/>
    </xf>
    <xf numFmtId="49" fontId="42" fillId="79" borderId="187" xfId="289" applyNumberFormat="1" applyFont="1" applyFill="1" applyBorder="1" applyAlignment="1">
      <alignment horizontal="center" vertical="center"/>
    </xf>
    <xf numFmtId="49" fontId="42" fillId="73" borderId="188" xfId="289" applyNumberFormat="1" applyFont="1" applyFill="1" applyBorder="1" applyAlignment="1">
      <alignment horizontal="center" vertical="center"/>
    </xf>
    <xf numFmtId="49" fontId="42" fillId="73" borderId="187" xfId="289" applyNumberFormat="1" applyFont="1" applyFill="1" applyBorder="1" applyAlignment="1">
      <alignment horizontal="center" vertical="center"/>
    </xf>
    <xf numFmtId="167" fontId="102" fillId="0" borderId="189" xfId="273" applyNumberFormat="1" applyFont="1" applyBorder="1" applyAlignment="1">
      <alignment vertical="center" wrapText="1"/>
    </xf>
    <xf numFmtId="0" fontId="98" fillId="44" borderId="92" xfId="289" applyFont="1" applyFill="1" applyBorder="1" applyAlignment="1" applyProtection="1">
      <alignment horizontal="right" vertical="center"/>
      <protection locked="0"/>
    </xf>
    <xf numFmtId="0" fontId="42" fillId="91" borderId="27" xfId="289" applyFont="1" applyFill="1" applyBorder="1" applyAlignment="1">
      <alignment horizontal="left" vertical="center" wrapText="1"/>
    </xf>
    <xf numFmtId="0" fontId="50" fillId="84" borderId="188" xfId="289" applyFont="1" applyFill="1" applyBorder="1" applyAlignment="1">
      <alignment horizontal="left" vertical="center" wrapText="1"/>
    </xf>
    <xf numFmtId="0" fontId="42" fillId="84" borderId="188" xfId="289" applyFont="1" applyFill="1" applyBorder="1" applyAlignment="1">
      <alignment horizontal="left" vertical="center" wrapText="1"/>
    </xf>
    <xf numFmtId="3" fontId="42" fillId="45" borderId="183" xfId="289" applyNumberFormat="1" applyFont="1" applyFill="1" applyBorder="1" applyAlignment="1">
      <alignment horizontal="right" vertical="center" wrapText="1"/>
    </xf>
    <xf numFmtId="3" fontId="42" fillId="0" borderId="188" xfId="289" applyNumberFormat="1" applyFont="1" applyBorder="1" applyAlignment="1">
      <alignment horizontal="right" vertical="center" wrapText="1"/>
    </xf>
    <xf numFmtId="3" fontId="44" fillId="0" borderId="188" xfId="289" applyNumberFormat="1" applyFont="1" applyBorder="1" applyAlignment="1">
      <alignment horizontal="right" vertical="center" wrapText="1"/>
    </xf>
    <xf numFmtId="3" fontId="63" fillId="0" borderId="188" xfId="289" applyNumberFormat="1" applyFont="1" applyBorder="1" applyAlignment="1">
      <alignment horizontal="right" vertical="center"/>
    </xf>
    <xf numFmtId="3" fontId="44" fillId="0" borderId="188" xfId="289" applyNumberFormat="1" applyFont="1" applyBorder="1" applyAlignment="1">
      <alignment horizontal="right" vertical="center"/>
    </xf>
    <xf numFmtId="0" fontId="46" fillId="0" borderId="0" xfId="351" applyFont="1" applyAlignment="1">
      <alignment horizontal="left" vertical="center"/>
    </xf>
    <xf numFmtId="0" fontId="1" fillId="0" borderId="0" xfId="351"/>
    <xf numFmtId="0" fontId="61" fillId="0" borderId="0" xfId="351" applyFont="1"/>
    <xf numFmtId="0" fontId="142" fillId="0" borderId="20" xfId="273" applyBorder="1" applyAlignment="1">
      <alignment horizontal="left" vertical="center" wrapText="1"/>
    </xf>
    <xf numFmtId="0" fontId="142" fillId="0" borderId="28" xfId="273" applyBorder="1" applyAlignment="1">
      <alignment horizontal="left" vertical="center" wrapText="1"/>
    </xf>
    <xf numFmtId="0" fontId="142" fillId="0" borderId="19" xfId="273" applyBorder="1" applyAlignment="1">
      <alignment wrapText="1"/>
    </xf>
    <xf numFmtId="0" fontId="142" fillId="0" borderId="20" xfId="273" applyBorder="1" applyAlignment="1">
      <alignment horizontal="left"/>
    </xf>
    <xf numFmtId="0" fontId="142" fillId="0" borderId="28" xfId="273" applyBorder="1" applyAlignment="1">
      <alignment horizontal="left"/>
    </xf>
    <xf numFmtId="0" fontId="54" fillId="0" borderId="19" xfId="273" applyFont="1" applyBorder="1" applyAlignment="1">
      <alignment horizontal="center" vertical="center"/>
    </xf>
    <xf numFmtId="0" fontId="54" fillId="0" borderId="19" xfId="273" applyFont="1" applyBorder="1" applyAlignment="1">
      <alignment horizontal="center" vertical="center"/>
    </xf>
    <xf numFmtId="0" fontId="26" fillId="0" borderId="190" xfId="228" applyBorder="1" applyAlignment="1">
      <alignment vertical="center"/>
    </xf>
    <xf numFmtId="0" fontId="54" fillId="0" borderId="20" xfId="273" applyFont="1" applyBorder="1" applyAlignment="1">
      <alignment horizontal="center" vertical="center"/>
    </xf>
    <xf numFmtId="0" fontId="54" fillId="0" borderId="28" xfId="273" applyFont="1" applyBorder="1" applyAlignment="1">
      <alignment horizontal="center" vertical="center"/>
    </xf>
    <xf numFmtId="0" fontId="142" fillId="0" borderId="20" xfId="273" applyBorder="1" applyAlignment="1">
      <alignment horizontal="left" vertical="center" wrapText="1"/>
    </xf>
    <xf numFmtId="0" fontId="142" fillId="0" borderId="20" xfId="273" applyBorder="1" applyAlignment="1">
      <alignment horizontal="left"/>
    </xf>
    <xf numFmtId="0" fontId="142" fillId="0" borderId="28" xfId="273" applyBorder="1" applyAlignment="1">
      <alignment horizontal="left"/>
    </xf>
    <xf numFmtId="0" fontId="146" fillId="0" borderId="0" xfId="273" applyFont="1"/>
    <xf numFmtId="0" fontId="26" fillId="0" borderId="190" xfId="228" applyBorder="1" applyAlignment="1">
      <alignment horizontal="left" vertical="center"/>
    </xf>
    <xf numFmtId="0" fontId="0" fillId="0" borderId="0" xfId="0" applyAlignment="1">
      <alignment horizontal="center" vertical="center"/>
    </xf>
    <xf numFmtId="0" fontId="147" fillId="0" borderId="0" xfId="351" applyFont="1"/>
    <xf numFmtId="0" fontId="142" fillId="0" borderId="20" xfId="273" applyBorder="1" applyAlignment="1">
      <alignment horizontal="left" vertical="center"/>
    </xf>
    <xf numFmtId="0" fontId="142" fillId="0" borderId="28" xfId="273" applyBorder="1" applyAlignment="1">
      <alignment horizontal="left" vertical="center"/>
    </xf>
    <xf numFmtId="0" fontId="148" fillId="114" borderId="27" xfId="351" applyFont="1" applyFill="1" applyBorder="1" applyAlignment="1">
      <alignment horizontal="center" vertical="center" wrapText="1"/>
    </xf>
    <xf numFmtId="0" fontId="127" fillId="0" borderId="0" xfId="351" applyFont="1" applyAlignment="1">
      <alignment horizontal="left"/>
    </xf>
    <xf numFmtId="0" fontId="149" fillId="0" borderId="0" xfId="351" applyFont="1" applyAlignment="1">
      <alignment vertical="center" wrapText="1"/>
    </xf>
    <xf numFmtId="0" fontId="26" fillId="0" borderId="191" xfId="228" applyFill="1" applyBorder="1" applyAlignment="1" applyProtection="1">
      <alignment vertical="center"/>
    </xf>
    <xf numFmtId="0" fontId="86" fillId="0" borderId="191" xfId="351" applyFont="1" applyBorder="1" applyAlignment="1">
      <alignment horizontal="left" vertical="center"/>
    </xf>
    <xf numFmtId="0" fontId="150" fillId="0" borderId="192" xfId="351" applyFont="1" applyBorder="1" applyAlignment="1">
      <alignment horizontal="left" vertical="center" wrapText="1"/>
    </xf>
    <xf numFmtId="0" fontId="150" fillId="0" borderId="193" xfId="351" applyFont="1" applyBorder="1" applyAlignment="1">
      <alignment horizontal="left" vertical="center" wrapText="1"/>
    </xf>
    <xf numFmtId="0" fontId="127" fillId="0" borderId="0" xfId="351" applyFont="1" applyAlignment="1">
      <alignment horizontal="left" vertical="center" wrapText="1"/>
    </xf>
    <xf numFmtId="0" fontId="150" fillId="0" borderId="194" xfId="351" applyFont="1" applyBorder="1" applyAlignment="1">
      <alignment horizontal="left" vertical="center" wrapText="1"/>
    </xf>
    <xf numFmtId="0" fontId="65" fillId="75" borderId="0" xfId="351" applyFont="1" applyFill="1" applyAlignment="1">
      <alignment vertical="center"/>
    </xf>
    <xf numFmtId="0" fontId="149" fillId="75" borderId="0" xfId="351" applyFont="1" applyFill="1" applyAlignment="1">
      <alignment vertical="center"/>
    </xf>
    <xf numFmtId="0" fontId="149" fillId="75" borderId="0" xfId="351" applyFont="1" applyFill="1" applyAlignment="1">
      <alignment vertical="center" wrapText="1"/>
    </xf>
    <xf numFmtId="0" fontId="151" fillId="0" borderId="195" xfId="351" applyFont="1" applyBorder="1" applyAlignment="1">
      <alignment horizontal="left" vertical="center" wrapText="1"/>
    </xf>
    <xf numFmtId="0" fontId="151" fillId="0" borderId="196" xfId="351" applyFont="1" applyBorder="1" applyAlignment="1">
      <alignment horizontal="left" vertical="center" wrapText="1"/>
    </xf>
    <xf numFmtId="0" fontId="152" fillId="0" borderId="191" xfId="351" applyFont="1" applyBorder="1" applyAlignment="1">
      <alignment vertical="center" wrapText="1"/>
    </xf>
    <xf numFmtId="0" fontId="46" fillId="0" borderId="0" xfId="351" applyFont="1" applyAlignment="1">
      <alignment vertical="center"/>
    </xf>
    <xf numFmtId="0" fontId="151" fillId="0" borderId="191" xfId="351" applyFont="1" applyBorder="1" applyAlignment="1">
      <alignment horizontal="left" vertical="center" wrapText="1"/>
    </xf>
    <xf numFmtId="0" fontId="151" fillId="0" borderId="191" xfId="351" quotePrefix="1" applyFont="1" applyBorder="1" applyAlignment="1">
      <alignment horizontal="left" vertical="center" wrapText="1"/>
    </xf>
    <xf numFmtId="0" fontId="65" fillId="75" borderId="197" xfId="351" applyFont="1" applyFill="1" applyBorder="1" applyAlignment="1">
      <alignment vertical="center"/>
    </xf>
    <xf numFmtId="0" fontId="149" fillId="75" borderId="197" xfId="351" applyFont="1" applyFill="1" applyBorder="1" applyAlignment="1">
      <alignment vertical="center"/>
    </xf>
    <xf numFmtId="0" fontId="149" fillId="75" borderId="197" xfId="351" applyFont="1" applyFill="1" applyBorder="1" applyAlignment="1">
      <alignment vertical="center" wrapText="1"/>
    </xf>
    <xf numFmtId="0" fontId="153" fillId="114" borderId="0" xfId="351" applyFont="1" applyFill="1" applyAlignment="1">
      <alignment horizontal="center" vertical="center" wrapText="1"/>
    </xf>
    <xf numFmtId="0" fontId="153" fillId="114" borderId="0" xfId="351" applyFont="1" applyFill="1" applyAlignment="1">
      <alignment horizontal="center" vertical="center"/>
    </xf>
    <xf numFmtId="0" fontId="154" fillId="75" borderId="0" xfId="351" applyFont="1" applyFill="1"/>
    <xf numFmtId="0" fontId="151" fillId="0" borderId="198" xfId="351" applyFont="1" applyBorder="1" applyAlignment="1">
      <alignment horizontal="left" vertical="center" wrapText="1"/>
    </xf>
    <xf numFmtId="49" fontId="34" fillId="0" borderId="0" xfId="351" applyNumberFormat="1" applyFont="1"/>
    <xf numFmtId="0" fontId="155" fillId="0" borderId="0" xfId="351" applyFont="1" applyAlignment="1">
      <alignment vertical="center" wrapText="1"/>
    </xf>
    <xf numFmtId="49" fontId="155" fillId="43" borderId="199" xfId="351" applyNumberFormat="1" applyFont="1" applyFill="1" applyBorder="1" applyAlignment="1">
      <alignment vertical="center" wrapText="1"/>
    </xf>
    <xf numFmtId="0" fontId="155" fillId="0" borderId="200" xfId="351" applyFont="1" applyBorder="1" applyAlignment="1">
      <alignment vertical="center" wrapText="1"/>
    </xf>
    <xf numFmtId="49" fontId="155" fillId="43" borderId="201" xfId="351" applyNumberFormat="1" applyFont="1" applyFill="1" applyBorder="1" applyAlignment="1">
      <alignment vertical="center" wrapText="1"/>
    </xf>
    <xf numFmtId="0" fontId="155" fillId="0" borderId="202" xfId="351" applyFont="1" applyBorder="1" applyAlignment="1">
      <alignment vertical="center" wrapText="1"/>
    </xf>
    <xf numFmtId="0" fontId="61" fillId="0" borderId="0" xfId="351" applyFont="1" applyAlignment="1">
      <alignment horizontal="center"/>
    </xf>
    <xf numFmtId="49" fontId="155" fillId="43" borderId="203" xfId="351" applyNumberFormat="1" applyFont="1" applyFill="1" applyBorder="1" applyAlignment="1">
      <alignment vertical="center" wrapText="1"/>
    </xf>
    <xf numFmtId="0" fontId="155" fillId="0" borderId="204" xfId="351" applyFont="1" applyBorder="1" applyAlignment="1">
      <alignment vertical="center" wrapText="1"/>
    </xf>
    <xf numFmtId="0" fontId="61" fillId="0" borderId="0" xfId="351" applyFont="1" applyAlignment="1">
      <alignment horizontal="center" vertical="center"/>
    </xf>
    <xf numFmtId="0" fontId="46" fillId="0" borderId="0" xfId="351" applyFont="1" applyAlignment="1">
      <alignment horizontal="center" vertical="center"/>
    </xf>
    <xf numFmtId="0" fontId="46" fillId="0" borderId="0" xfId="351" applyFont="1"/>
    <xf numFmtId="0" fontId="148" fillId="114" borderId="0" xfId="351" applyFont="1" applyFill="1" applyAlignment="1">
      <alignment horizontal="center" vertical="center" wrapText="1"/>
    </xf>
    <xf numFmtId="0" fontId="0" fillId="0" borderId="0" xfId="0" applyAlignment="1">
      <alignment vertical="center"/>
    </xf>
    <xf numFmtId="49" fontId="155" fillId="0" borderId="203" xfId="351" applyNumberFormat="1" applyFont="1" applyBorder="1" applyAlignment="1">
      <alignment vertical="center" wrapText="1"/>
    </xf>
    <xf numFmtId="0" fontId="58" fillId="72" borderId="183" xfId="289" applyFont="1" applyFill="1" applyBorder="1" applyAlignment="1">
      <alignment horizontal="center" vertical="center" wrapText="1"/>
    </xf>
    <xf numFmtId="0" fontId="114" fillId="0" borderId="205" xfId="273" applyFont="1" applyBorder="1" applyAlignment="1">
      <alignment horizontal="center" vertical="center" wrapText="1"/>
    </xf>
    <xf numFmtId="0" fontId="0" fillId="0" borderId="0" xfId="0" applyAlignment="1">
      <alignment horizontal="left" vertical="center"/>
    </xf>
    <xf numFmtId="0" fontId="0" fillId="0" borderId="48" xfId="0" applyBorder="1" applyAlignment="1">
      <alignment horizontal="center" vertical="center"/>
    </xf>
    <xf numFmtId="0" fontId="0" fillId="115" borderId="206" xfId="0" applyFill="1" applyBorder="1"/>
    <xf numFmtId="0" fontId="0" fillId="115" borderId="113" xfId="0" applyFill="1" applyBorder="1"/>
    <xf numFmtId="0" fontId="0" fillId="115" borderId="145" xfId="0" applyFill="1" applyBorder="1"/>
    <xf numFmtId="0" fontId="156" fillId="0" borderId="19" xfId="352" applyFont="1" applyBorder="1">
      <alignment horizontal="center" vertical="center" wrapText="1"/>
    </xf>
    <xf numFmtId="0" fontId="145" fillId="0" borderId="0" xfId="0" applyFont="1"/>
    <xf numFmtId="0" fontId="0" fillId="115" borderId="208" xfId="0" applyFill="1" applyBorder="1" applyAlignment="1">
      <alignment vertical="top"/>
    </xf>
    <xf numFmtId="0" fontId="0" fillId="0" borderId="0" xfId="0" applyAlignment="1">
      <alignment vertical="top"/>
    </xf>
    <xf numFmtId="0" fontId="157" fillId="77" borderId="19" xfId="0" applyFont="1" applyFill="1" applyBorder="1" applyAlignment="1">
      <alignment horizontal="center" vertical="center" wrapText="1"/>
    </xf>
    <xf numFmtId="0" fontId="157" fillId="77" borderId="20" xfId="0" applyFont="1" applyFill="1" applyBorder="1" applyAlignment="1">
      <alignment horizontal="center" vertical="center" wrapText="1"/>
    </xf>
    <xf numFmtId="0" fontId="157" fillId="77" borderId="22" xfId="0" applyFont="1" applyFill="1" applyBorder="1" applyAlignment="1">
      <alignment horizontal="center" vertical="center" wrapText="1"/>
    </xf>
    <xf numFmtId="0" fontId="157" fillId="77" borderId="28" xfId="0" applyFont="1" applyFill="1" applyBorder="1" applyAlignment="1">
      <alignment horizontal="center" vertical="center" wrapText="1"/>
    </xf>
    <xf numFmtId="0" fontId="145" fillId="0" borderId="0" xfId="0" applyFont="1" applyAlignment="1">
      <alignment vertical="top"/>
    </xf>
    <xf numFmtId="0" fontId="158" fillId="0" borderId="0" xfId="0" applyFont="1" applyAlignment="1">
      <alignment horizontal="center"/>
    </xf>
    <xf numFmtId="0" fontId="159" fillId="0" borderId="0" xfId="0" applyFont="1" applyAlignment="1">
      <alignment vertical="center"/>
    </xf>
    <xf numFmtId="0" fontId="0" fillId="115" borderId="0" xfId="0" applyFill="1"/>
    <xf numFmtId="0" fontId="0" fillId="115" borderId="0" xfId="0" applyFill="1" applyAlignment="1">
      <alignment horizontal="center"/>
    </xf>
    <xf numFmtId="0" fontId="0" fillId="0" borderId="209" xfId="0" applyBorder="1" applyAlignment="1">
      <alignment horizontal="center" vertical="center"/>
    </xf>
    <xf numFmtId="0" fontId="0" fillId="115" borderId="210" xfId="0" applyFill="1" applyBorder="1"/>
    <xf numFmtId="0" fontId="0" fillId="0" borderId="0" xfId="0" applyAlignment="1">
      <alignment horizontal="left" vertical="top"/>
    </xf>
    <xf numFmtId="0" fontId="0" fillId="115" borderId="208" xfId="0" applyFill="1" applyBorder="1" applyAlignment="1">
      <alignment horizontal="center" vertical="center"/>
    </xf>
    <xf numFmtId="0" fontId="160" fillId="77" borderId="19" xfId="0" applyFont="1" applyFill="1" applyBorder="1" applyAlignment="1">
      <alignment horizontal="center" vertical="center" wrapText="1"/>
    </xf>
    <xf numFmtId="0" fontId="161" fillId="0" borderId="0" xfId="0" applyFont="1" applyAlignment="1">
      <alignment horizontal="left"/>
    </xf>
    <xf numFmtId="0" fontId="0" fillId="0" borderId="0" xfId="0" applyAlignment="1">
      <alignment horizontal="right"/>
    </xf>
    <xf numFmtId="0" fontId="0" fillId="0" borderId="209" xfId="0" applyBorder="1" applyAlignment="1">
      <alignment horizontal="center"/>
    </xf>
    <xf numFmtId="0" fontId="0" fillId="115" borderId="211" xfId="0" applyFill="1" applyBorder="1"/>
    <xf numFmtId="0" fontId="0" fillId="115" borderId="212" xfId="0" applyFill="1" applyBorder="1"/>
    <xf numFmtId="0" fontId="161" fillId="0" borderId="0" xfId="0" applyFont="1" applyAlignment="1">
      <alignment horizontal="left"/>
    </xf>
    <xf numFmtId="0" fontId="5" fillId="0" borderId="0" xfId="0" applyFont="1"/>
    <xf numFmtId="0" fontId="162" fillId="69" borderId="0" xfId="0" applyFont="1" applyFill="1"/>
    <xf numFmtId="0" fontId="163" fillId="116" borderId="22" xfId="0" applyFont="1" applyFill="1" applyBorder="1"/>
    <xf numFmtId="0" fontId="163" fillId="116" borderId="28" xfId="0" applyFont="1" applyFill="1" applyBorder="1"/>
  </cellXfs>
  <cellStyles count="353">
    <cellStyle name="20 % - Accent1" xfId="13" builtinId="30" customBuiltin="1"/>
    <cellStyle name="20 % - Accent1 2" xfId="1" xr:uid="{00000000-0005-0000-0000-000000000000}"/>
    <cellStyle name="20 % - Accent1 3" xfId="2" xr:uid="{00000000-0005-0000-0000-000001000000}"/>
    <cellStyle name="20 % - Accent2" xfId="20" builtinId="34" customBuiltin="1"/>
    <cellStyle name="20 % - Accent2 2" xfId="3" xr:uid="{00000000-0005-0000-0000-000002000000}"/>
    <cellStyle name="20 % - Accent2 3" xfId="4" xr:uid="{00000000-0005-0000-0000-000003000000}"/>
    <cellStyle name="20 % - Accent3" xfId="27" builtinId="38" customBuiltin="1"/>
    <cellStyle name="20 % - Accent3 2" xfId="5" xr:uid="{00000000-0005-0000-0000-000004000000}"/>
    <cellStyle name="20 % - Accent3 3" xfId="6" xr:uid="{00000000-0005-0000-0000-000005000000}"/>
    <cellStyle name="20 % - Accent4" xfId="34" builtinId="42" customBuiltin="1"/>
    <cellStyle name="20 % - Accent4 2" xfId="7" xr:uid="{00000000-0005-0000-0000-000006000000}"/>
    <cellStyle name="20 % - Accent4 3" xfId="8" xr:uid="{00000000-0005-0000-0000-000007000000}"/>
    <cellStyle name="20 % - Accent5" xfId="41" builtinId="46" customBuiltin="1"/>
    <cellStyle name="20 % - Accent5 2" xfId="9" xr:uid="{00000000-0005-0000-0000-000008000000}"/>
    <cellStyle name="20 % - Accent5 3" xfId="10" xr:uid="{00000000-0005-0000-0000-000009000000}"/>
    <cellStyle name="20 % - Accent6" xfId="48" builtinId="50" customBuiltin="1"/>
    <cellStyle name="20 % - Accent6 2" xfId="11" xr:uid="{00000000-0005-0000-0000-00000A000000}"/>
    <cellStyle name="20 % - Accent6 3" xfId="12" xr:uid="{00000000-0005-0000-0000-00000B000000}"/>
    <cellStyle name="20% - Accent1 1" xfId="14" xr:uid="{00000000-0005-0000-0000-00000D000000}"/>
    <cellStyle name="20% - Accent1 2" xfId="15" xr:uid="{00000000-0005-0000-0000-00000E000000}"/>
    <cellStyle name="20% - Accent1 3" xfId="16" xr:uid="{00000000-0005-0000-0000-00000F000000}"/>
    <cellStyle name="20% - Accent1 3 2" xfId="17" xr:uid="{00000000-0005-0000-0000-000010000000}"/>
    <cellStyle name="20% - Accent1 4" xfId="18" xr:uid="{00000000-0005-0000-0000-000011000000}"/>
    <cellStyle name="20% - Accent1_1-DA" xfId="19" xr:uid="{00000000-0005-0000-0000-000012000000}"/>
    <cellStyle name="20% - Accent2 1" xfId="21" xr:uid="{00000000-0005-0000-0000-000014000000}"/>
    <cellStyle name="20% - Accent2 2" xfId="22" xr:uid="{00000000-0005-0000-0000-000015000000}"/>
    <cellStyle name="20% - Accent2 3" xfId="23" xr:uid="{00000000-0005-0000-0000-000016000000}"/>
    <cellStyle name="20% - Accent2 3 2" xfId="24" xr:uid="{00000000-0005-0000-0000-000017000000}"/>
    <cellStyle name="20% - Accent2 4" xfId="25" xr:uid="{00000000-0005-0000-0000-000018000000}"/>
    <cellStyle name="20% - Accent2_1-DA" xfId="26" xr:uid="{00000000-0005-0000-0000-000019000000}"/>
    <cellStyle name="20% - Accent3 1" xfId="28" xr:uid="{00000000-0005-0000-0000-00001B000000}"/>
    <cellStyle name="20% - Accent3 2" xfId="29" xr:uid="{00000000-0005-0000-0000-00001C000000}"/>
    <cellStyle name="20% - Accent3 3" xfId="30" xr:uid="{00000000-0005-0000-0000-00001D000000}"/>
    <cellStyle name="20% - Accent3 3 2" xfId="31" xr:uid="{00000000-0005-0000-0000-00001E000000}"/>
    <cellStyle name="20% - Accent3 4" xfId="32" xr:uid="{00000000-0005-0000-0000-00001F000000}"/>
    <cellStyle name="20% - Accent3_1-DA" xfId="33" xr:uid="{00000000-0005-0000-0000-000020000000}"/>
    <cellStyle name="20% - Accent4 1" xfId="35" xr:uid="{00000000-0005-0000-0000-000022000000}"/>
    <cellStyle name="20% - Accent4 2" xfId="36" xr:uid="{00000000-0005-0000-0000-000023000000}"/>
    <cellStyle name="20% - Accent4 3" xfId="37" xr:uid="{00000000-0005-0000-0000-000024000000}"/>
    <cellStyle name="20% - Accent4 3 2" xfId="38" xr:uid="{00000000-0005-0000-0000-000025000000}"/>
    <cellStyle name="20% - Accent4 4" xfId="39" xr:uid="{00000000-0005-0000-0000-000026000000}"/>
    <cellStyle name="20% - Accent4_1-DA" xfId="40" xr:uid="{00000000-0005-0000-0000-000027000000}"/>
    <cellStyle name="20% - Accent5 1" xfId="42" xr:uid="{00000000-0005-0000-0000-000029000000}"/>
    <cellStyle name="20% - Accent5 2" xfId="43" xr:uid="{00000000-0005-0000-0000-00002A000000}"/>
    <cellStyle name="20% - Accent5 3" xfId="44" xr:uid="{00000000-0005-0000-0000-00002B000000}"/>
    <cellStyle name="20% - Accent5 3 2" xfId="45" xr:uid="{00000000-0005-0000-0000-00002C000000}"/>
    <cellStyle name="20% - Accent5 4" xfId="46" xr:uid="{00000000-0005-0000-0000-00002D000000}"/>
    <cellStyle name="20% - Accent5_1-DA" xfId="47" xr:uid="{00000000-0005-0000-0000-00002E000000}"/>
    <cellStyle name="20% - Accent6 1" xfId="49" xr:uid="{00000000-0005-0000-0000-000030000000}"/>
    <cellStyle name="20% - Accent6 2" xfId="50" xr:uid="{00000000-0005-0000-0000-000031000000}"/>
    <cellStyle name="20% - Accent6 3" xfId="51" xr:uid="{00000000-0005-0000-0000-000032000000}"/>
    <cellStyle name="20% - Accent6 3 2" xfId="52" xr:uid="{00000000-0005-0000-0000-000033000000}"/>
    <cellStyle name="20% - Accent6 4" xfId="53" xr:uid="{00000000-0005-0000-0000-000034000000}"/>
    <cellStyle name="20% - Accent6_1-DA" xfId="54" xr:uid="{00000000-0005-0000-0000-000035000000}"/>
    <cellStyle name="40 % - Accent1" xfId="67" builtinId="31" customBuiltin="1"/>
    <cellStyle name="40 % - Accent1 2" xfId="55" xr:uid="{00000000-0005-0000-0000-000036000000}"/>
    <cellStyle name="40 % - Accent1 3" xfId="56" xr:uid="{00000000-0005-0000-0000-000037000000}"/>
    <cellStyle name="40 % - Accent2" xfId="74" builtinId="35" customBuiltin="1"/>
    <cellStyle name="40 % - Accent2 2" xfId="57" xr:uid="{00000000-0005-0000-0000-000038000000}"/>
    <cellStyle name="40 % - Accent2 3" xfId="58" xr:uid="{00000000-0005-0000-0000-000039000000}"/>
    <cellStyle name="40 % - Accent3" xfId="81" builtinId="39" customBuiltin="1"/>
    <cellStyle name="40 % - Accent3 2" xfId="59" xr:uid="{00000000-0005-0000-0000-00003A000000}"/>
    <cellStyle name="40 % - Accent3 3" xfId="60" xr:uid="{00000000-0005-0000-0000-00003B000000}"/>
    <cellStyle name="40 % - Accent4" xfId="88" builtinId="43" customBuiltin="1"/>
    <cellStyle name="40 % - Accent4 2" xfId="61" xr:uid="{00000000-0005-0000-0000-00003C000000}"/>
    <cellStyle name="40 % - Accent4 3" xfId="62" xr:uid="{00000000-0005-0000-0000-00003D000000}"/>
    <cellStyle name="40 % - Accent5" xfId="95" builtinId="47" customBuiltin="1"/>
    <cellStyle name="40 % - Accent5 2" xfId="63" xr:uid="{00000000-0005-0000-0000-00003E000000}"/>
    <cellStyle name="40 % - Accent5 3" xfId="64" xr:uid="{00000000-0005-0000-0000-00003F000000}"/>
    <cellStyle name="40 % - Accent6" xfId="102" builtinId="51" customBuiltin="1"/>
    <cellStyle name="40 % - Accent6 2" xfId="65" xr:uid="{00000000-0005-0000-0000-000040000000}"/>
    <cellStyle name="40 % - Accent6 3" xfId="66" xr:uid="{00000000-0005-0000-0000-000041000000}"/>
    <cellStyle name="40% - Accent1 1" xfId="68" xr:uid="{00000000-0005-0000-0000-000043000000}"/>
    <cellStyle name="40% - Accent1 2" xfId="69" xr:uid="{00000000-0005-0000-0000-000044000000}"/>
    <cellStyle name="40% - Accent1 3" xfId="70" xr:uid="{00000000-0005-0000-0000-000045000000}"/>
    <cellStyle name="40% - Accent1 3 2" xfId="71" xr:uid="{00000000-0005-0000-0000-000046000000}"/>
    <cellStyle name="40% - Accent1 4" xfId="72" xr:uid="{00000000-0005-0000-0000-000047000000}"/>
    <cellStyle name="40% - Accent1_1-DA" xfId="73" xr:uid="{00000000-0005-0000-0000-000048000000}"/>
    <cellStyle name="40% - Accent2 1" xfId="75" xr:uid="{00000000-0005-0000-0000-00004A000000}"/>
    <cellStyle name="40% - Accent2 2" xfId="76" xr:uid="{00000000-0005-0000-0000-00004B000000}"/>
    <cellStyle name="40% - Accent2 3" xfId="77" xr:uid="{00000000-0005-0000-0000-00004C000000}"/>
    <cellStyle name="40% - Accent2 3 2" xfId="78" xr:uid="{00000000-0005-0000-0000-00004D000000}"/>
    <cellStyle name="40% - Accent2 4" xfId="79" xr:uid="{00000000-0005-0000-0000-00004E000000}"/>
    <cellStyle name="40% - Accent2_1-DA" xfId="80" xr:uid="{00000000-0005-0000-0000-00004F000000}"/>
    <cellStyle name="40% - Accent3 1" xfId="82" xr:uid="{00000000-0005-0000-0000-000051000000}"/>
    <cellStyle name="40% - Accent3 2" xfId="83" xr:uid="{00000000-0005-0000-0000-000052000000}"/>
    <cellStyle name="40% - Accent3 3" xfId="84" xr:uid="{00000000-0005-0000-0000-000053000000}"/>
    <cellStyle name="40% - Accent3 3 2" xfId="85" xr:uid="{00000000-0005-0000-0000-000054000000}"/>
    <cellStyle name="40% - Accent3 4" xfId="86" xr:uid="{00000000-0005-0000-0000-000055000000}"/>
    <cellStyle name="40% - Accent3_1-DA" xfId="87" xr:uid="{00000000-0005-0000-0000-000056000000}"/>
    <cellStyle name="40% - Accent4 1" xfId="89" xr:uid="{00000000-0005-0000-0000-000058000000}"/>
    <cellStyle name="40% - Accent4 2" xfId="90" xr:uid="{00000000-0005-0000-0000-000059000000}"/>
    <cellStyle name="40% - Accent4 3" xfId="91" xr:uid="{00000000-0005-0000-0000-00005A000000}"/>
    <cellStyle name="40% - Accent4 3 2" xfId="92" xr:uid="{00000000-0005-0000-0000-00005B000000}"/>
    <cellStyle name="40% - Accent4 4" xfId="93" xr:uid="{00000000-0005-0000-0000-00005C000000}"/>
    <cellStyle name="40% - Accent4_1-DA" xfId="94" xr:uid="{00000000-0005-0000-0000-00005D000000}"/>
    <cellStyle name="40% - Accent5 1" xfId="96" xr:uid="{00000000-0005-0000-0000-00005F000000}"/>
    <cellStyle name="40% - Accent5 2" xfId="97" xr:uid="{00000000-0005-0000-0000-000060000000}"/>
    <cellStyle name="40% - Accent5 3" xfId="98" xr:uid="{00000000-0005-0000-0000-000061000000}"/>
    <cellStyle name="40% - Accent5 3 2" xfId="99" xr:uid="{00000000-0005-0000-0000-000062000000}"/>
    <cellStyle name="40% - Accent5 4" xfId="100" xr:uid="{00000000-0005-0000-0000-000063000000}"/>
    <cellStyle name="40% - Accent5_1-DA" xfId="101" xr:uid="{00000000-0005-0000-0000-000064000000}"/>
    <cellStyle name="40% - Accent6 1" xfId="103" xr:uid="{00000000-0005-0000-0000-000066000000}"/>
    <cellStyle name="40% - Accent6 2" xfId="104" xr:uid="{00000000-0005-0000-0000-000067000000}"/>
    <cellStyle name="40% - Accent6 3" xfId="105" xr:uid="{00000000-0005-0000-0000-000068000000}"/>
    <cellStyle name="40% - Accent6 3 2" xfId="106" xr:uid="{00000000-0005-0000-0000-000069000000}"/>
    <cellStyle name="40% - Accent6 4" xfId="107" xr:uid="{00000000-0005-0000-0000-00006A000000}"/>
    <cellStyle name="40% - Accent6_1-DA" xfId="108" xr:uid="{00000000-0005-0000-0000-00006B000000}"/>
    <cellStyle name="60 % - Accent1" xfId="115" builtinId="32" customBuiltin="1"/>
    <cellStyle name="60 % - Accent1 2" xfId="109" xr:uid="{00000000-0005-0000-0000-00006C000000}"/>
    <cellStyle name="60 % - Accent2" xfId="119" builtinId="36" customBuiltin="1"/>
    <cellStyle name="60 % - Accent2 2" xfId="110" xr:uid="{00000000-0005-0000-0000-00006D000000}"/>
    <cellStyle name="60 % - Accent3" xfId="123" builtinId="40" customBuiltin="1"/>
    <cellStyle name="60 % - Accent3 2" xfId="111" xr:uid="{00000000-0005-0000-0000-00006E000000}"/>
    <cellStyle name="60 % - Accent4" xfId="127" builtinId="44" customBuiltin="1"/>
    <cellStyle name="60 % - Accent4 2" xfId="112" xr:uid="{00000000-0005-0000-0000-00006F000000}"/>
    <cellStyle name="60 % - Accent5" xfId="131" builtinId="48" customBuiltin="1"/>
    <cellStyle name="60 % - Accent5 2" xfId="113" xr:uid="{00000000-0005-0000-0000-000070000000}"/>
    <cellStyle name="60 % - Accent6" xfId="135" builtinId="52" customBuiltin="1"/>
    <cellStyle name="60 % - Accent6 2" xfId="114" xr:uid="{00000000-0005-0000-0000-000071000000}"/>
    <cellStyle name="60% - Accent1 1" xfId="116" xr:uid="{00000000-0005-0000-0000-000073000000}"/>
    <cellStyle name="60% - Accent1 2" xfId="117" xr:uid="{00000000-0005-0000-0000-000074000000}"/>
    <cellStyle name="60% - Accent1_1-DA" xfId="118" xr:uid="{00000000-0005-0000-0000-000075000000}"/>
    <cellStyle name="60% - Accent2 1" xfId="120" xr:uid="{00000000-0005-0000-0000-000077000000}"/>
    <cellStyle name="60% - Accent2 2" xfId="121" xr:uid="{00000000-0005-0000-0000-000078000000}"/>
    <cellStyle name="60% - Accent2_1-DA" xfId="122" xr:uid="{00000000-0005-0000-0000-000079000000}"/>
    <cellStyle name="60% - Accent3 1" xfId="124" xr:uid="{00000000-0005-0000-0000-00007B000000}"/>
    <cellStyle name="60% - Accent3 2" xfId="125" xr:uid="{00000000-0005-0000-0000-00007C000000}"/>
    <cellStyle name="60% - Accent3_1-DA" xfId="126" xr:uid="{00000000-0005-0000-0000-00007D000000}"/>
    <cellStyle name="60% - Accent4 1" xfId="128" xr:uid="{00000000-0005-0000-0000-00007F000000}"/>
    <cellStyle name="60% - Accent4 2" xfId="129" xr:uid="{00000000-0005-0000-0000-000080000000}"/>
    <cellStyle name="60% - Accent4_1-DA" xfId="130" xr:uid="{00000000-0005-0000-0000-000081000000}"/>
    <cellStyle name="60% - Accent5 1" xfId="132" xr:uid="{00000000-0005-0000-0000-000083000000}"/>
    <cellStyle name="60% - Accent5 2" xfId="133" xr:uid="{00000000-0005-0000-0000-000084000000}"/>
    <cellStyle name="60% - Accent5_1-DA" xfId="134" xr:uid="{00000000-0005-0000-0000-000085000000}"/>
    <cellStyle name="60% - Accent6 1" xfId="136" xr:uid="{00000000-0005-0000-0000-000087000000}"/>
    <cellStyle name="60% - Accent6 2" xfId="137" xr:uid="{00000000-0005-0000-0000-000088000000}"/>
    <cellStyle name="60% - Accent6_1-DA" xfId="138" xr:uid="{00000000-0005-0000-0000-000089000000}"/>
    <cellStyle name="Accent1 2" xfId="139" xr:uid="{00000000-0005-0000-0000-00008A000000}"/>
    <cellStyle name="Accent1 3" xfId="140" xr:uid="{00000000-0005-0000-0000-00008B000000}"/>
    <cellStyle name="Accent2 2" xfId="141" xr:uid="{00000000-0005-0000-0000-00008C000000}"/>
    <cellStyle name="Accent2 3" xfId="142" xr:uid="{00000000-0005-0000-0000-00008D000000}"/>
    <cellStyle name="Accent3 2" xfId="143" xr:uid="{00000000-0005-0000-0000-00008E000000}"/>
    <cellStyle name="Accent3 3" xfId="144" xr:uid="{00000000-0005-0000-0000-00008F000000}"/>
    <cellStyle name="Accent4 2" xfId="145" xr:uid="{00000000-0005-0000-0000-000090000000}"/>
    <cellStyle name="Accent4 3" xfId="146" xr:uid="{00000000-0005-0000-0000-000091000000}"/>
    <cellStyle name="Accent5 2" xfId="147" xr:uid="{00000000-0005-0000-0000-000092000000}"/>
    <cellStyle name="Accent5 3" xfId="148" xr:uid="{00000000-0005-0000-0000-000093000000}"/>
    <cellStyle name="Accent6 2" xfId="149" xr:uid="{00000000-0005-0000-0000-000094000000}"/>
    <cellStyle name="Accent6 3" xfId="150" xr:uid="{00000000-0005-0000-0000-000095000000}"/>
    <cellStyle name="Avertissement" xfId="347" builtinId="11" customBuiltin="1"/>
    <cellStyle name="Avertissement 2" xfId="151" xr:uid="{00000000-0005-0000-0000-000096000000}"/>
    <cellStyle name="Bad 1" xfId="153" xr:uid="{00000000-0005-0000-0000-000098000000}"/>
    <cellStyle name="Bad 2" xfId="154" xr:uid="{00000000-0005-0000-0000-000099000000}"/>
    <cellStyle name="Bad_1-DA" xfId="155" xr:uid="{00000000-0005-0000-0000-00009A000000}"/>
    <cellStyle name="blanc libellé SA" xfId="156" xr:uid="{00000000-0005-0000-0000-00009B000000}"/>
    <cellStyle name="blanc libellé SA 2" xfId="157" xr:uid="{00000000-0005-0000-0000-00009C000000}"/>
    <cellStyle name="blanc libellé SA 3" xfId="158" xr:uid="{00000000-0005-0000-0000-00009D000000}"/>
    <cellStyle name="blanc libellé SA 4" xfId="352" xr:uid="{F9AB38F8-E975-4D99-9D7A-B873F921D6E2}"/>
    <cellStyle name="Calcul" xfId="163" builtinId="22" customBuiltin="1"/>
    <cellStyle name="Calcul 2" xfId="159" xr:uid="{00000000-0005-0000-0000-00009E000000}"/>
    <cellStyle name="Calcul 2 2" xfId="160" xr:uid="{00000000-0005-0000-0000-00009F000000}"/>
    <cellStyle name="Calcul 3" xfId="161" xr:uid="{00000000-0005-0000-0000-0000A0000000}"/>
    <cellStyle name="Calcul 3 2" xfId="162" xr:uid="{00000000-0005-0000-0000-0000A1000000}"/>
    <cellStyle name="Calculation 1" xfId="164" xr:uid="{00000000-0005-0000-0000-0000A3000000}"/>
    <cellStyle name="Calculation 2" xfId="165" xr:uid="{00000000-0005-0000-0000-0000A4000000}"/>
    <cellStyle name="Calculation 2 2" xfId="166" xr:uid="{00000000-0005-0000-0000-0000A5000000}"/>
    <cellStyle name="Calculation 2 2 2" xfId="167" xr:uid="{00000000-0005-0000-0000-0000A6000000}"/>
    <cellStyle name="Calculation 2 3" xfId="168" xr:uid="{00000000-0005-0000-0000-0000A7000000}"/>
    <cellStyle name="Calculation_1-DA" xfId="169" xr:uid="{00000000-0005-0000-0000-0000A8000000}"/>
    <cellStyle name="Cellule liée" xfId="244" builtinId="24" customBuiltin="1"/>
    <cellStyle name="Cellule liée 2" xfId="170" xr:uid="{00000000-0005-0000-0000-0000A9000000}"/>
    <cellStyle name="Check Cell 1" xfId="172" xr:uid="{00000000-0005-0000-0000-0000AB000000}"/>
    <cellStyle name="Check Cell 2" xfId="173" xr:uid="{00000000-0005-0000-0000-0000AC000000}"/>
    <cellStyle name="Check Cell_1-DA" xfId="174" xr:uid="{00000000-0005-0000-0000-0000AD000000}"/>
    <cellStyle name="Commentaire 2" xfId="176" xr:uid="{00000000-0005-0000-0000-0000AF000000}"/>
    <cellStyle name="Commentaire 2 2" xfId="177" xr:uid="{00000000-0005-0000-0000-0000B0000000}"/>
    <cellStyle name="Commentaire 3" xfId="178" xr:uid="{00000000-0005-0000-0000-0000B1000000}"/>
    <cellStyle name="Commentaire 3 2" xfId="179" xr:uid="{00000000-0005-0000-0000-0000B2000000}"/>
    <cellStyle name="Entrée" xfId="229" builtinId="20" customBuiltin="1"/>
    <cellStyle name="Entrée 2" xfId="180" xr:uid="{00000000-0005-0000-0000-0000B3000000}"/>
    <cellStyle name="Entrée 2 2" xfId="181" xr:uid="{00000000-0005-0000-0000-0000B4000000}"/>
    <cellStyle name="Entrée 3" xfId="182" xr:uid="{00000000-0005-0000-0000-0000B5000000}"/>
    <cellStyle name="Entrée 3 2" xfId="183" xr:uid="{00000000-0005-0000-0000-0000B6000000}"/>
    <cellStyle name="Explanatory Text 1" xfId="185" xr:uid="{00000000-0005-0000-0000-0000B8000000}"/>
    <cellStyle name="Explanatory Text 2" xfId="186" xr:uid="{00000000-0005-0000-0000-0000B9000000}"/>
    <cellStyle name="Explanatory Text_1-DA" xfId="187" xr:uid="{00000000-0005-0000-0000-0000BA000000}"/>
    <cellStyle name="Good 1" xfId="189" xr:uid="{00000000-0005-0000-0000-0000BC000000}"/>
    <cellStyle name="Good 2" xfId="190" xr:uid="{00000000-0005-0000-0000-0000BD000000}"/>
    <cellStyle name="Good_1-DA" xfId="191" xr:uid="{00000000-0005-0000-0000-0000BE000000}"/>
    <cellStyle name="Heading 1 1" xfId="193" xr:uid="{00000000-0005-0000-0000-0000C0000000}"/>
    <cellStyle name="Heading 1 2" xfId="194" xr:uid="{00000000-0005-0000-0000-0000C1000000}"/>
    <cellStyle name="Heading 1_1-DA" xfId="195" xr:uid="{00000000-0005-0000-0000-0000C2000000}"/>
    <cellStyle name="Heading 2 1" xfId="197" xr:uid="{00000000-0005-0000-0000-0000C4000000}"/>
    <cellStyle name="Heading 2 2" xfId="198" xr:uid="{00000000-0005-0000-0000-0000C5000000}"/>
    <cellStyle name="Heading 2_1-DA" xfId="199" xr:uid="{00000000-0005-0000-0000-0000C6000000}"/>
    <cellStyle name="Heading 3 1" xfId="201" xr:uid="{00000000-0005-0000-0000-0000C8000000}"/>
    <cellStyle name="Heading 3 2" xfId="202" xr:uid="{00000000-0005-0000-0000-0000C9000000}"/>
    <cellStyle name="Heading 3 2 2" xfId="203" xr:uid="{00000000-0005-0000-0000-0000CA000000}"/>
    <cellStyle name="Heading 3 2 3" xfId="204" xr:uid="{00000000-0005-0000-0000-0000CB000000}"/>
    <cellStyle name="Heading 3 3" xfId="205" xr:uid="{00000000-0005-0000-0000-0000CC000000}"/>
    <cellStyle name="Heading 3 3 2" xfId="206" xr:uid="{00000000-0005-0000-0000-0000CD000000}"/>
    <cellStyle name="Heading 3 3 3" xfId="207" xr:uid="{00000000-0005-0000-0000-0000CE000000}"/>
    <cellStyle name="Heading 3 4" xfId="208" xr:uid="{00000000-0005-0000-0000-0000CF000000}"/>
    <cellStyle name="Heading 3 4 2" xfId="209" xr:uid="{00000000-0005-0000-0000-0000D0000000}"/>
    <cellStyle name="Heading 3 4 3" xfId="210" xr:uid="{00000000-0005-0000-0000-0000D1000000}"/>
    <cellStyle name="Heading 3 5" xfId="211" xr:uid="{00000000-0005-0000-0000-0000D2000000}"/>
    <cellStyle name="Heading 3 5 2" xfId="212" xr:uid="{00000000-0005-0000-0000-0000D3000000}"/>
    <cellStyle name="Heading 3 5 3" xfId="213" xr:uid="{00000000-0005-0000-0000-0000D4000000}"/>
    <cellStyle name="Heading 3 6" xfId="214" xr:uid="{00000000-0005-0000-0000-0000D5000000}"/>
    <cellStyle name="Heading 3 6 2" xfId="215" xr:uid="{00000000-0005-0000-0000-0000D6000000}"/>
    <cellStyle name="Heading 3 6 3" xfId="216" xr:uid="{00000000-0005-0000-0000-0000D7000000}"/>
    <cellStyle name="Heading 3 7" xfId="217" xr:uid="{00000000-0005-0000-0000-0000D8000000}"/>
    <cellStyle name="Heading 3 7 2" xfId="218" xr:uid="{00000000-0005-0000-0000-0000D9000000}"/>
    <cellStyle name="Heading 3 7 3" xfId="219" xr:uid="{00000000-0005-0000-0000-0000DA000000}"/>
    <cellStyle name="Heading 3 8" xfId="220" xr:uid="{00000000-0005-0000-0000-0000DB000000}"/>
    <cellStyle name="Heading 3 8 2" xfId="221" xr:uid="{00000000-0005-0000-0000-0000DC000000}"/>
    <cellStyle name="Heading 3 8 3" xfId="222" xr:uid="{00000000-0005-0000-0000-0000DD000000}"/>
    <cellStyle name="Heading 3_1-DA" xfId="223" xr:uid="{00000000-0005-0000-0000-0000DE000000}"/>
    <cellStyle name="Heading 4 1" xfId="225" xr:uid="{00000000-0005-0000-0000-0000E0000000}"/>
    <cellStyle name="Heading 4 2" xfId="226" xr:uid="{00000000-0005-0000-0000-0000E1000000}"/>
    <cellStyle name="Heading 4_1-DA" xfId="227" xr:uid="{00000000-0005-0000-0000-0000E2000000}"/>
    <cellStyle name="Input 1" xfId="230" xr:uid="{00000000-0005-0000-0000-0000E5000000}"/>
    <cellStyle name="Input 2" xfId="231" xr:uid="{00000000-0005-0000-0000-0000E6000000}"/>
    <cellStyle name="Input 2 2" xfId="232" xr:uid="{00000000-0005-0000-0000-0000E7000000}"/>
    <cellStyle name="Input 2 2 2" xfId="233" xr:uid="{00000000-0005-0000-0000-0000E8000000}"/>
    <cellStyle name="Input 2 3" xfId="234" xr:uid="{00000000-0005-0000-0000-0000E9000000}"/>
    <cellStyle name="Input_1-DA" xfId="235" xr:uid="{00000000-0005-0000-0000-0000EA000000}"/>
    <cellStyle name="Insatisfaisant" xfId="152" builtinId="27" customBuiltin="1"/>
    <cellStyle name="Insatisfaisant 2" xfId="236" xr:uid="{00000000-0005-0000-0000-0000EB000000}"/>
    <cellStyle name="jaune clé" xfId="237" xr:uid="{00000000-0005-0000-0000-0000EC000000}"/>
    <cellStyle name="jaune en € sans virgule" xfId="238" xr:uid="{00000000-0005-0000-0000-0000ED000000}"/>
    <cellStyle name="jaune ETP" xfId="239" xr:uid="{00000000-0005-0000-0000-0000EE000000}"/>
    <cellStyle name="jaune texte" xfId="240" xr:uid="{00000000-0005-0000-0000-0000EF000000}"/>
    <cellStyle name="Lien hypertexte" xfId="228" builtinId="8"/>
    <cellStyle name="Lien hypertexte 2" xfId="241" xr:uid="{00000000-0005-0000-0000-0000F0000000}"/>
    <cellStyle name="Lien hypertexte 2 2" xfId="242" xr:uid="{00000000-0005-0000-0000-0000F1000000}"/>
    <cellStyle name="Lien hypertexte 2 2 2" xfId="243" xr:uid="{00000000-0005-0000-0000-0000F2000000}"/>
    <cellStyle name="Linked Cell 1" xfId="245" xr:uid="{00000000-0005-0000-0000-0000F4000000}"/>
    <cellStyle name="Linked Cell 2" xfId="246" xr:uid="{00000000-0005-0000-0000-0000F5000000}"/>
    <cellStyle name="Linked Cell_1-DA" xfId="247" xr:uid="{00000000-0005-0000-0000-0000F6000000}"/>
    <cellStyle name="Milliers" xfId="175" builtinId="3"/>
    <cellStyle name="Milliers 10" xfId="248" xr:uid="{00000000-0005-0000-0000-0000F7000000}"/>
    <cellStyle name="Milliers 2" xfId="249" xr:uid="{00000000-0005-0000-0000-0000F8000000}"/>
    <cellStyle name="Milliers 2 2" xfId="250" xr:uid="{00000000-0005-0000-0000-0000F9000000}"/>
    <cellStyle name="Milliers 3" xfId="251" xr:uid="{00000000-0005-0000-0000-0000FA000000}"/>
    <cellStyle name="Milliers 3 2" xfId="252" xr:uid="{00000000-0005-0000-0000-0000FB000000}"/>
    <cellStyle name="Milliers 4" xfId="253" xr:uid="{00000000-0005-0000-0000-0000FC000000}"/>
    <cellStyle name="Milliers 4 2" xfId="254" xr:uid="{00000000-0005-0000-0000-0000FD000000}"/>
    <cellStyle name="Milliers 5" xfId="255" xr:uid="{00000000-0005-0000-0000-0000FE000000}"/>
    <cellStyle name="Milliers 6" xfId="256" xr:uid="{00000000-0005-0000-0000-0000FF000000}"/>
    <cellStyle name="Milliers 7" xfId="257" xr:uid="{00000000-0005-0000-0000-000000010000}"/>
    <cellStyle name="Milliers 8" xfId="258" xr:uid="{00000000-0005-0000-0000-000001010000}"/>
    <cellStyle name="Milliers 9" xfId="259" xr:uid="{00000000-0005-0000-0000-000002010000}"/>
    <cellStyle name="Neutral 1" xfId="261" xr:uid="{00000000-0005-0000-0000-000004010000}"/>
    <cellStyle name="Neutral 2" xfId="262" xr:uid="{00000000-0005-0000-0000-000005010000}"/>
    <cellStyle name="Neutral_1-DA" xfId="263" xr:uid="{00000000-0005-0000-0000-000006010000}"/>
    <cellStyle name="Neutre" xfId="260" builtinId="28" customBuiltin="1"/>
    <cellStyle name="Neutre 2" xfId="264" xr:uid="{00000000-0005-0000-0000-000007010000}"/>
    <cellStyle name="Normal" xfId="0" builtinId="0"/>
    <cellStyle name="Normal 10" xfId="265" xr:uid="{00000000-0005-0000-0000-000009010000}"/>
    <cellStyle name="Normal 10 2" xfId="266" xr:uid="{00000000-0005-0000-0000-00000A010000}"/>
    <cellStyle name="Normal 10 3" xfId="267" xr:uid="{00000000-0005-0000-0000-00000B010000}"/>
    <cellStyle name="Normal 10 4" xfId="351" xr:uid="{D3F1F730-497D-430E-BDFF-B1F4244B9DB3}"/>
    <cellStyle name="Normal 11" xfId="268" xr:uid="{00000000-0005-0000-0000-00000C010000}"/>
    <cellStyle name="Normal 11 2" xfId="269" xr:uid="{00000000-0005-0000-0000-00000D010000}"/>
    <cellStyle name="Normal 2" xfId="270" xr:uid="{00000000-0005-0000-0000-00000E010000}"/>
    <cellStyle name="Normal 2 2" xfId="271" xr:uid="{00000000-0005-0000-0000-00000F010000}"/>
    <cellStyle name="Normal 2 3" xfId="272" xr:uid="{00000000-0005-0000-0000-000010010000}"/>
    <cellStyle name="Normal 2 4" xfId="273" xr:uid="{00000000-0005-0000-0000-000011010000}"/>
    <cellStyle name="Normal 2 5" xfId="274" xr:uid="{00000000-0005-0000-0000-000012010000}"/>
    <cellStyle name="Normal 2 6" xfId="275" xr:uid="{00000000-0005-0000-0000-000013010000}"/>
    <cellStyle name="Normal 2 6 2" xfId="276" xr:uid="{00000000-0005-0000-0000-000014010000}"/>
    <cellStyle name="Normal 3" xfId="277" xr:uid="{00000000-0005-0000-0000-000015010000}"/>
    <cellStyle name="Normal 3 2" xfId="278" xr:uid="{00000000-0005-0000-0000-000016010000}"/>
    <cellStyle name="Normal 4" xfId="279" xr:uid="{00000000-0005-0000-0000-000017010000}"/>
    <cellStyle name="Normal 4 2" xfId="280" xr:uid="{00000000-0005-0000-0000-000018010000}"/>
    <cellStyle name="Normal 5" xfId="281" xr:uid="{00000000-0005-0000-0000-000019010000}"/>
    <cellStyle name="Normal 5 2" xfId="282" xr:uid="{00000000-0005-0000-0000-00001A010000}"/>
    <cellStyle name="Normal 5 3" xfId="283" xr:uid="{00000000-0005-0000-0000-00001B010000}"/>
    <cellStyle name="Normal 5 3 2" xfId="284" xr:uid="{00000000-0005-0000-0000-00001C010000}"/>
    <cellStyle name="Normal 5 3 2 2" xfId="285" xr:uid="{00000000-0005-0000-0000-00001D010000}"/>
    <cellStyle name="Normal 5 3 3" xfId="286" xr:uid="{00000000-0005-0000-0000-00001E010000}"/>
    <cellStyle name="Normal 5 3 4" xfId="287" xr:uid="{00000000-0005-0000-0000-00001F010000}"/>
    <cellStyle name="Normal 6" xfId="288" xr:uid="{00000000-0005-0000-0000-000020010000}"/>
    <cellStyle name="Normal 7" xfId="289" xr:uid="{00000000-0005-0000-0000-000021010000}"/>
    <cellStyle name="Normal 8" xfId="290" xr:uid="{00000000-0005-0000-0000-000022010000}"/>
    <cellStyle name="Normal 8 2" xfId="291" xr:uid="{00000000-0005-0000-0000-000023010000}"/>
    <cellStyle name="Normal 9" xfId="292" xr:uid="{00000000-0005-0000-0000-000024010000}"/>
    <cellStyle name="Normal_1-DA" xfId="293" xr:uid="{00000000-0005-0000-0000-000025010000}"/>
    <cellStyle name="Normal_Feuil1 2 2" xfId="294" xr:uid="{00000000-0005-0000-0000-000026010000}"/>
    <cellStyle name="Note" xfId="295" builtinId="10" customBuiltin="1"/>
    <cellStyle name="Note 2" xfId="296" xr:uid="{00000000-0005-0000-0000-000028010000}"/>
    <cellStyle name="Note 2 2" xfId="297" xr:uid="{00000000-0005-0000-0000-000029010000}"/>
    <cellStyle name="Note 2 2 2" xfId="298" xr:uid="{00000000-0005-0000-0000-00002A010000}"/>
    <cellStyle name="Note 2 3" xfId="299" xr:uid="{00000000-0005-0000-0000-00002B010000}"/>
    <cellStyle name="Note 3" xfId="300" xr:uid="{00000000-0005-0000-0000-00002C010000}"/>
    <cellStyle name="Note 3 2" xfId="301" xr:uid="{00000000-0005-0000-0000-00002D010000}"/>
    <cellStyle name="Note 4" xfId="302" xr:uid="{00000000-0005-0000-0000-00002E010000}"/>
    <cellStyle name="Output 1" xfId="304" xr:uid="{00000000-0005-0000-0000-000030010000}"/>
    <cellStyle name="Output 2" xfId="305" xr:uid="{00000000-0005-0000-0000-000031010000}"/>
    <cellStyle name="Output 2 2" xfId="306" xr:uid="{00000000-0005-0000-0000-000032010000}"/>
    <cellStyle name="Output 2 2 2" xfId="307" xr:uid="{00000000-0005-0000-0000-000033010000}"/>
    <cellStyle name="Output 2 3" xfId="308" xr:uid="{00000000-0005-0000-0000-000034010000}"/>
    <cellStyle name="Output_1-DA" xfId="309" xr:uid="{00000000-0005-0000-0000-000035010000}"/>
    <cellStyle name="Pourcentage 2" xfId="310" xr:uid="{00000000-0005-0000-0000-000036010000}"/>
    <cellStyle name="Pourcentage 2 2" xfId="311" xr:uid="{00000000-0005-0000-0000-000037010000}"/>
    <cellStyle name="Pourcentage 3" xfId="312" xr:uid="{00000000-0005-0000-0000-000038010000}"/>
    <cellStyle name="Pourcentage 3 2" xfId="313" xr:uid="{00000000-0005-0000-0000-000039010000}"/>
    <cellStyle name="Pourcentage 4" xfId="314" xr:uid="{00000000-0005-0000-0000-00003A010000}"/>
    <cellStyle name="Pourcentage 4 2" xfId="315" xr:uid="{00000000-0005-0000-0000-00003B010000}"/>
    <cellStyle name="Pourcentage 5" xfId="316" xr:uid="{00000000-0005-0000-0000-00003C010000}"/>
    <cellStyle name="Pourcentage 6" xfId="317" xr:uid="{00000000-0005-0000-0000-00003D010000}"/>
    <cellStyle name="Pourcentage 7" xfId="318" xr:uid="{00000000-0005-0000-0000-00003E010000}"/>
    <cellStyle name="Satisfaisant" xfId="188" builtinId="26" customBuiltin="1"/>
    <cellStyle name="Satisfaisant 2" xfId="319" xr:uid="{00000000-0005-0000-0000-00003F010000}"/>
    <cellStyle name="Sortie" xfId="303" builtinId="21" customBuiltin="1"/>
    <cellStyle name="Sortie 2" xfId="320" xr:uid="{00000000-0005-0000-0000-000040010000}"/>
    <cellStyle name="Sortie 2 2" xfId="321" xr:uid="{00000000-0005-0000-0000-000041010000}"/>
    <cellStyle name="Sortie 3" xfId="322" xr:uid="{00000000-0005-0000-0000-000042010000}"/>
    <cellStyle name="Sortie 3 2" xfId="323" xr:uid="{00000000-0005-0000-0000-000043010000}"/>
    <cellStyle name="Style grisé" xfId="324" xr:uid="{00000000-0005-0000-0000-000044010000}"/>
    <cellStyle name="Texte explicatif" xfId="184" builtinId="53" customBuiltin="1"/>
    <cellStyle name="Texte explicatif 2" xfId="325" xr:uid="{00000000-0005-0000-0000-000045010000}"/>
    <cellStyle name="Title 1" xfId="327" xr:uid="{00000000-0005-0000-0000-000047010000}"/>
    <cellStyle name="Title 2" xfId="328" xr:uid="{00000000-0005-0000-0000-000048010000}"/>
    <cellStyle name="Title 3" xfId="329" xr:uid="{00000000-0005-0000-0000-000049010000}"/>
    <cellStyle name="Title_1-DA" xfId="330" xr:uid="{00000000-0005-0000-0000-00004A010000}"/>
    <cellStyle name="Titre" xfId="326" builtinId="15" customBuiltin="1"/>
    <cellStyle name="Titre 2" xfId="331" xr:uid="{00000000-0005-0000-0000-00004B010000}"/>
    <cellStyle name="Titre 1" xfId="192" builtinId="16" customBuiltin="1"/>
    <cellStyle name="Titre 1 2" xfId="332" xr:uid="{00000000-0005-0000-0000-00004C010000}"/>
    <cellStyle name="Titre 2" xfId="196" builtinId="17" customBuiltin="1"/>
    <cellStyle name="Titre 2 2" xfId="333" xr:uid="{00000000-0005-0000-0000-00004D010000}"/>
    <cellStyle name="Titre 3" xfId="200" builtinId="18" customBuiltin="1"/>
    <cellStyle name="Titre 3 2" xfId="334" xr:uid="{00000000-0005-0000-0000-00004E010000}"/>
    <cellStyle name="Titre 3 3" xfId="335" xr:uid="{00000000-0005-0000-0000-00004F010000}"/>
    <cellStyle name="Titre 3 4" xfId="336" xr:uid="{00000000-0005-0000-0000-000050010000}"/>
    <cellStyle name="Titre 4" xfId="224" builtinId="19" customBuiltin="1"/>
    <cellStyle name="Titre 4 2" xfId="337" xr:uid="{00000000-0005-0000-0000-000051010000}"/>
    <cellStyle name="Total 2" xfId="338" xr:uid="{00000000-0005-0000-0000-000052010000}"/>
    <cellStyle name="Total 2 2" xfId="339" xr:uid="{00000000-0005-0000-0000-000053010000}"/>
    <cellStyle name="Total 2 2 2" xfId="340" xr:uid="{00000000-0005-0000-0000-000054010000}"/>
    <cellStyle name="Total 2 3" xfId="341" xr:uid="{00000000-0005-0000-0000-000055010000}"/>
    <cellStyle name="Total 3" xfId="342" xr:uid="{00000000-0005-0000-0000-000056010000}"/>
    <cellStyle name="Total 3 2" xfId="343" xr:uid="{00000000-0005-0000-0000-000057010000}"/>
    <cellStyle name="Total 4" xfId="344" xr:uid="{00000000-0005-0000-0000-000058010000}"/>
    <cellStyle name="Total 4 2" xfId="345" xr:uid="{00000000-0005-0000-0000-000059010000}"/>
    <cellStyle name="Vérification" xfId="171" builtinId="23" customBuiltin="1"/>
    <cellStyle name="Vérification 2" xfId="346" xr:uid="{00000000-0005-0000-0000-00005A010000}"/>
    <cellStyle name="Warning Text 1" xfId="348" xr:uid="{00000000-0005-0000-0000-00005C010000}"/>
    <cellStyle name="Warning Text 2" xfId="349" xr:uid="{00000000-0005-0000-0000-00005D010000}"/>
    <cellStyle name="Warning Text_1-DA" xfId="350" xr:uid="{00000000-0005-0000-0000-00005E010000}"/>
  </cellStyles>
  <dxfs count="27">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9" tint="-0.49983214819788202"/>
      </font>
      <fill>
        <patternFill>
          <bgColor theme="9" tint="0.39994506668294322"/>
        </patternFill>
      </fill>
    </dxf>
    <dxf>
      <font>
        <color rgb="FF00B050"/>
      </font>
    </dxf>
    <dxf>
      <font>
        <color theme="9" tint="-0.49983214819788202"/>
      </font>
      <fill>
        <patternFill>
          <bgColor theme="9" tint="0.39994506668294322"/>
        </patternFill>
      </fill>
    </dxf>
    <dxf>
      <font>
        <color rgb="FF00B050"/>
      </font>
    </dxf>
    <dxf>
      <font>
        <color theme="9" tint="-0.49986266670735802"/>
      </font>
      <fill>
        <patternFill>
          <bgColor theme="9" tint="0.39994506668294322"/>
        </patternFill>
      </fill>
    </dxf>
    <dxf>
      <font>
        <color rgb="FF00B050"/>
      </font>
    </dxf>
    <dxf>
      <font>
        <color theme="9" tint="-0.49983214819788202"/>
      </font>
      <fill>
        <patternFill>
          <bgColor theme="9" tint="0.39994506668294322"/>
        </patternFill>
      </fill>
    </dxf>
    <dxf>
      <font>
        <b/>
        <i val="0"/>
        <color rgb="FFFF0000"/>
      </font>
      <fill>
        <patternFill>
          <bgColor theme="5" tint="0.79998168889431442"/>
        </patternFill>
      </fill>
    </dxf>
    <dxf>
      <font>
        <strike val="0"/>
        <color rgb="FFFF0000"/>
      </font>
      <fill>
        <patternFill>
          <bgColor theme="9" tint="0.39994506668294322"/>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16</xdr:col>
      <xdr:colOff>22413</xdr:colOff>
      <xdr:row>7</xdr:row>
      <xdr:rowOff>22413</xdr:rowOff>
    </xdr:from>
    <xdr:ext cx="1900965" cy="368570"/>
    <xdr:pic>
      <xdr:nvPicPr>
        <xdr:cNvPr id="2" name="Image 1">
          <a:extLst>
            <a:ext uri="{FF2B5EF4-FFF2-40B4-BE49-F238E27FC236}">
              <a16:creationId xmlns:a16="http://schemas.microsoft.com/office/drawing/2014/main" id="{97542F41-AEC4-492E-9588-2E52E3DD48A7}"/>
            </a:ext>
          </a:extLst>
        </xdr:cNvPr>
        <xdr:cNvPicPr>
          <a:picLocks noChangeAspect="1"/>
        </xdr:cNvPicPr>
      </xdr:nvPicPr>
      <xdr:blipFill>
        <a:blip xmlns:r="http://schemas.openxmlformats.org/officeDocument/2006/relationships" r:embed="rId1"/>
        <a:stretch>
          <a:fillRect/>
        </a:stretch>
      </xdr:blipFill>
      <xdr:spPr>
        <a:xfrm>
          <a:off x="12580173" y="1195893"/>
          <a:ext cx="1900965" cy="36857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9525</xdr:rowOff>
    </xdr:from>
    <xdr:to>
      <xdr:col>12</xdr:col>
      <xdr:colOff>104775</xdr:colOff>
      <xdr:row>4</xdr:row>
      <xdr:rowOff>9528</xdr:rowOff>
    </xdr:to>
    <xdr:cxnSp macro="">
      <xdr:nvCxnSpPr>
        <xdr:cNvPr id="2" name="Connecteur droit avec flèche 1">
          <a:extLst>
            <a:ext uri="{FF2B5EF4-FFF2-40B4-BE49-F238E27FC236}">
              <a16:creationId xmlns:a16="http://schemas.microsoft.com/office/drawing/2014/main" id="{6706664D-3593-4DEC-A459-80DFD03813FA}"/>
            </a:ext>
          </a:extLst>
        </xdr:cNvPr>
        <xdr:cNvCxnSpPr/>
      </xdr:nvCxnSpPr>
      <xdr:spPr>
        <a:xfrm flipV="1">
          <a:off x="6339840" y="680085"/>
          <a:ext cx="3274695" cy="3"/>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8</xdr:col>
      <xdr:colOff>9525</xdr:colOff>
      <xdr:row>4</xdr:row>
      <xdr:rowOff>0</xdr:rowOff>
    </xdr:from>
    <xdr:to>
      <xdr:col>8</xdr:col>
      <xdr:colOff>9525</xdr:colOff>
      <xdr:row>10</xdr:row>
      <xdr:rowOff>0</xdr:rowOff>
    </xdr:to>
    <xdr:cxnSp macro="">
      <xdr:nvCxnSpPr>
        <xdr:cNvPr id="3" name="Connecteur droit avec flèche 2">
          <a:extLst>
            <a:ext uri="{FF2B5EF4-FFF2-40B4-BE49-F238E27FC236}">
              <a16:creationId xmlns:a16="http://schemas.microsoft.com/office/drawing/2014/main" id="{6666C894-7004-4D71-B273-D84CB7A65190}"/>
            </a:ext>
          </a:extLst>
        </xdr:cNvPr>
        <xdr:cNvCxnSpPr/>
      </xdr:nvCxnSpPr>
      <xdr:spPr>
        <a:xfrm>
          <a:off x="6349365" y="670560"/>
          <a:ext cx="0" cy="100584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20002</xdr:colOff>
      <xdr:row>105</xdr:row>
      <xdr:rowOff>35717</xdr:rowOff>
    </xdr:from>
    <xdr:to>
      <xdr:col>26</xdr:col>
      <xdr:colOff>1077277</xdr:colOff>
      <xdr:row>112</xdr:row>
      <xdr:rowOff>232172</xdr:rowOff>
    </xdr:to>
    <xdr:sp macro="" textlink="">
      <xdr:nvSpPr>
        <xdr:cNvPr id="3" name="ZoneTexte 2">
          <a:extLst>
            <a:ext uri="{FF2B5EF4-FFF2-40B4-BE49-F238E27FC236}">
              <a16:creationId xmlns:a16="http://schemas.microsoft.com/office/drawing/2014/main" id="{00000000-0008-0000-0A00-000003000000}"/>
            </a:ext>
          </a:extLst>
        </xdr:cNvPr>
        <xdr:cNvSpPr txBox="1"/>
      </xdr:nvSpPr>
      <xdr:spPr>
        <a:xfrm>
          <a:off x="12759118" y="40803352"/>
          <a:ext cx="1057275" cy="1983345"/>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p>
      </xdr:txBody>
    </xdr:sp>
    <xdr:clientData/>
  </xdr:twoCellAnchor>
  <xdr:twoCellAnchor>
    <xdr:from>
      <xdr:col>28</xdr:col>
      <xdr:colOff>23812</xdr:colOff>
      <xdr:row>105</xdr:row>
      <xdr:rowOff>49529</xdr:rowOff>
    </xdr:from>
    <xdr:to>
      <xdr:col>28</xdr:col>
      <xdr:colOff>1053465</xdr:colOff>
      <xdr:row>112</xdr:row>
      <xdr:rowOff>230029</xdr:rowOff>
    </xdr:to>
    <xdr:sp macro="" textlink="">
      <xdr:nvSpPr>
        <xdr:cNvPr id="4" name="ZoneTexte 3">
          <a:extLst>
            <a:ext uri="{FF2B5EF4-FFF2-40B4-BE49-F238E27FC236}">
              <a16:creationId xmlns:a16="http://schemas.microsoft.com/office/drawing/2014/main" id="{00000000-0008-0000-0A00-000004000000}"/>
            </a:ext>
          </a:extLst>
        </xdr:cNvPr>
        <xdr:cNvSpPr txBox="1"/>
      </xdr:nvSpPr>
      <xdr:spPr>
        <a:xfrm>
          <a:off x="15090600" y="40817164"/>
          <a:ext cx="1029653" cy="1967390"/>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p>
      </xdr:txBody>
    </xdr:sp>
    <xdr:clientData/>
  </xdr:twoCellAnchor>
  <xdr:twoCellAnchor>
    <xdr:from>
      <xdr:col>28</xdr:col>
      <xdr:colOff>19526</xdr:colOff>
      <xdr:row>122</xdr:row>
      <xdr:rowOff>16193</xdr:rowOff>
    </xdr:from>
    <xdr:to>
      <xdr:col>28</xdr:col>
      <xdr:colOff>1077515</xdr:colOff>
      <xdr:row>127</xdr:row>
      <xdr:rowOff>210501</xdr:rowOff>
    </xdr:to>
    <xdr:sp macro="" textlink="">
      <xdr:nvSpPr>
        <xdr:cNvPr id="5" name="ZoneTexte 4">
          <a:extLst>
            <a:ext uri="{FF2B5EF4-FFF2-40B4-BE49-F238E27FC236}">
              <a16:creationId xmlns:a16="http://schemas.microsoft.com/office/drawing/2014/main" id="{00000000-0008-0000-0A00-000005000000}"/>
            </a:ext>
          </a:extLst>
        </xdr:cNvPr>
        <xdr:cNvSpPr txBox="1"/>
      </xdr:nvSpPr>
      <xdr:spPr>
        <a:xfrm>
          <a:off x="15086314" y="45123418"/>
          <a:ext cx="1057989" cy="1470658"/>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p>
      </xdr:txBody>
    </xdr:sp>
    <xdr:clientData/>
  </xdr:twoCellAnchor>
  <xdr:twoCellAnchor>
    <xdr:from>
      <xdr:col>28</xdr:col>
      <xdr:colOff>17860</xdr:colOff>
      <xdr:row>137</xdr:row>
      <xdr:rowOff>35719</xdr:rowOff>
    </xdr:from>
    <xdr:to>
      <xdr:col>28</xdr:col>
      <xdr:colOff>1045607</xdr:colOff>
      <xdr:row>142</xdr:row>
      <xdr:rowOff>226218</xdr:rowOff>
    </xdr:to>
    <xdr:sp macro="" textlink="">
      <xdr:nvSpPr>
        <xdr:cNvPr id="6" name="ZoneTexte 5">
          <a:extLst>
            <a:ext uri="{FF2B5EF4-FFF2-40B4-BE49-F238E27FC236}">
              <a16:creationId xmlns:a16="http://schemas.microsoft.com/office/drawing/2014/main" id="{00000000-0008-0000-0A00-000006000000}"/>
            </a:ext>
          </a:extLst>
        </xdr:cNvPr>
        <xdr:cNvSpPr txBox="1"/>
      </xdr:nvSpPr>
      <xdr:spPr>
        <a:xfrm>
          <a:off x="15084648" y="48971994"/>
          <a:ext cx="1027747" cy="1466849"/>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p>
      </xdr:txBody>
    </xdr:sp>
    <xdr:clientData/>
  </xdr:twoCellAnchor>
  <xdr:twoCellAnchor>
    <xdr:from>
      <xdr:col>26</xdr:col>
      <xdr:colOff>23812</xdr:colOff>
      <xdr:row>122</xdr:row>
      <xdr:rowOff>23813</xdr:rowOff>
    </xdr:from>
    <xdr:to>
      <xdr:col>26</xdr:col>
      <xdr:colOff>1087516</xdr:colOff>
      <xdr:row>127</xdr:row>
      <xdr:rowOff>208596</xdr:rowOff>
    </xdr:to>
    <xdr:sp macro="" textlink="">
      <xdr:nvSpPr>
        <xdr:cNvPr id="7" name="ZoneTexte 6">
          <a:extLst>
            <a:ext uri="{FF2B5EF4-FFF2-40B4-BE49-F238E27FC236}">
              <a16:creationId xmlns:a16="http://schemas.microsoft.com/office/drawing/2014/main" id="{00000000-0008-0000-0A00-000007000000}"/>
            </a:ext>
          </a:extLst>
        </xdr:cNvPr>
        <xdr:cNvSpPr txBox="1"/>
      </xdr:nvSpPr>
      <xdr:spPr>
        <a:xfrm>
          <a:off x="12762928" y="45131038"/>
          <a:ext cx="1063704" cy="1461133"/>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p>
      </xdr:txBody>
    </xdr:sp>
    <xdr:clientData/>
  </xdr:twoCellAnchor>
  <xdr:twoCellAnchor>
    <xdr:from>
      <xdr:col>26</xdr:col>
      <xdr:colOff>23812</xdr:colOff>
      <xdr:row>137</xdr:row>
      <xdr:rowOff>29766</xdr:rowOff>
    </xdr:from>
    <xdr:to>
      <xdr:col>26</xdr:col>
      <xdr:colOff>1087516</xdr:colOff>
      <xdr:row>142</xdr:row>
      <xdr:rowOff>222168</xdr:rowOff>
    </xdr:to>
    <xdr:sp macro="" textlink="">
      <xdr:nvSpPr>
        <xdr:cNvPr id="8" name="ZoneTexte 7">
          <a:extLst>
            <a:ext uri="{FF2B5EF4-FFF2-40B4-BE49-F238E27FC236}">
              <a16:creationId xmlns:a16="http://schemas.microsoft.com/office/drawing/2014/main" id="{00000000-0008-0000-0A00-000008000000}"/>
            </a:ext>
          </a:extLst>
        </xdr:cNvPr>
        <xdr:cNvSpPr txBox="1"/>
      </xdr:nvSpPr>
      <xdr:spPr>
        <a:xfrm>
          <a:off x="12762928" y="48966041"/>
          <a:ext cx="1063704" cy="1468752"/>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p>
      </xdr:txBody>
    </xdr:sp>
    <xdr:clientData/>
  </xdr:twoCellAnchor>
  <xdr:twoCellAnchor>
    <xdr:from>
      <xdr:col>28</xdr:col>
      <xdr:colOff>17859</xdr:colOff>
      <xdr:row>152</xdr:row>
      <xdr:rowOff>29766</xdr:rowOff>
    </xdr:from>
    <xdr:to>
      <xdr:col>28</xdr:col>
      <xdr:colOff>1081563</xdr:colOff>
      <xdr:row>159</xdr:row>
      <xdr:rowOff>222169</xdr:rowOff>
    </xdr:to>
    <xdr:sp macro="" textlink="">
      <xdr:nvSpPr>
        <xdr:cNvPr id="9" name="ZoneTexte 8">
          <a:extLst>
            <a:ext uri="{FF2B5EF4-FFF2-40B4-BE49-F238E27FC236}">
              <a16:creationId xmlns:a16="http://schemas.microsoft.com/office/drawing/2014/main" id="{00000000-0008-0000-0A00-000009000000}"/>
            </a:ext>
          </a:extLst>
        </xdr:cNvPr>
        <xdr:cNvSpPr txBox="1"/>
      </xdr:nvSpPr>
      <xdr:spPr>
        <a:xfrm>
          <a:off x="15084647" y="52795091"/>
          <a:ext cx="1063704" cy="1979293"/>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p>
      </xdr:txBody>
    </xdr:sp>
    <xdr:clientData/>
  </xdr:twoCellAnchor>
  <xdr:twoCellAnchor>
    <xdr:from>
      <xdr:col>26</xdr:col>
      <xdr:colOff>17860</xdr:colOff>
      <xdr:row>152</xdr:row>
      <xdr:rowOff>11906</xdr:rowOff>
    </xdr:from>
    <xdr:to>
      <xdr:col>26</xdr:col>
      <xdr:colOff>1081564</xdr:colOff>
      <xdr:row>159</xdr:row>
      <xdr:rowOff>204309</xdr:rowOff>
    </xdr:to>
    <xdr:sp macro="" textlink="">
      <xdr:nvSpPr>
        <xdr:cNvPr id="10" name="ZoneTexte 9">
          <a:extLst>
            <a:ext uri="{FF2B5EF4-FFF2-40B4-BE49-F238E27FC236}">
              <a16:creationId xmlns:a16="http://schemas.microsoft.com/office/drawing/2014/main" id="{00000000-0008-0000-0A00-00000A000000}"/>
            </a:ext>
          </a:extLst>
        </xdr:cNvPr>
        <xdr:cNvSpPr txBox="1"/>
      </xdr:nvSpPr>
      <xdr:spPr>
        <a:xfrm>
          <a:off x="12756976" y="52777231"/>
          <a:ext cx="1063704" cy="1979293"/>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p>
      </xdr:txBody>
    </xdr:sp>
    <xdr:clientData/>
  </xdr:twoCellAnchor>
  <xdr:twoCellAnchor>
    <xdr:from>
      <xdr:col>26</xdr:col>
      <xdr:colOff>27859</xdr:colOff>
      <xdr:row>178</xdr:row>
      <xdr:rowOff>41671</xdr:rowOff>
    </xdr:from>
    <xdr:to>
      <xdr:col>26</xdr:col>
      <xdr:colOff>1085611</xdr:colOff>
      <xdr:row>180</xdr:row>
      <xdr:rowOff>232171</xdr:rowOff>
    </xdr:to>
    <xdr:sp macro="" textlink="">
      <xdr:nvSpPr>
        <xdr:cNvPr id="11" name="ZoneTexte 10">
          <a:extLst>
            <a:ext uri="{FF2B5EF4-FFF2-40B4-BE49-F238E27FC236}">
              <a16:creationId xmlns:a16="http://schemas.microsoft.com/office/drawing/2014/main" id="{00000000-0008-0000-0A00-00000B000000}"/>
            </a:ext>
          </a:extLst>
        </xdr:cNvPr>
        <xdr:cNvSpPr txBox="1"/>
      </xdr:nvSpPr>
      <xdr:spPr>
        <a:xfrm>
          <a:off x="12766975" y="59444016"/>
          <a:ext cx="1057752" cy="701040"/>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600"/>
            <a:t>Le montant ci-dessous groupe toutes les dépenses du poste de charges "AUTRESDEP", incluant les comptes détaillés.</a:t>
          </a:r>
        </a:p>
      </xdr:txBody>
    </xdr:sp>
    <xdr:clientData/>
  </xdr:twoCellAnchor>
  <xdr:twoCellAnchor>
    <xdr:from>
      <xdr:col>28</xdr:col>
      <xdr:colOff>17859</xdr:colOff>
      <xdr:row>178</xdr:row>
      <xdr:rowOff>11906</xdr:rowOff>
    </xdr:from>
    <xdr:to>
      <xdr:col>28</xdr:col>
      <xdr:colOff>1081326</xdr:colOff>
      <xdr:row>180</xdr:row>
      <xdr:rowOff>202406</xdr:rowOff>
    </xdr:to>
    <xdr:sp macro="" textlink="">
      <xdr:nvSpPr>
        <xdr:cNvPr id="12" name="ZoneTexte 11">
          <a:extLst>
            <a:ext uri="{FF2B5EF4-FFF2-40B4-BE49-F238E27FC236}">
              <a16:creationId xmlns:a16="http://schemas.microsoft.com/office/drawing/2014/main" id="{00000000-0008-0000-0A00-00000C000000}"/>
            </a:ext>
          </a:extLst>
        </xdr:cNvPr>
        <xdr:cNvSpPr txBox="1"/>
      </xdr:nvSpPr>
      <xdr:spPr>
        <a:xfrm>
          <a:off x="15084647" y="59414251"/>
          <a:ext cx="1063467" cy="701040"/>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600"/>
            <a:t>Le montant ci-dessous groupe toutes les dépenses du poste de charges "AUTRESDEP", incluant les comptes détaillés. </a:t>
          </a:r>
        </a:p>
      </xdr:txBody>
    </xdr:sp>
    <xdr:clientData/>
  </xdr:twoCellAnchor>
  <xdr:twoCellAnchor>
    <xdr:from>
      <xdr:col>26</xdr:col>
      <xdr:colOff>21771</xdr:colOff>
      <xdr:row>253</xdr:row>
      <xdr:rowOff>28847</xdr:rowOff>
    </xdr:from>
    <xdr:to>
      <xdr:col>26</xdr:col>
      <xdr:colOff>1085475</xdr:colOff>
      <xdr:row>258</xdr:row>
      <xdr:rowOff>225059</xdr:rowOff>
    </xdr:to>
    <xdr:sp macro="" textlink="">
      <xdr:nvSpPr>
        <xdr:cNvPr id="13" name="ZoneTexte 12">
          <a:extLst>
            <a:ext uri="{FF2B5EF4-FFF2-40B4-BE49-F238E27FC236}">
              <a16:creationId xmlns:a16="http://schemas.microsoft.com/office/drawing/2014/main" id="{00000000-0008-0000-0A00-00000D000000}"/>
            </a:ext>
          </a:extLst>
        </xdr:cNvPr>
        <xdr:cNvSpPr txBox="1"/>
      </xdr:nvSpPr>
      <xdr:spPr>
        <a:xfrm>
          <a:off x="12760887" y="78576442"/>
          <a:ext cx="1063704" cy="1472562"/>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endParaRPr lang="en-US" sz="900">
            <a:latin typeface="Wingdings 3"/>
          </a:endParaRPr>
        </a:p>
      </xdr:txBody>
    </xdr:sp>
    <xdr:clientData/>
  </xdr:twoCellAnchor>
  <xdr:twoCellAnchor>
    <xdr:from>
      <xdr:col>28</xdr:col>
      <xdr:colOff>16057</xdr:colOff>
      <xdr:row>253</xdr:row>
      <xdr:rowOff>16329</xdr:rowOff>
    </xdr:from>
    <xdr:to>
      <xdr:col>28</xdr:col>
      <xdr:colOff>1077686</xdr:colOff>
      <xdr:row>258</xdr:row>
      <xdr:rowOff>208731</xdr:rowOff>
    </xdr:to>
    <xdr:sp macro="" textlink="">
      <xdr:nvSpPr>
        <xdr:cNvPr id="14" name="ZoneTexte 13">
          <a:extLst>
            <a:ext uri="{FF2B5EF4-FFF2-40B4-BE49-F238E27FC236}">
              <a16:creationId xmlns:a16="http://schemas.microsoft.com/office/drawing/2014/main" id="{00000000-0008-0000-0A00-00000E000000}"/>
            </a:ext>
          </a:extLst>
        </xdr:cNvPr>
        <xdr:cNvSpPr txBox="1"/>
      </xdr:nvSpPr>
      <xdr:spPr>
        <a:xfrm>
          <a:off x="15082845" y="78563924"/>
          <a:ext cx="1061629" cy="1468752"/>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endParaRPr lang="en-US" sz="900">
            <a:latin typeface="Wingdings 3"/>
          </a:endParaRPr>
        </a:p>
      </xdr:txBody>
    </xdr:sp>
    <xdr:clientData/>
  </xdr:twoCellAnchor>
  <xdr:twoCellAnchor>
    <xdr:from>
      <xdr:col>26</xdr:col>
      <xdr:colOff>16329</xdr:colOff>
      <xdr:row>268</xdr:row>
      <xdr:rowOff>27214</xdr:rowOff>
    </xdr:from>
    <xdr:to>
      <xdr:col>26</xdr:col>
      <xdr:colOff>1080033</xdr:colOff>
      <xdr:row>273</xdr:row>
      <xdr:rowOff>219617</xdr:rowOff>
    </xdr:to>
    <xdr:sp macro="" textlink="">
      <xdr:nvSpPr>
        <xdr:cNvPr id="15" name="ZoneTexte 14">
          <a:extLst>
            <a:ext uri="{FF2B5EF4-FFF2-40B4-BE49-F238E27FC236}">
              <a16:creationId xmlns:a16="http://schemas.microsoft.com/office/drawing/2014/main" id="{00000000-0008-0000-0A00-00000F000000}"/>
            </a:ext>
          </a:extLst>
        </xdr:cNvPr>
        <xdr:cNvSpPr txBox="1"/>
      </xdr:nvSpPr>
      <xdr:spPr>
        <a:xfrm>
          <a:off x="12755445" y="82403859"/>
          <a:ext cx="1063704" cy="1468753"/>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p>
      </xdr:txBody>
    </xdr:sp>
    <xdr:clientData/>
  </xdr:twoCellAnchor>
  <xdr:twoCellAnchor>
    <xdr:from>
      <xdr:col>28</xdr:col>
      <xdr:colOff>32385</xdr:colOff>
      <xdr:row>268</xdr:row>
      <xdr:rowOff>38100</xdr:rowOff>
    </xdr:from>
    <xdr:to>
      <xdr:col>28</xdr:col>
      <xdr:colOff>1079591</xdr:colOff>
      <xdr:row>273</xdr:row>
      <xdr:rowOff>230503</xdr:rowOff>
    </xdr:to>
    <xdr:sp macro="" textlink="">
      <xdr:nvSpPr>
        <xdr:cNvPr id="16" name="ZoneTexte 15">
          <a:extLst>
            <a:ext uri="{FF2B5EF4-FFF2-40B4-BE49-F238E27FC236}">
              <a16:creationId xmlns:a16="http://schemas.microsoft.com/office/drawing/2014/main" id="{00000000-0008-0000-0A00-000010000000}"/>
            </a:ext>
          </a:extLst>
        </xdr:cNvPr>
        <xdr:cNvSpPr txBox="1"/>
      </xdr:nvSpPr>
      <xdr:spPr>
        <a:xfrm>
          <a:off x="15099173" y="82414745"/>
          <a:ext cx="1047206" cy="1468753"/>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endParaRPr lang="en-US" sz="900">
            <a:latin typeface="Wingdings 3"/>
          </a:endParaRPr>
        </a:p>
      </xdr:txBody>
    </xdr:sp>
    <xdr:clientData/>
  </xdr:twoCellAnchor>
  <xdr:twoCellAnchor>
    <xdr:from>
      <xdr:col>26</xdr:col>
      <xdr:colOff>27214</xdr:colOff>
      <xdr:row>283</xdr:row>
      <xdr:rowOff>27215</xdr:rowOff>
    </xdr:from>
    <xdr:to>
      <xdr:col>26</xdr:col>
      <xdr:colOff>1090918</xdr:colOff>
      <xdr:row>288</xdr:row>
      <xdr:rowOff>219618</xdr:rowOff>
    </xdr:to>
    <xdr:sp macro="" textlink="">
      <xdr:nvSpPr>
        <xdr:cNvPr id="17" name="ZoneTexte 16">
          <a:extLst>
            <a:ext uri="{FF2B5EF4-FFF2-40B4-BE49-F238E27FC236}">
              <a16:creationId xmlns:a16="http://schemas.microsoft.com/office/drawing/2014/main" id="{00000000-0008-0000-0A00-000011000000}"/>
            </a:ext>
          </a:extLst>
        </xdr:cNvPr>
        <xdr:cNvSpPr txBox="1"/>
      </xdr:nvSpPr>
      <xdr:spPr>
        <a:xfrm>
          <a:off x="12766330" y="86232910"/>
          <a:ext cx="1063704" cy="1468753"/>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p>
      </xdr:txBody>
    </xdr:sp>
    <xdr:clientData/>
  </xdr:twoCellAnchor>
  <xdr:twoCellAnchor>
    <xdr:from>
      <xdr:col>28</xdr:col>
      <xdr:colOff>23404</xdr:colOff>
      <xdr:row>283</xdr:row>
      <xdr:rowOff>26669</xdr:rowOff>
    </xdr:from>
    <xdr:to>
      <xdr:col>28</xdr:col>
      <xdr:colOff>1077959</xdr:colOff>
      <xdr:row>288</xdr:row>
      <xdr:rowOff>217167</xdr:rowOff>
    </xdr:to>
    <xdr:sp macro="" textlink="">
      <xdr:nvSpPr>
        <xdr:cNvPr id="18" name="ZoneTexte 17">
          <a:extLst>
            <a:ext uri="{FF2B5EF4-FFF2-40B4-BE49-F238E27FC236}">
              <a16:creationId xmlns:a16="http://schemas.microsoft.com/office/drawing/2014/main" id="{00000000-0008-0000-0A00-000012000000}"/>
            </a:ext>
          </a:extLst>
        </xdr:cNvPr>
        <xdr:cNvSpPr txBox="1"/>
      </xdr:nvSpPr>
      <xdr:spPr>
        <a:xfrm>
          <a:off x="15090192" y="86232364"/>
          <a:ext cx="1054555" cy="1466848"/>
        </a:xfrm>
        <a:prstGeom prst="rect">
          <a:avLst/>
        </a:prstGeom>
        <a:no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rtlCol="0"/>
        <a:lstStyle/>
        <a:p>
          <a:pPr algn="l"/>
          <a:r>
            <a:rPr lang="en-US" sz="900"/>
            <a:t>Le montant ci-dessous groupe toutes les dépenses du poste de charges "AUTRESDEP", incluant les comptes détaillés.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ENC\06%20-%20RTC\Campagne%20donn&#233;es%202023\09_Guide%20et%20consignes\Classeur%20ARCAnH%202023%20v5.xlsx" TargetMode="External"/><Relationship Id="rId1" Type="http://schemas.openxmlformats.org/officeDocument/2006/relationships/externalLinkPath" Target="Classeur%20ARCAnH%202023%20v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ENC\06%20-%20RTC\Campagne%20donn&#233;es%202022\09_Guide%20et%20consignes\03_Guide%20des%20imports%20des%20onglets%20ARCAnH\Guide%20des%20imports%20des%20onglets%20ARCAnH%202022.xlsx" TargetMode="External"/><Relationship Id="rId1" Type="http://schemas.openxmlformats.org/officeDocument/2006/relationships/externalLinkPath" Target="/ENC/06%20-%20RTC/Campagne%20donn&#233;es%202022/09_Guide%20et%20consignes/03_Guide%20des%20imports%20des%20onglets%20ARCAnH/Guide%20des%20imports%20des%20onglets%20ARCAnH%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volutions"/>
      <sheetName val="PARAM"/>
      <sheetName val="Comptes 94"/>
      <sheetName val="2-PC"/>
      <sheetName val="2-hono"/>
      <sheetName val="2-CB"/>
      <sheetName val="3-SA"/>
      <sheetName val="ETPR"/>
      <sheetName val="4-pdt"/>
      <sheetName val="5-C_Ind"/>
      <sheetName val="6-cd"/>
      <sheetName val="Clé_champs"/>
      <sheetName val="Clé"/>
      <sheetName val="UO"/>
      <sheetName val="Immo"/>
      <sheetName val="Contrôles"/>
      <sheetName val="RTC-VALID-RTC"/>
      <sheetName val="RTC-Produits par SA"/>
      <sheetName val="RTC-Enquête SIH"/>
      <sheetName val="RTC-LGG sur SAMT"/>
      <sheetName val="RTC-SCU"/>
    </sheetNames>
    <sheetDataSet>
      <sheetData sheetId="0"/>
      <sheetData sheetId="1"/>
      <sheetData sheetId="2"/>
      <sheetData sheetId="3"/>
      <sheetData sheetId="4"/>
      <sheetData sheetId="5">
        <row r="108">
          <cell r="Q108">
            <v>61221</v>
          </cell>
          <cell r="R108">
            <v>0</v>
          </cell>
          <cell r="S108">
            <v>0</v>
          </cell>
          <cell r="U108">
            <v>0</v>
          </cell>
        </row>
        <row r="109">
          <cell r="Q109">
            <v>61222</v>
          </cell>
          <cell r="R109">
            <v>0</v>
          </cell>
          <cell r="S109">
            <v>0</v>
          </cell>
          <cell r="U109">
            <v>0</v>
          </cell>
        </row>
        <row r="110">
          <cell r="Q110" t="str">
            <v>61223PN</v>
          </cell>
          <cell r="R110">
            <v>0</v>
          </cell>
          <cell r="S110">
            <v>0</v>
          </cell>
          <cell r="U110">
            <v>0</v>
          </cell>
        </row>
        <row r="111">
          <cell r="Q111" t="str">
            <v>61223CBMED</v>
          </cell>
          <cell r="R111">
            <v>0</v>
          </cell>
          <cell r="S111">
            <v>0</v>
          </cell>
          <cell r="T111">
            <v>0</v>
          </cell>
          <cell r="U111">
            <v>0</v>
          </cell>
        </row>
        <row r="112">
          <cell r="Q112">
            <v>61228</v>
          </cell>
          <cell r="R112">
            <v>0</v>
          </cell>
          <cell r="S112">
            <v>0</v>
          </cell>
          <cell r="U112">
            <v>0</v>
          </cell>
        </row>
        <row r="113">
          <cell r="Q113" t="str">
            <v>61231MEDIC</v>
          </cell>
          <cell r="R113">
            <v>0</v>
          </cell>
          <cell r="S113">
            <v>0</v>
          </cell>
          <cell r="U113">
            <v>0</v>
          </cell>
        </row>
        <row r="114">
          <cell r="Q114" t="str">
            <v>61231NMEDI</v>
          </cell>
          <cell r="R114">
            <v>0</v>
          </cell>
          <cell r="S114">
            <v>0</v>
          </cell>
          <cell r="U114">
            <v>0</v>
          </cell>
        </row>
        <row r="115">
          <cell r="Q115">
            <v>61232</v>
          </cell>
          <cell r="R115">
            <v>0</v>
          </cell>
          <cell r="S115">
            <v>0</v>
          </cell>
          <cell r="U115">
            <v>0</v>
          </cell>
        </row>
        <row r="116">
          <cell r="Q116">
            <v>6125</v>
          </cell>
          <cell r="R116">
            <v>0</v>
          </cell>
          <cell r="S116">
            <v>0</v>
          </cell>
          <cell r="T116">
            <v>0</v>
          </cell>
          <cell r="U116">
            <v>0</v>
          </cell>
        </row>
      </sheetData>
      <sheetData sheetId="6"/>
      <sheetData sheetId="7"/>
      <sheetData sheetId="8"/>
      <sheetData sheetId="9"/>
      <sheetData sheetId="10"/>
      <sheetData sheetId="11"/>
      <sheetData sheetId="12"/>
      <sheetData sheetId="13"/>
      <sheetData sheetId="14"/>
      <sheetData sheetId="15">
        <row r="24">
          <cell r="V24" t="str">
            <v>OK</v>
          </cell>
        </row>
      </sheetData>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PC"/>
      <sheetName val="3-SA"/>
      <sheetName val="ETPR"/>
      <sheetName val="5-C_Ind"/>
      <sheetName val="RTC-cle_UO"/>
      <sheetName val="RTC-VALID-RTC"/>
      <sheetName val="RTC-Produits par SA"/>
      <sheetName val="RTC-Enquête SIH"/>
      <sheetName val="RTC-LGG sur SAMT"/>
      <sheetName val="RTC-SCU"/>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45068-7C4B-4824-B7E1-52265CCB8DA6}">
  <sheetPr>
    <tabColor rgb="FFFFFF00"/>
  </sheetPr>
  <dimension ref="A1:U185"/>
  <sheetViews>
    <sheetView showGridLines="0" topLeftCell="K1" zoomScale="85" zoomScaleNormal="85" workbookViewId="0">
      <selection activeCell="R4" sqref="R4"/>
    </sheetView>
  </sheetViews>
  <sheetFormatPr baseColWidth="10" defaultColWidth="11.44140625" defaultRowHeight="14.4" x14ac:dyDescent="0.3"/>
  <cols>
    <col min="1" max="1" width="11.44140625" style="1524"/>
    <col min="2" max="2" width="12.44140625" style="1524" customWidth="1"/>
    <col min="3" max="13" width="10.6640625" style="260" customWidth="1"/>
    <col min="14" max="14" width="10.6640625" style="1523" customWidth="1"/>
    <col min="15" max="16" width="24.44140625" style="1524" customWidth="1"/>
    <col min="17" max="17" width="41.44140625" style="1523" customWidth="1"/>
    <col min="18" max="18" width="35" style="1523" customWidth="1"/>
    <col min="19" max="19" width="37.44140625" style="1523" customWidth="1"/>
    <col min="20" max="20" width="35" style="1523" customWidth="1"/>
    <col min="21" max="21" width="33.5546875" style="1523" customWidth="1"/>
    <col min="22" max="16384" width="11.44140625" style="1523"/>
  </cols>
  <sheetData>
    <row r="1" spans="1:21" x14ac:dyDescent="0.3">
      <c r="A1" s="1559" t="s">
        <v>1025</v>
      </c>
      <c r="B1" s="1559" t="s">
        <v>1025</v>
      </c>
      <c r="C1" s="172" t="s">
        <v>1025</v>
      </c>
      <c r="D1" s="172" t="s">
        <v>1025</v>
      </c>
      <c r="E1" s="172" t="s">
        <v>1025</v>
      </c>
      <c r="F1" s="172" t="s">
        <v>1025</v>
      </c>
      <c r="G1" s="172" t="s">
        <v>1025</v>
      </c>
      <c r="H1" s="172" t="s">
        <v>1025</v>
      </c>
      <c r="I1" s="172" t="s">
        <v>1025</v>
      </c>
      <c r="J1" s="172" t="s">
        <v>1025</v>
      </c>
      <c r="K1" s="172" t="s">
        <v>1025</v>
      </c>
      <c r="L1" s="172" t="s">
        <v>1025</v>
      </c>
      <c r="M1" s="172" t="s">
        <v>1025</v>
      </c>
      <c r="N1" s="1523" t="s">
        <v>1025</v>
      </c>
      <c r="O1" s="1559" t="s">
        <v>1772</v>
      </c>
      <c r="P1" s="1559" t="s">
        <v>2863</v>
      </c>
      <c r="R1" s="1522" t="s">
        <v>2862</v>
      </c>
      <c r="U1" s="1522"/>
    </row>
    <row r="2" spans="1:21" ht="17.399999999999999" x14ac:dyDescent="0.3">
      <c r="A2" s="1582" t="s">
        <v>1025</v>
      </c>
      <c r="B2" s="1559"/>
      <c r="E2" s="384"/>
      <c r="F2" s="384"/>
      <c r="N2" s="1523" t="s">
        <v>1251</v>
      </c>
      <c r="O2" s="1559"/>
      <c r="P2" s="1559"/>
      <c r="R2" s="1522"/>
      <c r="U2" s="1522"/>
    </row>
    <row r="3" spans="1:21" x14ac:dyDescent="0.3">
      <c r="A3" s="1582" t="s">
        <v>1025</v>
      </c>
      <c r="B3" s="1559"/>
      <c r="N3" s="1523" t="s">
        <v>1555</v>
      </c>
      <c r="O3" s="1559"/>
      <c r="P3" s="1559"/>
      <c r="R3" s="1522"/>
      <c r="U3" s="1522"/>
    </row>
    <row r="4" spans="1:21" x14ac:dyDescent="0.3">
      <c r="A4" s="1582"/>
      <c r="B4" s="1559"/>
      <c r="N4" s="1523" t="s">
        <v>1773</v>
      </c>
      <c r="O4" s="1559" t="s">
        <v>2861</v>
      </c>
      <c r="P4" s="1559" t="s">
        <v>2861</v>
      </c>
      <c r="Q4" s="1577" t="s">
        <v>2860</v>
      </c>
      <c r="R4" s="1583" t="s">
        <v>1555</v>
      </c>
      <c r="U4" s="1522"/>
    </row>
    <row r="5" spans="1:21" x14ac:dyDescent="0.3">
      <c r="A5" s="1582" t="s">
        <v>1025</v>
      </c>
      <c r="B5" s="1559"/>
      <c r="O5" s="1559"/>
      <c r="P5" s="1559"/>
      <c r="U5" s="1522"/>
    </row>
    <row r="6" spans="1:21" x14ac:dyDescent="0.3">
      <c r="A6" s="1582" t="s">
        <v>1025</v>
      </c>
      <c r="B6" s="1559"/>
      <c r="O6" s="1559"/>
      <c r="P6" s="1559"/>
      <c r="R6" s="1522"/>
      <c r="U6" s="1522"/>
    </row>
    <row r="7" spans="1:21" ht="60" customHeight="1" x14ac:dyDescent="0.3">
      <c r="A7" s="1582" t="s">
        <v>1025</v>
      </c>
      <c r="B7" s="1559"/>
      <c r="C7" s="1279" t="s">
        <v>824</v>
      </c>
      <c r="D7" s="1280"/>
      <c r="E7" s="1281"/>
      <c r="F7" s="1279" t="s">
        <v>2462</v>
      </c>
      <c r="G7" s="1280"/>
      <c r="H7" s="1280"/>
      <c r="I7" s="1282"/>
      <c r="J7" s="1283" t="s">
        <v>642</v>
      </c>
      <c r="K7" s="1284"/>
      <c r="L7" s="1285"/>
      <c r="M7" s="1286" t="s">
        <v>1158</v>
      </c>
      <c r="N7" s="1287"/>
      <c r="O7" s="1559"/>
      <c r="P7" s="1559"/>
      <c r="R7" s="1522"/>
      <c r="U7" s="1522"/>
    </row>
    <row r="8" spans="1:21" x14ac:dyDescent="0.3">
      <c r="A8" s="1559"/>
      <c r="C8" s="46" t="s">
        <v>1555</v>
      </c>
      <c r="D8" s="46" t="s">
        <v>1251</v>
      </c>
      <c r="E8" s="46" t="s">
        <v>1773</v>
      </c>
      <c r="F8" s="46" t="s">
        <v>2650</v>
      </c>
      <c r="G8" s="46" t="s">
        <v>1619</v>
      </c>
      <c r="H8" s="46" t="s">
        <v>473</v>
      </c>
      <c r="I8" s="46" t="s">
        <v>654</v>
      </c>
      <c r="J8" s="70" t="s">
        <v>2651</v>
      </c>
      <c r="K8" s="70" t="s">
        <v>1620</v>
      </c>
      <c r="L8" s="70" t="s">
        <v>474</v>
      </c>
      <c r="M8" s="184" t="s">
        <v>1957</v>
      </c>
      <c r="N8" s="184" t="s">
        <v>836</v>
      </c>
      <c r="Q8" s="1581" t="s">
        <v>2859</v>
      </c>
      <c r="R8" s="1581"/>
      <c r="S8" s="1581"/>
      <c r="T8" s="1581"/>
      <c r="U8" s="1581"/>
    </row>
    <row r="9" spans="1:21" ht="18" customHeight="1" x14ac:dyDescent="0.3">
      <c r="A9" s="1559"/>
      <c r="C9" s="46"/>
      <c r="D9" s="46"/>
      <c r="E9" s="46"/>
      <c r="F9" s="184"/>
      <c r="G9" s="184"/>
      <c r="H9" s="46"/>
      <c r="I9" s="46"/>
      <c r="J9" s="46"/>
      <c r="K9" s="46"/>
      <c r="L9" s="70"/>
      <c r="M9" s="70"/>
      <c r="N9" s="70"/>
      <c r="O9" s="1559"/>
      <c r="P9" s="1559"/>
      <c r="Q9" s="1581"/>
      <c r="R9" s="1581"/>
      <c r="S9" s="1581"/>
      <c r="T9" s="1581"/>
      <c r="U9" s="1581"/>
    </row>
    <row r="10" spans="1:21" x14ac:dyDescent="0.3">
      <c r="A10" s="1559" t="s">
        <v>1025</v>
      </c>
      <c r="B10" s="1580" t="s">
        <v>1824</v>
      </c>
      <c r="C10" s="46"/>
      <c r="D10" s="46"/>
      <c r="E10" s="46"/>
      <c r="F10" s="184"/>
      <c r="G10" s="184"/>
      <c r="H10" s="46"/>
      <c r="I10" s="46"/>
      <c r="J10" s="46"/>
      <c r="K10" s="46"/>
      <c r="L10" s="70"/>
      <c r="M10" s="70"/>
      <c r="N10" s="70"/>
      <c r="O10" s="1559"/>
      <c r="P10" s="1559"/>
      <c r="Q10" s="1579"/>
      <c r="R10" s="1579" t="s">
        <v>2858</v>
      </c>
      <c r="S10" s="1579"/>
      <c r="T10" s="1579"/>
      <c r="U10" s="1579"/>
    </row>
    <row r="11" spans="1:21" x14ac:dyDescent="0.3">
      <c r="A11" s="1578"/>
      <c r="B11" s="1559" t="s">
        <v>2519</v>
      </c>
      <c r="C11" s="46"/>
      <c r="D11" s="46"/>
      <c r="E11" s="46"/>
      <c r="F11" s="184"/>
      <c r="G11" s="184"/>
      <c r="H11" s="46"/>
      <c r="I11" s="46"/>
      <c r="J11" s="46"/>
      <c r="K11" s="46"/>
      <c r="L11" s="70"/>
      <c r="M11" s="70"/>
      <c r="N11" s="70"/>
      <c r="O11" s="1559" t="s">
        <v>2857</v>
      </c>
      <c r="P11" s="1559" t="s">
        <v>2857</v>
      </c>
      <c r="Q11" s="1577" t="s">
        <v>2856</v>
      </c>
      <c r="R11" s="1576"/>
    </row>
    <row r="12" spans="1:21" x14ac:dyDescent="0.3">
      <c r="A12" s="1575"/>
      <c r="B12" s="1575"/>
      <c r="C12" s="46"/>
      <c r="D12" s="46"/>
      <c r="E12" s="46"/>
      <c r="F12" s="184"/>
      <c r="G12" s="184"/>
      <c r="H12" s="46"/>
      <c r="I12" s="46"/>
      <c r="J12" s="46"/>
      <c r="K12" s="46"/>
      <c r="L12" s="70"/>
      <c r="M12" s="70"/>
      <c r="N12" s="70"/>
      <c r="O12" s="1559" t="s">
        <v>2855</v>
      </c>
      <c r="P12" s="1559" t="s">
        <v>2854</v>
      </c>
      <c r="Q12" s="1574" t="s">
        <v>2853</v>
      </c>
      <c r="R12" s="1573"/>
    </row>
    <row r="13" spans="1:21" x14ac:dyDescent="0.3">
      <c r="A13" s="1575"/>
      <c r="B13" s="1575"/>
      <c r="C13" s="46"/>
      <c r="D13" s="46"/>
      <c r="E13" s="46"/>
      <c r="F13" s="184"/>
      <c r="G13" s="184"/>
      <c r="H13" s="46"/>
      <c r="I13" s="46"/>
      <c r="J13" s="46"/>
      <c r="K13" s="46"/>
      <c r="L13" s="70"/>
      <c r="M13" s="70"/>
      <c r="N13" s="70"/>
      <c r="O13" s="1559" t="s">
        <v>2852</v>
      </c>
      <c r="P13" s="1559" t="s">
        <v>2852</v>
      </c>
      <c r="Q13" s="1574" t="s">
        <v>2851</v>
      </c>
      <c r="R13" s="1573"/>
    </row>
    <row r="14" spans="1:21" x14ac:dyDescent="0.3">
      <c r="A14" s="1559"/>
      <c r="B14" s="1559"/>
      <c r="C14" s="46"/>
      <c r="D14" s="46"/>
      <c r="E14" s="46"/>
      <c r="F14" s="184"/>
      <c r="G14" s="184"/>
      <c r="H14" s="46"/>
      <c r="I14" s="46"/>
      <c r="J14" s="46"/>
      <c r="K14" s="46"/>
      <c r="L14" s="70"/>
      <c r="M14" s="70"/>
      <c r="N14" s="70"/>
      <c r="O14" s="1559" t="s">
        <v>2850</v>
      </c>
      <c r="P14" s="1559" t="s">
        <v>2850</v>
      </c>
      <c r="Q14" s="1574" t="s">
        <v>2849</v>
      </c>
      <c r="R14" s="1573"/>
    </row>
    <row r="15" spans="1:21" x14ac:dyDescent="0.3">
      <c r="A15" s="1559"/>
      <c r="B15" s="1559"/>
      <c r="C15" s="46">
        <v>0</v>
      </c>
      <c r="D15" s="46"/>
      <c r="E15" s="46"/>
      <c r="F15" s="184"/>
      <c r="G15" s="184"/>
      <c r="H15" s="46"/>
      <c r="I15" s="46"/>
      <c r="J15" s="46"/>
      <c r="K15" s="46"/>
      <c r="L15" s="70"/>
      <c r="M15" s="70"/>
      <c r="N15" s="70"/>
      <c r="O15" s="1559"/>
      <c r="P15" s="1559" t="s">
        <v>2848</v>
      </c>
      <c r="Q15" s="1574" t="s">
        <v>2847</v>
      </c>
      <c r="R15" s="1573"/>
    </row>
    <row r="16" spans="1:21" x14ac:dyDescent="0.3">
      <c r="A16" s="1559"/>
      <c r="B16" s="1559"/>
      <c r="C16" s="46">
        <v>0</v>
      </c>
      <c r="D16" s="46"/>
      <c r="E16" s="46"/>
      <c r="F16" s="184"/>
      <c r="G16" s="184"/>
      <c r="H16" s="46"/>
      <c r="I16" s="46"/>
      <c r="J16" s="46"/>
      <c r="K16" s="46"/>
      <c r="L16" s="70"/>
      <c r="M16" s="70"/>
      <c r="N16" s="70"/>
      <c r="O16" s="1559"/>
      <c r="P16" s="1559" t="s">
        <v>2846</v>
      </c>
      <c r="Q16" s="1574" t="s">
        <v>2845</v>
      </c>
      <c r="R16" s="1573"/>
    </row>
    <row r="17" spans="1:21" x14ac:dyDescent="0.3">
      <c r="A17" s="1559"/>
      <c r="B17" s="1559"/>
      <c r="C17" s="46">
        <v>0</v>
      </c>
      <c r="D17" s="46"/>
      <c r="E17" s="46"/>
      <c r="F17" s="184"/>
      <c r="G17" s="184"/>
      <c r="H17" s="46"/>
      <c r="I17" s="46"/>
      <c r="J17" s="46"/>
      <c r="K17" s="46"/>
      <c r="L17" s="70"/>
      <c r="M17" s="70"/>
      <c r="N17" s="70"/>
      <c r="O17" s="1559"/>
      <c r="P17" s="1559" t="s">
        <v>2844</v>
      </c>
      <c r="Q17" s="1574" t="s">
        <v>2843</v>
      </c>
      <c r="R17" s="1573"/>
    </row>
    <row r="18" spans="1:21" x14ac:dyDescent="0.3">
      <c r="A18" s="1559"/>
      <c r="B18" s="1559"/>
      <c r="C18" s="46">
        <v>0</v>
      </c>
      <c r="D18" s="46"/>
      <c r="E18" s="46"/>
      <c r="F18" s="184"/>
      <c r="G18" s="184"/>
      <c r="H18" s="46"/>
      <c r="I18" s="46"/>
      <c r="J18" s="46"/>
      <c r="K18" s="46"/>
      <c r="L18" s="70"/>
      <c r="M18" s="70"/>
      <c r="N18" s="70"/>
      <c r="O18" s="1559"/>
      <c r="P18" s="1559" t="s">
        <v>2842</v>
      </c>
      <c r="Q18" s="1574" t="s">
        <v>2841</v>
      </c>
      <c r="R18" s="1573"/>
    </row>
    <row r="19" spans="1:21" x14ac:dyDescent="0.3">
      <c r="A19" s="1559"/>
      <c r="B19" s="1559"/>
      <c r="C19" s="46">
        <v>0</v>
      </c>
      <c r="D19" s="46"/>
      <c r="E19" s="46"/>
      <c r="F19" s="184"/>
      <c r="G19" s="184"/>
      <c r="H19" s="46"/>
      <c r="I19" s="46"/>
      <c r="J19" s="46"/>
      <c r="K19" s="46"/>
      <c r="L19" s="70"/>
      <c r="M19" s="70"/>
      <c r="N19" s="70"/>
      <c r="O19" s="1559"/>
      <c r="P19" s="1559" t="s">
        <v>2840</v>
      </c>
      <c r="Q19" s="1574" t="s">
        <v>2839</v>
      </c>
      <c r="R19" s="1573"/>
    </row>
    <row r="20" spans="1:21" x14ac:dyDescent="0.3">
      <c r="A20" s="1559"/>
      <c r="B20" s="1559"/>
      <c r="C20" s="46">
        <v>0</v>
      </c>
      <c r="D20" s="46"/>
      <c r="E20" s="46"/>
      <c r="F20" s="184"/>
      <c r="G20" s="184"/>
      <c r="H20" s="46"/>
      <c r="I20" s="46"/>
      <c r="J20" s="46"/>
      <c r="K20" s="46"/>
      <c r="L20" s="70"/>
      <c r="M20" s="70"/>
      <c r="N20" s="70"/>
      <c r="O20" s="1559"/>
      <c r="P20" s="1559" t="s">
        <v>2838</v>
      </c>
      <c r="Q20" s="1574" t="s">
        <v>2837</v>
      </c>
      <c r="R20" s="1573"/>
    </row>
    <row r="21" spans="1:21" x14ac:dyDescent="0.3">
      <c r="A21" s="1559"/>
      <c r="B21" s="1559"/>
      <c r="C21" s="46">
        <v>0</v>
      </c>
      <c r="D21" s="46"/>
      <c r="E21" s="46"/>
      <c r="F21" s="184"/>
      <c r="G21" s="184"/>
      <c r="H21" s="46"/>
      <c r="I21" s="46"/>
      <c r="J21" s="46"/>
      <c r="K21" s="46"/>
      <c r="L21" s="70"/>
      <c r="M21" s="70"/>
      <c r="N21" s="70"/>
      <c r="O21" s="1559"/>
      <c r="P21" s="1559" t="s">
        <v>2836</v>
      </c>
      <c r="Q21" s="1572" t="s">
        <v>2835</v>
      </c>
      <c r="R21" s="1571"/>
    </row>
    <row r="22" spans="1:21" x14ac:dyDescent="0.3">
      <c r="A22" s="1559" t="s">
        <v>1025</v>
      </c>
      <c r="B22" s="1559"/>
      <c r="C22" s="46"/>
      <c r="D22" s="46"/>
      <c r="E22" s="46"/>
      <c r="F22" s="184"/>
      <c r="G22" s="184"/>
      <c r="H22" s="46"/>
      <c r="I22" s="46"/>
      <c r="J22" s="46"/>
      <c r="K22" s="46"/>
      <c r="L22" s="70"/>
      <c r="M22" s="70"/>
      <c r="N22" s="70"/>
      <c r="O22" s="1559" t="s">
        <v>2834</v>
      </c>
      <c r="P22" s="1559" t="s">
        <v>2834</v>
      </c>
      <c r="Q22" s="1570"/>
    </row>
    <row r="23" spans="1:21" x14ac:dyDescent="0.3">
      <c r="A23" s="1559"/>
      <c r="B23" s="1559" t="s">
        <v>1347</v>
      </c>
      <c r="C23" s="46"/>
      <c r="D23" s="46"/>
      <c r="E23" s="46"/>
      <c r="F23" s="184"/>
      <c r="G23" s="184"/>
      <c r="H23" s="46"/>
      <c r="I23" s="46"/>
      <c r="J23" s="46"/>
      <c r="K23" s="46"/>
      <c r="L23" s="70"/>
      <c r="M23" s="70"/>
      <c r="N23" s="70"/>
      <c r="O23" s="1559" t="s">
        <v>2833</v>
      </c>
      <c r="P23" s="1559" t="s">
        <v>2833</v>
      </c>
      <c r="R23" s="1569"/>
    </row>
    <row r="24" spans="1:21" ht="15" customHeight="1" x14ac:dyDescent="0.3">
      <c r="C24" s="46"/>
      <c r="D24" s="46">
        <v>0</v>
      </c>
      <c r="E24" s="46"/>
      <c r="F24" s="184"/>
      <c r="G24" s="184"/>
      <c r="H24" s="46"/>
      <c r="I24" s="46"/>
      <c r="J24" s="46"/>
      <c r="K24" s="46"/>
      <c r="L24" s="70"/>
      <c r="M24" s="70"/>
      <c r="N24" s="70"/>
      <c r="O24" s="1559"/>
      <c r="P24" s="1559"/>
      <c r="Q24" s="1559"/>
      <c r="R24" s="1568"/>
    </row>
    <row r="25" spans="1:21" ht="44.25" customHeight="1" x14ac:dyDescent="0.3">
      <c r="C25" s="46"/>
      <c r="D25" s="46"/>
      <c r="E25" s="46"/>
      <c r="F25" s="184"/>
      <c r="G25" s="184"/>
      <c r="H25" s="46"/>
      <c r="I25" s="46"/>
      <c r="J25" s="46"/>
      <c r="K25" s="46"/>
      <c r="L25" s="70"/>
      <c r="M25" s="70"/>
      <c r="N25" s="70"/>
      <c r="O25" s="1559"/>
      <c r="P25" s="1559"/>
      <c r="Q25" s="1544" t="s">
        <v>2832</v>
      </c>
      <c r="R25" s="1544"/>
      <c r="S25" s="1544"/>
      <c r="T25" s="1544"/>
      <c r="U25" s="1544"/>
    </row>
    <row r="26" spans="1:21" x14ac:dyDescent="0.3">
      <c r="C26" s="46"/>
      <c r="D26" s="46"/>
      <c r="E26" s="46"/>
      <c r="F26" s="184"/>
      <c r="G26" s="184"/>
      <c r="H26" s="46"/>
      <c r="I26" s="46"/>
      <c r="J26" s="46"/>
      <c r="K26" s="46"/>
      <c r="L26" s="70"/>
      <c r="M26" s="70"/>
      <c r="N26" s="70"/>
      <c r="O26" s="1559"/>
      <c r="P26" s="1559"/>
      <c r="Q26" s="1555"/>
      <c r="R26" s="1555"/>
      <c r="S26" s="1567"/>
      <c r="T26" s="1567"/>
    </row>
    <row r="27" spans="1:21" x14ac:dyDescent="0.3">
      <c r="C27" s="46"/>
      <c r="D27" s="46"/>
      <c r="E27" s="46"/>
      <c r="F27" s="184"/>
      <c r="G27" s="184"/>
      <c r="H27" s="46"/>
      <c r="I27" s="46"/>
      <c r="J27" s="46"/>
      <c r="K27" s="46"/>
      <c r="L27" s="70"/>
      <c r="M27" s="70"/>
      <c r="N27" s="70"/>
      <c r="O27" s="1559"/>
      <c r="P27" s="1559"/>
      <c r="Q27" s="1566" t="s">
        <v>2831</v>
      </c>
      <c r="R27" s="1566"/>
      <c r="S27" s="1566"/>
      <c r="T27" s="1565" t="s">
        <v>2830</v>
      </c>
      <c r="U27" s="1565" t="s">
        <v>1723</v>
      </c>
    </row>
    <row r="28" spans="1:21" x14ac:dyDescent="0.3">
      <c r="C28" s="46"/>
      <c r="D28" s="46"/>
      <c r="E28" s="46"/>
      <c r="F28" s="184"/>
      <c r="G28" s="184"/>
      <c r="H28" s="46"/>
      <c r="I28" s="46"/>
      <c r="J28" s="46"/>
      <c r="K28" s="46"/>
      <c r="L28" s="70"/>
      <c r="M28" s="70"/>
      <c r="N28" s="70"/>
      <c r="O28" s="1559"/>
      <c r="P28" s="1559"/>
      <c r="Q28" s="1564"/>
      <c r="R28" s="1564"/>
      <c r="S28" s="1563"/>
      <c r="T28" s="1562"/>
      <c r="U28" s="1551"/>
    </row>
    <row r="29" spans="1:21" x14ac:dyDescent="0.3">
      <c r="C29" s="46"/>
      <c r="D29" s="46"/>
      <c r="E29" s="46"/>
      <c r="F29" s="184"/>
      <c r="G29" s="184"/>
      <c r="H29" s="46"/>
      <c r="I29" s="46"/>
      <c r="J29" s="46"/>
      <c r="K29" s="46"/>
      <c r="L29" s="70"/>
      <c r="M29" s="70"/>
      <c r="N29" s="70"/>
      <c r="O29" s="1559"/>
      <c r="P29" s="1559"/>
      <c r="Q29" s="1558" t="s">
        <v>2829</v>
      </c>
      <c r="R29" s="1561" t="s">
        <v>2828</v>
      </c>
      <c r="S29" s="1560"/>
      <c r="T29" s="1547" t="s">
        <v>2363</v>
      </c>
      <c r="U29" s="1551"/>
    </row>
    <row r="30" spans="1:21" x14ac:dyDescent="0.3">
      <c r="C30" s="46"/>
      <c r="D30" s="46"/>
      <c r="E30" s="46"/>
      <c r="F30" s="184"/>
      <c r="G30" s="184"/>
      <c r="H30" s="46"/>
      <c r="I30" s="46"/>
      <c r="J30" s="46"/>
      <c r="K30" s="46"/>
      <c r="L30" s="70"/>
      <c r="M30" s="70"/>
      <c r="N30" s="70"/>
      <c r="O30" s="1559"/>
      <c r="P30" s="1559"/>
      <c r="Q30" s="1555"/>
      <c r="R30" s="1555"/>
      <c r="S30" s="1554"/>
      <c r="T30" s="1553"/>
      <c r="U30" s="1551"/>
    </row>
    <row r="31" spans="1:21" ht="29.1" customHeight="1" x14ac:dyDescent="0.3">
      <c r="C31" s="46">
        <v>0</v>
      </c>
      <c r="D31" s="46"/>
      <c r="E31" s="46"/>
      <c r="F31" s="184"/>
      <c r="G31" s="184"/>
      <c r="H31" s="46"/>
      <c r="I31" s="46"/>
      <c r="J31" s="46"/>
      <c r="K31" s="46"/>
      <c r="L31" s="70"/>
      <c r="M31" s="70"/>
      <c r="N31" s="70"/>
      <c r="O31" s="1559"/>
      <c r="P31" s="1559"/>
      <c r="Q31" s="1558" t="s">
        <v>2827</v>
      </c>
      <c r="R31" s="1561" t="s">
        <v>2826</v>
      </c>
      <c r="S31" s="1560"/>
      <c r="T31" s="1547" t="s">
        <v>2789</v>
      </c>
      <c r="U31" s="1551"/>
    </row>
    <row r="32" spans="1:21" x14ac:dyDescent="0.3">
      <c r="C32" s="46">
        <v>0</v>
      </c>
      <c r="D32" s="46"/>
      <c r="E32" s="46"/>
      <c r="F32" s="184"/>
      <c r="G32" s="184"/>
      <c r="H32" s="46"/>
      <c r="I32" s="46"/>
      <c r="J32" s="46"/>
      <c r="K32" s="46"/>
      <c r="L32" s="70"/>
      <c r="M32" s="70"/>
      <c r="N32" s="70"/>
      <c r="O32" s="1559"/>
      <c r="P32" s="1559"/>
      <c r="Q32" s="1555"/>
      <c r="R32" s="1555"/>
      <c r="S32" s="1554"/>
      <c r="T32" s="1553"/>
      <c r="U32" s="1551"/>
    </row>
    <row r="33" spans="1:21" ht="43.35" customHeight="1" x14ac:dyDescent="0.3">
      <c r="C33" s="46">
        <v>0</v>
      </c>
      <c r="D33" s="46"/>
      <c r="E33" s="46"/>
      <c r="F33" s="184"/>
      <c r="G33" s="184"/>
      <c r="H33" s="46"/>
      <c r="I33" s="46"/>
      <c r="J33" s="46"/>
      <c r="K33" s="46"/>
      <c r="L33" s="70"/>
      <c r="M33" s="70"/>
      <c r="N33" s="70"/>
      <c r="O33" s="1559"/>
      <c r="P33" s="1559"/>
      <c r="Q33" s="1558" t="s">
        <v>2825</v>
      </c>
      <c r="R33" s="1561" t="s">
        <v>2824</v>
      </c>
      <c r="S33" s="1560"/>
      <c r="T33" s="1547" t="s">
        <v>2785</v>
      </c>
      <c r="U33" s="1551"/>
    </row>
    <row r="34" spans="1:21" x14ac:dyDescent="0.3">
      <c r="C34" s="46">
        <v>0</v>
      </c>
      <c r="D34" s="46"/>
      <c r="E34" s="46"/>
      <c r="F34" s="184"/>
      <c r="G34" s="184"/>
      <c r="H34" s="46"/>
      <c r="I34" s="46"/>
      <c r="J34" s="46"/>
      <c r="K34" s="46"/>
      <c r="L34" s="70"/>
      <c r="M34" s="70"/>
      <c r="N34" s="70"/>
      <c r="O34" s="1559"/>
      <c r="P34" s="1559"/>
      <c r="Q34" s="1555"/>
      <c r="R34" s="1555"/>
      <c r="S34" s="1554"/>
      <c r="T34" s="1553"/>
      <c r="U34" s="1551"/>
    </row>
    <row r="35" spans="1:21" ht="46.5" customHeight="1" x14ac:dyDescent="0.3">
      <c r="A35" s="1559"/>
      <c r="C35" s="46"/>
      <c r="D35" s="46"/>
      <c r="E35" s="46"/>
      <c r="F35" s="184"/>
      <c r="G35" s="184"/>
      <c r="H35" s="46"/>
      <c r="I35" s="46"/>
      <c r="J35" s="46"/>
      <c r="K35" s="46"/>
      <c r="L35" s="70"/>
      <c r="M35" s="70"/>
      <c r="N35" s="70"/>
      <c r="O35" s="1559"/>
      <c r="P35" s="1559"/>
      <c r="Q35" s="1558" t="s">
        <v>2823</v>
      </c>
      <c r="R35" s="1561" t="s">
        <v>2822</v>
      </c>
      <c r="S35" s="1560"/>
      <c r="T35" s="1547" t="s">
        <v>1483</v>
      </c>
      <c r="U35" s="1551"/>
    </row>
    <row r="36" spans="1:21" x14ac:dyDescent="0.3">
      <c r="C36" s="46"/>
      <c r="D36" s="46"/>
      <c r="E36" s="46"/>
      <c r="F36" s="184"/>
      <c r="G36" s="184"/>
      <c r="H36" s="46"/>
      <c r="I36" s="46"/>
      <c r="J36" s="46"/>
      <c r="K36" s="46"/>
      <c r="L36" s="70"/>
      <c r="M36" s="70"/>
      <c r="N36" s="70"/>
      <c r="Q36" s="1555"/>
      <c r="R36" s="1555"/>
      <c r="S36" s="1554"/>
      <c r="T36" s="1553"/>
      <c r="U36" s="1551"/>
    </row>
    <row r="37" spans="1:21" ht="15" customHeight="1" x14ac:dyDescent="0.3">
      <c r="C37" s="46"/>
      <c r="D37" s="46"/>
      <c r="E37" s="46"/>
      <c r="F37" s="184"/>
      <c r="G37" s="184"/>
      <c r="H37" s="46"/>
      <c r="I37" s="46"/>
      <c r="J37" s="46"/>
      <c r="K37" s="46"/>
      <c r="L37" s="70"/>
      <c r="M37" s="70"/>
      <c r="N37" s="70"/>
      <c r="Q37" s="1558" t="s">
        <v>2821</v>
      </c>
      <c r="R37" s="1561" t="s">
        <v>2820</v>
      </c>
      <c r="S37" s="1560"/>
      <c r="T37" s="1547" t="s">
        <v>2531</v>
      </c>
      <c r="U37" s="1551"/>
    </row>
    <row r="38" spans="1:21" x14ac:dyDescent="0.3">
      <c r="C38" s="46">
        <v>0</v>
      </c>
      <c r="D38" s="46"/>
      <c r="E38" s="46"/>
      <c r="F38" s="184"/>
      <c r="G38" s="184"/>
      <c r="H38" s="46"/>
      <c r="I38" s="46"/>
      <c r="J38" s="46"/>
      <c r="K38" s="46"/>
      <c r="L38" s="70"/>
      <c r="M38" s="70"/>
      <c r="N38" s="70"/>
      <c r="Q38" s="1555"/>
      <c r="R38" s="1555"/>
      <c r="S38" s="1554"/>
      <c r="T38" s="1553"/>
      <c r="U38" s="1551"/>
    </row>
    <row r="39" spans="1:21" ht="34.5" customHeight="1" x14ac:dyDescent="0.3">
      <c r="C39" s="46">
        <v>0</v>
      </c>
      <c r="D39" s="46"/>
      <c r="E39" s="46"/>
      <c r="F39" s="184"/>
      <c r="G39" s="184"/>
      <c r="H39" s="46"/>
      <c r="I39" s="46"/>
      <c r="J39" s="46"/>
      <c r="K39" s="46"/>
      <c r="L39" s="70"/>
      <c r="M39" s="70"/>
      <c r="N39" s="70"/>
      <c r="Q39" s="1558" t="s">
        <v>2819</v>
      </c>
      <c r="R39" s="1561" t="s">
        <v>2818</v>
      </c>
      <c r="S39" s="1560"/>
      <c r="T39" s="1547" t="s">
        <v>154</v>
      </c>
      <c r="U39" s="1551"/>
    </row>
    <row r="40" spans="1:21" x14ac:dyDescent="0.3">
      <c r="C40" s="46"/>
      <c r="D40" s="46"/>
      <c r="E40" s="46"/>
      <c r="F40" s="184"/>
      <c r="G40" s="184"/>
      <c r="H40" s="46"/>
      <c r="I40" s="46"/>
      <c r="J40" s="46"/>
      <c r="K40" s="46"/>
      <c r="L40" s="70"/>
      <c r="M40" s="70"/>
      <c r="N40" s="70"/>
      <c r="Q40" s="1555"/>
      <c r="R40" s="1555"/>
      <c r="S40" s="1554"/>
      <c r="T40" s="1553"/>
      <c r="U40" s="1551"/>
    </row>
    <row r="41" spans="1:21" ht="48.6" customHeight="1" x14ac:dyDescent="0.3">
      <c r="C41" s="46"/>
      <c r="D41" s="46"/>
      <c r="E41" s="46"/>
      <c r="F41" s="184"/>
      <c r="G41" s="184"/>
      <c r="H41" s="46"/>
      <c r="I41" s="46"/>
      <c r="J41" s="46"/>
      <c r="K41" s="46"/>
      <c r="L41" s="70"/>
      <c r="M41" s="70"/>
      <c r="N41" s="70"/>
      <c r="Q41" s="1558" t="s">
        <v>2817</v>
      </c>
      <c r="R41" s="1561" t="s">
        <v>2816</v>
      </c>
      <c r="S41" s="1560"/>
      <c r="T41" s="1547" t="s">
        <v>1173</v>
      </c>
      <c r="U41" s="1551"/>
    </row>
    <row r="42" spans="1:21" x14ac:dyDescent="0.3">
      <c r="C42" s="46">
        <v>0</v>
      </c>
      <c r="D42" s="46"/>
      <c r="E42" s="46"/>
      <c r="F42" s="184"/>
      <c r="G42" s="184"/>
      <c r="H42" s="46"/>
      <c r="I42" s="46"/>
      <c r="J42" s="46"/>
      <c r="K42" s="46"/>
      <c r="L42" s="70"/>
      <c r="M42" s="70"/>
      <c r="N42" s="70"/>
      <c r="Q42" s="1555"/>
      <c r="R42" s="1555"/>
      <c r="S42" s="1554"/>
      <c r="T42" s="1553"/>
      <c r="U42" s="1551"/>
    </row>
    <row r="43" spans="1:21" ht="34.5" customHeight="1" x14ac:dyDescent="0.3">
      <c r="C43" s="46">
        <v>0</v>
      </c>
      <c r="D43" s="46"/>
      <c r="E43" s="46"/>
      <c r="F43" s="184"/>
      <c r="G43" s="184"/>
      <c r="H43" s="46"/>
      <c r="I43" s="46"/>
      <c r="J43" s="46"/>
      <c r="K43" s="46"/>
      <c r="L43" s="70"/>
      <c r="M43" s="70"/>
      <c r="N43" s="70"/>
      <c r="Q43" s="1558" t="s">
        <v>2815</v>
      </c>
      <c r="R43" s="1561"/>
      <c r="S43" s="1560"/>
      <c r="T43" s="1547" t="s">
        <v>2814</v>
      </c>
      <c r="U43" s="1551"/>
    </row>
    <row r="44" spans="1:21" x14ac:dyDescent="0.3">
      <c r="C44" s="46">
        <v>0</v>
      </c>
      <c r="D44" s="46"/>
      <c r="E44" s="46"/>
      <c r="F44" s="184"/>
      <c r="G44" s="184"/>
      <c r="H44" s="46"/>
      <c r="I44" s="46"/>
      <c r="J44" s="46"/>
      <c r="K44" s="46"/>
      <c r="L44" s="70"/>
      <c r="M44" s="70"/>
      <c r="N44" s="70"/>
      <c r="Q44" s="1555"/>
      <c r="R44" s="1555"/>
      <c r="S44" s="1554"/>
      <c r="T44" s="1553"/>
      <c r="U44" s="1551"/>
    </row>
    <row r="45" spans="1:21" ht="33.75" customHeight="1" x14ac:dyDescent="0.3">
      <c r="A45" s="1559"/>
      <c r="C45" s="46">
        <v>0</v>
      </c>
      <c r="D45" s="46"/>
      <c r="E45" s="46"/>
      <c r="F45" s="184"/>
      <c r="G45" s="184"/>
      <c r="H45" s="46"/>
      <c r="I45" s="46"/>
      <c r="J45" s="46"/>
      <c r="K45" s="46"/>
      <c r="L45" s="70"/>
      <c r="M45" s="70"/>
      <c r="N45" s="70"/>
      <c r="Q45" s="1558" t="s">
        <v>2813</v>
      </c>
      <c r="R45" s="1561"/>
      <c r="S45" s="1560"/>
      <c r="T45" s="1547" t="s">
        <v>1182</v>
      </c>
      <c r="U45" s="1551"/>
    </row>
    <row r="46" spans="1:21" x14ac:dyDescent="0.3">
      <c r="C46" s="46"/>
      <c r="D46" s="46"/>
      <c r="E46" s="46"/>
      <c r="F46" s="184"/>
      <c r="G46" s="184"/>
      <c r="H46" s="46"/>
      <c r="I46" s="46"/>
      <c r="J46" s="46"/>
      <c r="K46" s="46"/>
      <c r="L46" s="70"/>
      <c r="M46" s="70"/>
      <c r="N46" s="70"/>
      <c r="Q46" s="1555"/>
      <c r="R46" s="1555"/>
      <c r="S46" s="1554"/>
      <c r="T46" s="1553"/>
      <c r="U46" s="1551"/>
    </row>
    <row r="47" spans="1:21" ht="33.75" customHeight="1" x14ac:dyDescent="0.3">
      <c r="A47" s="1559"/>
      <c r="C47" s="46"/>
      <c r="D47" s="46"/>
      <c r="E47" s="46"/>
      <c r="F47" s="184"/>
      <c r="G47" s="184"/>
      <c r="H47" s="46"/>
      <c r="I47" s="46"/>
      <c r="J47" s="46"/>
      <c r="K47" s="46"/>
      <c r="L47" s="70"/>
      <c r="M47" s="70"/>
      <c r="N47" s="70"/>
      <c r="Q47" s="1558" t="s">
        <v>2812</v>
      </c>
      <c r="R47" s="1561" t="s">
        <v>2811</v>
      </c>
      <c r="S47" s="1560"/>
      <c r="T47" s="1547" t="s">
        <v>2666</v>
      </c>
      <c r="U47" s="1551"/>
    </row>
    <row r="48" spans="1:21" x14ac:dyDescent="0.3">
      <c r="C48" s="46"/>
      <c r="D48" s="46"/>
      <c r="E48" s="46"/>
      <c r="F48" s="184"/>
      <c r="G48" s="184"/>
      <c r="H48" s="46"/>
      <c r="I48" s="46"/>
      <c r="J48" s="46"/>
      <c r="K48" s="46"/>
      <c r="L48" s="70"/>
      <c r="M48" s="70"/>
      <c r="N48" s="70"/>
      <c r="Q48" s="1555"/>
      <c r="R48" s="1555"/>
      <c r="S48" s="1554"/>
      <c r="T48" s="1553"/>
      <c r="U48" s="1551"/>
    </row>
    <row r="49" spans="1:21" ht="33.75" customHeight="1" x14ac:dyDescent="0.3">
      <c r="A49" s="1559"/>
      <c r="C49" s="46"/>
      <c r="D49" s="46"/>
      <c r="E49" s="46"/>
      <c r="F49" s="184"/>
      <c r="G49" s="184"/>
      <c r="H49" s="46"/>
      <c r="I49" s="46"/>
      <c r="J49" s="46"/>
      <c r="K49" s="46"/>
      <c r="L49" s="70"/>
      <c r="M49" s="70"/>
      <c r="N49" s="70"/>
      <c r="Q49" s="1558" t="s">
        <v>2810</v>
      </c>
      <c r="R49" s="1561" t="s">
        <v>2809</v>
      </c>
      <c r="S49" s="1560"/>
      <c r="T49" s="1547" t="s">
        <v>2760</v>
      </c>
      <c r="U49" s="1551"/>
    </row>
    <row r="50" spans="1:21" x14ac:dyDescent="0.3">
      <c r="C50" s="46"/>
      <c r="D50" s="46"/>
      <c r="E50" s="46"/>
      <c r="F50" s="184"/>
      <c r="G50" s="184"/>
      <c r="H50" s="46"/>
      <c r="I50" s="46"/>
      <c r="J50" s="46"/>
      <c r="K50" s="46"/>
      <c r="L50" s="70"/>
      <c r="M50" s="70"/>
      <c r="N50" s="70"/>
      <c r="Q50" s="1555"/>
      <c r="R50" s="1555"/>
      <c r="S50" s="1554"/>
      <c r="T50" s="1553"/>
      <c r="U50" s="1551"/>
    </row>
    <row r="51" spans="1:21" ht="33.75" customHeight="1" x14ac:dyDescent="0.3">
      <c r="A51" s="1559"/>
      <c r="C51" s="46">
        <v>0</v>
      </c>
      <c r="D51" s="46"/>
      <c r="E51" s="46"/>
      <c r="F51" s="184"/>
      <c r="G51" s="184"/>
      <c r="H51" s="46"/>
      <c r="I51" s="46"/>
      <c r="J51" s="46"/>
      <c r="K51" s="46"/>
      <c r="L51" s="70"/>
      <c r="M51" s="70"/>
      <c r="N51" s="70"/>
      <c r="Q51" s="1558" t="s">
        <v>2808</v>
      </c>
      <c r="R51" s="1561"/>
      <c r="S51" s="1560"/>
      <c r="T51" s="1547" t="s">
        <v>1829</v>
      </c>
      <c r="U51" s="1551"/>
    </row>
    <row r="52" spans="1:21" x14ac:dyDescent="0.3">
      <c r="C52" s="46">
        <v>0</v>
      </c>
      <c r="D52" s="46"/>
      <c r="E52" s="46"/>
      <c r="F52" s="184"/>
      <c r="G52" s="184"/>
      <c r="H52" s="46"/>
      <c r="I52" s="46"/>
      <c r="J52" s="46"/>
      <c r="K52" s="46"/>
      <c r="L52" s="70"/>
      <c r="M52" s="70"/>
      <c r="N52" s="70"/>
      <c r="Q52" s="1555"/>
      <c r="R52" s="1555"/>
      <c r="S52" s="1554"/>
      <c r="T52" s="1553"/>
      <c r="U52" s="1551"/>
    </row>
    <row r="53" spans="1:21" ht="33.75" customHeight="1" x14ac:dyDescent="0.3">
      <c r="A53" s="1559"/>
      <c r="C53" s="46"/>
      <c r="D53" s="46"/>
      <c r="E53" s="46"/>
      <c r="F53" s="184"/>
      <c r="G53" s="184"/>
      <c r="H53" s="46"/>
      <c r="I53" s="46"/>
      <c r="J53" s="46"/>
      <c r="K53" s="46"/>
      <c r="L53" s="70"/>
      <c r="M53" s="70"/>
      <c r="N53" s="70"/>
      <c r="Q53" s="1558" t="s">
        <v>2807</v>
      </c>
      <c r="R53" s="1561"/>
      <c r="S53" s="1560"/>
      <c r="T53" s="1547" t="s">
        <v>4</v>
      </c>
      <c r="U53" s="1551"/>
    </row>
    <row r="54" spans="1:21" ht="33.75" customHeight="1" x14ac:dyDescent="0.3">
      <c r="A54" s="1559"/>
      <c r="C54" s="46"/>
      <c r="D54" s="46">
        <v>0</v>
      </c>
      <c r="E54" s="46"/>
      <c r="F54" s="184"/>
      <c r="G54" s="184"/>
      <c r="H54" s="46"/>
      <c r="I54" s="46"/>
      <c r="J54" s="46"/>
      <c r="K54" s="46"/>
      <c r="L54" s="70"/>
      <c r="M54" s="70"/>
      <c r="N54" s="70"/>
      <c r="Q54" s="1558" t="s">
        <v>2806</v>
      </c>
      <c r="R54" s="1557" t="s">
        <v>2805</v>
      </c>
      <c r="S54" s="1556"/>
      <c r="T54" s="1547" t="s">
        <v>2804</v>
      </c>
      <c r="U54" s="1551"/>
    </row>
    <row r="55" spans="1:21" ht="12.75" customHeight="1" x14ac:dyDescent="0.3">
      <c r="A55" s="1559"/>
      <c r="C55" s="46"/>
      <c r="D55" s="46">
        <v>0</v>
      </c>
      <c r="E55" s="46"/>
      <c r="F55" s="184"/>
      <c r="G55" s="184"/>
      <c r="H55" s="46"/>
      <c r="I55" s="46"/>
      <c r="J55" s="46"/>
      <c r="K55" s="46"/>
      <c r="L55" s="70"/>
      <c r="M55" s="70"/>
      <c r="N55" s="70"/>
      <c r="Q55" s="1555"/>
      <c r="R55" s="1555"/>
      <c r="S55" s="1554"/>
      <c r="T55" s="1553"/>
      <c r="U55" s="1551"/>
    </row>
    <row r="56" spans="1:21" ht="33.75" customHeight="1" x14ac:dyDescent="0.3">
      <c r="A56" s="1559"/>
      <c r="C56" s="46"/>
      <c r="D56" s="46">
        <v>0</v>
      </c>
      <c r="E56" s="46"/>
      <c r="F56" s="184"/>
      <c r="G56" s="184"/>
      <c r="H56" s="46"/>
      <c r="I56" s="46"/>
      <c r="J56" s="46"/>
      <c r="K56" s="46"/>
      <c r="L56" s="70"/>
      <c r="M56" s="70"/>
      <c r="N56" s="70"/>
      <c r="Q56" s="1558" t="s">
        <v>2250</v>
      </c>
      <c r="R56" s="1557" t="s">
        <v>2250</v>
      </c>
      <c r="S56" s="1556"/>
      <c r="T56" s="1547" t="s">
        <v>2803</v>
      </c>
      <c r="U56" s="1551"/>
    </row>
    <row r="57" spans="1:21" x14ac:dyDescent="0.3">
      <c r="C57" s="46"/>
      <c r="D57" s="46">
        <v>0</v>
      </c>
      <c r="E57" s="46"/>
      <c r="F57" s="184"/>
      <c r="G57" s="184"/>
      <c r="H57" s="46"/>
      <c r="I57" s="46"/>
      <c r="J57" s="46"/>
      <c r="K57" s="46"/>
      <c r="L57" s="70"/>
      <c r="M57" s="70"/>
      <c r="N57" s="70"/>
      <c r="Q57" s="1555"/>
      <c r="R57" s="1555"/>
      <c r="S57" s="1554"/>
      <c r="T57" s="1553"/>
      <c r="U57" s="1551"/>
    </row>
    <row r="58" spans="1:21" ht="15" customHeight="1" x14ac:dyDescent="0.3">
      <c r="C58" s="46"/>
      <c r="D58" s="46">
        <v>0</v>
      </c>
      <c r="E58" s="46"/>
      <c r="F58" s="184"/>
      <c r="G58" s="184"/>
      <c r="H58" s="46"/>
      <c r="I58" s="46"/>
      <c r="J58" s="46"/>
      <c r="K58" s="46"/>
      <c r="L58" s="70"/>
      <c r="M58" s="70"/>
      <c r="N58" s="70"/>
      <c r="Q58" s="1552" t="s">
        <v>2802</v>
      </c>
      <c r="R58" s="1548" t="s">
        <v>2801</v>
      </c>
      <c r="S58" s="1548"/>
      <c r="T58" s="1547" t="s">
        <v>2800</v>
      </c>
      <c r="U58" s="1551"/>
    </row>
    <row r="59" spans="1:21" x14ac:dyDescent="0.3">
      <c r="C59" s="46"/>
      <c r="D59" s="46">
        <v>0</v>
      </c>
      <c r="E59" s="46"/>
      <c r="F59" s="184"/>
      <c r="G59" s="184"/>
      <c r="H59" s="46"/>
      <c r="I59" s="46"/>
      <c r="J59" s="46"/>
      <c r="K59" s="46"/>
      <c r="L59" s="70"/>
      <c r="M59" s="70"/>
      <c r="N59" s="70"/>
      <c r="Q59" s="1550"/>
      <c r="R59" s="1548" t="s">
        <v>2799</v>
      </c>
      <c r="S59" s="1548"/>
      <c r="T59" s="1547" t="s">
        <v>2798</v>
      </c>
    </row>
    <row r="60" spans="1:21" x14ac:dyDescent="0.3">
      <c r="C60" s="46"/>
      <c r="D60" s="46">
        <v>0</v>
      </c>
      <c r="E60" s="46"/>
      <c r="F60" s="184"/>
      <c r="G60" s="184"/>
      <c r="H60" s="46"/>
      <c r="I60" s="46"/>
      <c r="J60" s="46"/>
      <c r="K60" s="46"/>
      <c r="L60" s="70"/>
      <c r="M60" s="70"/>
      <c r="N60" s="70"/>
      <c r="Q60" s="1549"/>
      <c r="R60" s="1548" t="s">
        <v>2797</v>
      </c>
      <c r="S60" s="1548"/>
      <c r="T60" s="1547" t="s">
        <v>2796</v>
      </c>
    </row>
    <row r="61" spans="1:21" x14ac:dyDescent="0.3">
      <c r="C61" s="46"/>
      <c r="D61" s="46"/>
      <c r="E61" s="46"/>
      <c r="F61" s="184"/>
      <c r="G61" s="184"/>
      <c r="H61" s="46"/>
      <c r="I61" s="46"/>
      <c r="J61" s="46"/>
      <c r="K61" s="46"/>
      <c r="L61" s="70"/>
      <c r="M61" s="70"/>
      <c r="N61" s="70"/>
      <c r="Q61" s="1546"/>
      <c r="U61" s="1545"/>
    </row>
    <row r="62" spans="1:21" x14ac:dyDescent="0.3">
      <c r="C62" s="46"/>
      <c r="D62" s="46"/>
      <c r="E62" s="46"/>
      <c r="F62" s="184"/>
      <c r="G62" s="184"/>
      <c r="H62" s="46"/>
      <c r="I62" s="46"/>
      <c r="J62" s="46"/>
      <c r="K62" s="46"/>
      <c r="L62" s="70"/>
      <c r="M62" s="70"/>
      <c r="N62" s="70"/>
      <c r="Q62" s="1546"/>
      <c r="U62" s="1545"/>
    </row>
    <row r="63" spans="1:21" ht="17.399999999999999" x14ac:dyDescent="0.3">
      <c r="C63" s="46">
        <v>0</v>
      </c>
      <c r="D63" s="46"/>
      <c r="E63" s="46"/>
      <c r="F63" s="184"/>
      <c r="G63" s="184"/>
      <c r="H63" s="46"/>
      <c r="I63" s="46"/>
      <c r="J63" s="46"/>
      <c r="K63" s="46"/>
      <c r="L63" s="70"/>
      <c r="M63" s="70"/>
      <c r="N63" s="70"/>
      <c r="Q63" s="1544" t="s">
        <v>2795</v>
      </c>
      <c r="R63" s="1544"/>
      <c r="S63" s="1544"/>
      <c r="T63" s="1544"/>
      <c r="U63" s="1544"/>
    </row>
    <row r="64" spans="1:21" x14ac:dyDescent="0.3">
      <c r="C64" s="46">
        <v>0</v>
      </c>
      <c r="D64" s="46"/>
      <c r="E64" s="46"/>
      <c r="F64" s="184"/>
      <c r="G64" s="184"/>
      <c r="H64" s="46"/>
      <c r="I64" s="46"/>
      <c r="J64" s="46"/>
      <c r="K64" s="46"/>
      <c r="L64" s="70"/>
      <c r="M64" s="70"/>
      <c r="N64" s="70"/>
      <c r="Q64" t="s">
        <v>2794</v>
      </c>
      <c r="R64"/>
      <c r="S64"/>
      <c r="T64"/>
      <c r="U64"/>
    </row>
    <row r="65" spans="1:21" x14ac:dyDescent="0.3">
      <c r="C65" s="46">
        <v>0</v>
      </c>
      <c r="D65" s="46"/>
      <c r="E65" s="46"/>
      <c r="F65" s="46"/>
      <c r="G65" s="184"/>
      <c r="H65" s="46"/>
      <c r="I65" s="46"/>
      <c r="J65" s="46"/>
      <c r="K65" s="46"/>
      <c r="L65" s="46"/>
      <c r="M65" s="46"/>
      <c r="N65" s="46"/>
      <c r="Q65" t="s">
        <v>2793</v>
      </c>
      <c r="R65"/>
      <c r="S65"/>
      <c r="T65"/>
      <c r="U65"/>
    </row>
    <row r="66" spans="1:21" x14ac:dyDescent="0.3">
      <c r="C66" s="46">
        <v>0</v>
      </c>
      <c r="D66" s="46"/>
      <c r="E66" s="46"/>
      <c r="F66" s="184"/>
      <c r="G66" s="184"/>
      <c r="H66" s="46"/>
      <c r="I66" s="46"/>
      <c r="J66" s="46"/>
      <c r="K66" s="46"/>
      <c r="L66" s="70"/>
      <c r="M66" s="70"/>
      <c r="N66" s="70"/>
      <c r="Q66"/>
      <c r="R66"/>
      <c r="S66"/>
      <c r="T66"/>
      <c r="U66"/>
    </row>
    <row r="67" spans="1:21" x14ac:dyDescent="0.3">
      <c r="C67" s="46"/>
      <c r="D67" s="46"/>
      <c r="E67" s="46"/>
      <c r="F67" s="184"/>
      <c r="G67" s="184"/>
      <c r="H67" s="46"/>
      <c r="I67" s="46"/>
      <c r="J67" s="46"/>
      <c r="K67" s="46"/>
      <c r="L67" s="70"/>
      <c r="M67" s="70"/>
      <c r="N67" s="70"/>
      <c r="Q67" s="1532" t="s">
        <v>2363</v>
      </c>
      <c r="R67"/>
      <c r="S67"/>
      <c r="T67"/>
      <c r="U67"/>
    </row>
    <row r="68" spans="1:21" x14ac:dyDescent="0.3">
      <c r="C68" s="46"/>
      <c r="D68" s="46"/>
      <c r="E68" s="46"/>
      <c r="F68" s="184"/>
      <c r="G68" s="184"/>
      <c r="H68" s="46"/>
      <c r="I68" s="46"/>
      <c r="J68" s="46"/>
      <c r="K68" s="46"/>
      <c r="L68" s="70"/>
      <c r="M68" s="70"/>
      <c r="N68" s="70"/>
      <c r="Q68" s="188" t="s">
        <v>2754</v>
      </c>
      <c r="R68" s="1531" t="s">
        <v>515</v>
      </c>
      <c r="S68" s="188" t="s">
        <v>2779</v>
      </c>
      <c r="T68" s="1530" t="s">
        <v>2753</v>
      </c>
      <c r="U68" s="1530"/>
    </row>
    <row r="69" spans="1:21" x14ac:dyDescent="0.3">
      <c r="C69" s="46"/>
      <c r="D69" s="46"/>
      <c r="E69" s="46"/>
      <c r="F69" s="184"/>
      <c r="G69" s="184"/>
      <c r="H69" s="46"/>
      <c r="I69" s="46"/>
      <c r="J69" s="46"/>
      <c r="K69" s="46"/>
      <c r="L69" s="70"/>
      <c r="M69" s="70"/>
      <c r="N69" s="70"/>
      <c r="Q69" s="160" t="s">
        <v>2750</v>
      </c>
      <c r="R69" s="160" t="s">
        <v>2778</v>
      </c>
      <c r="S69" s="160" t="s">
        <v>2763</v>
      </c>
      <c r="T69" s="1529">
        <v>60211</v>
      </c>
      <c r="U69" s="1528"/>
    </row>
    <row r="70" spans="1:21" x14ac:dyDescent="0.3">
      <c r="C70" s="46"/>
      <c r="D70" s="46"/>
      <c r="E70" s="46"/>
      <c r="F70" s="184"/>
      <c r="G70" s="184"/>
      <c r="H70" s="46"/>
      <c r="I70" s="46"/>
      <c r="J70" s="46"/>
      <c r="K70" s="46"/>
      <c r="L70" s="70"/>
      <c r="M70" s="70"/>
      <c r="N70" s="70"/>
      <c r="Q70" s="296" t="s">
        <v>2747</v>
      </c>
      <c r="R70" s="160" t="s">
        <v>2792</v>
      </c>
      <c r="S70" s="49" t="s">
        <v>2791</v>
      </c>
      <c r="T70" s="1543" t="s">
        <v>1332</v>
      </c>
      <c r="U70" s="1542"/>
    </row>
    <row r="71" spans="1:21" x14ac:dyDescent="0.3">
      <c r="C71" s="46"/>
      <c r="D71" s="46"/>
      <c r="E71" s="46"/>
      <c r="F71" s="184"/>
      <c r="G71" s="184"/>
      <c r="H71" s="46"/>
      <c r="I71" s="46"/>
      <c r="J71" s="46"/>
      <c r="K71" s="46"/>
      <c r="L71" s="70"/>
      <c r="M71" s="70"/>
      <c r="N71" s="70"/>
      <c r="Q71" s="296" t="s">
        <v>2160</v>
      </c>
      <c r="R71" s="160"/>
      <c r="S71" s="1527" t="s">
        <v>2745</v>
      </c>
      <c r="T71" s="1526" t="s">
        <v>2790</v>
      </c>
      <c r="U71" s="1525"/>
    </row>
    <row r="72" spans="1:21" x14ac:dyDescent="0.3">
      <c r="C72" s="46"/>
      <c r="D72" s="46"/>
      <c r="E72" s="46"/>
      <c r="F72" s="184"/>
      <c r="G72" s="184"/>
      <c r="H72" s="46"/>
      <c r="I72" s="46"/>
      <c r="J72" s="46"/>
      <c r="K72" s="46"/>
      <c r="L72" s="70"/>
      <c r="M72" s="70"/>
      <c r="N72" s="70"/>
      <c r="Q72"/>
      <c r="R72"/>
      <c r="S72"/>
      <c r="T72"/>
      <c r="U72"/>
    </row>
    <row r="73" spans="1:21" x14ac:dyDescent="0.3">
      <c r="C73" s="46">
        <v>0</v>
      </c>
      <c r="D73" s="46"/>
      <c r="E73" s="46"/>
      <c r="F73" s="184"/>
      <c r="G73" s="184"/>
      <c r="H73" s="46"/>
      <c r="I73" s="46"/>
      <c r="J73" s="46"/>
      <c r="K73" s="46"/>
      <c r="L73" s="70"/>
      <c r="M73" s="70"/>
      <c r="N73" s="70"/>
      <c r="Q73" s="1532" t="s">
        <v>2789</v>
      </c>
      <c r="R73"/>
      <c r="S73"/>
      <c r="T73"/>
      <c r="U73"/>
    </row>
    <row r="74" spans="1:21" x14ac:dyDescent="0.3">
      <c r="C74" s="46">
        <v>0</v>
      </c>
      <c r="D74" s="46"/>
      <c r="E74" s="46"/>
      <c r="F74" s="184"/>
      <c r="G74" s="184"/>
      <c r="H74" s="46"/>
      <c r="I74" s="46"/>
      <c r="J74" s="46"/>
      <c r="K74" s="46"/>
      <c r="L74" s="70"/>
      <c r="M74" s="70"/>
      <c r="N74" s="70"/>
      <c r="Q74" s="188" t="s">
        <v>2754</v>
      </c>
      <c r="R74" s="1531" t="s">
        <v>515</v>
      </c>
      <c r="S74" s="188" t="s">
        <v>2779</v>
      </c>
      <c r="T74" s="1530" t="s">
        <v>2753</v>
      </c>
      <c r="U74" s="1530"/>
    </row>
    <row r="75" spans="1:21" x14ac:dyDescent="0.3">
      <c r="C75" s="46">
        <v>0</v>
      </c>
      <c r="D75" s="46"/>
      <c r="E75" s="46"/>
      <c r="F75" s="184"/>
      <c r="G75" s="184"/>
      <c r="H75" s="46"/>
      <c r="I75" s="46"/>
      <c r="J75" s="46"/>
      <c r="K75" s="46"/>
      <c r="L75" s="70"/>
      <c r="M75" s="70"/>
      <c r="N75" s="70"/>
      <c r="Q75" s="160" t="s">
        <v>2750</v>
      </c>
      <c r="R75" s="160" t="s">
        <v>2788</v>
      </c>
      <c r="S75" s="160" t="s">
        <v>2748</v>
      </c>
      <c r="T75" s="1529" t="s">
        <v>2787</v>
      </c>
      <c r="U75" s="1528"/>
    </row>
    <row r="76" spans="1:21" x14ac:dyDescent="0.3">
      <c r="C76" s="46">
        <v>0</v>
      </c>
      <c r="D76" s="46"/>
      <c r="E76" s="46"/>
      <c r="F76" s="184"/>
      <c r="G76" s="184"/>
      <c r="H76" s="46"/>
      <c r="I76" s="46"/>
      <c r="J76" s="46"/>
      <c r="K76" s="46"/>
      <c r="L76" s="70"/>
      <c r="M76" s="70"/>
      <c r="N76" s="70"/>
      <c r="Q76" s="160" t="s">
        <v>2747</v>
      </c>
      <c r="R76" s="160" t="s">
        <v>2782</v>
      </c>
      <c r="S76" s="49" t="s">
        <v>2751</v>
      </c>
      <c r="T76" s="1529" t="s">
        <v>2786</v>
      </c>
      <c r="U76" s="1528"/>
    </row>
    <row r="77" spans="1:21" x14ac:dyDescent="0.3">
      <c r="C77" s="46">
        <v>0</v>
      </c>
      <c r="D77" s="46"/>
      <c r="E77" s="46"/>
      <c r="F77" s="184"/>
      <c r="G77" s="184"/>
      <c r="H77" s="46"/>
      <c r="I77" s="46"/>
      <c r="J77" s="46"/>
      <c r="K77" s="46"/>
      <c r="L77" s="70"/>
      <c r="M77" s="70"/>
      <c r="N77" s="70"/>
      <c r="Q77" s="296" t="s">
        <v>7</v>
      </c>
      <c r="R77" s="160"/>
      <c r="S77" s="1527" t="s">
        <v>2745</v>
      </c>
      <c r="T77" s="1526">
        <v>10000</v>
      </c>
      <c r="U77" s="1525"/>
    </row>
    <row r="78" spans="1:21" x14ac:dyDescent="0.3">
      <c r="C78" s="46">
        <v>0</v>
      </c>
      <c r="D78" s="46"/>
      <c r="E78" s="46"/>
      <c r="F78" s="184"/>
      <c r="G78" s="184"/>
      <c r="H78" s="46"/>
      <c r="I78" s="46"/>
      <c r="J78" s="46"/>
      <c r="K78" s="46"/>
      <c r="L78" s="70"/>
      <c r="M78" s="70"/>
      <c r="N78" s="70"/>
      <c r="Q78"/>
      <c r="R78"/>
      <c r="S78"/>
      <c r="T78"/>
      <c r="U78"/>
    </row>
    <row r="79" spans="1:21" x14ac:dyDescent="0.3">
      <c r="C79" s="46">
        <v>0</v>
      </c>
      <c r="D79" s="46"/>
      <c r="E79" s="46"/>
      <c r="F79" s="184"/>
      <c r="G79" s="184"/>
      <c r="H79" s="46"/>
      <c r="I79" s="46"/>
      <c r="J79" s="46"/>
      <c r="K79" s="46"/>
      <c r="L79" s="70"/>
      <c r="M79" s="70"/>
      <c r="N79" s="70"/>
      <c r="Q79" s="1532" t="s">
        <v>2785</v>
      </c>
      <c r="R79" s="43"/>
      <c r="S79" s="43"/>
      <c r="T79" s="43"/>
      <c r="U79" s="43"/>
    </row>
    <row r="80" spans="1:21" x14ac:dyDescent="0.3">
      <c r="A80" s="1541"/>
      <c r="B80" s="1541"/>
      <c r="C80" s="46">
        <v>0</v>
      </c>
      <c r="D80" s="46"/>
      <c r="E80" s="46"/>
      <c r="F80" s="184"/>
      <c r="G80" s="184"/>
      <c r="H80" s="46"/>
      <c r="I80" s="46"/>
      <c r="J80" s="46"/>
      <c r="K80" s="46"/>
      <c r="L80" s="70"/>
      <c r="M80" s="70"/>
      <c r="N80" s="70"/>
      <c r="O80" s="1541"/>
      <c r="P80" s="1541"/>
      <c r="Q80" s="188" t="s">
        <v>2754</v>
      </c>
      <c r="R80" s="1531" t="s">
        <v>515</v>
      </c>
      <c r="S80" s="188" t="s">
        <v>2779</v>
      </c>
      <c r="T80" s="1530" t="s">
        <v>2753</v>
      </c>
      <c r="U80" s="1530"/>
    </row>
    <row r="81" spans="1:21" x14ac:dyDescent="0.3">
      <c r="A81" s="1541"/>
      <c r="B81" s="1541"/>
      <c r="C81" s="46">
        <v>0</v>
      </c>
      <c r="D81" s="46"/>
      <c r="E81" s="46"/>
      <c r="F81" s="184"/>
      <c r="G81" s="184"/>
      <c r="H81" s="46"/>
      <c r="I81" s="46"/>
      <c r="J81" s="46"/>
      <c r="K81" s="46"/>
      <c r="L81" s="70"/>
      <c r="M81" s="70"/>
      <c r="N81" s="70"/>
      <c r="O81" s="1541"/>
      <c r="P81" s="1541"/>
      <c r="Q81" s="160" t="s">
        <v>2750</v>
      </c>
      <c r="R81" s="160" t="s">
        <v>2784</v>
      </c>
      <c r="S81" s="160" t="s">
        <v>2767</v>
      </c>
      <c r="T81" s="1529" t="s">
        <v>2783</v>
      </c>
      <c r="U81" s="1528"/>
    </row>
    <row r="82" spans="1:21" x14ac:dyDescent="0.3">
      <c r="A82" s="1541"/>
      <c r="B82" s="1541"/>
      <c r="C82" s="46">
        <v>0</v>
      </c>
      <c r="D82" s="46"/>
      <c r="E82" s="46"/>
      <c r="F82" s="184"/>
      <c r="G82" s="184"/>
      <c r="H82" s="46"/>
      <c r="I82" s="46"/>
      <c r="J82" s="46"/>
      <c r="K82" s="46"/>
      <c r="L82" s="70"/>
      <c r="M82" s="70"/>
      <c r="N82" s="70"/>
      <c r="O82" s="1541"/>
      <c r="P82" s="1541"/>
      <c r="Q82" s="160" t="s">
        <v>2747</v>
      </c>
      <c r="R82" s="160" t="s">
        <v>2782</v>
      </c>
      <c r="S82" s="49" t="s">
        <v>2774</v>
      </c>
      <c r="T82" s="1529" t="s">
        <v>2781</v>
      </c>
      <c r="U82" s="1528"/>
    </row>
    <row r="83" spans="1:21" x14ac:dyDescent="0.3">
      <c r="A83" s="1541"/>
      <c r="B83" s="1541"/>
      <c r="C83" s="46">
        <v>0</v>
      </c>
      <c r="D83" s="46"/>
      <c r="E83" s="46"/>
      <c r="F83" s="184"/>
      <c r="G83" s="184"/>
      <c r="H83" s="46"/>
      <c r="I83" s="46"/>
      <c r="J83" s="46"/>
      <c r="K83" s="46"/>
      <c r="L83" s="70"/>
      <c r="M83" s="70"/>
      <c r="N83" s="70"/>
      <c r="O83" s="1541"/>
      <c r="P83" s="1541"/>
      <c r="Q83" s="296" t="s">
        <v>7</v>
      </c>
      <c r="R83" s="160"/>
      <c r="S83" s="1527" t="s">
        <v>2745</v>
      </c>
      <c r="T83" s="1526" t="s">
        <v>2780</v>
      </c>
      <c r="U83" s="1525"/>
    </row>
    <row r="84" spans="1:21" x14ac:dyDescent="0.3">
      <c r="A84" s="1541"/>
      <c r="B84" s="1541"/>
      <c r="C84" s="46">
        <v>0</v>
      </c>
      <c r="D84" s="46"/>
      <c r="E84" s="46"/>
      <c r="F84" s="184"/>
      <c r="G84" s="184"/>
      <c r="H84" s="46"/>
      <c r="I84" s="46"/>
      <c r="J84" s="46"/>
      <c r="K84" s="46"/>
      <c r="L84" s="70"/>
      <c r="M84" s="70"/>
      <c r="N84" s="70"/>
      <c r="O84" s="1541"/>
      <c r="P84" s="1541"/>
      <c r="Q84" s="67"/>
      <c r="R84" s="67"/>
      <c r="S84" s="67"/>
      <c r="T84" s="67"/>
      <c r="U84" s="67"/>
    </row>
    <row r="85" spans="1:21" x14ac:dyDescent="0.3">
      <c r="A85" s="1541"/>
      <c r="B85" s="1541"/>
      <c r="C85" s="46"/>
      <c r="D85" s="46"/>
      <c r="E85" s="46"/>
      <c r="F85" s="184"/>
      <c r="G85" s="184"/>
      <c r="H85" s="46"/>
      <c r="I85" s="46"/>
      <c r="J85" s="46"/>
      <c r="K85" s="46"/>
      <c r="L85" s="70"/>
      <c r="M85" s="70"/>
      <c r="N85" s="70"/>
      <c r="O85" s="1541"/>
      <c r="P85" s="1541"/>
      <c r="Q85" s="1532" t="s">
        <v>1483</v>
      </c>
      <c r="R85" s="43"/>
      <c r="S85" s="43"/>
      <c r="T85" s="43"/>
      <c r="U85" s="43"/>
    </row>
    <row r="86" spans="1:21" x14ac:dyDescent="0.3">
      <c r="C86" s="46"/>
      <c r="D86" s="46"/>
      <c r="E86" s="46"/>
      <c r="F86" s="184"/>
      <c r="G86" s="184"/>
      <c r="H86" s="46"/>
      <c r="I86" s="46"/>
      <c r="J86" s="46"/>
      <c r="K86" s="46"/>
      <c r="L86" s="70"/>
      <c r="M86" s="70"/>
      <c r="N86" s="70"/>
      <c r="Q86" s="188" t="s">
        <v>2754</v>
      </c>
      <c r="R86" s="1531" t="s">
        <v>515</v>
      </c>
      <c r="S86" s="188" t="s">
        <v>2779</v>
      </c>
      <c r="T86" s="1530" t="s">
        <v>2753</v>
      </c>
      <c r="U86" s="1530"/>
    </row>
    <row r="87" spans="1:21" x14ac:dyDescent="0.3">
      <c r="C87" s="46"/>
      <c r="D87" s="46"/>
      <c r="E87" s="46"/>
      <c r="F87" s="184"/>
      <c r="G87" s="184"/>
      <c r="H87" s="46"/>
      <c r="I87" s="46"/>
      <c r="J87" s="46"/>
      <c r="K87" s="46"/>
      <c r="L87" s="70"/>
      <c r="M87" s="70"/>
      <c r="N87" s="70"/>
      <c r="Q87" s="160" t="s">
        <v>2750</v>
      </c>
      <c r="R87" s="160" t="s">
        <v>2778</v>
      </c>
      <c r="S87" s="160" t="s">
        <v>2777</v>
      </c>
      <c r="T87" s="1529">
        <v>6011</v>
      </c>
      <c r="U87" s="1528"/>
    </row>
    <row r="88" spans="1:21" x14ac:dyDescent="0.3">
      <c r="C88" s="46"/>
      <c r="D88" s="46"/>
      <c r="E88" s="46"/>
      <c r="F88" s="184"/>
      <c r="G88" s="184"/>
      <c r="H88" s="46"/>
      <c r="I88" s="46"/>
      <c r="J88" s="46"/>
      <c r="K88" s="46"/>
      <c r="L88" s="70"/>
      <c r="M88" s="70"/>
      <c r="N88" s="70"/>
      <c r="Q88" s="160" t="s">
        <v>2747</v>
      </c>
      <c r="R88" s="160" t="s">
        <v>882</v>
      </c>
      <c r="S88" s="49" t="s">
        <v>2761</v>
      </c>
      <c r="T88" s="1529">
        <v>9346111</v>
      </c>
      <c r="U88" s="1528"/>
    </row>
    <row r="89" spans="1:21" x14ac:dyDescent="0.3">
      <c r="C89" s="46"/>
      <c r="D89" s="46"/>
      <c r="E89" s="46"/>
      <c r="F89" s="184"/>
      <c r="G89" s="184"/>
      <c r="H89" s="46"/>
      <c r="I89" s="46"/>
      <c r="J89" s="46"/>
      <c r="K89" s="46"/>
      <c r="L89" s="70"/>
      <c r="M89" s="70"/>
      <c r="N89" s="70"/>
      <c r="Q89" s="296" t="s">
        <v>2160</v>
      </c>
      <c r="R89" s="160"/>
      <c r="S89" s="1527" t="s">
        <v>2745</v>
      </c>
      <c r="T89" s="1526">
        <v>10000</v>
      </c>
      <c r="U89" s="1525"/>
    </row>
    <row r="90" spans="1:21" x14ac:dyDescent="0.3">
      <c r="C90" s="46"/>
      <c r="D90" s="46"/>
      <c r="E90" s="46"/>
      <c r="F90" s="184"/>
      <c r="G90" s="184"/>
      <c r="H90" s="46"/>
      <c r="I90" s="46"/>
      <c r="J90" s="46"/>
      <c r="K90" s="46"/>
      <c r="L90" s="70"/>
      <c r="M90" s="70"/>
      <c r="N90" s="70"/>
      <c r="Q90"/>
      <c r="R90"/>
      <c r="S90"/>
      <c r="T90"/>
      <c r="U90"/>
    </row>
    <row r="91" spans="1:21" x14ac:dyDescent="0.3">
      <c r="C91" s="46"/>
      <c r="D91" s="46"/>
      <c r="E91" s="46"/>
      <c r="F91" s="184"/>
      <c r="G91" s="184"/>
      <c r="H91" s="46"/>
      <c r="I91" s="46"/>
      <c r="J91" s="46"/>
      <c r="K91" s="46"/>
      <c r="L91" s="70"/>
      <c r="M91" s="70"/>
      <c r="N91" s="70"/>
      <c r="Q91" s="1532" t="s">
        <v>2531</v>
      </c>
      <c r="R91"/>
      <c r="S91"/>
      <c r="T91"/>
      <c r="U91"/>
    </row>
    <row r="92" spans="1:21" ht="26.4" x14ac:dyDescent="0.3">
      <c r="C92" s="46"/>
      <c r="D92" s="46"/>
      <c r="E92" s="46"/>
      <c r="F92" s="184"/>
      <c r="G92" s="184"/>
      <c r="H92" s="46"/>
      <c r="I92" s="46"/>
      <c r="J92" s="46"/>
      <c r="K92" s="46"/>
      <c r="L92" s="70"/>
      <c r="M92" s="70"/>
      <c r="N92" s="70"/>
      <c r="Q92" s="188" t="s">
        <v>2754</v>
      </c>
      <c r="R92" s="1531" t="s">
        <v>515</v>
      </c>
      <c r="S92" s="188" t="s">
        <v>1819</v>
      </c>
      <c r="T92" s="1530" t="s">
        <v>2753</v>
      </c>
      <c r="U92" s="1530"/>
    </row>
    <row r="93" spans="1:21" x14ac:dyDescent="0.3">
      <c r="C93" s="46"/>
      <c r="D93" s="46"/>
      <c r="E93" s="46"/>
      <c r="F93" s="184"/>
      <c r="G93" s="184"/>
      <c r="H93" s="46"/>
      <c r="I93" s="46"/>
      <c r="J93" s="46"/>
      <c r="K93" s="46"/>
      <c r="L93" s="70"/>
      <c r="M93" s="70"/>
      <c r="N93" s="70"/>
      <c r="Q93" s="160" t="s">
        <v>2750</v>
      </c>
      <c r="R93" s="160" t="s">
        <v>2776</v>
      </c>
      <c r="S93" s="160" t="s">
        <v>2763</v>
      </c>
      <c r="T93" s="1529" t="s">
        <v>2408</v>
      </c>
      <c r="U93" s="1528"/>
    </row>
    <row r="94" spans="1:21" x14ac:dyDescent="0.3">
      <c r="C94" s="46"/>
      <c r="D94" s="46"/>
      <c r="E94" s="46"/>
      <c r="F94" s="184"/>
      <c r="G94" s="184"/>
      <c r="H94" s="46"/>
      <c r="I94" s="46"/>
      <c r="J94" s="46"/>
      <c r="K94" s="46"/>
      <c r="L94" s="70"/>
      <c r="M94" s="70"/>
      <c r="N94" s="70"/>
      <c r="Q94" s="160" t="s">
        <v>2747</v>
      </c>
      <c r="R94" s="160" t="s">
        <v>882</v>
      </c>
      <c r="S94" s="49" t="s">
        <v>2756</v>
      </c>
      <c r="T94" s="1529">
        <v>9346111</v>
      </c>
      <c r="U94" s="1528"/>
    </row>
    <row r="95" spans="1:21" ht="27" customHeight="1" x14ac:dyDescent="0.3">
      <c r="C95" s="46"/>
      <c r="D95" s="46"/>
      <c r="E95" s="46"/>
      <c r="F95" s="184"/>
      <c r="G95" s="184"/>
      <c r="H95" s="46"/>
      <c r="I95" s="46"/>
      <c r="J95" s="46"/>
      <c r="K95" s="46"/>
      <c r="L95" s="70"/>
      <c r="M95" s="70"/>
      <c r="N95" s="70"/>
      <c r="Q95" s="296" t="s">
        <v>7</v>
      </c>
      <c r="R95" s="160"/>
      <c r="S95" s="273" t="s">
        <v>2745</v>
      </c>
      <c r="T95" s="1526" t="s">
        <v>2775</v>
      </c>
      <c r="U95" s="1525"/>
    </row>
    <row r="96" spans="1:21" x14ac:dyDescent="0.3">
      <c r="C96" s="46"/>
      <c r="D96" s="46"/>
      <c r="E96" s="46"/>
      <c r="F96" s="184"/>
      <c r="G96" s="184"/>
      <c r="H96" s="46"/>
      <c r="I96" s="46"/>
      <c r="J96" s="46"/>
      <c r="K96" s="46"/>
      <c r="L96" s="70"/>
      <c r="M96" s="70"/>
      <c r="N96" s="70"/>
      <c r="Q96"/>
      <c r="R96"/>
      <c r="S96"/>
      <c r="T96"/>
      <c r="U96"/>
    </row>
    <row r="97" spans="3:21" x14ac:dyDescent="0.3">
      <c r="C97" s="46">
        <v>0</v>
      </c>
      <c r="D97" s="46"/>
      <c r="E97" s="46"/>
      <c r="F97" s="184"/>
      <c r="G97" s="184"/>
      <c r="H97" s="46"/>
      <c r="I97" s="46"/>
      <c r="J97" s="46"/>
      <c r="K97" s="46"/>
      <c r="L97" s="70"/>
      <c r="M97" s="70"/>
      <c r="N97" s="70"/>
      <c r="Q97" s="1532" t="s">
        <v>154</v>
      </c>
      <c r="R97"/>
      <c r="S97"/>
      <c r="T97"/>
      <c r="U97"/>
    </row>
    <row r="98" spans="3:21" ht="26.4" x14ac:dyDescent="0.3">
      <c r="C98" s="46">
        <v>0</v>
      </c>
      <c r="D98" s="46"/>
      <c r="E98" s="46"/>
      <c r="F98" s="184"/>
      <c r="G98" s="184"/>
      <c r="H98" s="46"/>
      <c r="I98" s="46"/>
      <c r="J98" s="46"/>
      <c r="K98" s="46"/>
      <c r="L98" s="70"/>
      <c r="M98" s="70"/>
      <c r="N98" s="70"/>
      <c r="Q98" s="188" t="s">
        <v>2754</v>
      </c>
      <c r="R98" s="1531" t="s">
        <v>515</v>
      </c>
      <c r="S98" s="188" t="s">
        <v>1819</v>
      </c>
      <c r="T98" s="1530" t="s">
        <v>2753</v>
      </c>
      <c r="U98" s="1530"/>
    </row>
    <row r="99" spans="3:21" x14ac:dyDescent="0.3">
      <c r="C99" s="46">
        <v>0</v>
      </c>
      <c r="D99" s="46"/>
      <c r="E99" s="46"/>
      <c r="F99" s="184"/>
      <c r="G99" s="184"/>
      <c r="H99" s="46"/>
      <c r="I99" s="46"/>
      <c r="J99" s="46"/>
      <c r="K99" s="46"/>
      <c r="L99" s="70"/>
      <c r="M99" s="70"/>
      <c r="N99" s="70"/>
      <c r="Q99" s="160" t="s">
        <v>2750</v>
      </c>
      <c r="R99" s="160" t="s">
        <v>2768</v>
      </c>
      <c r="S99" s="160" t="s">
        <v>2767</v>
      </c>
      <c r="T99" s="1529" t="s">
        <v>878</v>
      </c>
      <c r="U99" s="1528"/>
    </row>
    <row r="100" spans="3:21" x14ac:dyDescent="0.3">
      <c r="C100" s="46">
        <v>0</v>
      </c>
      <c r="D100" s="46"/>
      <c r="E100" s="46"/>
      <c r="F100" s="184"/>
      <c r="G100" s="184"/>
      <c r="H100" s="46"/>
      <c r="I100" s="46"/>
      <c r="J100" s="46"/>
      <c r="K100" s="46"/>
      <c r="L100" s="70"/>
      <c r="M100" s="70"/>
      <c r="N100" s="70"/>
      <c r="Q100" s="160" t="s">
        <v>2747</v>
      </c>
      <c r="R100" s="160" t="s">
        <v>882</v>
      </c>
      <c r="S100" s="49" t="s">
        <v>2774</v>
      </c>
      <c r="T100" s="1529">
        <v>9346111</v>
      </c>
      <c r="U100" s="1528"/>
    </row>
    <row r="101" spans="3:21" x14ac:dyDescent="0.3">
      <c r="C101" s="46">
        <v>0</v>
      </c>
      <c r="D101" s="46"/>
      <c r="E101" s="46"/>
      <c r="F101" s="184"/>
      <c r="G101" s="184"/>
      <c r="H101" s="46"/>
      <c r="I101" s="46"/>
      <c r="J101" s="46"/>
      <c r="K101" s="46"/>
      <c r="L101" s="70"/>
      <c r="M101" s="70"/>
      <c r="N101" s="70"/>
      <c r="Q101" s="296" t="s">
        <v>2160</v>
      </c>
      <c r="R101" s="160"/>
      <c r="S101" s="1527" t="s">
        <v>2745</v>
      </c>
      <c r="T101" s="1526">
        <v>10000</v>
      </c>
      <c r="U101" s="1525"/>
    </row>
    <row r="102" spans="3:21" x14ac:dyDescent="0.3">
      <c r="C102" s="46"/>
      <c r="D102" s="46"/>
      <c r="E102" s="46"/>
      <c r="F102" s="184"/>
      <c r="G102" s="184"/>
      <c r="H102" s="46"/>
      <c r="I102" s="46"/>
      <c r="J102" s="46"/>
      <c r="K102" s="46"/>
      <c r="L102" s="70"/>
      <c r="M102" s="70"/>
      <c r="N102" s="70"/>
      <c r="Q102" s="24"/>
      <c r="R102" s="1540"/>
      <c r="S102" s="24"/>
      <c r="T102" s="24"/>
      <c r="U102" s="24"/>
    </row>
    <row r="103" spans="3:21" x14ac:dyDescent="0.3">
      <c r="C103" s="46"/>
      <c r="D103" s="46"/>
      <c r="E103" s="46"/>
      <c r="F103" s="184"/>
      <c r="G103" s="184"/>
      <c r="H103" s="46"/>
      <c r="I103" s="46"/>
      <c r="J103" s="46"/>
      <c r="K103" s="46"/>
      <c r="L103" s="70"/>
      <c r="M103" s="70"/>
      <c r="N103" s="70"/>
      <c r="Q103" s="1539" t="s">
        <v>1173</v>
      </c>
      <c r="R103" s="1538"/>
      <c r="S103" s="43"/>
      <c r="T103" s="43"/>
      <c r="U103" s="43"/>
    </row>
    <row r="104" spans="3:21" ht="26.4" x14ac:dyDescent="0.3">
      <c r="C104" s="46"/>
      <c r="D104" s="46"/>
      <c r="E104" s="46"/>
      <c r="F104" s="184"/>
      <c r="G104" s="184"/>
      <c r="H104" s="46"/>
      <c r="I104" s="46"/>
      <c r="J104" s="46"/>
      <c r="K104" s="46"/>
      <c r="L104" s="70"/>
      <c r="M104" s="70"/>
      <c r="N104" s="70"/>
      <c r="Q104" s="188" t="s">
        <v>2754</v>
      </c>
      <c r="R104" s="1531" t="s">
        <v>515</v>
      </c>
      <c r="S104" s="188" t="s">
        <v>1819</v>
      </c>
      <c r="T104" s="1534" t="s">
        <v>2753</v>
      </c>
      <c r="U104" s="1533"/>
    </row>
    <row r="105" spans="3:21" x14ac:dyDescent="0.3">
      <c r="C105" s="46"/>
      <c r="D105" s="46"/>
      <c r="E105" s="46"/>
      <c r="F105" s="184"/>
      <c r="G105" s="184"/>
      <c r="H105" s="46"/>
      <c r="I105" s="46"/>
      <c r="J105" s="46"/>
      <c r="K105" s="46"/>
      <c r="L105" s="70"/>
      <c r="M105" s="70"/>
      <c r="N105" s="70"/>
      <c r="Q105" s="160" t="s">
        <v>2750</v>
      </c>
      <c r="R105" s="160" t="s">
        <v>2773</v>
      </c>
      <c r="S105" s="160" t="s">
        <v>2772</v>
      </c>
      <c r="T105" s="1537">
        <v>7087</v>
      </c>
      <c r="U105" s="1536"/>
    </row>
    <row r="106" spans="3:21" x14ac:dyDescent="0.3">
      <c r="C106" s="46"/>
      <c r="D106" s="46"/>
      <c r="E106" s="46"/>
      <c r="F106" s="184"/>
      <c r="G106" s="184"/>
      <c r="H106" s="46"/>
      <c r="I106" s="46"/>
      <c r="J106" s="46"/>
      <c r="K106" s="46"/>
      <c r="L106" s="70"/>
      <c r="M106" s="70"/>
      <c r="N106" s="70"/>
      <c r="Q106" s="160" t="s">
        <v>2747</v>
      </c>
      <c r="R106" s="160" t="s">
        <v>882</v>
      </c>
      <c r="S106" s="49" t="s">
        <v>2761</v>
      </c>
      <c r="T106" s="1537" t="s">
        <v>1989</v>
      </c>
      <c r="U106" s="1536"/>
    </row>
    <row r="107" spans="3:21" x14ac:dyDescent="0.3">
      <c r="C107" s="46"/>
      <c r="D107" s="46"/>
      <c r="E107" s="46"/>
      <c r="F107" s="184"/>
      <c r="G107" s="184"/>
      <c r="H107" s="46"/>
      <c r="I107" s="46"/>
      <c r="J107" s="46"/>
      <c r="K107" s="46"/>
      <c r="L107" s="70"/>
      <c r="M107" s="70"/>
      <c r="N107" s="70"/>
      <c r="Q107" s="296" t="s">
        <v>2160</v>
      </c>
      <c r="R107" s="160"/>
      <c r="S107" s="1527" t="s">
        <v>2745</v>
      </c>
      <c r="T107" s="337">
        <v>5000</v>
      </c>
      <c r="U107" s="1535"/>
    </row>
    <row r="108" spans="3:21" ht="8.1" customHeight="1" x14ac:dyDescent="0.3">
      <c r="C108" s="46"/>
      <c r="D108" s="46"/>
      <c r="E108" s="46"/>
      <c r="F108" s="184"/>
      <c r="G108" s="184"/>
      <c r="H108" s="46"/>
      <c r="I108" s="46"/>
      <c r="J108" s="46"/>
      <c r="K108" s="46"/>
      <c r="L108" s="70"/>
      <c r="M108" s="70"/>
      <c r="N108" s="70"/>
      <c r="Q108"/>
      <c r="R108"/>
      <c r="S108"/>
      <c r="T108"/>
      <c r="U108"/>
    </row>
    <row r="109" spans="3:21" x14ac:dyDescent="0.3">
      <c r="C109" s="46"/>
      <c r="D109" s="46"/>
      <c r="E109" s="46"/>
      <c r="F109" s="184"/>
      <c r="G109" s="184"/>
      <c r="H109" s="46"/>
      <c r="I109" s="46"/>
      <c r="J109" s="46"/>
      <c r="K109" s="46"/>
      <c r="L109" s="70"/>
      <c r="M109" s="70"/>
      <c r="N109" s="70"/>
      <c r="Q109" s="160" t="s">
        <v>2750</v>
      </c>
      <c r="R109" s="160" t="s">
        <v>2768</v>
      </c>
      <c r="S109" s="160" t="s">
        <v>2772</v>
      </c>
      <c r="T109" s="1537" t="s">
        <v>2771</v>
      </c>
      <c r="U109" s="1536"/>
    </row>
    <row r="110" spans="3:21" x14ac:dyDescent="0.3">
      <c r="C110" s="46"/>
      <c r="D110" s="46"/>
      <c r="E110" s="46"/>
      <c r="F110" s="184"/>
      <c r="G110" s="184"/>
      <c r="H110" s="46"/>
      <c r="I110" s="46"/>
      <c r="J110" s="46"/>
      <c r="K110" s="46"/>
      <c r="L110" s="70"/>
      <c r="M110" s="70"/>
      <c r="N110" s="70"/>
      <c r="Q110" s="160" t="s">
        <v>2747</v>
      </c>
      <c r="R110" s="160" t="s">
        <v>882</v>
      </c>
      <c r="S110" s="49" t="s">
        <v>2770</v>
      </c>
      <c r="T110" s="1537" t="s">
        <v>2769</v>
      </c>
      <c r="U110" s="1536"/>
    </row>
    <row r="111" spans="3:21" x14ac:dyDescent="0.3">
      <c r="C111" s="46"/>
      <c r="D111" s="46"/>
      <c r="E111" s="46"/>
      <c r="F111" s="184"/>
      <c r="G111" s="184"/>
      <c r="H111" s="46"/>
      <c r="I111" s="46"/>
      <c r="J111" s="46"/>
      <c r="K111" s="46"/>
      <c r="L111" s="70"/>
      <c r="M111" s="70"/>
      <c r="N111" s="70"/>
      <c r="Q111" s="296" t="s">
        <v>2160</v>
      </c>
      <c r="R111" s="160"/>
      <c r="S111" s="1527" t="s">
        <v>2745</v>
      </c>
      <c r="T111" s="337">
        <v>10000</v>
      </c>
      <c r="U111" s="1535"/>
    </row>
    <row r="112" spans="3:21" x14ac:dyDescent="0.3">
      <c r="C112" s="46"/>
      <c r="D112" s="46"/>
      <c r="E112" s="46"/>
      <c r="F112" s="184"/>
      <c r="G112" s="184"/>
      <c r="H112" s="46"/>
      <c r="I112" s="46"/>
      <c r="J112" s="46"/>
      <c r="K112" s="46"/>
      <c r="L112" s="70"/>
      <c r="M112" s="70"/>
      <c r="N112" s="70"/>
      <c r="Q112"/>
      <c r="R112"/>
      <c r="S112"/>
      <c r="T112"/>
      <c r="U112"/>
    </row>
    <row r="113" spans="3:21" x14ac:dyDescent="0.3">
      <c r="C113" s="46">
        <v>0</v>
      </c>
      <c r="D113" s="46"/>
      <c r="E113" s="46"/>
      <c r="F113" s="184"/>
      <c r="G113" s="184"/>
      <c r="H113" s="46"/>
      <c r="I113" s="46"/>
      <c r="J113" s="46"/>
      <c r="K113" s="46"/>
      <c r="L113" s="70"/>
      <c r="M113" s="70"/>
      <c r="N113" s="70"/>
      <c r="Q113" s="1532" t="s">
        <v>1352</v>
      </c>
      <c r="R113" s="43"/>
      <c r="S113" s="43"/>
      <c r="T113" s="43"/>
      <c r="U113" s="43"/>
    </row>
    <row r="114" spans="3:21" ht="26.4" x14ac:dyDescent="0.3">
      <c r="C114" s="46">
        <v>0</v>
      </c>
      <c r="D114" s="46"/>
      <c r="E114" s="46"/>
      <c r="F114" s="184"/>
      <c r="G114" s="184"/>
      <c r="H114" s="46"/>
      <c r="I114" s="46"/>
      <c r="J114" s="46"/>
      <c r="K114" s="46"/>
      <c r="L114" s="70"/>
      <c r="M114" s="70"/>
      <c r="N114" s="70"/>
      <c r="Q114" s="188" t="s">
        <v>2754</v>
      </c>
      <c r="R114" s="1531" t="s">
        <v>515</v>
      </c>
      <c r="S114" s="188" t="s">
        <v>1819</v>
      </c>
      <c r="T114" s="1534" t="s">
        <v>2753</v>
      </c>
      <c r="U114" s="1533"/>
    </row>
    <row r="115" spans="3:21" x14ac:dyDescent="0.3">
      <c r="C115" s="46">
        <v>0</v>
      </c>
      <c r="D115" s="46"/>
      <c r="E115" s="46"/>
      <c r="F115" s="184"/>
      <c r="G115" s="184"/>
      <c r="H115" s="46"/>
      <c r="I115" s="46"/>
      <c r="J115" s="46"/>
      <c r="K115" s="46"/>
      <c r="L115" s="70"/>
      <c r="M115" s="70"/>
      <c r="N115" s="70"/>
      <c r="Q115" s="160" t="s">
        <v>2750</v>
      </c>
      <c r="R115" s="160" t="s">
        <v>2768</v>
      </c>
      <c r="S115" s="160" t="s">
        <v>2767</v>
      </c>
      <c r="T115" s="1529" t="s">
        <v>16</v>
      </c>
      <c r="U115" s="1528"/>
    </row>
    <row r="116" spans="3:21" x14ac:dyDescent="0.3">
      <c r="C116" s="46">
        <v>0</v>
      </c>
      <c r="D116" s="46"/>
      <c r="E116" s="46"/>
      <c r="F116" s="184"/>
      <c r="G116" s="184"/>
      <c r="H116" s="46"/>
      <c r="I116" s="46"/>
      <c r="J116" s="46"/>
      <c r="K116" s="46"/>
      <c r="L116" s="70"/>
      <c r="M116" s="70"/>
      <c r="N116" s="70"/>
      <c r="Q116" s="160" t="s">
        <v>2747</v>
      </c>
      <c r="R116" s="160" t="s">
        <v>882</v>
      </c>
      <c r="S116" s="49" t="s">
        <v>2761</v>
      </c>
      <c r="T116" s="1529">
        <v>93451112</v>
      </c>
      <c r="U116" s="1528"/>
    </row>
    <row r="117" spans="3:21" x14ac:dyDescent="0.3">
      <c r="C117" s="46">
        <v>0</v>
      </c>
      <c r="D117" s="46"/>
      <c r="E117" s="46"/>
      <c r="F117" s="184"/>
      <c r="G117" s="184"/>
      <c r="H117" s="46"/>
      <c r="I117" s="46"/>
      <c r="J117" s="46"/>
      <c r="K117" s="46"/>
      <c r="L117" s="70"/>
      <c r="M117" s="70"/>
      <c r="N117" s="70"/>
      <c r="Q117" s="296" t="s">
        <v>2160</v>
      </c>
      <c r="R117" s="160"/>
      <c r="S117" s="1527" t="s">
        <v>2745</v>
      </c>
      <c r="T117" s="1526" t="s">
        <v>2766</v>
      </c>
      <c r="U117" s="1525"/>
    </row>
    <row r="118" spans="3:21" x14ac:dyDescent="0.3">
      <c r="C118" s="46">
        <v>0</v>
      </c>
      <c r="D118" s="46"/>
      <c r="E118" s="46"/>
      <c r="F118" s="184"/>
      <c r="G118" s="184"/>
      <c r="H118" s="46"/>
      <c r="I118" s="46"/>
      <c r="J118" s="46"/>
      <c r="K118" s="46"/>
      <c r="L118" s="70"/>
      <c r="M118" s="70"/>
      <c r="N118" s="70"/>
      <c r="Q118"/>
      <c r="R118"/>
      <c r="S118"/>
      <c r="T118"/>
      <c r="U118"/>
    </row>
    <row r="119" spans="3:21" x14ac:dyDescent="0.3">
      <c r="C119" s="46">
        <v>0</v>
      </c>
      <c r="D119" s="46"/>
      <c r="E119" s="46"/>
      <c r="F119" s="184"/>
      <c r="G119" s="184"/>
      <c r="H119" s="46"/>
      <c r="I119" s="46"/>
      <c r="J119" s="46"/>
      <c r="K119" s="46"/>
      <c r="L119" s="70"/>
      <c r="M119" s="70"/>
      <c r="N119" s="70"/>
      <c r="Q119" s="1532" t="s">
        <v>1182</v>
      </c>
      <c r="R119"/>
      <c r="S119"/>
      <c r="T119"/>
      <c r="U119"/>
    </row>
    <row r="120" spans="3:21" ht="26.4" x14ac:dyDescent="0.3">
      <c r="C120" s="46">
        <v>0</v>
      </c>
      <c r="D120" s="46"/>
      <c r="E120" s="46"/>
      <c r="F120" s="184"/>
      <c r="G120" s="184"/>
      <c r="H120" s="46"/>
      <c r="I120" s="46"/>
      <c r="J120" s="46"/>
      <c r="K120" s="46"/>
      <c r="L120" s="70"/>
      <c r="M120" s="70"/>
      <c r="N120" s="70"/>
      <c r="Q120" s="188" t="s">
        <v>2754</v>
      </c>
      <c r="R120" s="1531" t="s">
        <v>515</v>
      </c>
      <c r="S120" s="188" t="s">
        <v>1819</v>
      </c>
      <c r="T120" s="1530" t="s">
        <v>2753</v>
      </c>
      <c r="U120" s="1530"/>
    </row>
    <row r="121" spans="3:21" x14ac:dyDescent="0.3">
      <c r="C121" s="46">
        <v>0</v>
      </c>
      <c r="D121" s="46"/>
      <c r="E121" s="46"/>
      <c r="F121" s="184"/>
      <c r="G121" s="184"/>
      <c r="H121" s="46"/>
      <c r="I121" s="46"/>
      <c r="J121" s="46"/>
      <c r="K121" s="46"/>
      <c r="L121" s="70"/>
      <c r="M121" s="70"/>
      <c r="N121" s="70"/>
      <c r="Q121" s="160" t="s">
        <v>2750</v>
      </c>
      <c r="R121" s="160" t="s">
        <v>882</v>
      </c>
      <c r="S121" s="160" t="s">
        <v>2763</v>
      </c>
      <c r="T121" s="1529">
        <v>93611</v>
      </c>
      <c r="U121" s="1528"/>
    </row>
    <row r="122" spans="3:21" x14ac:dyDescent="0.3">
      <c r="C122" s="46">
        <v>0</v>
      </c>
      <c r="D122" s="46"/>
      <c r="E122" s="46"/>
      <c r="F122" s="184"/>
      <c r="G122" s="184"/>
      <c r="H122" s="46"/>
      <c r="I122" s="46"/>
      <c r="J122" s="46"/>
      <c r="K122" s="46"/>
      <c r="L122" s="70"/>
      <c r="M122" s="70"/>
      <c r="N122" s="70"/>
      <c r="Q122" s="160" t="s">
        <v>2747</v>
      </c>
      <c r="R122" s="160" t="s">
        <v>2765</v>
      </c>
      <c r="S122" s="49" t="s">
        <v>2764</v>
      </c>
      <c r="T122" s="1529" t="s">
        <v>13</v>
      </c>
      <c r="U122" s="1528"/>
    </row>
    <row r="123" spans="3:21" x14ac:dyDescent="0.3">
      <c r="C123" s="46">
        <v>0</v>
      </c>
      <c r="D123" s="46"/>
      <c r="E123" s="46"/>
      <c r="F123" s="184"/>
      <c r="G123" s="184"/>
      <c r="H123" s="46"/>
      <c r="I123" s="46"/>
      <c r="J123" s="46"/>
      <c r="K123" s="46"/>
      <c r="L123" s="70"/>
      <c r="M123" s="70"/>
      <c r="N123" s="70"/>
      <c r="Q123" s="296" t="s">
        <v>2160</v>
      </c>
      <c r="R123" s="160"/>
      <c r="S123" s="1527" t="s">
        <v>2745</v>
      </c>
      <c r="T123" s="1526">
        <v>10000</v>
      </c>
      <c r="U123" s="1525"/>
    </row>
    <row r="124" spans="3:21" x14ac:dyDescent="0.3">
      <c r="C124" s="46">
        <v>0</v>
      </c>
      <c r="D124" s="46"/>
      <c r="E124" s="46"/>
      <c r="F124" s="184"/>
      <c r="G124" s="184"/>
      <c r="H124" s="46"/>
      <c r="I124" s="46"/>
      <c r="J124" s="46"/>
      <c r="K124" s="46"/>
      <c r="L124" s="70"/>
      <c r="M124" s="70"/>
      <c r="N124" s="70"/>
      <c r="Q124" s="282"/>
      <c r="R124" s="43"/>
      <c r="S124" s="625"/>
      <c r="T124" s="151"/>
      <c r="U124" s="151"/>
    </row>
    <row r="125" spans="3:21" x14ac:dyDescent="0.3">
      <c r="C125" s="46"/>
      <c r="D125" s="46"/>
      <c r="E125" s="46"/>
      <c r="F125" s="184"/>
      <c r="G125" s="184"/>
      <c r="H125" s="46"/>
      <c r="I125" s="46"/>
      <c r="J125" s="46"/>
      <c r="K125" s="46"/>
      <c r="L125" s="70"/>
      <c r="M125" s="70"/>
      <c r="N125" s="70"/>
      <c r="Q125" s="1532" t="s">
        <v>2666</v>
      </c>
      <c r="R125"/>
      <c r="S125"/>
      <c r="T125"/>
      <c r="U125"/>
    </row>
    <row r="126" spans="3:21" ht="26.4" x14ac:dyDescent="0.3">
      <c r="C126" s="46"/>
      <c r="D126" s="46"/>
      <c r="E126" s="46"/>
      <c r="F126" s="184"/>
      <c r="G126" s="184"/>
      <c r="H126" s="46"/>
      <c r="I126" s="46"/>
      <c r="J126" s="46"/>
      <c r="K126" s="46"/>
      <c r="L126" s="70"/>
      <c r="M126" s="70"/>
      <c r="N126" s="70"/>
      <c r="Q126" s="188" t="s">
        <v>2754</v>
      </c>
      <c r="R126" s="1531" t="s">
        <v>515</v>
      </c>
      <c r="S126" s="188" t="s">
        <v>1819</v>
      </c>
      <c r="T126" s="1530" t="s">
        <v>2753</v>
      </c>
      <c r="U126" s="1530"/>
    </row>
    <row r="127" spans="3:21" x14ac:dyDescent="0.3">
      <c r="C127" s="46"/>
      <c r="D127" s="46"/>
      <c r="E127" s="46"/>
      <c r="F127" s="184"/>
      <c r="G127" s="184"/>
      <c r="H127" s="46"/>
      <c r="I127" s="46"/>
      <c r="J127" s="46"/>
      <c r="K127" s="46"/>
      <c r="L127" s="70"/>
      <c r="M127" s="70"/>
      <c r="N127" s="70"/>
      <c r="Q127" s="160" t="s">
        <v>2750</v>
      </c>
      <c r="R127" s="160" t="s">
        <v>882</v>
      </c>
      <c r="S127" s="160" t="s">
        <v>2763</v>
      </c>
      <c r="T127" s="1529">
        <v>93611</v>
      </c>
      <c r="U127" s="1528"/>
    </row>
    <row r="128" spans="3:21" x14ac:dyDescent="0.3">
      <c r="C128" s="46"/>
      <c r="D128" s="46"/>
      <c r="E128" s="46"/>
      <c r="F128" s="184"/>
      <c r="G128" s="184"/>
      <c r="H128" s="46"/>
      <c r="I128" s="46"/>
      <c r="J128" s="46"/>
      <c r="K128" s="46"/>
      <c r="L128" s="70"/>
      <c r="M128" s="70"/>
      <c r="N128" s="70"/>
      <c r="Q128" s="160" t="s">
        <v>2747</v>
      </c>
      <c r="R128" s="160" t="s">
        <v>2762</v>
      </c>
      <c r="S128" s="49" t="s">
        <v>2761</v>
      </c>
      <c r="T128" s="1529">
        <v>93451112</v>
      </c>
      <c r="U128" s="1528"/>
    </row>
    <row r="129" spans="3:21" x14ac:dyDescent="0.3">
      <c r="C129" s="46"/>
      <c r="D129" s="46"/>
      <c r="E129" s="46"/>
      <c r="F129" s="184"/>
      <c r="G129" s="184"/>
      <c r="H129" s="46"/>
      <c r="I129" s="46"/>
      <c r="J129" s="46"/>
      <c r="K129" s="46"/>
      <c r="L129" s="70"/>
      <c r="M129" s="70"/>
      <c r="N129" s="70"/>
      <c r="Q129" s="296" t="s">
        <v>7</v>
      </c>
      <c r="R129" s="160"/>
      <c r="S129" s="1527" t="s">
        <v>2745</v>
      </c>
      <c r="T129" s="1526" t="s">
        <v>2755</v>
      </c>
      <c r="U129" s="1525"/>
    </row>
    <row r="130" spans="3:21" x14ac:dyDescent="0.3">
      <c r="C130" s="46"/>
      <c r="D130" s="46"/>
      <c r="E130" s="46"/>
      <c r="F130" s="184"/>
      <c r="G130" s="184"/>
      <c r="H130" s="46"/>
      <c r="I130" s="46"/>
      <c r="J130" s="46"/>
      <c r="K130" s="46"/>
      <c r="L130" s="70"/>
      <c r="M130" s="70"/>
      <c r="N130" s="70"/>
      <c r="Q130"/>
      <c r="R130"/>
      <c r="S130"/>
      <c r="T130"/>
      <c r="U130"/>
    </row>
    <row r="131" spans="3:21" x14ac:dyDescent="0.3">
      <c r="C131" s="46"/>
      <c r="D131" s="46"/>
      <c r="E131" s="46"/>
      <c r="F131" s="184"/>
      <c r="G131" s="184"/>
      <c r="H131" s="46"/>
      <c r="I131" s="46"/>
      <c r="J131" s="46"/>
      <c r="K131" s="46"/>
      <c r="L131" s="70"/>
      <c r="M131" s="70"/>
      <c r="N131" s="70"/>
      <c r="Q131" s="1532" t="s">
        <v>2760</v>
      </c>
      <c r="R131"/>
      <c r="S131"/>
      <c r="T131"/>
      <c r="U131"/>
    </row>
    <row r="132" spans="3:21" ht="26.4" x14ac:dyDescent="0.3">
      <c r="C132" s="46"/>
      <c r="D132" s="46"/>
      <c r="E132" s="46"/>
      <c r="F132" s="184"/>
      <c r="G132" s="184"/>
      <c r="H132" s="46"/>
      <c r="I132" s="46"/>
      <c r="J132" s="46"/>
      <c r="K132" s="46"/>
      <c r="L132" s="70"/>
      <c r="M132" s="70"/>
      <c r="N132" s="70"/>
      <c r="Q132" s="188" t="s">
        <v>2754</v>
      </c>
      <c r="R132" s="1531" t="s">
        <v>515</v>
      </c>
      <c r="S132" s="188" t="s">
        <v>1819</v>
      </c>
      <c r="T132" s="1530" t="s">
        <v>2753</v>
      </c>
      <c r="U132" s="1530"/>
    </row>
    <row r="133" spans="3:21" x14ac:dyDescent="0.3">
      <c r="C133" s="46"/>
      <c r="D133" s="46"/>
      <c r="E133" s="46"/>
      <c r="F133" s="184"/>
      <c r="G133" s="184"/>
      <c r="H133" s="46"/>
      <c r="I133" s="46"/>
      <c r="J133" s="46"/>
      <c r="K133" s="46"/>
      <c r="L133" s="70"/>
      <c r="M133" s="70"/>
      <c r="N133" s="70"/>
      <c r="Q133" s="160" t="s">
        <v>2750</v>
      </c>
      <c r="R133" s="160" t="s">
        <v>2759</v>
      </c>
      <c r="S133" s="160" t="s">
        <v>2758</v>
      </c>
      <c r="T133" s="1529" t="s">
        <v>2757</v>
      </c>
      <c r="U133" s="1528"/>
    </row>
    <row r="134" spans="3:21" x14ac:dyDescent="0.3">
      <c r="C134" s="46"/>
      <c r="D134" s="46"/>
      <c r="E134" s="46"/>
      <c r="F134" s="184"/>
      <c r="G134" s="184"/>
      <c r="H134" s="46"/>
      <c r="I134" s="46"/>
      <c r="J134" s="46"/>
      <c r="K134" s="46"/>
      <c r="L134" s="70"/>
      <c r="M134" s="70"/>
      <c r="N134" s="70"/>
      <c r="Q134" s="160" t="s">
        <v>2747</v>
      </c>
      <c r="R134" s="160" t="s">
        <v>882</v>
      </c>
      <c r="S134" s="49" t="s">
        <v>2756</v>
      </c>
      <c r="T134" s="1529">
        <v>93451112</v>
      </c>
      <c r="U134" s="1528"/>
    </row>
    <row r="135" spans="3:21" x14ac:dyDescent="0.3">
      <c r="C135" s="46"/>
      <c r="D135" s="46"/>
      <c r="E135" s="46"/>
      <c r="F135" s="184"/>
      <c r="G135" s="184"/>
      <c r="H135" s="46"/>
      <c r="I135" s="46"/>
      <c r="J135" s="46"/>
      <c r="K135" s="46"/>
      <c r="L135" s="70"/>
      <c r="M135" s="70"/>
      <c r="N135" s="70"/>
      <c r="Q135" s="296" t="s">
        <v>7</v>
      </c>
      <c r="R135" s="160"/>
      <c r="S135" s="1527" t="s">
        <v>2745</v>
      </c>
      <c r="T135" s="1526" t="s">
        <v>2755</v>
      </c>
      <c r="U135" s="1525"/>
    </row>
    <row r="136" spans="3:21" x14ac:dyDescent="0.3">
      <c r="C136" s="46"/>
      <c r="D136" s="46"/>
      <c r="E136" s="46"/>
      <c r="F136" s="184"/>
      <c r="G136" s="184"/>
      <c r="H136" s="46"/>
      <c r="I136" s="46"/>
      <c r="J136" s="46"/>
      <c r="K136" s="46"/>
      <c r="L136" s="70"/>
      <c r="M136" s="70"/>
      <c r="N136" s="70"/>
      <c r="Q136"/>
      <c r="R136"/>
      <c r="S136"/>
      <c r="T136"/>
      <c r="U136"/>
    </row>
    <row r="137" spans="3:21" x14ac:dyDescent="0.3">
      <c r="C137" s="46">
        <v>0</v>
      </c>
      <c r="D137" s="46"/>
      <c r="E137" s="46"/>
      <c r="F137" s="184"/>
      <c r="G137" s="184"/>
      <c r="H137" s="46"/>
      <c r="I137" s="46"/>
      <c r="J137" s="46"/>
      <c r="K137" s="46"/>
      <c r="L137" s="70"/>
      <c r="M137" s="70"/>
      <c r="N137" s="70"/>
      <c r="Q137" s="1532" t="s">
        <v>1829</v>
      </c>
      <c r="R137"/>
      <c r="S137"/>
      <c r="T137"/>
      <c r="U137"/>
    </row>
    <row r="138" spans="3:21" ht="26.4" x14ac:dyDescent="0.3">
      <c r="C138" s="46">
        <v>0</v>
      </c>
      <c r="D138" s="46"/>
      <c r="E138" s="46"/>
      <c r="F138" s="184"/>
      <c r="G138" s="184"/>
      <c r="H138" s="46"/>
      <c r="I138" s="46"/>
      <c r="J138" s="46"/>
      <c r="K138" s="46"/>
      <c r="L138" s="70"/>
      <c r="M138" s="70"/>
      <c r="N138" s="70"/>
      <c r="Q138" s="188" t="s">
        <v>2754</v>
      </c>
      <c r="R138" s="1531" t="s">
        <v>515</v>
      </c>
      <c r="S138" s="188" t="s">
        <v>1819</v>
      </c>
      <c r="T138" s="1530" t="s">
        <v>2753</v>
      </c>
      <c r="U138" s="1530"/>
    </row>
    <row r="139" spans="3:21" x14ac:dyDescent="0.3">
      <c r="C139" s="46">
        <v>0</v>
      </c>
      <c r="D139" s="46"/>
      <c r="E139" s="46"/>
      <c r="F139" s="184"/>
      <c r="G139" s="184"/>
      <c r="H139" s="46"/>
      <c r="I139" s="46"/>
      <c r="J139" s="46"/>
      <c r="K139" s="46"/>
      <c r="L139" s="70"/>
      <c r="M139" s="70"/>
      <c r="N139" s="70"/>
      <c r="Q139" s="160" t="s">
        <v>2750</v>
      </c>
      <c r="R139" s="160" t="s">
        <v>2749</v>
      </c>
      <c r="S139" s="160" t="s">
        <v>2748</v>
      </c>
      <c r="T139" s="1529" t="s">
        <v>1484</v>
      </c>
      <c r="U139" s="1528"/>
    </row>
    <row r="140" spans="3:21" x14ac:dyDescent="0.3">
      <c r="C140" s="46">
        <v>0</v>
      </c>
      <c r="D140" s="46"/>
      <c r="E140" s="46"/>
      <c r="F140" s="184"/>
      <c r="G140" s="184"/>
      <c r="H140" s="46"/>
      <c r="I140" s="46"/>
      <c r="J140" s="46"/>
      <c r="K140" s="46"/>
      <c r="L140" s="70"/>
      <c r="M140" s="70"/>
      <c r="N140" s="70"/>
      <c r="Q140" s="160" t="s">
        <v>2747</v>
      </c>
      <c r="R140" s="160" t="s">
        <v>2752</v>
      </c>
      <c r="S140" s="49" t="s">
        <v>2751</v>
      </c>
      <c r="T140" s="1529">
        <v>93111</v>
      </c>
      <c r="U140" s="1528"/>
    </row>
    <row r="141" spans="3:21" x14ac:dyDescent="0.3">
      <c r="C141" s="46">
        <v>0</v>
      </c>
      <c r="D141" s="46"/>
      <c r="E141" s="46"/>
      <c r="F141" s="184"/>
      <c r="G141" s="184"/>
      <c r="H141" s="46"/>
      <c r="I141" s="46"/>
      <c r="J141" s="46"/>
      <c r="K141" s="46"/>
      <c r="L141" s="70"/>
      <c r="M141" s="70"/>
      <c r="N141" s="70"/>
      <c r="Q141" s="296" t="s">
        <v>2160</v>
      </c>
      <c r="R141" s="160"/>
      <c r="S141" s="1527" t="s">
        <v>2745</v>
      </c>
      <c r="T141" s="1526" t="s">
        <v>2744</v>
      </c>
      <c r="U141" s="1525"/>
    </row>
    <row r="142" spans="3:21" ht="6.6" customHeight="1" x14ac:dyDescent="0.3">
      <c r="C142" s="46"/>
      <c r="D142" s="46"/>
      <c r="E142" s="46"/>
      <c r="F142" s="184"/>
      <c r="G142" s="184"/>
      <c r="H142" s="46"/>
      <c r="I142" s="46"/>
      <c r="J142" s="46"/>
      <c r="K142" s="46"/>
      <c r="L142" s="70"/>
      <c r="M142" s="70"/>
      <c r="N142" s="70"/>
    </row>
    <row r="143" spans="3:21" x14ac:dyDescent="0.3">
      <c r="C143" s="46">
        <v>0</v>
      </c>
      <c r="D143" s="46"/>
      <c r="E143" s="46"/>
      <c r="F143" s="184"/>
      <c r="G143" s="184"/>
      <c r="H143" s="46"/>
      <c r="I143" s="46"/>
      <c r="J143" s="46"/>
      <c r="K143" s="46"/>
      <c r="L143" s="70"/>
      <c r="M143" s="70"/>
      <c r="N143" s="70"/>
      <c r="Q143" s="160" t="s">
        <v>2750</v>
      </c>
      <c r="R143" s="160" t="s">
        <v>2749</v>
      </c>
      <c r="S143" s="160" t="s">
        <v>2748</v>
      </c>
      <c r="T143" s="1529" t="s">
        <v>2163</v>
      </c>
      <c r="U143" s="1528"/>
    </row>
    <row r="144" spans="3:21" x14ac:dyDescent="0.3">
      <c r="C144" s="46">
        <v>0</v>
      </c>
      <c r="D144" s="46"/>
      <c r="E144" s="46"/>
      <c r="F144" s="184"/>
      <c r="G144" s="184"/>
      <c r="H144" s="46"/>
      <c r="I144" s="46"/>
      <c r="J144" s="46"/>
      <c r="K144" s="46"/>
      <c r="L144" s="70"/>
      <c r="M144" s="70"/>
      <c r="N144" s="70"/>
      <c r="Q144" s="160" t="s">
        <v>2747</v>
      </c>
      <c r="R144" s="160" t="s">
        <v>882</v>
      </c>
      <c r="S144" s="49" t="s">
        <v>2746</v>
      </c>
      <c r="T144" s="1529">
        <v>93111</v>
      </c>
      <c r="U144" s="1528"/>
    </row>
    <row r="145" spans="3:21" x14ac:dyDescent="0.3">
      <c r="C145" s="46">
        <v>0</v>
      </c>
      <c r="D145" s="46"/>
      <c r="E145" s="46"/>
      <c r="F145" s="184"/>
      <c r="G145" s="184"/>
      <c r="H145" s="46"/>
      <c r="I145" s="46"/>
      <c r="J145" s="46"/>
      <c r="K145" s="46"/>
      <c r="L145" s="70"/>
      <c r="M145" s="70"/>
      <c r="N145" s="70"/>
      <c r="Q145" s="296" t="s">
        <v>2160</v>
      </c>
      <c r="R145" s="160"/>
      <c r="S145" s="1527" t="s">
        <v>2745</v>
      </c>
      <c r="T145" s="1526" t="s">
        <v>2744</v>
      </c>
      <c r="U145" s="1525"/>
    </row>
    <row r="146" spans="3:21" x14ac:dyDescent="0.3">
      <c r="C146" s="1523"/>
      <c r="D146" s="1523"/>
      <c r="E146" s="1523"/>
      <c r="F146" s="1523"/>
      <c r="G146" s="1523"/>
      <c r="H146" s="1523"/>
      <c r="I146" s="1523"/>
      <c r="J146" s="1523"/>
      <c r="K146" s="1523"/>
      <c r="L146" s="1523"/>
      <c r="M146" s="1523"/>
    </row>
    <row r="147" spans="3:21" x14ac:dyDescent="0.3">
      <c r="C147" s="1523"/>
      <c r="D147" s="1523"/>
      <c r="E147" s="1523"/>
      <c r="F147" s="1523"/>
      <c r="G147" s="1523"/>
      <c r="H147" s="1523"/>
      <c r="I147" s="1523"/>
      <c r="J147" s="1523"/>
      <c r="K147" s="1523"/>
      <c r="L147" s="1523"/>
      <c r="M147" s="1523"/>
    </row>
    <row r="148" spans="3:21" x14ac:dyDescent="0.3">
      <c r="C148" s="1523"/>
      <c r="D148" s="1523"/>
      <c r="E148" s="1523"/>
      <c r="F148" s="1523"/>
      <c r="G148" s="1523"/>
      <c r="H148" s="1523"/>
      <c r="I148" s="1523"/>
      <c r="J148" s="1523"/>
      <c r="K148" s="1523"/>
      <c r="L148" s="1523"/>
      <c r="M148" s="1523"/>
    </row>
    <row r="149" spans="3:21" x14ac:dyDescent="0.3">
      <c r="C149" s="1523"/>
      <c r="D149" s="1523"/>
      <c r="E149" s="1523"/>
      <c r="F149" s="1523"/>
      <c r="G149" s="1523"/>
      <c r="H149" s="1523"/>
      <c r="I149" s="1523"/>
      <c r="J149" s="1523"/>
      <c r="K149" s="1523"/>
      <c r="L149" s="1523"/>
      <c r="M149" s="1523"/>
    </row>
    <row r="150" spans="3:21" x14ac:dyDescent="0.3">
      <c r="C150" s="1523"/>
      <c r="D150" s="1523"/>
      <c r="E150" s="1523"/>
      <c r="F150" s="1523"/>
      <c r="G150" s="1523"/>
      <c r="H150" s="1523"/>
      <c r="I150" s="1523"/>
      <c r="J150" s="1523"/>
      <c r="K150" s="1523"/>
      <c r="L150" s="1523"/>
      <c r="M150" s="1523"/>
    </row>
    <row r="151" spans="3:21" x14ac:dyDescent="0.3">
      <c r="C151" s="1523"/>
      <c r="D151" s="1523"/>
      <c r="E151" s="1523"/>
      <c r="F151" s="1523"/>
      <c r="G151" s="1523"/>
      <c r="H151" s="1523"/>
      <c r="I151" s="1523"/>
      <c r="J151" s="1523"/>
      <c r="K151" s="1523"/>
      <c r="L151" s="1523"/>
      <c r="M151" s="1523"/>
    </row>
    <row r="152" spans="3:21" x14ac:dyDescent="0.3">
      <c r="C152" s="1523"/>
      <c r="D152" s="1523"/>
      <c r="E152" s="1523"/>
      <c r="F152" s="1523"/>
      <c r="G152" s="1523"/>
      <c r="H152" s="1523"/>
      <c r="I152" s="1523"/>
      <c r="J152" s="1523"/>
      <c r="K152" s="1523"/>
      <c r="L152" s="1523"/>
      <c r="M152" s="1523"/>
    </row>
    <row r="153" spans="3:21" x14ac:dyDescent="0.3">
      <c r="C153" s="1523"/>
      <c r="D153" s="1523"/>
      <c r="E153" s="1523"/>
      <c r="F153" s="1523"/>
      <c r="G153" s="1523"/>
      <c r="H153" s="1523"/>
      <c r="I153" s="1523"/>
      <c r="J153" s="1523"/>
      <c r="K153" s="1523"/>
      <c r="L153" s="1523"/>
      <c r="M153" s="1523"/>
    </row>
    <row r="154" spans="3:21" x14ac:dyDescent="0.3">
      <c r="C154" s="1523"/>
      <c r="D154" s="1523"/>
      <c r="E154" s="1523"/>
      <c r="F154" s="1523"/>
      <c r="G154" s="1523"/>
      <c r="H154" s="1523"/>
      <c r="I154" s="1523"/>
      <c r="J154" s="1523"/>
      <c r="K154" s="1523"/>
      <c r="L154" s="1523"/>
      <c r="M154" s="1523"/>
    </row>
    <row r="155" spans="3:21" x14ac:dyDescent="0.3">
      <c r="C155" s="1523"/>
      <c r="D155" s="1523"/>
      <c r="E155" s="1523"/>
      <c r="F155" s="1523"/>
      <c r="G155" s="1523"/>
      <c r="H155" s="1523"/>
      <c r="I155" s="1523"/>
      <c r="J155" s="1523"/>
      <c r="K155" s="1523"/>
      <c r="L155" s="1523"/>
      <c r="M155" s="1523"/>
    </row>
    <row r="156" spans="3:21" x14ac:dyDescent="0.3">
      <c r="C156" s="1523"/>
      <c r="D156" s="1523"/>
      <c r="E156" s="1523"/>
      <c r="F156" s="1523"/>
      <c r="G156" s="1523"/>
      <c r="H156" s="1523"/>
      <c r="I156" s="1523"/>
      <c r="J156" s="1523"/>
      <c r="K156" s="1523"/>
      <c r="L156" s="1523"/>
      <c r="M156" s="1523"/>
    </row>
    <row r="157" spans="3:21" x14ac:dyDescent="0.3">
      <c r="C157" s="1523"/>
      <c r="D157" s="1523"/>
      <c r="E157" s="1523"/>
      <c r="F157" s="1523"/>
      <c r="G157" s="1523"/>
      <c r="H157" s="1523"/>
      <c r="I157" s="1523"/>
      <c r="J157" s="1523"/>
      <c r="K157" s="1523"/>
      <c r="L157" s="1523"/>
      <c r="M157" s="1523"/>
    </row>
    <row r="158" spans="3:21" x14ac:dyDescent="0.3">
      <c r="C158" s="1523"/>
      <c r="D158" s="1523"/>
      <c r="E158" s="1523"/>
      <c r="F158" s="1523"/>
      <c r="G158" s="1523"/>
      <c r="H158" s="1523"/>
      <c r="I158" s="1523"/>
      <c r="J158" s="1523"/>
      <c r="K158" s="1523"/>
      <c r="L158" s="1523"/>
      <c r="M158" s="1523"/>
    </row>
    <row r="159" spans="3:21" x14ac:dyDescent="0.3">
      <c r="C159" s="1523"/>
      <c r="D159" s="1523"/>
      <c r="E159" s="1523"/>
      <c r="F159" s="1523"/>
      <c r="G159" s="1523"/>
      <c r="H159" s="1523"/>
      <c r="I159" s="1523"/>
      <c r="J159" s="1523"/>
      <c r="K159" s="1523"/>
      <c r="L159" s="1523"/>
      <c r="M159" s="1523"/>
    </row>
    <row r="160" spans="3:21" x14ac:dyDescent="0.3">
      <c r="C160" s="1523"/>
      <c r="D160" s="1523"/>
      <c r="E160" s="1523"/>
      <c r="F160" s="1523"/>
      <c r="G160" s="1523"/>
      <c r="H160" s="1523"/>
      <c r="I160" s="1523"/>
      <c r="J160" s="1523"/>
      <c r="K160" s="1523"/>
      <c r="L160" s="1523"/>
      <c r="M160" s="1523"/>
    </row>
    <row r="161" spans="3:13" x14ac:dyDescent="0.3">
      <c r="C161" s="1523"/>
      <c r="D161" s="1523"/>
      <c r="E161" s="1523"/>
      <c r="F161" s="1523"/>
      <c r="G161" s="1523"/>
      <c r="H161" s="1523"/>
      <c r="I161" s="1523"/>
      <c r="J161" s="1523"/>
      <c r="K161" s="1523"/>
      <c r="L161" s="1523"/>
      <c r="M161" s="1523"/>
    </row>
    <row r="162" spans="3:13" x14ac:dyDescent="0.3">
      <c r="C162" s="1523"/>
      <c r="D162" s="1523"/>
      <c r="E162" s="1523"/>
      <c r="F162" s="1523"/>
      <c r="G162" s="1523"/>
      <c r="H162" s="1523"/>
      <c r="I162" s="1523"/>
      <c r="J162" s="1523"/>
      <c r="K162" s="1523"/>
      <c r="L162" s="1523"/>
      <c r="M162" s="1523"/>
    </row>
    <row r="163" spans="3:13" x14ac:dyDescent="0.3">
      <c r="C163" s="1523"/>
      <c r="D163" s="1523"/>
      <c r="E163" s="1523"/>
      <c r="F163" s="1523"/>
      <c r="G163" s="1523"/>
      <c r="H163" s="1523"/>
      <c r="I163" s="1523"/>
      <c r="J163" s="1523"/>
      <c r="K163" s="1523"/>
      <c r="L163" s="1523"/>
      <c r="M163" s="1523"/>
    </row>
    <row r="164" spans="3:13" x14ac:dyDescent="0.3">
      <c r="C164" s="1523"/>
      <c r="D164" s="1523"/>
      <c r="E164" s="1523"/>
      <c r="F164" s="1523"/>
      <c r="G164" s="1523"/>
      <c r="H164" s="1523"/>
      <c r="I164" s="1523"/>
      <c r="J164" s="1523"/>
      <c r="K164" s="1523"/>
      <c r="L164" s="1523"/>
      <c r="M164" s="1523"/>
    </row>
    <row r="165" spans="3:13" x14ac:dyDescent="0.3">
      <c r="C165" s="1523"/>
      <c r="D165" s="1523"/>
      <c r="E165" s="1523"/>
      <c r="F165" s="1523"/>
      <c r="G165" s="1523"/>
      <c r="H165" s="1523"/>
      <c r="I165" s="1523"/>
      <c r="J165" s="1523"/>
      <c r="K165" s="1523"/>
      <c r="L165" s="1523"/>
      <c r="M165" s="1523"/>
    </row>
    <row r="166" spans="3:13" x14ac:dyDescent="0.3">
      <c r="C166" s="1523"/>
      <c r="D166" s="1523"/>
      <c r="E166" s="1523"/>
      <c r="F166" s="1523"/>
      <c r="G166" s="1523"/>
      <c r="H166" s="1523"/>
      <c r="I166" s="1523"/>
      <c r="J166" s="1523"/>
      <c r="K166" s="1523"/>
      <c r="L166" s="1523"/>
      <c r="M166" s="1523"/>
    </row>
    <row r="167" spans="3:13" x14ac:dyDescent="0.3">
      <c r="C167" s="1523"/>
      <c r="D167" s="1523"/>
      <c r="E167" s="1523"/>
      <c r="F167" s="1523"/>
      <c r="G167" s="1523"/>
      <c r="H167" s="1523"/>
      <c r="I167" s="1523"/>
      <c r="J167" s="1523"/>
      <c r="K167" s="1523"/>
      <c r="L167" s="1523"/>
      <c r="M167" s="1523"/>
    </row>
    <row r="168" spans="3:13" x14ac:dyDescent="0.3">
      <c r="C168" s="1523"/>
      <c r="D168" s="1523"/>
      <c r="E168" s="1523"/>
      <c r="F168" s="1523"/>
      <c r="G168" s="1523"/>
      <c r="H168" s="1523"/>
      <c r="I168" s="1523"/>
      <c r="J168" s="1523"/>
      <c r="K168" s="1523"/>
      <c r="L168" s="1523"/>
      <c r="M168" s="1523"/>
    </row>
    <row r="169" spans="3:13" x14ac:dyDescent="0.3">
      <c r="C169" s="1523"/>
      <c r="D169" s="1523"/>
      <c r="E169" s="1523"/>
      <c r="F169" s="1523"/>
      <c r="G169" s="1523"/>
      <c r="H169" s="1523"/>
      <c r="I169" s="1523"/>
      <c r="J169" s="1523"/>
      <c r="K169" s="1523"/>
      <c r="L169" s="1523"/>
      <c r="M169" s="1523"/>
    </row>
    <row r="170" spans="3:13" x14ac:dyDescent="0.3">
      <c r="C170" s="1523"/>
      <c r="D170" s="1523"/>
      <c r="E170" s="1523"/>
      <c r="F170" s="1523"/>
      <c r="G170" s="1523"/>
      <c r="H170" s="1523"/>
      <c r="I170" s="1523"/>
      <c r="J170" s="1523"/>
      <c r="K170" s="1523"/>
      <c r="L170" s="1523"/>
      <c r="M170" s="1523"/>
    </row>
    <row r="171" spans="3:13" x14ac:dyDescent="0.3">
      <c r="C171" s="1523"/>
      <c r="D171" s="1523"/>
      <c r="E171" s="1523"/>
      <c r="F171" s="1523"/>
      <c r="G171" s="1523"/>
      <c r="H171" s="1523"/>
      <c r="I171" s="1523"/>
      <c r="J171" s="1523"/>
      <c r="K171" s="1523"/>
      <c r="L171" s="1523"/>
      <c r="M171" s="1523"/>
    </row>
    <row r="172" spans="3:13" x14ac:dyDescent="0.3">
      <c r="C172" s="1523"/>
      <c r="D172" s="1523"/>
      <c r="E172" s="1523"/>
      <c r="F172" s="1523"/>
      <c r="G172" s="1523"/>
      <c r="H172" s="1523"/>
      <c r="I172" s="1523"/>
      <c r="J172" s="1523"/>
      <c r="K172" s="1523"/>
      <c r="L172" s="1523"/>
      <c r="M172" s="1523"/>
    </row>
    <row r="173" spans="3:13" x14ac:dyDescent="0.3">
      <c r="C173" s="1523"/>
      <c r="D173" s="1523"/>
      <c r="E173" s="1523"/>
      <c r="F173" s="1523"/>
      <c r="G173" s="1523"/>
      <c r="H173" s="1523"/>
      <c r="I173" s="1523"/>
      <c r="J173" s="1523"/>
      <c r="K173" s="1523"/>
      <c r="L173" s="1523"/>
      <c r="M173" s="1523"/>
    </row>
    <row r="174" spans="3:13" x14ac:dyDescent="0.3">
      <c r="C174" s="1523"/>
      <c r="D174" s="1523"/>
      <c r="E174" s="1523"/>
      <c r="F174" s="1523"/>
      <c r="G174" s="1523"/>
      <c r="H174" s="1523"/>
      <c r="I174" s="1523"/>
      <c r="J174" s="1523"/>
      <c r="K174" s="1523"/>
      <c r="L174" s="1523"/>
      <c r="M174" s="1523"/>
    </row>
    <row r="175" spans="3:13" x14ac:dyDescent="0.3">
      <c r="C175" s="1523"/>
      <c r="D175" s="1523"/>
      <c r="E175" s="1523"/>
      <c r="F175" s="1523"/>
      <c r="G175" s="1523"/>
      <c r="H175" s="1523"/>
      <c r="I175" s="1523"/>
      <c r="J175" s="1523"/>
      <c r="K175" s="1523"/>
      <c r="L175" s="1523"/>
      <c r="M175" s="1523"/>
    </row>
    <row r="176" spans="3:13" x14ac:dyDescent="0.3">
      <c r="C176" s="1523"/>
      <c r="D176" s="1523"/>
      <c r="E176" s="1523"/>
      <c r="F176" s="1523"/>
      <c r="G176" s="1523"/>
      <c r="H176" s="1523"/>
      <c r="I176" s="1523"/>
      <c r="J176" s="1523"/>
      <c r="K176" s="1523"/>
      <c r="L176" s="1523"/>
      <c r="M176" s="1523"/>
    </row>
    <row r="177" spans="3:13" x14ac:dyDescent="0.3">
      <c r="C177" s="1523"/>
      <c r="D177" s="1523"/>
      <c r="E177" s="1523"/>
      <c r="F177" s="1523"/>
      <c r="G177" s="1523"/>
      <c r="H177" s="1523"/>
      <c r="I177" s="1523"/>
      <c r="J177" s="1523"/>
      <c r="K177" s="1523"/>
      <c r="L177" s="1523"/>
      <c r="M177" s="1523"/>
    </row>
    <row r="178" spans="3:13" x14ac:dyDescent="0.3">
      <c r="C178" s="1523"/>
      <c r="D178" s="1523"/>
      <c r="E178" s="1523"/>
      <c r="F178" s="1523"/>
      <c r="G178" s="1523"/>
      <c r="H178" s="1523"/>
      <c r="I178" s="1523"/>
      <c r="J178" s="1523"/>
      <c r="K178" s="1523"/>
      <c r="L178" s="1523"/>
      <c r="M178" s="1523"/>
    </row>
    <row r="179" spans="3:13" x14ac:dyDescent="0.3">
      <c r="C179" s="1523"/>
      <c r="D179" s="1523"/>
      <c r="E179" s="1523"/>
      <c r="F179" s="1523"/>
      <c r="G179" s="1523"/>
      <c r="H179" s="1523"/>
      <c r="I179" s="1523"/>
      <c r="J179" s="1523"/>
      <c r="K179" s="1523"/>
      <c r="L179" s="1523"/>
      <c r="M179" s="1523"/>
    </row>
    <row r="180" spans="3:13" x14ac:dyDescent="0.3">
      <c r="C180" s="1523"/>
      <c r="D180" s="1523"/>
      <c r="E180" s="1523"/>
      <c r="F180" s="1523"/>
      <c r="G180" s="1523"/>
      <c r="H180" s="1523"/>
      <c r="I180" s="1523"/>
      <c r="J180" s="1523"/>
      <c r="K180" s="1523"/>
      <c r="L180" s="1523"/>
      <c r="M180" s="1523"/>
    </row>
    <row r="181" spans="3:13" x14ac:dyDescent="0.3">
      <c r="C181" s="1523"/>
      <c r="D181" s="1523"/>
      <c r="E181" s="1523"/>
      <c r="F181" s="1523"/>
      <c r="G181" s="1523"/>
      <c r="H181" s="1523"/>
      <c r="I181" s="1523"/>
      <c r="J181" s="1523"/>
      <c r="K181" s="1523"/>
      <c r="L181" s="1523"/>
      <c r="M181" s="1523"/>
    </row>
    <row r="182" spans="3:13" x14ac:dyDescent="0.3">
      <c r="C182" s="1523"/>
      <c r="D182" s="1523"/>
      <c r="E182" s="1523"/>
      <c r="F182" s="1523"/>
      <c r="G182" s="1523"/>
      <c r="H182" s="1523"/>
      <c r="I182" s="1523"/>
      <c r="J182" s="1523"/>
      <c r="K182" s="1523"/>
      <c r="L182" s="1523"/>
      <c r="M182" s="1523"/>
    </row>
    <row r="183" spans="3:13" x14ac:dyDescent="0.3">
      <c r="C183" s="1523"/>
      <c r="D183" s="1523"/>
      <c r="E183" s="1523"/>
      <c r="F183" s="1523"/>
      <c r="G183" s="1523"/>
      <c r="H183" s="1523"/>
      <c r="I183" s="1523"/>
      <c r="J183" s="1523"/>
      <c r="K183" s="1523"/>
      <c r="L183" s="1523"/>
      <c r="M183" s="1523"/>
    </row>
    <row r="184" spans="3:13" x14ac:dyDescent="0.3">
      <c r="C184" s="1523"/>
      <c r="D184" s="1523"/>
      <c r="E184" s="1523"/>
      <c r="F184" s="1523"/>
      <c r="G184" s="1523"/>
      <c r="H184" s="1523"/>
      <c r="I184" s="1523"/>
      <c r="J184" s="1523"/>
      <c r="K184" s="1523"/>
      <c r="L184" s="1523"/>
      <c r="M184" s="1523"/>
    </row>
    <row r="185" spans="3:13" x14ac:dyDescent="0.3">
      <c r="C185" s="1523"/>
      <c r="D185" s="1523"/>
      <c r="E185" s="1523"/>
      <c r="F185" s="1523"/>
      <c r="G185" s="1523"/>
      <c r="H185" s="1523"/>
      <c r="I185" s="1523"/>
      <c r="J185" s="1523"/>
      <c r="K185" s="1523"/>
      <c r="L185" s="1523"/>
      <c r="M185" s="1523"/>
    </row>
  </sheetData>
  <mergeCells count="75">
    <mergeCell ref="T144:U144"/>
    <mergeCell ref="T145:U145"/>
    <mergeCell ref="T141:U141"/>
    <mergeCell ref="T134:U134"/>
    <mergeCell ref="T135:U135"/>
    <mergeCell ref="T138:U138"/>
    <mergeCell ref="T139:U139"/>
    <mergeCell ref="T140:U140"/>
    <mergeCell ref="T133:U133"/>
    <mergeCell ref="T126:U126"/>
    <mergeCell ref="T127:U127"/>
    <mergeCell ref="T128:U128"/>
    <mergeCell ref="T129:U129"/>
    <mergeCell ref="T143:U143"/>
    <mergeCell ref="T117:U117"/>
    <mergeCell ref="T120:U120"/>
    <mergeCell ref="T121:U121"/>
    <mergeCell ref="T122:U122"/>
    <mergeCell ref="T123:U123"/>
    <mergeCell ref="T132:U132"/>
    <mergeCell ref="T100:U100"/>
    <mergeCell ref="T101:U101"/>
    <mergeCell ref="T104:U104"/>
    <mergeCell ref="T114:U114"/>
    <mergeCell ref="T115:U115"/>
    <mergeCell ref="T116:U116"/>
    <mergeCell ref="T92:U92"/>
    <mergeCell ref="T93:U93"/>
    <mergeCell ref="T94:U94"/>
    <mergeCell ref="T95:U95"/>
    <mergeCell ref="T98:U98"/>
    <mergeCell ref="T99:U99"/>
    <mergeCell ref="T82:U82"/>
    <mergeCell ref="T83:U83"/>
    <mergeCell ref="T86:U86"/>
    <mergeCell ref="T87:U87"/>
    <mergeCell ref="T88:U88"/>
    <mergeCell ref="T89:U89"/>
    <mergeCell ref="T74:U74"/>
    <mergeCell ref="T75:U75"/>
    <mergeCell ref="T76:U76"/>
    <mergeCell ref="T77:U77"/>
    <mergeCell ref="T80:U80"/>
    <mergeCell ref="T81:U81"/>
    <mergeCell ref="R59:S59"/>
    <mergeCell ref="R60:S60"/>
    <mergeCell ref="T68:U68"/>
    <mergeCell ref="T69:U69"/>
    <mergeCell ref="T70:U70"/>
    <mergeCell ref="T71:U71"/>
    <mergeCell ref="R47:S47"/>
    <mergeCell ref="R51:S51"/>
    <mergeCell ref="R49:S49"/>
    <mergeCell ref="R45:S45"/>
    <mergeCell ref="Q63:U63"/>
    <mergeCell ref="R53:S53"/>
    <mergeCell ref="R54:S54"/>
    <mergeCell ref="R56:S56"/>
    <mergeCell ref="R58:S58"/>
    <mergeCell ref="Q58:Q60"/>
    <mergeCell ref="R33:S33"/>
    <mergeCell ref="R35:S35"/>
    <mergeCell ref="R37:S37"/>
    <mergeCell ref="R39:S39"/>
    <mergeCell ref="R41:S41"/>
    <mergeCell ref="R43:S43"/>
    <mergeCell ref="Q25:U25"/>
    <mergeCell ref="Q27:S27"/>
    <mergeCell ref="R29:S29"/>
    <mergeCell ref="R31:S31"/>
    <mergeCell ref="C7:E7"/>
    <mergeCell ref="F7:I7"/>
    <mergeCell ref="J7:L7"/>
    <mergeCell ref="M7:N7"/>
    <mergeCell ref="Q8:U9"/>
  </mergeCells>
  <dataValidations count="1">
    <dataValidation type="list" showInputMessage="1" showErrorMessage="1" sqref="R4" xr:uid="{00000000-0002-0000-0300-000000000000}">
      <formula1>$N$2:$N$4</formula1>
    </dataValidation>
  </dataValidations>
  <hyperlinks>
    <hyperlink ref="T37" location="ETPR!A1" display="ETPR" xr:uid="{90050C0E-A02A-4835-8F41-B9D57B31852E}"/>
    <hyperlink ref="T58" location="'RTC-Produits par SA'!A1" display="RTC-Produits par SA" xr:uid="{8609FA3A-3432-4881-AE7B-78E5B3C94B92}"/>
    <hyperlink ref="T60" location="'RTC-SCU'!A1" display="RTC-SCU" xr:uid="{D74AE6BC-1A44-4E25-B028-14CEF4B21E4E}"/>
    <hyperlink ref="T59" location="'RTC-LGG sur SAMT'!A1" display="RTC-LGG sur SAMT" xr:uid="{F09D2B2E-E405-42B7-A983-4B48ACA80F0F}"/>
    <hyperlink ref="T47" location="Clé!A1" display="Clé" xr:uid="{8C3BBE9E-C5F9-4024-BE77-52E3B6306D0B}"/>
    <hyperlink ref="T29" location="'2-PC'!A1" display="2-PC" xr:uid="{61BBEC3A-A1E0-44C7-A63C-22C434BD700B}"/>
    <hyperlink ref="T35" location="'3-SA'!A1" display="3-SA" xr:uid="{1BFF5F00-EEFC-4852-9AD8-70D31A94FFB9}"/>
    <hyperlink ref="T53" location="Contrôles!A1" display="Contrôles" xr:uid="{3D21BA7D-DF99-4673-AD96-58E0BAA6F063}"/>
    <hyperlink ref="T54" location="'RTC-VALID-RTC'!A1" display="RTC-VALID-RTC" xr:uid="{B906AF75-8461-46E6-95F5-AFBF381B6B28}"/>
    <hyperlink ref="T56" location="'RTC-Enquête SIH'!A1" display="RTC-Enquête SIH" xr:uid="{4DE4EBD5-2FD7-4CAD-A27A-214A5B5881B3}"/>
    <hyperlink ref="T31" location="'2-hono'!A1" display="2-hono" xr:uid="{44779870-D735-4B93-AFF5-B9F07A857456}"/>
    <hyperlink ref="T33" location="'2-CB'!A1" display="2-CB" xr:uid="{566DC222-86F3-4D14-A484-D9D3ACF7358F}"/>
    <hyperlink ref="T39" location="'4-pdt'!A1" display="4-pdt" xr:uid="{BA5E330F-2AF2-4468-92D6-BB62DBDFBF37}"/>
    <hyperlink ref="T41" location="'5-C_Ind'!A1" display="'5-C_Ind'!A1" xr:uid="{3BDD6111-F139-438F-997A-4EB363CB9595}"/>
    <hyperlink ref="T43" location="'6-cd'!A1" display=" 6-cd" xr:uid="{33F5E413-5104-4C7F-8B67-0C64F8412816}"/>
    <hyperlink ref="T51" location="Immo!A1" display="Immo" xr:uid="{15BEC246-E9FB-463C-84BF-902D261DC8DA}"/>
    <hyperlink ref="Q131" location="UO!A1" display="UO" xr:uid="{12E48714-F3BF-41AD-BB2F-07AA7F076DC5}"/>
    <hyperlink ref="Q137" location="Immo!N2" display="Immo" xr:uid="{7A043DB3-5503-4ED4-954C-2CF27C31246C}"/>
    <hyperlink ref="Q119" location="Clé_champs!A1" display="Clé_champs" xr:uid="{8538DD10-C3EF-48CC-98CA-C49F3B9E1AAC}"/>
    <hyperlink ref="Q67" location="'2-PC'!A1" display="2-PC" xr:uid="{C304FD54-0637-46F0-A979-D816853414F0}"/>
    <hyperlink ref="Q73" location="'2-hono'!N2" display="2-hono" xr:uid="{3BA48C97-03C7-46EA-BE60-194411E9F930}"/>
    <hyperlink ref="Q79" location="'2-CB'!N2" display="2-CB" xr:uid="{F1084909-3D40-4744-9E7B-CCBDB9980972}"/>
    <hyperlink ref="Q85" location="'3-SA'!N2" display="3-SA" xr:uid="{8346C84A-2D7A-4DBA-876E-B7B069F260B9}"/>
    <hyperlink ref="Q97" location="'4-pdt'!N2" display="4-pdt" xr:uid="{07F57783-EFFA-458E-B639-E3835A80788D}"/>
    <hyperlink ref="Q103" location="'5'!N2" display="'5'!N2" xr:uid="{78C96C7F-A69A-489C-B495-34229FFEDD02}"/>
    <hyperlink ref="Q113" location="'6-cd'!N2" display="6-cd" xr:uid="{62404FD4-0D57-41D8-A6E1-C7486105311C}"/>
    <hyperlink ref="Q91" location="'ETPR Fusionné'!E1" display="EPTR" xr:uid="{95DE2881-F8F8-40B2-ABFC-3D98A0A0E901}"/>
    <hyperlink ref="T49" location="UO!A1" display="UO" xr:uid="{6F0E80B2-C3AF-4AD2-87D3-1DF38470AE15}"/>
    <hyperlink ref="T45" location="Clé_champs!A1" display="Clé_champs" xr:uid="{37DC6627-7943-413E-904F-1656113337EA}"/>
    <hyperlink ref="Q125" location="Clé!A1" display="Clé" xr:uid="{735B68EB-1074-404F-B3F1-436A07DCD842}"/>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tabColor theme="0"/>
  </sheetPr>
  <dimension ref="A1:S106"/>
  <sheetViews>
    <sheetView zoomScaleNormal="100" workbookViewId="0">
      <selection activeCell="B16" sqref="B16"/>
    </sheetView>
  </sheetViews>
  <sheetFormatPr baseColWidth="10" defaultColWidth="11.44140625" defaultRowHeight="13.2" x14ac:dyDescent="0.25"/>
  <cols>
    <col min="1" max="1" width="21.44140625" style="700" customWidth="1"/>
    <col min="2" max="2" width="65.44140625" style="391" customWidth="1"/>
    <col min="3" max="3" width="11.5546875" style="391" bestFit="1" customWidth="1"/>
    <col min="4" max="4" width="18.5546875" style="391" customWidth="1"/>
    <col min="5" max="5" width="21.33203125" style="391" customWidth="1"/>
    <col min="6" max="6" width="18.5546875" style="391" customWidth="1"/>
    <col min="7" max="16384" width="11.44140625" style="391"/>
  </cols>
  <sheetData>
    <row r="1" spans="1:19" s="685" customFormat="1" ht="13.8" x14ac:dyDescent="0.25">
      <c r="A1" s="1272" t="s">
        <v>1195</v>
      </c>
      <c r="B1" s="1113"/>
      <c r="C1" s="470"/>
      <c r="D1" s="470"/>
      <c r="E1" s="470"/>
      <c r="F1" s="470"/>
    </row>
    <row r="2" spans="1:19" ht="20.399999999999999" x14ac:dyDescent="0.25">
      <c r="A2" s="1138" t="s">
        <v>1008</v>
      </c>
      <c r="B2" s="844"/>
      <c r="C2" s="844"/>
      <c r="D2" s="934"/>
      <c r="E2" s="887"/>
      <c r="F2" s="887"/>
    </row>
    <row r="3" spans="1:19" s="438" customFormat="1" ht="13.8" x14ac:dyDescent="0.25">
      <c r="A3" s="161"/>
      <c r="B3" s="920"/>
      <c r="D3" s="251"/>
      <c r="F3" s="251"/>
      <c r="I3" s="858"/>
      <c r="Q3" s="251"/>
      <c r="S3" s="251"/>
    </row>
    <row r="4" spans="1:19" ht="20.399999999999999" x14ac:dyDescent="0.25">
      <c r="A4" s="970"/>
      <c r="B4" s="948"/>
      <c r="C4" s="1185"/>
      <c r="D4" s="251"/>
      <c r="E4" s="438"/>
      <c r="F4" s="251"/>
    </row>
    <row r="5" spans="1:19" ht="45.6" customHeight="1" x14ac:dyDescent="0.25">
      <c r="A5" s="1495" t="s">
        <v>486</v>
      </c>
      <c r="B5" s="1496"/>
      <c r="C5" s="1497"/>
      <c r="D5" s="251"/>
      <c r="E5" s="438"/>
      <c r="F5" s="251"/>
    </row>
    <row r="6" spans="1:19" ht="39" customHeight="1" x14ac:dyDescent="0.25">
      <c r="A6" s="1135"/>
      <c r="B6" s="752"/>
      <c r="C6" s="752"/>
      <c r="D6" s="992"/>
      <c r="E6" s="438"/>
      <c r="F6" s="251"/>
    </row>
    <row r="7" spans="1:19" ht="20.399999999999999" x14ac:dyDescent="0.25">
      <c r="A7" s="1201"/>
      <c r="B7" s="1075" t="s">
        <v>1855</v>
      </c>
      <c r="C7" s="1022"/>
      <c r="D7" s="1106" t="s">
        <v>1517</v>
      </c>
      <c r="E7" s="1092" t="s">
        <v>1801</v>
      </c>
      <c r="F7" s="976" t="s">
        <v>1097</v>
      </c>
    </row>
    <row r="8" spans="1:19" ht="20.399999999999999" x14ac:dyDescent="0.25">
      <c r="A8" s="1031"/>
      <c r="B8" s="1042" t="s">
        <v>1707</v>
      </c>
      <c r="C8" s="963"/>
      <c r="D8" s="1143"/>
      <c r="E8" s="1092"/>
      <c r="F8" s="1129"/>
    </row>
    <row r="9" spans="1:19" ht="24.6" x14ac:dyDescent="0.25">
      <c r="A9" s="996" t="s">
        <v>226</v>
      </c>
      <c r="B9" s="1238" t="s">
        <v>1546</v>
      </c>
      <c r="C9" s="1088"/>
      <c r="D9" s="1168"/>
      <c r="E9" s="1242"/>
      <c r="F9" s="1118"/>
    </row>
    <row r="10" spans="1:19" x14ac:dyDescent="0.25">
      <c r="A10" s="306"/>
      <c r="B10" s="446" t="s">
        <v>2106</v>
      </c>
      <c r="C10" s="914"/>
      <c r="D10" s="306"/>
      <c r="E10" s="306"/>
      <c r="F10" s="537"/>
    </row>
    <row r="11" spans="1:19" x14ac:dyDescent="0.25">
      <c r="A11" s="346" t="s">
        <v>1939</v>
      </c>
      <c r="B11" s="348" t="s">
        <v>451</v>
      </c>
      <c r="C11" s="373" t="s">
        <v>844</v>
      </c>
      <c r="D11" s="164"/>
      <c r="E11" s="771"/>
      <c r="F11" s="342"/>
    </row>
    <row r="12" spans="1:19" x14ac:dyDescent="0.25">
      <c r="A12" s="346" t="s">
        <v>2282</v>
      </c>
      <c r="B12" s="348" t="s">
        <v>1597</v>
      </c>
      <c r="C12" s="373" t="s">
        <v>844</v>
      </c>
      <c r="D12" s="1016"/>
      <c r="E12" s="1080"/>
      <c r="F12" s="342"/>
    </row>
    <row r="13" spans="1:19" x14ac:dyDescent="0.25">
      <c r="A13" s="306"/>
      <c r="B13" s="446" t="s">
        <v>1439</v>
      </c>
      <c r="C13" s="488"/>
      <c r="D13" s="306"/>
      <c r="E13" s="306"/>
      <c r="F13" s="537"/>
    </row>
    <row r="14" spans="1:19" x14ac:dyDescent="0.25">
      <c r="A14" s="346" t="s">
        <v>977</v>
      </c>
      <c r="B14" s="452" t="s">
        <v>1146</v>
      </c>
      <c r="C14" s="373" t="s">
        <v>844</v>
      </c>
      <c r="D14" s="342"/>
      <c r="E14" s="433"/>
      <c r="F14" s="433"/>
    </row>
    <row r="15" spans="1:19" x14ac:dyDescent="0.25">
      <c r="A15" s="346" t="s">
        <v>284</v>
      </c>
      <c r="B15" s="452" t="s">
        <v>1765</v>
      </c>
      <c r="C15" s="373" t="s">
        <v>844</v>
      </c>
      <c r="D15" s="342"/>
      <c r="E15" s="433"/>
      <c r="F15" s="433"/>
    </row>
    <row r="16" spans="1:19" ht="26.4" x14ac:dyDescent="0.25">
      <c r="A16" s="346" t="s">
        <v>2627</v>
      </c>
      <c r="B16" s="452" t="s">
        <v>978</v>
      </c>
      <c r="C16" s="373" t="s">
        <v>844</v>
      </c>
      <c r="D16" s="342"/>
      <c r="E16" s="433"/>
      <c r="F16" s="433"/>
    </row>
    <row r="17" spans="1:6" ht="14.1" customHeight="1" x14ac:dyDescent="0.25">
      <c r="A17" s="346" t="s">
        <v>285</v>
      </c>
      <c r="B17" s="452" t="s">
        <v>1440</v>
      </c>
      <c r="C17" s="373" t="s">
        <v>844</v>
      </c>
      <c r="D17" s="342"/>
      <c r="E17" s="433"/>
      <c r="F17" s="433"/>
    </row>
    <row r="18" spans="1:6" x14ac:dyDescent="0.25">
      <c r="A18" s="744" t="s">
        <v>128</v>
      </c>
      <c r="B18" s="348" t="s">
        <v>2628</v>
      </c>
      <c r="C18" s="717" t="s">
        <v>1147</v>
      </c>
      <c r="D18" s="814">
        <f>SUM(D14:D17)</f>
        <v>0</v>
      </c>
      <c r="E18" s="433"/>
      <c r="F18" s="433"/>
    </row>
    <row r="19" spans="1:6" ht="15" customHeight="1" x14ac:dyDescent="0.25">
      <c r="A19" s="346" t="s">
        <v>2629</v>
      </c>
      <c r="B19" s="452" t="s">
        <v>1940</v>
      </c>
      <c r="C19" s="373" t="s">
        <v>844</v>
      </c>
      <c r="D19" s="342"/>
      <c r="E19" s="433"/>
      <c r="F19" s="433"/>
    </row>
    <row r="20" spans="1:6" ht="26.4" x14ac:dyDescent="0.25">
      <c r="A20" s="346" t="s">
        <v>2107</v>
      </c>
      <c r="B20" s="452" t="s">
        <v>1598</v>
      </c>
      <c r="C20" s="373" t="s">
        <v>844</v>
      </c>
      <c r="D20" s="342"/>
      <c r="E20" s="433"/>
      <c r="F20" s="433"/>
    </row>
    <row r="21" spans="1:6" x14ac:dyDescent="0.25">
      <c r="A21" s="744" t="s">
        <v>286</v>
      </c>
      <c r="B21" s="348" t="s">
        <v>1941</v>
      </c>
      <c r="C21" s="717" t="s">
        <v>1147</v>
      </c>
      <c r="D21" s="814">
        <f>SUM(D18:D20)</f>
        <v>0</v>
      </c>
      <c r="E21" s="433"/>
      <c r="F21" s="433"/>
    </row>
    <row r="22" spans="1:6" x14ac:dyDescent="0.25">
      <c r="A22" s="556"/>
      <c r="E22" s="479"/>
      <c r="F22" s="479"/>
    </row>
    <row r="23" spans="1:6" x14ac:dyDescent="0.25">
      <c r="A23" s="346" t="s">
        <v>979</v>
      </c>
      <c r="B23" s="348" t="s">
        <v>1942</v>
      </c>
      <c r="C23" s="509" t="s">
        <v>2630</v>
      </c>
      <c r="D23" s="1067"/>
      <c r="E23" s="433"/>
      <c r="F23" s="433"/>
    </row>
    <row r="24" spans="1:6" x14ac:dyDescent="0.25">
      <c r="A24" s="556"/>
      <c r="E24" s="479"/>
      <c r="F24" s="479"/>
    </row>
    <row r="25" spans="1:6" ht="26.4" x14ac:dyDescent="0.25">
      <c r="A25" s="346" t="s">
        <v>980</v>
      </c>
      <c r="B25" s="348" t="s">
        <v>1148</v>
      </c>
      <c r="C25" s="373" t="s">
        <v>844</v>
      </c>
      <c r="D25" s="610"/>
      <c r="E25" s="433"/>
      <c r="F25" s="433"/>
    </row>
    <row r="26" spans="1:6" x14ac:dyDescent="0.25">
      <c r="A26" s="346" t="s">
        <v>981</v>
      </c>
      <c r="B26" s="348" t="s">
        <v>1599</v>
      </c>
      <c r="C26" s="509" t="s">
        <v>2630</v>
      </c>
      <c r="D26" s="610"/>
      <c r="E26" s="433"/>
      <c r="F26" s="433"/>
    </row>
    <row r="27" spans="1:6" ht="26.4" x14ac:dyDescent="0.25">
      <c r="A27" s="346" t="s">
        <v>2108</v>
      </c>
      <c r="B27" s="452" t="s">
        <v>452</v>
      </c>
      <c r="C27" s="509" t="s">
        <v>2630</v>
      </c>
      <c r="D27" s="342"/>
      <c r="E27" s="433"/>
      <c r="F27" s="433"/>
    </row>
    <row r="28" spans="1:6" ht="26.4" x14ac:dyDescent="0.25">
      <c r="A28" s="346" t="s">
        <v>129</v>
      </c>
      <c r="B28" s="452" t="s">
        <v>2109</v>
      </c>
      <c r="C28" s="509" t="s">
        <v>2630</v>
      </c>
      <c r="D28" s="342"/>
      <c r="E28" s="433"/>
      <c r="F28" s="433"/>
    </row>
    <row r="29" spans="1:6" x14ac:dyDescent="0.25">
      <c r="A29" s="556"/>
      <c r="E29" s="479"/>
      <c r="F29" s="479"/>
    </row>
    <row r="30" spans="1:6" ht="26.4" x14ac:dyDescent="0.25">
      <c r="A30" s="346" t="s">
        <v>811</v>
      </c>
      <c r="B30" s="348" t="s">
        <v>1298</v>
      </c>
      <c r="C30" s="373" t="s">
        <v>844</v>
      </c>
      <c r="D30" s="610"/>
      <c r="E30" s="433"/>
      <c r="F30" s="433"/>
    </row>
    <row r="31" spans="1:6" x14ac:dyDescent="0.25">
      <c r="A31" s="346" t="s">
        <v>1600</v>
      </c>
      <c r="B31" s="348" t="s">
        <v>1599</v>
      </c>
      <c r="C31" s="509" t="s">
        <v>2630</v>
      </c>
      <c r="D31" s="610"/>
      <c r="E31" s="433"/>
      <c r="F31" s="433"/>
    </row>
    <row r="32" spans="1:6" ht="26.4" x14ac:dyDescent="0.25">
      <c r="A32" s="346" t="s">
        <v>2456</v>
      </c>
      <c r="B32" s="452" t="s">
        <v>1766</v>
      </c>
      <c r="C32" s="509" t="s">
        <v>2630</v>
      </c>
      <c r="D32" s="342"/>
      <c r="E32" s="433"/>
      <c r="F32" s="433"/>
    </row>
    <row r="33" spans="1:6" ht="26.4" x14ac:dyDescent="0.25">
      <c r="A33" s="346" t="s">
        <v>2283</v>
      </c>
      <c r="B33" s="452" t="s">
        <v>982</v>
      </c>
      <c r="C33" s="509" t="s">
        <v>2630</v>
      </c>
      <c r="D33" s="342"/>
      <c r="E33" s="433"/>
      <c r="F33" s="433"/>
    </row>
    <row r="34" spans="1:6" x14ac:dyDescent="0.25">
      <c r="A34" s="306"/>
      <c r="B34" s="446" t="s">
        <v>1149</v>
      </c>
      <c r="C34" s="488"/>
      <c r="D34" s="306"/>
      <c r="E34" s="306"/>
      <c r="F34" s="537"/>
    </row>
    <row r="35" spans="1:6" x14ac:dyDescent="0.25">
      <c r="A35" s="346" t="s">
        <v>983</v>
      </c>
      <c r="B35" s="348" t="s">
        <v>1150</v>
      </c>
      <c r="C35" s="373" t="s">
        <v>844</v>
      </c>
      <c r="D35" s="164"/>
      <c r="E35" s="771"/>
      <c r="F35" s="1146"/>
    </row>
    <row r="36" spans="1:6" x14ac:dyDescent="0.25">
      <c r="A36" s="346" t="s">
        <v>1601</v>
      </c>
      <c r="B36" s="348" t="s">
        <v>633</v>
      </c>
      <c r="C36" s="373" t="s">
        <v>844</v>
      </c>
      <c r="D36" s="164"/>
      <c r="E36" s="771"/>
      <c r="F36" s="1146"/>
    </row>
    <row r="37" spans="1:6" x14ac:dyDescent="0.25">
      <c r="A37" s="346" t="s">
        <v>2284</v>
      </c>
      <c r="B37" s="348" t="s">
        <v>1943</v>
      </c>
      <c r="C37" s="373" t="s">
        <v>844</v>
      </c>
      <c r="D37" s="164"/>
      <c r="E37" s="771"/>
      <c r="F37" s="1146"/>
    </row>
    <row r="38" spans="1:6" x14ac:dyDescent="0.25">
      <c r="A38" s="346" t="s">
        <v>984</v>
      </c>
      <c r="B38" s="348" t="s">
        <v>1441</v>
      </c>
      <c r="C38" s="373" t="s">
        <v>844</v>
      </c>
      <c r="D38" s="164"/>
      <c r="E38" s="771"/>
      <c r="F38" s="1146"/>
    </row>
    <row r="39" spans="1:6" x14ac:dyDescent="0.25">
      <c r="A39" s="306"/>
      <c r="B39" s="446" t="s">
        <v>287</v>
      </c>
      <c r="C39" s="488"/>
      <c r="D39" s="306"/>
      <c r="E39" s="306"/>
      <c r="F39" s="537"/>
    </row>
    <row r="40" spans="1:6" x14ac:dyDescent="0.25">
      <c r="A40" s="346" t="s">
        <v>288</v>
      </c>
      <c r="B40" s="348" t="s">
        <v>2688</v>
      </c>
      <c r="C40" s="373" t="s">
        <v>844</v>
      </c>
      <c r="D40" s="544"/>
      <c r="E40" s="342"/>
      <c r="F40" s="792"/>
    </row>
    <row r="41" spans="1:6" x14ac:dyDescent="0.25">
      <c r="A41" s="346" t="s">
        <v>2631</v>
      </c>
      <c r="B41" s="348" t="s">
        <v>2689</v>
      </c>
      <c r="C41" s="373" t="s">
        <v>844</v>
      </c>
      <c r="D41" s="544"/>
      <c r="E41" s="342"/>
      <c r="F41" s="792"/>
    </row>
    <row r="42" spans="1:6" x14ac:dyDescent="0.25">
      <c r="A42" s="346" t="s">
        <v>2110</v>
      </c>
      <c r="B42" s="348" t="s">
        <v>2690</v>
      </c>
      <c r="C42" s="373" t="s">
        <v>844</v>
      </c>
      <c r="D42" s="544"/>
      <c r="E42" s="342"/>
      <c r="F42" s="792"/>
    </row>
    <row r="43" spans="1:6" x14ac:dyDescent="0.25">
      <c r="A43" s="346" t="s">
        <v>453</v>
      </c>
      <c r="B43" s="348" t="s">
        <v>2691</v>
      </c>
      <c r="C43" s="373" t="s">
        <v>844</v>
      </c>
      <c r="D43" s="544"/>
      <c r="E43" s="342"/>
      <c r="F43" s="792"/>
    </row>
    <row r="44" spans="1:6" x14ac:dyDescent="0.25">
      <c r="A44" s="346" t="s">
        <v>454</v>
      </c>
      <c r="B44" s="348" t="s">
        <v>2692</v>
      </c>
      <c r="C44" s="373" t="s">
        <v>844</v>
      </c>
      <c r="D44" s="544"/>
      <c r="E44" s="342"/>
      <c r="F44" s="792"/>
    </row>
    <row r="45" spans="1:6" x14ac:dyDescent="0.25">
      <c r="A45" s="346" t="s">
        <v>1151</v>
      </c>
      <c r="B45" s="452" t="s">
        <v>2111</v>
      </c>
      <c r="C45" s="373" t="s">
        <v>844</v>
      </c>
      <c r="D45" s="644"/>
      <c r="E45" s="811"/>
      <c r="F45" s="792"/>
    </row>
    <row r="46" spans="1:6" x14ac:dyDescent="0.25">
      <c r="A46" s="556"/>
      <c r="D46" s="1250"/>
      <c r="E46" s="755"/>
      <c r="F46" s="755"/>
    </row>
    <row r="47" spans="1:6" x14ac:dyDescent="0.25">
      <c r="A47" s="346" t="s">
        <v>2632</v>
      </c>
      <c r="B47" s="452" t="s">
        <v>985</v>
      </c>
      <c r="C47" s="509" t="s">
        <v>2630</v>
      </c>
      <c r="D47" s="1068"/>
      <c r="E47" s="918"/>
      <c r="F47" s="792"/>
    </row>
    <row r="48" spans="1:6" x14ac:dyDescent="0.25">
      <c r="A48" s="346" t="s">
        <v>634</v>
      </c>
      <c r="B48" s="452" t="s">
        <v>289</v>
      </c>
      <c r="C48" s="509" t="s">
        <v>2630</v>
      </c>
      <c r="D48" s="544"/>
      <c r="E48" s="342"/>
      <c r="F48" s="792"/>
    </row>
    <row r="49" spans="1:6" s="700" customFormat="1" x14ac:dyDescent="0.25">
      <c r="A49" s="346" t="s">
        <v>1299</v>
      </c>
      <c r="B49" s="452" t="s">
        <v>1152</v>
      </c>
      <c r="C49" s="509" t="s">
        <v>2630</v>
      </c>
      <c r="D49" s="544"/>
      <c r="E49" s="342"/>
      <c r="F49" s="792"/>
    </row>
    <row r="50" spans="1:6" s="700" customFormat="1" x14ac:dyDescent="0.25">
      <c r="A50" s="346" t="s">
        <v>1944</v>
      </c>
      <c r="B50" s="452" t="s">
        <v>1153</v>
      </c>
      <c r="C50" s="509" t="s">
        <v>2630</v>
      </c>
      <c r="D50" s="644"/>
      <c r="E50" s="811"/>
      <c r="F50" s="792"/>
    </row>
    <row r="51" spans="1:6" s="700" customFormat="1" x14ac:dyDescent="0.25">
      <c r="A51" s="306"/>
      <c r="B51" s="446" t="s">
        <v>2633</v>
      </c>
      <c r="C51" s="488"/>
      <c r="D51" s="396"/>
      <c r="E51" s="396"/>
      <c r="F51" s="396"/>
    </row>
    <row r="52" spans="1:6" s="700" customFormat="1" x14ac:dyDescent="0.25">
      <c r="A52" s="346" t="s">
        <v>2457</v>
      </c>
      <c r="B52" s="348" t="s">
        <v>2634</v>
      </c>
      <c r="C52" s="373" t="s">
        <v>844</v>
      </c>
      <c r="D52" s="544"/>
      <c r="E52" s="544"/>
      <c r="F52" s="342"/>
    </row>
    <row r="53" spans="1:6" x14ac:dyDescent="0.25">
      <c r="A53" s="346" t="s">
        <v>2458</v>
      </c>
      <c r="B53" s="348" t="s">
        <v>635</v>
      </c>
      <c r="C53" s="373" t="s">
        <v>844</v>
      </c>
      <c r="D53" s="544"/>
      <c r="E53" s="544"/>
      <c r="F53" s="342"/>
    </row>
    <row r="54" spans="1:6" s="700" customFormat="1" x14ac:dyDescent="0.25">
      <c r="A54" s="346" t="s">
        <v>2112</v>
      </c>
      <c r="B54" s="348" t="s">
        <v>2285</v>
      </c>
      <c r="C54" s="373" t="s">
        <v>844</v>
      </c>
      <c r="D54" s="544"/>
      <c r="E54" s="544"/>
      <c r="F54" s="342"/>
    </row>
    <row r="55" spans="1:6" s="700" customFormat="1" x14ac:dyDescent="0.25">
      <c r="A55" s="346" t="s">
        <v>290</v>
      </c>
      <c r="B55" s="348" t="s">
        <v>291</v>
      </c>
      <c r="C55" s="373" t="s">
        <v>844</v>
      </c>
      <c r="D55" s="544"/>
      <c r="E55" s="544"/>
      <c r="F55" s="342"/>
    </row>
    <row r="56" spans="1:6" x14ac:dyDescent="0.25">
      <c r="A56" s="346" t="s">
        <v>1602</v>
      </c>
      <c r="B56" s="348" t="s">
        <v>2635</v>
      </c>
      <c r="C56" s="373" t="s">
        <v>844</v>
      </c>
      <c r="D56" s="544"/>
      <c r="E56" s="544"/>
      <c r="F56" s="342"/>
    </row>
    <row r="57" spans="1:6" x14ac:dyDescent="0.25">
      <c r="A57" s="346" t="s">
        <v>2286</v>
      </c>
      <c r="B57" s="348" t="s">
        <v>2459</v>
      </c>
      <c r="C57" s="373" t="s">
        <v>844</v>
      </c>
      <c r="D57" s="544"/>
      <c r="E57" s="544"/>
      <c r="F57" s="342"/>
    </row>
    <row r="58" spans="1:6" x14ac:dyDescent="0.25">
      <c r="A58" s="346" t="s">
        <v>1154</v>
      </c>
      <c r="B58" s="348" t="s">
        <v>1945</v>
      </c>
      <c r="C58" s="373" t="s">
        <v>844</v>
      </c>
      <c r="D58" s="544"/>
      <c r="E58" s="544"/>
      <c r="F58" s="342"/>
    </row>
    <row r="59" spans="1:6" x14ac:dyDescent="0.25">
      <c r="A59" s="346" t="s">
        <v>455</v>
      </c>
      <c r="B59" s="348" t="s">
        <v>1155</v>
      </c>
      <c r="C59" s="373" t="s">
        <v>844</v>
      </c>
      <c r="D59" s="544"/>
      <c r="E59" s="544"/>
      <c r="F59" s="342"/>
    </row>
    <row r="60" spans="1:6" x14ac:dyDescent="0.25">
      <c r="A60" s="346" t="s">
        <v>2460</v>
      </c>
      <c r="B60" s="348" t="s">
        <v>130</v>
      </c>
      <c r="C60" s="373" t="s">
        <v>844</v>
      </c>
      <c r="D60" s="544"/>
      <c r="E60" s="544"/>
      <c r="F60" s="342"/>
    </row>
    <row r="61" spans="1:6" x14ac:dyDescent="0.25">
      <c r="A61" s="346" t="s">
        <v>1767</v>
      </c>
      <c r="B61" s="348" t="s">
        <v>131</v>
      </c>
      <c r="C61" s="373" t="s">
        <v>844</v>
      </c>
      <c r="D61" s="544"/>
      <c r="E61" s="544"/>
      <c r="F61" s="610"/>
    </row>
    <row r="62" spans="1:6" x14ac:dyDescent="0.25">
      <c r="A62" s="346" t="s">
        <v>1442</v>
      </c>
      <c r="B62" s="348" t="s">
        <v>1603</v>
      </c>
      <c r="C62" s="509" t="s">
        <v>2630</v>
      </c>
      <c r="D62" s="544"/>
      <c r="E62" s="544"/>
      <c r="F62" s="342"/>
    </row>
    <row r="63" spans="1:6" x14ac:dyDescent="0.25">
      <c r="A63" s="346" t="s">
        <v>2113</v>
      </c>
      <c r="B63" s="348" t="s">
        <v>1946</v>
      </c>
      <c r="C63" s="373" t="s">
        <v>844</v>
      </c>
      <c r="D63" s="544"/>
      <c r="E63" s="544"/>
      <c r="F63" s="342"/>
    </row>
    <row r="64" spans="1:6" x14ac:dyDescent="0.25">
      <c r="A64" s="346" t="s">
        <v>1443</v>
      </c>
      <c r="B64" s="348" t="s">
        <v>636</v>
      </c>
      <c r="C64" s="373" t="s">
        <v>844</v>
      </c>
      <c r="D64" s="544"/>
      <c r="E64" s="544"/>
      <c r="F64" s="342"/>
    </row>
    <row r="65" spans="1:6" x14ac:dyDescent="0.25">
      <c r="A65" s="346" t="s">
        <v>1444</v>
      </c>
      <c r="B65" s="348" t="s">
        <v>637</v>
      </c>
      <c r="C65" s="373" t="s">
        <v>844</v>
      </c>
      <c r="D65" s="544"/>
      <c r="E65" s="544"/>
      <c r="F65" s="342"/>
    </row>
    <row r="66" spans="1:6" x14ac:dyDescent="0.25">
      <c r="A66" s="346" t="s">
        <v>2287</v>
      </c>
      <c r="B66" s="348" t="s">
        <v>1156</v>
      </c>
      <c r="C66" s="373" t="s">
        <v>844</v>
      </c>
      <c r="D66" s="544"/>
      <c r="E66" s="544"/>
      <c r="F66" s="342"/>
    </row>
    <row r="67" spans="1:6" x14ac:dyDescent="0.25">
      <c r="A67" s="306"/>
      <c r="B67" s="446" t="s">
        <v>177</v>
      </c>
      <c r="C67" s="488"/>
      <c r="D67" s="396"/>
      <c r="E67" s="396"/>
      <c r="F67" s="396"/>
    </row>
    <row r="68" spans="1:6" ht="21" customHeight="1" x14ac:dyDescent="0.25">
      <c r="A68" s="346" t="s">
        <v>132</v>
      </c>
      <c r="B68" s="348" t="s">
        <v>812</v>
      </c>
      <c r="C68" s="509" t="s">
        <v>2630</v>
      </c>
      <c r="D68" s="950"/>
      <c r="E68" s="544"/>
      <c r="F68" s="342"/>
    </row>
    <row r="69" spans="1:6" ht="21" customHeight="1" x14ac:dyDescent="0.25">
      <c r="A69" s="346" t="s">
        <v>2114</v>
      </c>
      <c r="B69" s="348" t="s">
        <v>456</v>
      </c>
      <c r="C69" s="509" t="s">
        <v>2630</v>
      </c>
      <c r="D69" s="950"/>
      <c r="E69" s="544"/>
      <c r="F69" s="924"/>
    </row>
    <row r="70" spans="1:6" ht="21" customHeight="1" x14ac:dyDescent="0.25">
      <c r="A70" s="346" t="s">
        <v>2288</v>
      </c>
      <c r="B70" s="452" t="s">
        <v>813</v>
      </c>
      <c r="C70" s="509" t="s">
        <v>2630</v>
      </c>
      <c r="D70" s="602"/>
      <c r="E70" s="544"/>
      <c r="F70" s="610"/>
    </row>
    <row r="71" spans="1:6" ht="21" customHeight="1" x14ac:dyDescent="0.25">
      <c r="A71" s="346" t="s">
        <v>986</v>
      </c>
      <c r="B71" s="452" t="s">
        <v>1768</v>
      </c>
      <c r="C71" s="509" t="s">
        <v>2630</v>
      </c>
      <c r="D71" s="1096"/>
      <c r="E71" s="644"/>
      <c r="F71" s="1236"/>
    </row>
    <row r="72" spans="1:6" ht="21" customHeight="1" x14ac:dyDescent="0.25">
      <c r="A72" s="391"/>
      <c r="D72" s="486"/>
      <c r="E72" s="486"/>
      <c r="F72" s="486"/>
    </row>
    <row r="73" spans="1:6" ht="21" customHeight="1" x14ac:dyDescent="0.25">
      <c r="A73" s="306"/>
      <c r="B73" s="446" t="s">
        <v>2115</v>
      </c>
      <c r="C73" s="488"/>
      <c r="D73" s="1099"/>
      <c r="E73" s="306"/>
      <c r="F73" s="537"/>
    </row>
    <row r="74" spans="1:6" ht="21" customHeight="1" x14ac:dyDescent="0.25">
      <c r="A74" s="346" t="s">
        <v>638</v>
      </c>
      <c r="B74" s="348" t="s">
        <v>1947</v>
      </c>
      <c r="C74" s="373" t="s">
        <v>844</v>
      </c>
      <c r="D74" s="342"/>
      <c r="E74" s="342"/>
      <c r="F74" s="342"/>
    </row>
    <row r="75" spans="1:6" ht="21" customHeight="1" x14ac:dyDescent="0.25">
      <c r="A75" s="346" t="s">
        <v>1604</v>
      </c>
      <c r="B75" s="348" t="s">
        <v>1605</v>
      </c>
      <c r="C75" s="373" t="s">
        <v>844</v>
      </c>
      <c r="D75" s="342"/>
      <c r="E75" s="342"/>
      <c r="F75" s="342"/>
    </row>
    <row r="76" spans="1:6" ht="21" customHeight="1" x14ac:dyDescent="0.25">
      <c r="A76" s="346" t="s">
        <v>2289</v>
      </c>
      <c r="B76" s="348" t="s">
        <v>1157</v>
      </c>
      <c r="C76" s="373" t="s">
        <v>844</v>
      </c>
      <c r="D76" s="342"/>
      <c r="E76" s="342"/>
      <c r="F76" s="342"/>
    </row>
    <row r="77" spans="1:6" ht="21" customHeight="1" x14ac:dyDescent="0.25">
      <c r="A77" s="346" t="s">
        <v>292</v>
      </c>
      <c r="B77" s="348" t="s">
        <v>2461</v>
      </c>
      <c r="C77" s="373" t="s">
        <v>844</v>
      </c>
      <c r="D77" s="645"/>
      <c r="E77" s="645"/>
      <c r="F77" s="645"/>
    </row>
    <row r="78" spans="1:6" ht="24.6" customHeight="1" x14ac:dyDescent="0.25">
      <c r="A78" s="346" t="s">
        <v>2408</v>
      </c>
      <c r="B78" s="348" t="s">
        <v>639</v>
      </c>
      <c r="C78" s="717" t="s">
        <v>1147</v>
      </c>
      <c r="D78" s="671">
        <f>IF(ISNA(VLOOKUP($A$78,ETPR!$S$8:$BRK$55,(MATCH(D$9,ETPR!$S$8:$BRK$8,0)),FALSE)),0,VLOOKUP($A$78,ETPR!$S$8:$BRK$55,(MATCH(D$9,ETPR!$S$8:$BRK$8,0)),FALSE))-SUM(D74:D77)</f>
        <v>0</v>
      </c>
      <c r="E78" s="671">
        <f>IF(ISNA(VLOOKUP($A$78,ETPR!$S$8:$BRK$55,(MATCH(E$9,ETPR!$S$8:$BRK$8,0)),FALSE)),0,VLOOKUP($A$78,ETPR!$S$8:$BRK$55,(MATCH(E$9,ETPR!$S$8:$BRK$8,0)),FALSE))-SUM(E74:E77)</f>
        <v>0</v>
      </c>
      <c r="F78" s="671">
        <f>IF(ISNA(VLOOKUP($A$78,ETPR!$S$8:$BRK$55,(MATCH(F$9,ETPR!$S$8:$BRK$8,0)),FALSE)),0,VLOOKUP($A$78,ETPR!$S$8:$BRK$55,(MATCH(F$9,ETPR!$S$8:$BRK$8,0)),FALSE))-SUM(F74:F77)</f>
        <v>0</v>
      </c>
    </row>
    <row r="79" spans="1:6" ht="21" customHeight="1" x14ac:dyDescent="0.25">
      <c r="A79" s="391"/>
      <c r="D79" s="486"/>
      <c r="E79" s="486"/>
      <c r="F79" s="486"/>
    </row>
    <row r="80" spans="1:6" x14ac:dyDescent="0.25">
      <c r="A80" s="306" t="s">
        <v>2116</v>
      </c>
      <c r="B80" s="446"/>
      <c r="C80" s="914"/>
      <c r="D80" s="396"/>
      <c r="E80" s="396"/>
      <c r="F80" s="396"/>
    </row>
    <row r="81" spans="1:6" ht="26.4" x14ac:dyDescent="0.25">
      <c r="A81" s="346" t="s">
        <v>457</v>
      </c>
      <c r="B81" s="1120" t="s">
        <v>814</v>
      </c>
      <c r="C81" s="373" t="s">
        <v>844</v>
      </c>
      <c r="D81" s="602"/>
      <c r="E81" s="602"/>
      <c r="F81" s="602"/>
    </row>
    <row r="82" spans="1:6" x14ac:dyDescent="0.25">
      <c r="A82" s="346" t="s">
        <v>1445</v>
      </c>
      <c r="B82" s="348" t="s">
        <v>2636</v>
      </c>
      <c r="C82" s="373" t="s">
        <v>844</v>
      </c>
      <c r="D82" s="602"/>
      <c r="E82" s="602"/>
      <c r="F82" s="602"/>
    </row>
    <row r="83" spans="1:6" x14ac:dyDescent="0.25">
      <c r="A83" s="346" t="s">
        <v>2117</v>
      </c>
      <c r="B83" s="348" t="s">
        <v>640</v>
      </c>
      <c r="C83" s="373" t="s">
        <v>844</v>
      </c>
      <c r="D83" s="602"/>
      <c r="E83" s="602"/>
      <c r="F83" s="602"/>
    </row>
    <row r="84" spans="1:6" x14ac:dyDescent="0.25">
      <c r="A84" s="346" t="s">
        <v>133</v>
      </c>
      <c r="B84" s="348" t="s">
        <v>1300</v>
      </c>
      <c r="C84" s="373" t="s">
        <v>844</v>
      </c>
      <c r="D84" s="602"/>
      <c r="E84" s="602"/>
      <c r="F84" s="602"/>
    </row>
    <row r="85" spans="1:6" x14ac:dyDescent="0.25">
      <c r="A85" s="346" t="s">
        <v>815</v>
      </c>
      <c r="B85" s="348" t="s">
        <v>2118</v>
      </c>
      <c r="C85" s="373" t="s">
        <v>844</v>
      </c>
      <c r="D85" s="602"/>
      <c r="E85" s="602"/>
      <c r="F85" s="602"/>
    </row>
    <row r="86" spans="1:6" x14ac:dyDescent="0.25">
      <c r="A86" s="346" t="s">
        <v>1446</v>
      </c>
      <c r="B86" s="348" t="s">
        <v>134</v>
      </c>
      <c r="C86" s="373" t="s">
        <v>844</v>
      </c>
      <c r="D86" s="602"/>
      <c r="E86" s="602"/>
      <c r="F86" s="602"/>
    </row>
    <row r="87" spans="1:6" x14ac:dyDescent="0.25">
      <c r="A87" s="346" t="s">
        <v>2119</v>
      </c>
      <c r="B87" s="348" t="s">
        <v>816</v>
      </c>
      <c r="C87" s="373" t="s">
        <v>844</v>
      </c>
      <c r="D87" s="602"/>
      <c r="E87" s="602"/>
      <c r="F87" s="602"/>
    </row>
    <row r="88" spans="1:6" x14ac:dyDescent="0.25">
      <c r="A88" s="346" t="s">
        <v>293</v>
      </c>
      <c r="B88" s="348" t="s">
        <v>1447</v>
      </c>
      <c r="C88" s="373" t="s">
        <v>844</v>
      </c>
      <c r="D88" s="602"/>
      <c r="E88" s="602"/>
      <c r="F88" s="602"/>
    </row>
    <row r="89" spans="1:6" x14ac:dyDescent="0.25">
      <c r="A89" s="346" t="s">
        <v>987</v>
      </c>
      <c r="B89" s="348" t="s">
        <v>2120</v>
      </c>
      <c r="C89" s="373" t="s">
        <v>844</v>
      </c>
      <c r="D89" s="602"/>
      <c r="E89" s="602"/>
      <c r="F89" s="602"/>
    </row>
    <row r="90" spans="1:6" x14ac:dyDescent="0.25">
      <c r="A90" s="346" t="s">
        <v>1606</v>
      </c>
      <c r="B90" s="348" t="s">
        <v>135</v>
      </c>
      <c r="C90" s="373" t="s">
        <v>844</v>
      </c>
      <c r="D90" s="602"/>
      <c r="E90" s="602"/>
      <c r="F90" s="602"/>
    </row>
    <row r="91" spans="1:6" x14ac:dyDescent="0.25">
      <c r="A91" s="346" t="s">
        <v>2121</v>
      </c>
      <c r="B91" s="348" t="s">
        <v>2290</v>
      </c>
      <c r="C91" s="373" t="s">
        <v>844</v>
      </c>
      <c r="D91" s="602"/>
      <c r="E91" s="602"/>
      <c r="F91" s="602"/>
    </row>
    <row r="92" spans="1:6" ht="26.4" x14ac:dyDescent="0.25">
      <c r="A92" s="346" t="s">
        <v>988</v>
      </c>
      <c r="B92" s="348" t="s">
        <v>641</v>
      </c>
      <c r="C92" s="373" t="s">
        <v>844</v>
      </c>
      <c r="D92" s="602"/>
      <c r="E92" s="602"/>
      <c r="F92" s="602"/>
    </row>
    <row r="93" spans="1:6" x14ac:dyDescent="0.25">
      <c r="A93" s="346" t="s">
        <v>817</v>
      </c>
      <c r="B93" s="348" t="s">
        <v>1448</v>
      </c>
      <c r="C93" s="373" t="s">
        <v>844</v>
      </c>
      <c r="D93" s="602"/>
      <c r="E93" s="602"/>
      <c r="F93" s="602"/>
    </row>
    <row r="94" spans="1:6" ht="26.4" x14ac:dyDescent="0.25">
      <c r="A94" s="346" t="s">
        <v>1948</v>
      </c>
      <c r="B94" s="1057" t="s">
        <v>1769</v>
      </c>
      <c r="C94" s="373" t="s">
        <v>844</v>
      </c>
      <c r="D94" s="602"/>
      <c r="E94" s="602"/>
      <c r="F94" s="602"/>
    </row>
    <row r="95" spans="1:6" x14ac:dyDescent="0.25">
      <c r="A95" s="346" t="s">
        <v>1607</v>
      </c>
      <c r="B95" s="348" t="s">
        <v>2636</v>
      </c>
      <c r="C95" s="373" t="s">
        <v>844</v>
      </c>
      <c r="D95" s="602"/>
      <c r="E95" s="602"/>
      <c r="F95" s="602"/>
    </row>
    <row r="96" spans="1:6" x14ac:dyDescent="0.25">
      <c r="A96" s="346" t="s">
        <v>2291</v>
      </c>
      <c r="B96" s="348" t="s">
        <v>640</v>
      </c>
      <c r="C96" s="373" t="s">
        <v>844</v>
      </c>
      <c r="D96" s="602"/>
      <c r="E96" s="602"/>
      <c r="F96" s="602"/>
    </row>
    <row r="97" spans="1:6" x14ac:dyDescent="0.25">
      <c r="A97" s="346" t="s">
        <v>294</v>
      </c>
      <c r="B97" s="348" t="s">
        <v>1300</v>
      </c>
      <c r="C97" s="373" t="s">
        <v>844</v>
      </c>
      <c r="D97" s="602"/>
      <c r="E97" s="602"/>
      <c r="F97" s="602"/>
    </row>
    <row r="98" spans="1:6" x14ac:dyDescent="0.25">
      <c r="A98" s="346" t="s">
        <v>989</v>
      </c>
      <c r="B98" s="348" t="s">
        <v>2118</v>
      </c>
      <c r="C98" s="373" t="s">
        <v>844</v>
      </c>
      <c r="D98" s="602"/>
      <c r="E98" s="602"/>
      <c r="F98" s="602"/>
    </row>
    <row r="99" spans="1:6" x14ac:dyDescent="0.25">
      <c r="A99" s="346" t="s">
        <v>1608</v>
      </c>
      <c r="B99" s="348" t="s">
        <v>134</v>
      </c>
      <c r="C99" s="373" t="s">
        <v>844</v>
      </c>
      <c r="D99" s="602"/>
      <c r="E99" s="602"/>
      <c r="F99" s="602"/>
    </row>
    <row r="100" spans="1:6" x14ac:dyDescent="0.25">
      <c r="A100" s="346" t="s">
        <v>2292</v>
      </c>
      <c r="B100" s="348" t="s">
        <v>816</v>
      </c>
      <c r="C100" s="373" t="s">
        <v>844</v>
      </c>
      <c r="D100" s="602"/>
      <c r="E100" s="602"/>
      <c r="F100" s="602"/>
    </row>
    <row r="101" spans="1:6" x14ac:dyDescent="0.25">
      <c r="A101" s="346" t="s">
        <v>295</v>
      </c>
      <c r="B101" s="348" t="s">
        <v>1447</v>
      </c>
      <c r="C101" s="373" t="s">
        <v>844</v>
      </c>
      <c r="D101" s="602"/>
      <c r="E101" s="602"/>
      <c r="F101" s="602"/>
    </row>
    <row r="102" spans="1:6" x14ac:dyDescent="0.25">
      <c r="A102" s="346" t="s">
        <v>990</v>
      </c>
      <c r="B102" s="348" t="s">
        <v>2120</v>
      </c>
      <c r="C102" s="373" t="s">
        <v>844</v>
      </c>
      <c r="D102" s="602"/>
      <c r="E102" s="602"/>
      <c r="F102" s="602"/>
    </row>
    <row r="103" spans="1:6" x14ac:dyDescent="0.25">
      <c r="A103" s="346" t="s">
        <v>1770</v>
      </c>
      <c r="B103" s="348" t="s">
        <v>135</v>
      </c>
      <c r="C103" s="373" t="s">
        <v>844</v>
      </c>
      <c r="D103" s="602"/>
      <c r="E103" s="602"/>
      <c r="F103" s="602"/>
    </row>
    <row r="104" spans="1:6" x14ac:dyDescent="0.25">
      <c r="A104" s="346" t="s">
        <v>1949</v>
      </c>
      <c r="B104" s="348" t="s">
        <v>2290</v>
      </c>
      <c r="C104" s="373" t="s">
        <v>844</v>
      </c>
      <c r="D104" s="602"/>
      <c r="E104" s="602"/>
      <c r="F104" s="602"/>
    </row>
    <row r="105" spans="1:6" x14ac:dyDescent="0.25">
      <c r="A105" s="346" t="s">
        <v>1449</v>
      </c>
      <c r="B105" s="348" t="s">
        <v>1609</v>
      </c>
      <c r="C105" s="373" t="s">
        <v>844</v>
      </c>
      <c r="D105" s="602"/>
      <c r="E105" s="602"/>
      <c r="F105" s="602"/>
    </row>
    <row r="106" spans="1:6" x14ac:dyDescent="0.25">
      <c r="A106" s="346" t="s">
        <v>1610</v>
      </c>
      <c r="B106" s="348" t="s">
        <v>1448</v>
      </c>
      <c r="C106" s="373" t="s">
        <v>844</v>
      </c>
      <c r="D106" s="602"/>
      <c r="E106" s="602"/>
      <c r="F106" s="602"/>
    </row>
  </sheetData>
  <mergeCells count="1">
    <mergeCell ref="A5:C5"/>
  </mergeCells>
  <dataValidations count="1">
    <dataValidation type="decimal" allowBlank="1" showInputMessage="1" showErrorMessage="1" sqref="D18" xr:uid="{00000000-0002-0000-1500-000000000000}">
      <formula1>0</formula1>
      <formula2>100000000000000000</formula2>
    </dataValidation>
  </dataValidations>
  <hyperlinks>
    <hyperlink ref="A1" location="IDENT!Q11" display="Retour au sommaire" xr:uid="{ED804DDC-A29A-4F88-A269-0D18DBD664B4}"/>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E92E2-6165-4769-BADD-DDCF205A87E4}">
  <sheetPr>
    <tabColor rgb="FFFFC000"/>
  </sheetPr>
  <dimension ref="A1:O26"/>
  <sheetViews>
    <sheetView tabSelected="1" workbookViewId="0">
      <selection activeCell="C21" sqref="C21"/>
    </sheetView>
  </sheetViews>
  <sheetFormatPr baseColWidth="10" defaultRowHeight="13.2" x14ac:dyDescent="0.25"/>
  <cols>
    <col min="2" max="2" width="23" customWidth="1"/>
  </cols>
  <sheetData>
    <row r="1" spans="1:15" s="1615" customFormat="1" ht="18" x14ac:dyDescent="0.35">
      <c r="A1" s="1618" t="s">
        <v>2887</v>
      </c>
      <c r="B1" s="1617"/>
      <c r="C1" s="1617"/>
      <c r="D1" s="1617"/>
      <c r="E1" s="1617"/>
      <c r="F1" s="1617"/>
      <c r="G1" s="1617"/>
      <c r="H1" s="1617"/>
      <c r="I1" s="1617"/>
      <c r="J1" s="1617"/>
      <c r="K1" s="1617"/>
      <c r="L1" s="1617"/>
      <c r="M1" s="1617"/>
      <c r="N1" s="1617"/>
      <c r="O1" s="1617"/>
    </row>
    <row r="2" spans="1:15" s="1615" customFormat="1" ht="18" x14ac:dyDescent="0.35">
      <c r="A2" s="1616" t="s">
        <v>2886</v>
      </c>
      <c r="B2" s="1616"/>
      <c r="C2" s="1616"/>
      <c r="D2" s="1616"/>
      <c r="E2" s="1616"/>
      <c r="F2" s="1616"/>
      <c r="G2" s="1616"/>
      <c r="H2" s="1616"/>
      <c r="I2" s="1616"/>
      <c r="J2" s="1616"/>
      <c r="K2" s="1616"/>
      <c r="L2" s="1616"/>
      <c r="M2" s="1616"/>
      <c r="N2" s="1616"/>
      <c r="O2" s="1616"/>
    </row>
    <row r="3" spans="1:15" x14ac:dyDescent="0.25">
      <c r="H3" s="494"/>
    </row>
    <row r="4" spans="1:15" ht="14.4" x14ac:dyDescent="0.3">
      <c r="A4" s="1592" t="s">
        <v>2885</v>
      </c>
      <c r="H4" s="494"/>
      <c r="I4" s="494">
        <v>1</v>
      </c>
      <c r="J4" s="494">
        <v>2</v>
      </c>
      <c r="K4" s="494">
        <v>3</v>
      </c>
      <c r="L4" s="494">
        <v>4</v>
      </c>
      <c r="M4" s="1614" t="s">
        <v>2884</v>
      </c>
      <c r="N4" s="1614"/>
    </row>
    <row r="5" spans="1:15" ht="14.4" x14ac:dyDescent="0.3">
      <c r="A5" s="1592" t="s">
        <v>2883</v>
      </c>
      <c r="H5" s="1610" t="s">
        <v>1989</v>
      </c>
      <c r="J5" s="1613"/>
    </row>
    <row r="6" spans="1:15" x14ac:dyDescent="0.25">
      <c r="H6" s="1610" t="s">
        <v>21</v>
      </c>
      <c r="J6" s="1612"/>
    </row>
    <row r="7" spans="1:15" ht="14.4" x14ac:dyDescent="0.3">
      <c r="H7" s="1610" t="s">
        <v>672</v>
      </c>
      <c r="I7" s="1588"/>
      <c r="J7" s="1611">
        <v>20</v>
      </c>
      <c r="N7" s="1592" t="s">
        <v>2868</v>
      </c>
    </row>
    <row r="8" spans="1:15" x14ac:dyDescent="0.25">
      <c r="H8" s="1610" t="s">
        <v>2882</v>
      </c>
      <c r="N8" t="s">
        <v>2881</v>
      </c>
    </row>
    <row r="9" spans="1:15" x14ac:dyDescent="0.25">
      <c r="H9" s="1610" t="s">
        <v>2166</v>
      </c>
    </row>
    <row r="10" spans="1:15" ht="14.4" x14ac:dyDescent="0.3">
      <c r="H10" s="1609" t="s">
        <v>2880</v>
      </c>
    </row>
    <row r="11" spans="1:15" x14ac:dyDescent="0.25">
      <c r="H11" s="494"/>
    </row>
    <row r="12" spans="1:15" x14ac:dyDescent="0.25">
      <c r="A12" s="1602"/>
      <c r="B12" s="1602"/>
      <c r="C12" s="1602"/>
      <c r="D12" s="1602"/>
      <c r="E12" s="1602"/>
      <c r="F12" s="1602"/>
      <c r="G12" s="1602"/>
      <c r="H12" s="1603"/>
      <c r="I12" s="1602"/>
      <c r="J12" s="1602"/>
      <c r="K12" s="1602"/>
      <c r="L12" s="1602"/>
      <c r="M12" s="1602"/>
      <c r="N12" s="1602"/>
      <c r="O12" s="1602"/>
    </row>
    <row r="13" spans="1:15" x14ac:dyDescent="0.25">
      <c r="G13" s="494"/>
      <c r="H13" s="494"/>
    </row>
    <row r="14" spans="1:15" ht="14.4" x14ac:dyDescent="0.3">
      <c r="A14" s="1592" t="s">
        <v>2879</v>
      </c>
      <c r="G14" s="494"/>
      <c r="H14" s="1601" t="s">
        <v>2878</v>
      </c>
    </row>
    <row r="15" spans="1:15" ht="14.4" x14ac:dyDescent="0.3">
      <c r="A15" s="1592"/>
      <c r="G15" s="494"/>
      <c r="H15" s="1601"/>
    </row>
    <row r="16" spans="1:15" ht="24.6" x14ac:dyDescent="0.3">
      <c r="B16" s="1582" t="s">
        <v>2877</v>
      </c>
      <c r="C16" s="1608" t="s">
        <v>226</v>
      </c>
      <c r="I16" s="1598" t="s">
        <v>1546</v>
      </c>
      <c r="J16" s="1597"/>
      <c r="K16" s="1596"/>
      <c r="L16" s="1591">
        <v>9314</v>
      </c>
      <c r="N16" s="1592" t="s">
        <v>2868</v>
      </c>
    </row>
    <row r="17" spans="1:15" ht="24.6" x14ac:dyDescent="0.25">
      <c r="A17" s="1540"/>
      <c r="B17" s="1586" t="s">
        <v>2876</v>
      </c>
      <c r="C17" s="1608" t="s">
        <v>1546</v>
      </c>
      <c r="D17" s="1540"/>
      <c r="E17" s="1540"/>
      <c r="F17" s="1540"/>
      <c r="G17" s="1540"/>
      <c r="H17" s="1595" t="s">
        <v>226</v>
      </c>
      <c r="I17" s="1540"/>
      <c r="J17" s="1540"/>
      <c r="K17" s="1540"/>
      <c r="L17" s="1607"/>
      <c r="M17" s="1540"/>
      <c r="N17" s="1606" t="s">
        <v>2875</v>
      </c>
      <c r="O17" s="1540"/>
    </row>
    <row r="18" spans="1:15" x14ac:dyDescent="0.25">
      <c r="H18" s="1591" t="s">
        <v>2874</v>
      </c>
      <c r="I18" s="1605"/>
      <c r="J18" s="1589"/>
      <c r="K18" s="1588"/>
      <c r="L18" s="1604">
        <v>25</v>
      </c>
    </row>
    <row r="19" spans="1:15" x14ac:dyDescent="0.25">
      <c r="H19" s="494"/>
    </row>
    <row r="20" spans="1:15" x14ac:dyDescent="0.25">
      <c r="A20" s="1602"/>
      <c r="B20" s="1602"/>
      <c r="C20" s="1602"/>
      <c r="D20" s="1602"/>
      <c r="E20" s="1602"/>
      <c r="F20" s="1602"/>
      <c r="G20" s="1602"/>
      <c r="H20" s="1603"/>
      <c r="I20" s="1602"/>
      <c r="J20" s="1602"/>
      <c r="K20" s="1602"/>
      <c r="L20" s="1602"/>
      <c r="M20" s="1602"/>
      <c r="N20" s="1602"/>
      <c r="O20" s="1602"/>
    </row>
    <row r="21" spans="1:15" x14ac:dyDescent="0.25">
      <c r="H21" s="494"/>
    </row>
    <row r="22" spans="1:15" ht="14.4" x14ac:dyDescent="0.3">
      <c r="A22" s="1592" t="s">
        <v>2873</v>
      </c>
      <c r="H22" s="1601" t="s">
        <v>2872</v>
      </c>
    </row>
    <row r="23" spans="1:15" ht="14.4" x14ac:dyDescent="0.3">
      <c r="A23" s="1592" t="s">
        <v>2871</v>
      </c>
      <c r="H23" s="1601"/>
      <c r="L23" s="1600" t="s">
        <v>13</v>
      </c>
    </row>
    <row r="24" spans="1:15" ht="24.6" x14ac:dyDescent="0.25">
      <c r="A24" s="1599" t="s">
        <v>2870</v>
      </c>
      <c r="I24" s="1598" t="s">
        <v>1546</v>
      </c>
      <c r="J24" s="1597"/>
      <c r="K24" s="1596"/>
      <c r="L24" s="1591">
        <v>934121</v>
      </c>
    </row>
    <row r="25" spans="1:15" ht="24.6" x14ac:dyDescent="0.3">
      <c r="C25" s="1582" t="s">
        <v>2869</v>
      </c>
      <c r="D25" s="1582"/>
      <c r="E25" s="1582"/>
      <c r="H25" s="1595" t="s">
        <v>226</v>
      </c>
      <c r="I25" s="1594"/>
      <c r="J25" s="1594"/>
      <c r="K25" s="1594"/>
      <c r="L25" s="1593"/>
      <c r="N25" s="1592" t="s">
        <v>2868</v>
      </c>
    </row>
    <row r="26" spans="1:15" x14ac:dyDescent="0.25">
      <c r="C26" s="1582" t="s">
        <v>2867</v>
      </c>
      <c r="D26" s="1582"/>
      <c r="E26" s="1582"/>
      <c r="H26" s="1591">
        <v>9314</v>
      </c>
      <c r="I26" s="1590"/>
      <c r="J26" s="1589"/>
      <c r="K26" s="1588"/>
      <c r="L26" s="1587">
        <v>30</v>
      </c>
      <c r="N26" s="1586" t="s">
        <v>2866</v>
      </c>
    </row>
  </sheetData>
  <mergeCells count="3">
    <mergeCell ref="M4:N4"/>
    <mergeCell ref="I16:K16"/>
    <mergeCell ref="I24:K24"/>
  </mergeCells>
  <conditionalFormatting sqref="H18">
    <cfRule type="expression" dxfId="26" priority="4" stopIfTrue="1">
      <formula>SUM(_R2C)=0</formula>
    </cfRule>
  </conditionalFormatting>
  <conditionalFormatting sqref="H26">
    <cfRule type="expression" dxfId="25" priority="2" stopIfTrue="1">
      <formula>SUM(_R2C)=0</formula>
    </cfRule>
  </conditionalFormatting>
  <conditionalFormatting sqref="L16">
    <cfRule type="expression" dxfId="24" priority="3" stopIfTrue="1">
      <formula>SUM(_R2C)=0</formula>
    </cfRule>
  </conditionalFormatting>
  <conditionalFormatting sqref="L24">
    <cfRule type="expression" dxfId="23" priority="1" stopIfTrue="1">
      <formula>SUM(_R2C)=0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92D050"/>
  </sheetPr>
  <dimension ref="A1:AL984"/>
  <sheetViews>
    <sheetView showGridLines="0" topLeftCell="O1" zoomScaleNormal="100" workbookViewId="0">
      <selection activeCell="AC4" sqref="AC4:AE4"/>
    </sheetView>
  </sheetViews>
  <sheetFormatPr baseColWidth="10" defaultColWidth="11.44140625" defaultRowHeight="13.2" outlineLevelCol="1" x14ac:dyDescent="0.25"/>
  <cols>
    <col min="1" max="1" width="11.44140625" hidden="1" customWidth="1" outlineLevel="1"/>
    <col min="2" max="2" width="13.5546875" hidden="1" customWidth="1" outlineLevel="1"/>
    <col min="3" max="14" width="9" style="494" hidden="1" customWidth="1" outlineLevel="1"/>
    <col min="15" max="15" width="9.5546875" customWidth="1" collapsed="1"/>
    <col min="16" max="16" width="23.5546875" bestFit="1" customWidth="1"/>
    <col min="17" max="17" width="6.6640625" style="127" customWidth="1"/>
    <col min="18" max="18" width="14" customWidth="1"/>
    <col min="19" max="19" width="61" customWidth="1"/>
    <col min="20" max="22" width="14.5546875" bestFit="1" customWidth="1"/>
    <col min="23" max="23" width="24.44140625" bestFit="1" customWidth="1"/>
    <col min="24" max="24" width="14.44140625" customWidth="1"/>
    <col min="25" max="25" width="16" customWidth="1"/>
    <col min="26" max="29" width="12.6640625" customWidth="1"/>
    <col min="30" max="30" width="14" customWidth="1"/>
    <col min="31" max="31" width="13.44140625" customWidth="1"/>
    <col min="32" max="36" width="16.44140625" customWidth="1"/>
    <col min="37" max="37" width="50.33203125" customWidth="1"/>
  </cols>
  <sheetData>
    <row r="1" spans="1:37" ht="26.25" customHeight="1" thickBot="1" x14ac:dyDescent="0.3">
      <c r="B1" s="339"/>
      <c r="C1" s="236"/>
      <c r="D1" s="236"/>
      <c r="E1" s="236"/>
      <c r="F1" s="236"/>
      <c r="G1" s="236"/>
      <c r="H1" s="332"/>
      <c r="J1" s="236"/>
      <c r="K1" s="332"/>
      <c r="R1" s="658" t="s">
        <v>1334</v>
      </c>
      <c r="S1" s="39"/>
      <c r="T1" s="39"/>
      <c r="U1" s="39"/>
      <c r="V1" s="39"/>
      <c r="W1" s="39"/>
      <c r="X1" s="39"/>
      <c r="Y1" s="39"/>
      <c r="Z1" s="39"/>
      <c r="AA1" s="39"/>
      <c r="AB1" s="39"/>
      <c r="AC1" s="39"/>
      <c r="AD1" s="39"/>
      <c r="AE1" s="39"/>
      <c r="AF1" s="39"/>
      <c r="AG1" s="39"/>
      <c r="AH1" s="39"/>
      <c r="AI1" s="39"/>
      <c r="AJ1" s="39"/>
      <c r="AK1" s="646"/>
    </row>
    <row r="2" spans="1:37" x14ac:dyDescent="0.25">
      <c r="A2" s="356" t="s">
        <v>1025</v>
      </c>
      <c r="C2" s="171"/>
      <c r="D2" s="171"/>
      <c r="E2" s="171"/>
      <c r="F2" s="171"/>
      <c r="G2" s="171"/>
      <c r="H2" s="171"/>
      <c r="I2" s="171"/>
      <c r="J2" s="171"/>
      <c r="K2" s="171"/>
      <c r="L2" s="171"/>
      <c r="M2" s="171"/>
      <c r="N2" s="171"/>
      <c r="O2" s="1162"/>
      <c r="P2" s="24"/>
      <c r="R2" s="24"/>
      <c r="S2" s="24"/>
      <c r="T2" s="24"/>
      <c r="U2" s="24"/>
      <c r="V2" s="24"/>
      <c r="W2" s="24"/>
      <c r="X2" s="24"/>
      <c r="Y2" s="24"/>
      <c r="Z2" s="24"/>
      <c r="AA2" s="24"/>
      <c r="AB2" s="24"/>
      <c r="AC2" s="24"/>
    </row>
    <row r="3" spans="1:37" ht="71.7" customHeight="1" x14ac:dyDescent="0.25">
      <c r="A3" s="369"/>
      <c r="C3" s="1279" t="s">
        <v>824</v>
      </c>
      <c r="D3" s="1280"/>
      <c r="E3" s="1281"/>
      <c r="F3" s="1279" t="s">
        <v>2462</v>
      </c>
      <c r="G3" s="1280"/>
      <c r="H3" s="1280"/>
      <c r="I3" s="1282"/>
      <c r="J3" s="1283" t="s">
        <v>642</v>
      </c>
      <c r="K3" s="1284"/>
      <c r="L3" s="1285"/>
      <c r="M3" s="1286" t="s">
        <v>1158</v>
      </c>
      <c r="N3" s="1287"/>
      <c r="O3" s="785" t="s">
        <v>1965</v>
      </c>
      <c r="P3" s="785" t="s">
        <v>2200</v>
      </c>
      <c r="Q3" s="232" t="s">
        <v>353</v>
      </c>
      <c r="R3" s="928" t="s">
        <v>885</v>
      </c>
      <c r="S3" s="1079" t="s">
        <v>2004</v>
      </c>
      <c r="T3" s="412" t="s">
        <v>580</v>
      </c>
      <c r="U3" s="412" t="s">
        <v>934</v>
      </c>
      <c r="V3" s="412" t="s">
        <v>1264</v>
      </c>
      <c r="W3" s="412" t="s">
        <v>2561</v>
      </c>
      <c r="X3" s="412" t="s">
        <v>1095</v>
      </c>
      <c r="Y3" s="412" t="s">
        <v>586</v>
      </c>
      <c r="Z3" s="879" t="s">
        <v>2063</v>
      </c>
      <c r="AA3" s="455" t="s">
        <v>1215</v>
      </c>
      <c r="AB3" s="455" t="s">
        <v>759</v>
      </c>
      <c r="AC3" s="455" t="s">
        <v>758</v>
      </c>
      <c r="AD3" s="510" t="s">
        <v>1511</v>
      </c>
      <c r="AE3" s="510" t="s">
        <v>2013</v>
      </c>
      <c r="AF3" s="510" t="s">
        <v>36</v>
      </c>
      <c r="AG3" s="336" t="s">
        <v>2536</v>
      </c>
      <c r="AH3" s="336" t="s">
        <v>708</v>
      </c>
      <c r="AI3" s="336" t="s">
        <v>548</v>
      </c>
      <c r="AJ3" s="336" t="s">
        <v>1515</v>
      </c>
      <c r="AK3" s="859" t="s">
        <v>1353</v>
      </c>
    </row>
    <row r="4" spans="1:37" ht="23.25" customHeight="1" x14ac:dyDescent="0.25">
      <c r="A4" s="369"/>
      <c r="B4" s="149" t="s">
        <v>1824</v>
      </c>
      <c r="C4" s="46" t="s">
        <v>1555</v>
      </c>
      <c r="D4" s="46" t="s">
        <v>1251</v>
      </c>
      <c r="E4" s="46" t="s">
        <v>1773</v>
      </c>
      <c r="F4" s="46" t="s">
        <v>2650</v>
      </c>
      <c r="G4" s="46" t="s">
        <v>1619</v>
      </c>
      <c r="H4" s="46" t="s">
        <v>473</v>
      </c>
      <c r="I4" s="46" t="s">
        <v>654</v>
      </c>
      <c r="J4" s="70" t="s">
        <v>2651</v>
      </c>
      <c r="K4" s="70" t="s">
        <v>1620</v>
      </c>
      <c r="L4" s="70" t="s">
        <v>474</v>
      </c>
      <c r="M4" s="184" t="s">
        <v>1957</v>
      </c>
      <c r="N4" s="184" t="s">
        <v>836</v>
      </c>
      <c r="O4" s="797"/>
      <c r="P4" s="797"/>
      <c r="Q4" s="232"/>
      <c r="R4" s="660" t="s">
        <v>1504</v>
      </c>
      <c r="S4" s="124"/>
      <c r="T4" s="353"/>
      <c r="U4" s="353"/>
      <c r="V4" s="353"/>
      <c r="W4" s="353"/>
      <c r="X4" s="353"/>
      <c r="Y4" s="124" t="s">
        <v>74</v>
      </c>
      <c r="Z4" s="1085" t="s">
        <v>2062</v>
      </c>
      <c r="AA4" s="124" t="s">
        <v>1332</v>
      </c>
      <c r="AB4" s="124" t="s">
        <v>690</v>
      </c>
      <c r="AC4" s="353"/>
      <c r="AD4" s="353"/>
      <c r="AE4" s="353"/>
      <c r="AF4" s="374" t="s">
        <v>2528</v>
      </c>
      <c r="AG4" s="374" t="s">
        <v>699</v>
      </c>
      <c r="AH4" s="374" t="s">
        <v>187</v>
      </c>
      <c r="AI4" s="374" t="s">
        <v>1676</v>
      </c>
      <c r="AJ4" s="374" t="s">
        <v>1674</v>
      </c>
      <c r="AK4" s="616" t="s">
        <v>1723</v>
      </c>
    </row>
    <row r="5" spans="1:37" ht="18.75" customHeight="1" x14ac:dyDescent="0.3">
      <c r="C5" s="70"/>
      <c r="D5" s="70"/>
      <c r="E5" s="70"/>
      <c r="F5" s="46"/>
      <c r="G5" s="46"/>
      <c r="H5" s="46"/>
      <c r="I5" s="46"/>
      <c r="J5" s="70"/>
      <c r="K5" s="70"/>
      <c r="L5" s="70"/>
      <c r="M5" s="184"/>
      <c r="N5" s="184"/>
      <c r="O5" s="42"/>
      <c r="P5" s="1132"/>
      <c r="R5" s="862" t="s">
        <v>340</v>
      </c>
      <c r="S5" s="862"/>
      <c r="Z5" s="960"/>
      <c r="AE5" s="855"/>
    </row>
    <row r="6" spans="1:37" ht="22.5" customHeight="1" x14ac:dyDescent="0.25">
      <c r="B6" s="181" t="s">
        <v>2519</v>
      </c>
      <c r="C6" s="46"/>
      <c r="D6" s="46"/>
      <c r="E6" s="46"/>
      <c r="F6" s="46"/>
      <c r="G6" s="46"/>
      <c r="H6" s="46"/>
      <c r="I6" s="46"/>
      <c r="J6" s="46"/>
      <c r="K6" s="46"/>
      <c r="L6" s="46"/>
      <c r="M6" s="46"/>
      <c r="N6" s="46"/>
      <c r="O6" s="42" t="s">
        <v>1557</v>
      </c>
      <c r="P6" s="54" t="s">
        <v>929</v>
      </c>
      <c r="Q6" s="232" t="s">
        <v>1211</v>
      </c>
      <c r="R6" s="153">
        <v>6011</v>
      </c>
      <c r="S6" s="54" t="s">
        <v>2022</v>
      </c>
      <c r="T6" s="59"/>
      <c r="U6" s="59"/>
      <c r="V6" s="23">
        <f t="shared" ref="V6:V14" si="0">+T6-U6</f>
        <v>0</v>
      </c>
      <c r="W6" s="6"/>
      <c r="X6" s="87">
        <f>+V7+V8</f>
        <v>0</v>
      </c>
      <c r="Y6" s="58"/>
      <c r="Z6" s="58"/>
      <c r="AA6" s="1"/>
      <c r="AB6" s="1"/>
      <c r="AC6" s="23">
        <f>+AA6+AB6+V6+Y6+X6</f>
        <v>0</v>
      </c>
      <c r="AD6" s="38">
        <f>SUM(AF6:AJ6)</f>
        <v>0</v>
      </c>
      <c r="AE6" s="31">
        <f>AC6-AD6</f>
        <v>0</v>
      </c>
      <c r="AF6" s="31">
        <f>AC6</f>
        <v>0</v>
      </c>
      <c r="AG6" s="6"/>
      <c r="AH6" s="6"/>
      <c r="AI6" s="6"/>
      <c r="AJ6" s="6"/>
      <c r="AK6" s="861"/>
    </row>
    <row r="7" spans="1:37" ht="22.5" customHeight="1" x14ac:dyDescent="0.25">
      <c r="B7" s="149"/>
      <c r="C7" s="46"/>
      <c r="D7" s="46"/>
      <c r="E7" s="46"/>
      <c r="F7" s="46"/>
      <c r="G7" s="46"/>
      <c r="H7" s="46"/>
      <c r="I7" s="46"/>
      <c r="J7" s="46"/>
      <c r="K7" s="46"/>
      <c r="L7" s="46"/>
      <c r="M7" s="46"/>
      <c r="N7" s="46"/>
      <c r="O7" s="42" t="s">
        <v>225</v>
      </c>
      <c r="P7" s="20" t="s">
        <v>225</v>
      </c>
      <c r="Q7" s="232" t="s">
        <v>1211</v>
      </c>
      <c r="R7" s="20">
        <v>60111</v>
      </c>
      <c r="S7" s="1109" t="s">
        <v>374</v>
      </c>
      <c r="T7" s="59"/>
      <c r="U7" s="59"/>
      <c r="V7" s="23">
        <f t="shared" si="0"/>
        <v>0</v>
      </c>
      <c r="W7" s="87" t="str">
        <f t="shared" ref="W7:W8" si="1">+IF(V7=0,"","Regroupement auto en 6011")</f>
        <v/>
      </c>
      <c r="X7" s="87">
        <f t="shared" ref="X7:X8" si="2">-V7</f>
        <v>0</v>
      </c>
      <c r="Y7" s="6"/>
      <c r="Z7" s="57"/>
      <c r="AA7" s="6"/>
      <c r="AB7" s="6"/>
      <c r="AC7" s="6"/>
      <c r="AD7" s="6"/>
      <c r="AE7" s="6"/>
      <c r="AF7" s="6"/>
      <c r="AG7" s="6"/>
      <c r="AH7" s="6"/>
      <c r="AI7" s="6"/>
      <c r="AJ7" s="6"/>
      <c r="AK7" s="861"/>
    </row>
    <row r="8" spans="1:37" ht="22.5" customHeight="1" x14ac:dyDescent="0.25">
      <c r="B8" s="149"/>
      <c r="C8" s="46"/>
      <c r="D8" s="46"/>
      <c r="E8" s="46"/>
      <c r="F8" s="46"/>
      <c r="G8" s="46"/>
      <c r="H8" s="46"/>
      <c r="I8" s="46"/>
      <c r="J8" s="46"/>
      <c r="K8" s="46"/>
      <c r="L8" s="46"/>
      <c r="M8" s="46"/>
      <c r="N8" s="46"/>
      <c r="O8" s="42" t="s">
        <v>225</v>
      </c>
      <c r="P8" s="20" t="s">
        <v>225</v>
      </c>
      <c r="Q8" s="232" t="s">
        <v>1211</v>
      </c>
      <c r="R8" s="20">
        <v>60112</v>
      </c>
      <c r="S8" s="504" t="s">
        <v>1520</v>
      </c>
      <c r="T8" s="59"/>
      <c r="U8" s="59"/>
      <c r="V8" s="23">
        <f t="shared" si="0"/>
        <v>0</v>
      </c>
      <c r="W8" s="87" t="str">
        <f t="shared" si="1"/>
        <v/>
      </c>
      <c r="X8" s="87">
        <f t="shared" si="2"/>
        <v>0</v>
      </c>
      <c r="Y8" s="6"/>
      <c r="Z8" s="57"/>
      <c r="AA8" s="6"/>
      <c r="AB8" s="6"/>
      <c r="AC8" s="6"/>
      <c r="AD8" s="6"/>
      <c r="AE8" s="6"/>
      <c r="AF8" s="6"/>
      <c r="AG8" s="6"/>
      <c r="AH8" s="6"/>
      <c r="AI8" s="6"/>
      <c r="AJ8" s="6"/>
      <c r="AK8" s="861"/>
    </row>
    <row r="9" spans="1:37" ht="28.5" customHeight="1" x14ac:dyDescent="0.25">
      <c r="C9" s="46"/>
      <c r="D9" s="46"/>
      <c r="E9" s="46"/>
      <c r="F9" s="46"/>
      <c r="G9" s="46"/>
      <c r="H9" s="46"/>
      <c r="I9" s="46"/>
      <c r="J9" s="46"/>
      <c r="K9" s="46"/>
      <c r="L9" s="46"/>
      <c r="M9" s="46"/>
      <c r="N9" s="46"/>
      <c r="O9" s="42" t="s">
        <v>1557</v>
      </c>
      <c r="P9" s="54" t="s">
        <v>396</v>
      </c>
      <c r="Q9" s="232" t="s">
        <v>536</v>
      </c>
      <c r="R9" s="73">
        <v>6012</v>
      </c>
      <c r="S9" s="40" t="s">
        <v>79</v>
      </c>
      <c r="T9" s="59"/>
      <c r="U9" s="59"/>
      <c r="V9" s="23">
        <f t="shared" si="0"/>
        <v>0</v>
      </c>
      <c r="W9" s="6"/>
      <c r="X9" s="6"/>
      <c r="Y9" s="1"/>
      <c r="Z9" s="58"/>
      <c r="AA9" s="1"/>
      <c r="AB9" s="1"/>
      <c r="AC9" s="23">
        <f>+AA9+AB9+V9+Y9+X9</f>
        <v>0</v>
      </c>
      <c r="AD9" s="38">
        <f>SUM(AF9:AJ9)</f>
        <v>0</v>
      </c>
      <c r="AE9" s="31">
        <f>AC9-AD9</f>
        <v>0</v>
      </c>
      <c r="AF9" s="31">
        <f>AC9</f>
        <v>0</v>
      </c>
      <c r="AG9" s="6"/>
      <c r="AH9" s="6"/>
      <c r="AI9" s="6"/>
      <c r="AJ9" s="6"/>
      <c r="AK9" s="861"/>
    </row>
    <row r="10" spans="1:37" ht="28.5" customHeight="1" x14ac:dyDescent="0.25">
      <c r="C10" s="46"/>
      <c r="D10" s="46"/>
      <c r="E10" s="46"/>
      <c r="F10" s="46"/>
      <c r="G10" s="46"/>
      <c r="H10" s="46"/>
      <c r="I10" s="46"/>
      <c r="J10" s="46"/>
      <c r="K10" s="46"/>
      <c r="L10" s="46"/>
      <c r="M10" s="46"/>
      <c r="N10" s="46"/>
      <c r="O10" s="42" t="s">
        <v>225</v>
      </c>
      <c r="P10" s="20" t="s">
        <v>225</v>
      </c>
      <c r="Q10" s="232" t="s">
        <v>1211</v>
      </c>
      <c r="R10" s="20">
        <v>6021</v>
      </c>
      <c r="S10" s="504" t="s">
        <v>1521</v>
      </c>
      <c r="T10" s="59"/>
      <c r="U10" s="59"/>
      <c r="V10" s="23">
        <f t="shared" si="0"/>
        <v>0</v>
      </c>
      <c r="W10" s="80" t="str">
        <f>+IF(V10=0,"","A détailler")</f>
        <v/>
      </c>
      <c r="X10" s="6"/>
      <c r="Y10" s="38">
        <f>-V10</f>
        <v>0</v>
      </c>
      <c r="Z10" s="57"/>
      <c r="AA10" s="6"/>
      <c r="AB10" s="6"/>
      <c r="AC10" s="6"/>
      <c r="AD10" s="6"/>
      <c r="AE10" s="6"/>
      <c r="AF10" s="6"/>
      <c r="AG10" s="6"/>
      <c r="AH10" s="6"/>
      <c r="AI10" s="6"/>
      <c r="AJ10" s="6"/>
      <c r="AK10" s="861"/>
    </row>
    <row r="11" spans="1:37" ht="20.399999999999999" x14ac:dyDescent="0.25">
      <c r="C11" s="46"/>
      <c r="D11" s="46"/>
      <c r="E11" s="46"/>
      <c r="F11" s="46"/>
      <c r="G11" s="46"/>
      <c r="H11" s="46"/>
      <c r="I11" s="46"/>
      <c r="J11" s="46"/>
      <c r="K11" s="46"/>
      <c r="L11" s="46"/>
      <c r="M11" s="46"/>
      <c r="N11" s="46"/>
      <c r="O11" s="42" t="s">
        <v>1557</v>
      </c>
      <c r="P11" s="54" t="s">
        <v>228</v>
      </c>
      <c r="Q11" s="232" t="s">
        <v>1211</v>
      </c>
      <c r="R11" s="153">
        <v>60211</v>
      </c>
      <c r="S11" s="54" t="s">
        <v>1061</v>
      </c>
      <c r="T11" s="59"/>
      <c r="U11" s="59"/>
      <c r="V11" s="23">
        <f t="shared" si="0"/>
        <v>0</v>
      </c>
      <c r="W11" s="6"/>
      <c r="X11" s="6"/>
      <c r="Y11" s="1"/>
      <c r="Z11" s="58"/>
      <c r="AA11" s="1"/>
      <c r="AB11" s="1"/>
      <c r="AC11" s="23">
        <f t="shared" ref="AC11:AC13" si="3">+AA11+AB11+V11+Y11+X11</f>
        <v>0</v>
      </c>
      <c r="AD11" s="38">
        <f t="shared" ref="AD11:AD13" si="4">SUM(AF11:AJ11)</f>
        <v>0</v>
      </c>
      <c r="AE11" s="31">
        <f t="shared" ref="AE11:AE13" si="5">AC11-AD11</f>
        <v>0</v>
      </c>
      <c r="AF11" s="31">
        <f t="shared" ref="AF11:AF13" si="6">AC11</f>
        <v>0</v>
      </c>
      <c r="AG11" s="6"/>
      <c r="AH11" s="6"/>
      <c r="AI11" s="6"/>
      <c r="AJ11" s="6"/>
      <c r="AK11" s="861"/>
    </row>
    <row r="12" spans="1:37" ht="20.399999999999999" x14ac:dyDescent="0.25">
      <c r="C12" s="46"/>
      <c r="D12" s="46"/>
      <c r="E12" s="46"/>
      <c r="F12" s="46"/>
      <c r="G12" s="46"/>
      <c r="H12" s="46"/>
      <c r="I12" s="46"/>
      <c r="J12" s="46"/>
      <c r="K12" s="46"/>
      <c r="L12" s="46"/>
      <c r="M12" s="46"/>
      <c r="N12" s="46"/>
      <c r="O12" s="42" t="s">
        <v>1557</v>
      </c>
      <c r="P12" s="40" t="s">
        <v>397</v>
      </c>
      <c r="Q12" s="232" t="s">
        <v>1211</v>
      </c>
      <c r="R12" s="73">
        <v>60212</v>
      </c>
      <c r="S12" s="54" t="s">
        <v>1681</v>
      </c>
      <c r="T12" s="59"/>
      <c r="U12" s="59"/>
      <c r="V12" s="23">
        <f t="shared" si="0"/>
        <v>0</v>
      </c>
      <c r="W12" s="6"/>
      <c r="X12" s="6"/>
      <c r="Y12" s="1"/>
      <c r="Z12" s="58"/>
      <c r="AA12" s="1"/>
      <c r="AB12" s="1"/>
      <c r="AC12" s="23">
        <f t="shared" si="3"/>
        <v>0</v>
      </c>
      <c r="AD12" s="38">
        <f t="shared" si="4"/>
        <v>0</v>
      </c>
      <c r="AE12" s="31">
        <f t="shared" si="5"/>
        <v>0</v>
      </c>
      <c r="AF12" s="31">
        <f t="shared" si="6"/>
        <v>0</v>
      </c>
      <c r="AG12" s="6"/>
      <c r="AH12" s="6"/>
      <c r="AI12" s="6"/>
      <c r="AJ12" s="6"/>
      <c r="AK12" s="861"/>
    </row>
    <row r="13" spans="1:37" x14ac:dyDescent="0.25">
      <c r="C13" s="46"/>
      <c r="D13" s="46"/>
      <c r="E13" s="46"/>
      <c r="F13" s="46"/>
      <c r="G13" s="46"/>
      <c r="H13" s="46"/>
      <c r="I13" s="46"/>
      <c r="J13" s="46"/>
      <c r="K13" s="46"/>
      <c r="L13" s="46"/>
      <c r="M13" s="46"/>
      <c r="N13" s="46"/>
      <c r="O13" s="42" t="s">
        <v>1557</v>
      </c>
      <c r="P13" s="40" t="s">
        <v>575</v>
      </c>
      <c r="Q13" s="232" t="s">
        <v>1211</v>
      </c>
      <c r="R13" s="73">
        <v>60213</v>
      </c>
      <c r="S13" s="54" t="s">
        <v>1682</v>
      </c>
      <c r="T13" s="59"/>
      <c r="U13" s="59"/>
      <c r="V13" s="23">
        <f t="shared" si="0"/>
        <v>0</v>
      </c>
      <c r="W13" s="6"/>
      <c r="X13" s="6"/>
      <c r="Y13" s="1"/>
      <c r="Z13" s="58"/>
      <c r="AA13" s="1"/>
      <c r="AB13" s="1"/>
      <c r="AC13" s="23">
        <f t="shared" si="3"/>
        <v>0</v>
      </c>
      <c r="AD13" s="38">
        <f t="shared" si="4"/>
        <v>0</v>
      </c>
      <c r="AE13" s="31">
        <f t="shared" si="5"/>
        <v>0</v>
      </c>
      <c r="AF13" s="31">
        <f t="shared" si="6"/>
        <v>0</v>
      </c>
      <c r="AG13" s="6"/>
      <c r="AH13" s="6"/>
      <c r="AI13" s="6"/>
      <c r="AJ13" s="6"/>
      <c r="AK13" s="861"/>
    </row>
    <row r="14" spans="1:37" x14ac:dyDescent="0.25">
      <c r="C14" s="46"/>
      <c r="D14" s="46"/>
      <c r="E14" s="46"/>
      <c r="F14" s="46"/>
      <c r="G14" s="46"/>
      <c r="H14" s="46"/>
      <c r="I14" s="46"/>
      <c r="J14" s="46"/>
      <c r="K14" s="46"/>
      <c r="L14" s="46"/>
      <c r="M14" s="46"/>
      <c r="N14" s="46"/>
      <c r="O14" s="42" t="s">
        <v>225</v>
      </c>
      <c r="P14" s="20" t="s">
        <v>225</v>
      </c>
      <c r="Q14" s="232"/>
      <c r="R14" s="20">
        <v>60215</v>
      </c>
      <c r="S14" s="504" t="s">
        <v>67</v>
      </c>
      <c r="T14" s="59"/>
      <c r="U14" s="59"/>
      <c r="V14" s="23">
        <f t="shared" si="0"/>
        <v>0</v>
      </c>
      <c r="W14" s="80" t="str">
        <f>+IF(V14=0,"","A détailler")</f>
        <v/>
      </c>
      <c r="X14" s="6"/>
      <c r="Y14" s="38">
        <f>-V14</f>
        <v>0</v>
      </c>
      <c r="Z14" s="57"/>
      <c r="AA14" s="6"/>
      <c r="AB14" s="6"/>
      <c r="AC14" s="6"/>
      <c r="AD14" s="6"/>
      <c r="AE14" s="6"/>
      <c r="AF14" s="6"/>
      <c r="AG14" s="6"/>
      <c r="AH14" s="6"/>
      <c r="AI14" s="6"/>
      <c r="AJ14" s="6"/>
      <c r="AK14" s="861"/>
    </row>
    <row r="15" spans="1:37" x14ac:dyDescent="0.25">
      <c r="C15" s="46"/>
      <c r="D15" s="46"/>
      <c r="E15" s="46"/>
      <c r="F15" s="46"/>
      <c r="G15" s="46"/>
      <c r="H15" s="46"/>
      <c r="I15" s="46"/>
      <c r="J15" s="46"/>
      <c r="K15" s="46"/>
      <c r="L15" s="46"/>
      <c r="M15" s="46"/>
      <c r="N15" s="46"/>
      <c r="O15" s="42" t="s">
        <v>1557</v>
      </c>
      <c r="P15" s="824" t="s">
        <v>574</v>
      </c>
      <c r="Q15" s="232" t="s">
        <v>1211</v>
      </c>
      <c r="R15" s="820" t="s">
        <v>1677</v>
      </c>
      <c r="S15" s="54" t="s">
        <v>900</v>
      </c>
      <c r="T15" s="63"/>
      <c r="U15" s="63"/>
      <c r="V15" s="6"/>
      <c r="W15" s="6"/>
      <c r="X15" s="6"/>
      <c r="Y15" s="1"/>
      <c r="Z15" s="58"/>
      <c r="AA15" s="1"/>
      <c r="AB15" s="1"/>
      <c r="AC15" s="23">
        <f t="shared" ref="AC15:AC18" si="7">+AA15+AB15+V15+Y15+X15</f>
        <v>0</v>
      </c>
      <c r="AD15" s="38">
        <f t="shared" ref="AD15:AD18" si="8">SUM(AF15:AJ15)</f>
        <v>0</v>
      </c>
      <c r="AE15" s="31">
        <f t="shared" ref="AE15:AE18" si="9">AC15-AD15</f>
        <v>0</v>
      </c>
      <c r="AF15" s="31">
        <f t="shared" ref="AF15:AF18" si="10">AC15</f>
        <v>0</v>
      </c>
      <c r="AG15" s="6"/>
      <c r="AH15" s="6"/>
      <c r="AI15" s="6"/>
      <c r="AJ15" s="6"/>
      <c r="AK15" s="861"/>
    </row>
    <row r="16" spans="1:37" x14ac:dyDescent="0.25">
      <c r="C16" s="46"/>
      <c r="D16" s="46"/>
      <c r="E16" s="46"/>
      <c r="F16" s="46"/>
      <c r="G16" s="46"/>
      <c r="H16" s="46"/>
      <c r="I16" s="46"/>
      <c r="J16" s="46"/>
      <c r="K16" s="46"/>
      <c r="L16" s="46"/>
      <c r="M16" s="46"/>
      <c r="N16" s="46"/>
      <c r="O16" s="42" t="s">
        <v>1557</v>
      </c>
      <c r="P16" s="824" t="s">
        <v>2047</v>
      </c>
      <c r="Q16" s="232" t="s">
        <v>1211</v>
      </c>
      <c r="R16" s="132" t="s">
        <v>1054</v>
      </c>
      <c r="S16" s="54" t="s">
        <v>197</v>
      </c>
      <c r="T16" s="63"/>
      <c r="U16" s="63"/>
      <c r="V16" s="6"/>
      <c r="W16" s="6"/>
      <c r="X16" s="6"/>
      <c r="Y16" s="1"/>
      <c r="Z16" s="58"/>
      <c r="AA16" s="1"/>
      <c r="AB16" s="1"/>
      <c r="AC16" s="23">
        <f t="shared" si="7"/>
        <v>0</v>
      </c>
      <c r="AD16" s="38">
        <f t="shared" si="8"/>
        <v>0</v>
      </c>
      <c r="AE16" s="31">
        <f t="shared" si="9"/>
        <v>0</v>
      </c>
      <c r="AF16" s="31">
        <f t="shared" si="10"/>
        <v>0</v>
      </c>
      <c r="AG16" s="6"/>
      <c r="AH16" s="6"/>
      <c r="AI16" s="6"/>
      <c r="AJ16" s="6"/>
      <c r="AK16" s="861"/>
    </row>
    <row r="17" spans="3:37" x14ac:dyDescent="0.25">
      <c r="C17" s="46"/>
      <c r="D17" s="46"/>
      <c r="E17" s="46"/>
      <c r="F17" s="46"/>
      <c r="G17" s="46"/>
      <c r="H17" s="46"/>
      <c r="I17" s="46"/>
      <c r="J17" s="46"/>
      <c r="K17" s="46"/>
      <c r="L17" s="46"/>
      <c r="M17" s="46"/>
      <c r="N17" s="46"/>
      <c r="O17" s="42" t="s">
        <v>1557</v>
      </c>
      <c r="P17" s="40" t="s">
        <v>1083</v>
      </c>
      <c r="Q17" s="232" t="s">
        <v>1211</v>
      </c>
      <c r="R17" s="73">
        <v>60216</v>
      </c>
      <c r="S17" s="54" t="s">
        <v>901</v>
      </c>
      <c r="T17" s="59"/>
      <c r="U17" s="59"/>
      <c r="V17" s="23">
        <f t="shared" ref="V17:V19" si="11">+T17-U17</f>
        <v>0</v>
      </c>
      <c r="W17" s="6"/>
      <c r="X17" s="6"/>
      <c r="Y17" s="1"/>
      <c r="Z17" s="58"/>
      <c r="AA17" s="1"/>
      <c r="AB17" s="1"/>
      <c r="AC17" s="23">
        <f t="shared" si="7"/>
        <v>0</v>
      </c>
      <c r="AD17" s="38">
        <f t="shared" si="8"/>
        <v>0</v>
      </c>
      <c r="AE17" s="31">
        <f t="shared" si="9"/>
        <v>0</v>
      </c>
      <c r="AF17" s="31">
        <f t="shared" si="10"/>
        <v>0</v>
      </c>
      <c r="AG17" s="6"/>
      <c r="AH17" s="6"/>
      <c r="AI17" s="6"/>
      <c r="AJ17" s="6"/>
      <c r="AK17" s="861"/>
    </row>
    <row r="18" spans="3:37" x14ac:dyDescent="0.25">
      <c r="C18" s="46"/>
      <c r="D18" s="46"/>
      <c r="E18" s="46"/>
      <c r="F18" s="46"/>
      <c r="G18" s="46"/>
      <c r="H18" s="46"/>
      <c r="I18" s="46"/>
      <c r="J18" s="46"/>
      <c r="K18" s="46"/>
      <c r="L18" s="46"/>
      <c r="M18" s="46"/>
      <c r="N18" s="46"/>
      <c r="O18" s="42" t="s">
        <v>1557</v>
      </c>
      <c r="P18" s="73" t="s">
        <v>1250</v>
      </c>
      <c r="Q18" s="232" t="s">
        <v>1211</v>
      </c>
      <c r="R18" s="73">
        <v>60217</v>
      </c>
      <c r="S18" s="54" t="s">
        <v>1367</v>
      </c>
      <c r="T18" s="59"/>
      <c r="U18" s="59"/>
      <c r="V18" s="23">
        <f t="shared" si="11"/>
        <v>0</v>
      </c>
      <c r="W18" s="6"/>
      <c r="X18" s="6"/>
      <c r="Y18" s="1"/>
      <c r="Z18" s="58"/>
      <c r="AA18" s="1"/>
      <c r="AB18" s="1"/>
      <c r="AC18" s="23">
        <f t="shared" si="7"/>
        <v>0</v>
      </c>
      <c r="AD18" s="38">
        <f t="shared" si="8"/>
        <v>0</v>
      </c>
      <c r="AE18" s="31">
        <f t="shared" si="9"/>
        <v>0</v>
      </c>
      <c r="AF18" s="31">
        <f t="shared" si="10"/>
        <v>0</v>
      </c>
      <c r="AG18" s="6"/>
      <c r="AH18" s="6"/>
      <c r="AI18" s="6"/>
      <c r="AJ18" s="6"/>
      <c r="AK18" s="861"/>
    </row>
    <row r="19" spans="3:37" x14ac:dyDescent="0.25">
      <c r="C19" s="46"/>
      <c r="D19" s="46"/>
      <c r="E19" s="46"/>
      <c r="F19" s="46"/>
      <c r="G19" s="46"/>
      <c r="H19" s="46"/>
      <c r="I19" s="46"/>
      <c r="J19" s="46"/>
      <c r="K19" s="46"/>
      <c r="L19" s="46"/>
      <c r="M19" s="46"/>
      <c r="N19" s="46"/>
      <c r="O19" s="42" t="s">
        <v>225</v>
      </c>
      <c r="P19" s="20" t="s">
        <v>225</v>
      </c>
      <c r="Q19" s="232" t="s">
        <v>1211</v>
      </c>
      <c r="R19" s="20">
        <v>60218</v>
      </c>
      <c r="S19" s="20" t="s">
        <v>203</v>
      </c>
      <c r="T19" s="59"/>
      <c r="U19" s="59"/>
      <c r="V19" s="23">
        <f t="shared" si="11"/>
        <v>0</v>
      </c>
      <c r="W19" s="80" t="str">
        <f>+IF(V19=0,"","A détailler")</f>
        <v/>
      </c>
      <c r="X19" s="6"/>
      <c r="Y19" s="38">
        <f>-V19</f>
        <v>0</v>
      </c>
      <c r="Z19" s="57"/>
      <c r="AA19" s="6"/>
      <c r="AB19" s="6"/>
      <c r="AC19" s="6"/>
      <c r="AD19" s="6"/>
      <c r="AE19" s="6"/>
      <c r="AF19" s="6"/>
      <c r="AG19" s="6"/>
      <c r="AH19" s="6"/>
      <c r="AI19" s="6"/>
      <c r="AJ19" s="6"/>
      <c r="AK19" s="861"/>
    </row>
    <row r="20" spans="3:37" x14ac:dyDescent="0.25">
      <c r="C20" s="46"/>
      <c r="D20" s="46"/>
      <c r="E20" s="46"/>
      <c r="F20" s="46"/>
      <c r="G20" s="46"/>
      <c r="H20" s="46"/>
      <c r="I20" s="46"/>
      <c r="J20" s="46"/>
      <c r="K20" s="46"/>
      <c r="L20" s="46"/>
      <c r="M20" s="46"/>
      <c r="N20" s="46"/>
      <c r="O20" s="42" t="s">
        <v>1557</v>
      </c>
      <c r="P20" s="73" t="s">
        <v>1889</v>
      </c>
      <c r="Q20" s="232" t="s">
        <v>1211</v>
      </c>
      <c r="R20" s="132" t="s">
        <v>2191</v>
      </c>
      <c r="S20" s="54" t="s">
        <v>2201</v>
      </c>
      <c r="T20" s="63"/>
      <c r="U20" s="63"/>
      <c r="V20" s="6"/>
      <c r="W20" s="6"/>
      <c r="X20" s="6"/>
      <c r="Y20" s="1"/>
      <c r="Z20" s="58"/>
      <c r="AA20" s="1"/>
      <c r="AB20" s="1"/>
      <c r="AC20" s="23">
        <f t="shared" ref="AC20:AC21" si="12">+AA20+AB20+V20+Y20+X20</f>
        <v>0</v>
      </c>
      <c r="AD20" s="38">
        <f t="shared" ref="AD20:AD21" si="13">SUM(AF20:AJ20)</f>
        <v>0</v>
      </c>
      <c r="AE20" s="31">
        <f t="shared" ref="AE20:AE21" si="14">AC20-AD20</f>
        <v>0</v>
      </c>
      <c r="AF20" s="31">
        <f t="shared" ref="AF20:AF21" si="15">AC20</f>
        <v>0</v>
      </c>
      <c r="AG20" s="6"/>
      <c r="AH20" s="6"/>
      <c r="AI20" s="6"/>
      <c r="AJ20" s="6"/>
      <c r="AK20" s="861"/>
    </row>
    <row r="21" spans="3:37" x14ac:dyDescent="0.25">
      <c r="C21" s="46"/>
      <c r="D21" s="46"/>
      <c r="E21" s="46"/>
      <c r="F21" s="46"/>
      <c r="G21" s="46"/>
      <c r="H21" s="46"/>
      <c r="I21" s="46"/>
      <c r="J21" s="46"/>
      <c r="K21" s="46"/>
      <c r="L21" s="46"/>
      <c r="M21" s="46"/>
      <c r="N21" s="46"/>
      <c r="O21" s="42" t="s">
        <v>1557</v>
      </c>
      <c r="P21" s="73" t="s">
        <v>739</v>
      </c>
      <c r="Q21" s="232" t="s">
        <v>1211</v>
      </c>
      <c r="R21" s="132" t="s">
        <v>2356</v>
      </c>
      <c r="S21" s="54" t="s">
        <v>1522</v>
      </c>
      <c r="T21" s="63"/>
      <c r="U21" s="63"/>
      <c r="V21" s="6"/>
      <c r="W21" s="6"/>
      <c r="X21" s="6"/>
      <c r="Y21" s="1"/>
      <c r="Z21" s="58"/>
      <c r="AA21" s="1"/>
      <c r="AB21" s="1"/>
      <c r="AC21" s="23">
        <f t="shared" si="12"/>
        <v>0</v>
      </c>
      <c r="AD21" s="38">
        <f t="shared" si="13"/>
        <v>0</v>
      </c>
      <c r="AE21" s="31">
        <f t="shared" si="14"/>
        <v>0</v>
      </c>
      <c r="AF21" s="31">
        <f t="shared" si="15"/>
        <v>0</v>
      </c>
      <c r="AG21" s="6"/>
      <c r="AH21" s="6"/>
      <c r="AI21" s="6"/>
      <c r="AJ21" s="6"/>
      <c r="AK21" s="861"/>
    </row>
    <row r="22" spans="3:37" x14ac:dyDescent="0.25">
      <c r="C22" s="46"/>
      <c r="D22" s="46"/>
      <c r="E22" s="46"/>
      <c r="F22" s="46"/>
      <c r="G22" s="46"/>
      <c r="H22" s="46"/>
      <c r="I22" s="46"/>
      <c r="J22" s="46"/>
      <c r="K22" s="46"/>
      <c r="L22" s="46"/>
      <c r="M22" s="46"/>
      <c r="N22" s="46"/>
      <c r="O22" s="42" t="s">
        <v>225</v>
      </c>
      <c r="P22" s="20" t="s">
        <v>225</v>
      </c>
      <c r="Q22" s="232" t="s">
        <v>1211</v>
      </c>
      <c r="R22" s="20">
        <v>6022</v>
      </c>
      <c r="S22" s="20" t="s">
        <v>1085</v>
      </c>
      <c r="T22" s="59"/>
      <c r="U22" s="59"/>
      <c r="V22" s="23">
        <f t="shared" ref="V22:V37" si="16">+T22-U22</f>
        <v>0</v>
      </c>
      <c r="W22" s="80" t="str">
        <f>+IF(V22=0,"","A détailler")</f>
        <v/>
      </c>
      <c r="X22" s="6"/>
      <c r="Y22" s="38">
        <f>-V22</f>
        <v>0</v>
      </c>
      <c r="Z22" s="57"/>
      <c r="AA22" s="6"/>
      <c r="AB22" s="6"/>
      <c r="AC22" s="6"/>
      <c r="AD22" s="6"/>
      <c r="AE22" s="6"/>
      <c r="AF22" s="6"/>
      <c r="AG22" s="6"/>
      <c r="AH22" s="6"/>
      <c r="AI22" s="6"/>
      <c r="AJ22" s="6"/>
      <c r="AK22" s="861"/>
    </row>
    <row r="23" spans="3:37" ht="52.5" customHeight="1" x14ac:dyDescent="0.25">
      <c r="C23" s="46"/>
      <c r="D23" s="46"/>
      <c r="E23" s="46"/>
      <c r="F23" s="46"/>
      <c r="G23" s="46"/>
      <c r="H23" s="46"/>
      <c r="I23" s="46"/>
      <c r="J23" s="46"/>
      <c r="K23" s="46"/>
      <c r="L23" s="46"/>
      <c r="M23" s="46"/>
      <c r="N23" s="46"/>
      <c r="O23" s="42" t="s">
        <v>1557</v>
      </c>
      <c r="P23" s="73" t="s">
        <v>585</v>
      </c>
      <c r="Q23" s="232" t="s">
        <v>1211</v>
      </c>
      <c r="R23" s="73">
        <v>60221</v>
      </c>
      <c r="S23" s="54" t="s">
        <v>711</v>
      </c>
      <c r="T23" s="59"/>
      <c r="U23" s="59"/>
      <c r="V23" s="23">
        <f t="shared" si="16"/>
        <v>0</v>
      </c>
      <c r="W23" s="6"/>
      <c r="X23" s="6"/>
      <c r="Y23" s="1"/>
      <c r="Z23" s="58"/>
      <c r="AA23" s="1"/>
      <c r="AB23" s="1"/>
      <c r="AC23" s="23">
        <f t="shared" ref="AC23:AC24" si="17">+AA23+AB23+V23+Y23+X23</f>
        <v>0</v>
      </c>
      <c r="AD23" s="38">
        <f t="shared" ref="AD23:AD24" si="18">SUM(AF23:AJ23)</f>
        <v>0</v>
      </c>
      <c r="AE23" s="31">
        <f t="shared" ref="AE23:AE24" si="19">AC23-AD23</f>
        <v>0</v>
      </c>
      <c r="AF23" s="31">
        <f t="shared" ref="AF23:AF24" si="20">AC23</f>
        <v>0</v>
      </c>
      <c r="AG23" s="6"/>
      <c r="AH23" s="6"/>
      <c r="AI23" s="6"/>
      <c r="AJ23" s="6"/>
      <c r="AK23" s="861"/>
    </row>
    <row r="24" spans="3:37" ht="43.5" customHeight="1" x14ac:dyDescent="0.25">
      <c r="C24" s="46"/>
      <c r="D24" s="46"/>
      <c r="E24" s="46"/>
      <c r="F24" s="46"/>
      <c r="G24" s="46"/>
      <c r="H24" s="46"/>
      <c r="I24" s="46"/>
      <c r="J24" s="46"/>
      <c r="K24" s="46"/>
      <c r="L24" s="46"/>
      <c r="M24" s="46"/>
      <c r="N24" s="46"/>
      <c r="O24" s="42" t="s">
        <v>1557</v>
      </c>
      <c r="P24" s="73" t="s">
        <v>585</v>
      </c>
      <c r="Q24" s="232" t="s">
        <v>1211</v>
      </c>
      <c r="R24" s="73">
        <v>60222</v>
      </c>
      <c r="S24" s="261" t="s">
        <v>2540</v>
      </c>
      <c r="T24" s="59"/>
      <c r="U24" s="59"/>
      <c r="V24" s="23">
        <f t="shared" si="16"/>
        <v>0</v>
      </c>
      <c r="W24" s="6"/>
      <c r="X24" s="87">
        <f>SUM(V25:V29)</f>
        <v>0</v>
      </c>
      <c r="Y24" s="1"/>
      <c r="Z24" s="58"/>
      <c r="AA24" s="1"/>
      <c r="AB24" s="1"/>
      <c r="AC24" s="23">
        <f t="shared" si="17"/>
        <v>0</v>
      </c>
      <c r="AD24" s="38">
        <f t="shared" si="18"/>
        <v>0</v>
      </c>
      <c r="AE24" s="31">
        <f t="shared" si="19"/>
        <v>0</v>
      </c>
      <c r="AF24" s="31">
        <f t="shared" si="20"/>
        <v>0</v>
      </c>
      <c r="AG24" s="6"/>
      <c r="AH24" s="6"/>
      <c r="AI24" s="6"/>
      <c r="AJ24" s="6"/>
      <c r="AK24" s="861"/>
    </row>
    <row r="25" spans="3:37" x14ac:dyDescent="0.25">
      <c r="C25" s="46"/>
      <c r="D25" s="46"/>
      <c r="E25" s="46"/>
      <c r="F25" s="46"/>
      <c r="G25" s="46"/>
      <c r="H25" s="46"/>
      <c r="I25" s="46"/>
      <c r="J25" s="46"/>
      <c r="K25" s="46"/>
      <c r="L25" s="46"/>
      <c r="M25" s="46"/>
      <c r="N25" s="46"/>
      <c r="O25" s="42" t="s">
        <v>225</v>
      </c>
      <c r="P25" s="20" t="s">
        <v>225</v>
      </c>
      <c r="Q25" s="232" t="s">
        <v>1211</v>
      </c>
      <c r="R25" s="20">
        <v>602221</v>
      </c>
      <c r="S25" s="20" t="s">
        <v>1368</v>
      </c>
      <c r="T25" s="59"/>
      <c r="U25" s="59"/>
      <c r="V25" s="23">
        <f t="shared" si="16"/>
        <v>0</v>
      </c>
      <c r="W25" s="87" t="str">
        <f t="shared" ref="W25:W29" si="21">+IF(V25=0,"","Regroupement auto en 60222")</f>
        <v/>
      </c>
      <c r="X25" s="87">
        <f t="shared" ref="X25:X29" si="22">-V25</f>
        <v>0</v>
      </c>
      <c r="Y25" s="6"/>
      <c r="Z25" s="57"/>
      <c r="AA25" s="6"/>
      <c r="AB25" s="6"/>
      <c r="AC25" s="6"/>
      <c r="AD25" s="6"/>
      <c r="AE25" s="6"/>
      <c r="AF25" s="6"/>
      <c r="AG25" s="6"/>
      <c r="AH25" s="6"/>
      <c r="AI25" s="6"/>
      <c r="AJ25" s="6"/>
      <c r="AK25" s="861"/>
    </row>
    <row r="26" spans="3:37" x14ac:dyDescent="0.25">
      <c r="C26" s="46"/>
      <c r="D26" s="46"/>
      <c r="E26" s="46"/>
      <c r="F26" s="46"/>
      <c r="G26" s="46"/>
      <c r="H26" s="46"/>
      <c r="I26" s="46"/>
      <c r="J26" s="46"/>
      <c r="K26" s="46"/>
      <c r="L26" s="46"/>
      <c r="M26" s="46"/>
      <c r="N26" s="46"/>
      <c r="O26" s="42" t="s">
        <v>225</v>
      </c>
      <c r="P26" s="20" t="s">
        <v>225</v>
      </c>
      <c r="Q26" s="232" t="s">
        <v>1211</v>
      </c>
      <c r="R26" s="20">
        <v>602222</v>
      </c>
      <c r="S26" s="20" t="s">
        <v>713</v>
      </c>
      <c r="T26" s="59"/>
      <c r="U26" s="59"/>
      <c r="V26" s="23">
        <f t="shared" si="16"/>
        <v>0</v>
      </c>
      <c r="W26" s="87" t="str">
        <f t="shared" si="21"/>
        <v/>
      </c>
      <c r="X26" s="87">
        <f t="shared" si="22"/>
        <v>0</v>
      </c>
      <c r="Y26" s="6"/>
      <c r="Z26" s="57"/>
      <c r="AA26" s="6"/>
      <c r="AB26" s="6"/>
      <c r="AC26" s="6"/>
      <c r="AD26" s="6"/>
      <c r="AE26" s="6"/>
      <c r="AF26" s="6"/>
      <c r="AG26" s="6"/>
      <c r="AH26" s="6"/>
      <c r="AI26" s="6"/>
      <c r="AJ26" s="6"/>
      <c r="AK26" s="861"/>
    </row>
    <row r="27" spans="3:37" x14ac:dyDescent="0.25">
      <c r="C27" s="46"/>
      <c r="D27" s="46"/>
      <c r="E27" s="46"/>
      <c r="F27" s="46"/>
      <c r="G27" s="46"/>
      <c r="H27" s="46"/>
      <c r="I27" s="46"/>
      <c r="J27" s="46"/>
      <c r="K27" s="46"/>
      <c r="L27" s="46"/>
      <c r="M27" s="46"/>
      <c r="N27" s="46"/>
      <c r="O27" s="42" t="s">
        <v>225</v>
      </c>
      <c r="P27" s="20" t="s">
        <v>225</v>
      </c>
      <c r="Q27" s="232" t="s">
        <v>1211</v>
      </c>
      <c r="R27" s="20">
        <v>602223</v>
      </c>
      <c r="S27" s="20" t="s">
        <v>198</v>
      </c>
      <c r="T27" s="59"/>
      <c r="U27" s="59"/>
      <c r="V27" s="23">
        <f t="shared" si="16"/>
        <v>0</v>
      </c>
      <c r="W27" s="87" t="str">
        <f t="shared" si="21"/>
        <v/>
      </c>
      <c r="X27" s="87">
        <f t="shared" si="22"/>
        <v>0</v>
      </c>
      <c r="Y27" s="6"/>
      <c r="Z27" s="57"/>
      <c r="AA27" s="6"/>
      <c r="AB27" s="6"/>
      <c r="AC27" s="6"/>
      <c r="AD27" s="6"/>
      <c r="AE27" s="6"/>
      <c r="AF27" s="6"/>
      <c r="AG27" s="6"/>
      <c r="AH27" s="6"/>
      <c r="AI27" s="6"/>
      <c r="AJ27" s="6"/>
      <c r="AK27" s="861"/>
    </row>
    <row r="28" spans="3:37" x14ac:dyDescent="0.25">
      <c r="C28" s="46"/>
      <c r="D28" s="46"/>
      <c r="E28" s="46"/>
      <c r="F28" s="46"/>
      <c r="G28" s="46"/>
      <c r="H28" s="46"/>
      <c r="I28" s="46"/>
      <c r="J28" s="46"/>
      <c r="K28" s="46"/>
      <c r="L28" s="46"/>
      <c r="M28" s="46"/>
      <c r="N28" s="46"/>
      <c r="O28" s="42" t="s">
        <v>225</v>
      </c>
      <c r="P28" s="20" t="s">
        <v>225</v>
      </c>
      <c r="Q28" s="232" t="s">
        <v>1211</v>
      </c>
      <c r="R28" s="20">
        <v>602224</v>
      </c>
      <c r="S28" s="20" t="s">
        <v>1062</v>
      </c>
      <c r="T28" s="59"/>
      <c r="U28" s="59"/>
      <c r="V28" s="23">
        <f t="shared" si="16"/>
        <v>0</v>
      </c>
      <c r="W28" s="87" t="str">
        <f t="shared" si="21"/>
        <v/>
      </c>
      <c r="X28" s="87">
        <f t="shared" si="22"/>
        <v>0</v>
      </c>
      <c r="Y28" s="6"/>
      <c r="Z28" s="57"/>
      <c r="AA28" s="6"/>
      <c r="AB28" s="6"/>
      <c r="AC28" s="6"/>
      <c r="AD28" s="6"/>
      <c r="AE28" s="6"/>
      <c r="AF28" s="6"/>
      <c r="AG28" s="6"/>
      <c r="AH28" s="6"/>
      <c r="AI28" s="6"/>
      <c r="AJ28" s="6"/>
      <c r="AK28" s="861"/>
    </row>
    <row r="29" spans="3:37" x14ac:dyDescent="0.25">
      <c r="C29" s="46"/>
      <c r="D29" s="46"/>
      <c r="E29" s="46"/>
      <c r="F29" s="46"/>
      <c r="G29" s="46"/>
      <c r="H29" s="46"/>
      <c r="I29" s="46"/>
      <c r="J29" s="46"/>
      <c r="K29" s="46"/>
      <c r="L29" s="46"/>
      <c r="M29" s="46"/>
      <c r="N29" s="46"/>
      <c r="O29" s="42" t="s">
        <v>225</v>
      </c>
      <c r="P29" s="20" t="s">
        <v>225</v>
      </c>
      <c r="Q29" s="232" t="s">
        <v>1211</v>
      </c>
      <c r="R29" s="20">
        <v>602225</v>
      </c>
      <c r="S29" s="20" t="s">
        <v>1683</v>
      </c>
      <c r="T29" s="59"/>
      <c r="U29" s="59"/>
      <c r="V29" s="23">
        <f t="shared" si="16"/>
        <v>0</v>
      </c>
      <c r="W29" s="87" t="str">
        <f t="shared" si="21"/>
        <v/>
      </c>
      <c r="X29" s="87">
        <f t="shared" si="22"/>
        <v>0</v>
      </c>
      <c r="Y29" s="6"/>
      <c r="Z29" s="57"/>
      <c r="AA29" s="6"/>
      <c r="AB29" s="6"/>
      <c r="AC29" s="6"/>
      <c r="AD29" s="6"/>
      <c r="AE29" s="6"/>
      <c r="AF29" s="6"/>
      <c r="AG29" s="6"/>
      <c r="AH29" s="6"/>
      <c r="AI29" s="6"/>
      <c r="AJ29" s="6"/>
      <c r="AK29" s="861"/>
    </row>
    <row r="30" spans="3:37" ht="48" customHeight="1" x14ac:dyDescent="0.25">
      <c r="C30" s="46"/>
      <c r="D30" s="46"/>
      <c r="E30" s="46"/>
      <c r="F30" s="46"/>
      <c r="G30" s="46"/>
      <c r="H30" s="46"/>
      <c r="I30" s="46"/>
      <c r="J30" s="46"/>
      <c r="K30" s="46"/>
      <c r="L30" s="46"/>
      <c r="M30" s="46"/>
      <c r="N30" s="46"/>
      <c r="O30" s="42" t="s">
        <v>1557</v>
      </c>
      <c r="P30" s="73" t="s">
        <v>585</v>
      </c>
      <c r="Q30" s="232" t="s">
        <v>1211</v>
      </c>
      <c r="R30" s="73">
        <v>60223</v>
      </c>
      <c r="S30" s="894" t="s">
        <v>712</v>
      </c>
      <c r="T30" s="59"/>
      <c r="U30" s="59"/>
      <c r="V30" s="23">
        <f t="shared" si="16"/>
        <v>0</v>
      </c>
      <c r="W30" s="6"/>
      <c r="X30" s="6"/>
      <c r="Y30" s="1"/>
      <c r="Z30" s="58"/>
      <c r="AA30" s="1"/>
      <c r="AB30" s="1"/>
      <c r="AC30" s="23">
        <f t="shared" ref="AC30:AC32" si="23">+AA30+AB30+V30+Y30+X30</f>
        <v>0</v>
      </c>
      <c r="AD30" s="38">
        <f t="shared" ref="AD30:AD32" si="24">SUM(AF30:AJ30)</f>
        <v>0</v>
      </c>
      <c r="AE30" s="31">
        <f t="shared" ref="AE30:AE32" si="25">AC30-AD30</f>
        <v>0</v>
      </c>
      <c r="AF30" s="31">
        <f t="shared" ref="AF30:AF32" si="26">AC30</f>
        <v>0</v>
      </c>
      <c r="AG30" s="6"/>
      <c r="AH30" s="6"/>
      <c r="AI30" s="6"/>
      <c r="AJ30" s="6"/>
      <c r="AK30" s="861"/>
    </row>
    <row r="31" spans="3:37" x14ac:dyDescent="0.25">
      <c r="C31" s="46"/>
      <c r="D31" s="46"/>
      <c r="E31" s="46"/>
      <c r="F31" s="46"/>
      <c r="G31" s="46"/>
      <c r="H31" s="46"/>
      <c r="I31" s="46"/>
      <c r="J31" s="46"/>
      <c r="K31" s="46"/>
      <c r="L31" s="46"/>
      <c r="M31" s="46"/>
      <c r="N31" s="46"/>
      <c r="O31" s="42" t="s">
        <v>1557</v>
      </c>
      <c r="P31" s="153" t="s">
        <v>227</v>
      </c>
      <c r="Q31" s="232" t="s">
        <v>1211</v>
      </c>
      <c r="R31" s="153">
        <v>60224</v>
      </c>
      <c r="S31" s="349" t="s">
        <v>1859</v>
      </c>
      <c r="T31" s="59"/>
      <c r="U31" s="59"/>
      <c r="V31" s="23">
        <f t="shared" si="16"/>
        <v>0</v>
      </c>
      <c r="W31" s="6"/>
      <c r="X31" s="6"/>
      <c r="Y31" s="1"/>
      <c r="Z31" s="58"/>
      <c r="AA31" s="1"/>
      <c r="AB31" s="1"/>
      <c r="AC31" s="23">
        <f t="shared" si="23"/>
        <v>0</v>
      </c>
      <c r="AD31" s="38">
        <f t="shared" si="24"/>
        <v>0</v>
      </c>
      <c r="AE31" s="31">
        <f t="shared" si="25"/>
        <v>0</v>
      </c>
      <c r="AF31" s="31">
        <f t="shared" si="26"/>
        <v>0</v>
      </c>
      <c r="AG31" s="6"/>
      <c r="AH31" s="6"/>
      <c r="AI31" s="6"/>
      <c r="AJ31" s="6"/>
      <c r="AK31" s="861"/>
    </row>
    <row r="32" spans="3:37" x14ac:dyDescent="0.25">
      <c r="C32" s="46"/>
      <c r="D32" s="46"/>
      <c r="E32" s="46"/>
      <c r="F32" s="46"/>
      <c r="G32" s="46"/>
      <c r="H32" s="46"/>
      <c r="I32" s="46"/>
      <c r="J32" s="46"/>
      <c r="K32" s="46"/>
      <c r="L32" s="46"/>
      <c r="M32" s="46"/>
      <c r="N32" s="46"/>
      <c r="O32" s="42" t="s">
        <v>1557</v>
      </c>
      <c r="P32" s="73" t="s">
        <v>395</v>
      </c>
      <c r="Q32" s="232" t="s">
        <v>1211</v>
      </c>
      <c r="R32" s="73">
        <v>60225</v>
      </c>
      <c r="S32" s="40" t="s">
        <v>1060</v>
      </c>
      <c r="T32" s="59"/>
      <c r="U32" s="59"/>
      <c r="V32" s="23">
        <f t="shared" si="16"/>
        <v>0</v>
      </c>
      <c r="W32" s="6"/>
      <c r="X32" s="6"/>
      <c r="Y32" s="1"/>
      <c r="Z32" s="58"/>
      <c r="AA32" s="1"/>
      <c r="AB32" s="1"/>
      <c r="AC32" s="23">
        <f t="shared" si="23"/>
        <v>0</v>
      </c>
      <c r="AD32" s="38">
        <f t="shared" si="24"/>
        <v>0</v>
      </c>
      <c r="AE32" s="31">
        <f t="shared" si="25"/>
        <v>0</v>
      </c>
      <c r="AF32" s="31">
        <f t="shared" si="26"/>
        <v>0</v>
      </c>
      <c r="AG32" s="6"/>
      <c r="AH32" s="6"/>
      <c r="AI32" s="6"/>
      <c r="AJ32" s="6"/>
      <c r="AK32" s="861"/>
    </row>
    <row r="33" spans="1:37" x14ac:dyDescent="0.25">
      <c r="C33" s="46"/>
      <c r="D33" s="46"/>
      <c r="E33" s="46"/>
      <c r="F33" s="46"/>
      <c r="G33" s="46"/>
      <c r="H33" s="46"/>
      <c r="I33" s="46"/>
      <c r="J33" s="46"/>
      <c r="K33" s="46"/>
      <c r="L33" s="46"/>
      <c r="M33" s="46"/>
      <c r="N33" s="46"/>
      <c r="O33" s="42" t="s">
        <v>225</v>
      </c>
      <c r="P33" s="20" t="s">
        <v>225</v>
      </c>
      <c r="Q33" s="232" t="s">
        <v>1211</v>
      </c>
      <c r="R33" s="20">
        <v>60226</v>
      </c>
      <c r="S33" s="20" t="s">
        <v>1860</v>
      </c>
      <c r="T33" s="59"/>
      <c r="U33" s="59"/>
      <c r="V33" s="23">
        <f t="shared" si="16"/>
        <v>0</v>
      </c>
      <c r="W33" s="80" t="str">
        <f>+IF(V33=0,"","A détailler")</f>
        <v/>
      </c>
      <c r="X33" s="6"/>
      <c r="Y33" s="38">
        <f>-V33</f>
        <v>0</v>
      </c>
      <c r="Z33" s="57"/>
      <c r="AA33" s="6"/>
      <c r="AB33" s="6"/>
      <c r="AC33" s="6"/>
      <c r="AD33" s="6"/>
      <c r="AE33" s="6"/>
      <c r="AF33" s="6"/>
      <c r="AG33" s="6"/>
      <c r="AH33" s="6"/>
      <c r="AI33" s="6"/>
      <c r="AJ33" s="6"/>
      <c r="AK33" s="861"/>
    </row>
    <row r="34" spans="1:37" x14ac:dyDescent="0.25">
      <c r="C34" s="46"/>
      <c r="D34" s="46"/>
      <c r="E34" s="46"/>
      <c r="F34" s="46"/>
      <c r="G34" s="46"/>
      <c r="H34" s="46"/>
      <c r="I34" s="46"/>
      <c r="J34" s="46"/>
      <c r="K34" s="46"/>
      <c r="L34" s="46"/>
      <c r="M34" s="46"/>
      <c r="N34" s="46"/>
      <c r="O34" s="42" t="s">
        <v>1557</v>
      </c>
      <c r="P34" s="73" t="s">
        <v>229</v>
      </c>
      <c r="Q34" s="232" t="s">
        <v>1211</v>
      </c>
      <c r="R34" s="73">
        <v>602261</v>
      </c>
      <c r="S34" s="40" t="s">
        <v>2541</v>
      </c>
      <c r="T34" s="59"/>
      <c r="U34" s="59"/>
      <c r="V34" s="23">
        <f t="shared" si="16"/>
        <v>0</v>
      </c>
      <c r="W34" s="6"/>
      <c r="X34" s="6"/>
      <c r="Y34" s="1"/>
      <c r="Z34" s="58"/>
      <c r="AA34" s="1"/>
      <c r="AB34" s="1"/>
      <c r="AC34" s="23">
        <f t="shared" ref="AC34:AC36" si="27">+AA34+AB34+V34+Y34+X34</f>
        <v>0</v>
      </c>
      <c r="AD34" s="38">
        <f t="shared" ref="AD34:AD36" si="28">SUM(AF34:AJ34)</f>
        <v>0</v>
      </c>
      <c r="AE34" s="31">
        <f t="shared" ref="AE34:AE36" si="29">AC34-AD34</f>
        <v>0</v>
      </c>
      <c r="AF34" s="31">
        <f t="shared" ref="AF34:AF36" si="30">AC34</f>
        <v>0</v>
      </c>
      <c r="AG34" s="6"/>
      <c r="AH34" s="6"/>
      <c r="AI34" s="6"/>
      <c r="AJ34" s="6"/>
      <c r="AK34" s="861"/>
    </row>
    <row r="35" spans="1:37" x14ac:dyDescent="0.25">
      <c r="C35" s="46"/>
      <c r="D35" s="46"/>
      <c r="E35" s="46"/>
      <c r="F35" s="46"/>
      <c r="G35" s="46"/>
      <c r="H35" s="46"/>
      <c r="I35" s="46"/>
      <c r="J35" s="46"/>
      <c r="K35" s="46"/>
      <c r="L35" s="46"/>
      <c r="M35" s="46"/>
      <c r="N35" s="46"/>
      <c r="O35" s="42" t="s">
        <v>1557</v>
      </c>
      <c r="P35" s="73" t="s">
        <v>930</v>
      </c>
      <c r="Q35" s="232" t="s">
        <v>1211</v>
      </c>
      <c r="R35" s="73">
        <v>602268</v>
      </c>
      <c r="S35" s="40" t="s">
        <v>1858</v>
      </c>
      <c r="T35" s="59"/>
      <c r="U35" s="59"/>
      <c r="V35" s="23">
        <f t="shared" si="16"/>
        <v>0</v>
      </c>
      <c r="W35" s="6"/>
      <c r="X35" s="6"/>
      <c r="Y35" s="1"/>
      <c r="Z35" s="58"/>
      <c r="AA35" s="1"/>
      <c r="AB35" s="1"/>
      <c r="AC35" s="23">
        <f t="shared" si="27"/>
        <v>0</v>
      </c>
      <c r="AD35" s="38">
        <f t="shared" si="28"/>
        <v>0</v>
      </c>
      <c r="AE35" s="31">
        <f t="shared" si="29"/>
        <v>0</v>
      </c>
      <c r="AF35" s="31">
        <f t="shared" si="30"/>
        <v>0</v>
      </c>
      <c r="AG35" s="6"/>
      <c r="AH35" s="6"/>
      <c r="AI35" s="6"/>
      <c r="AJ35" s="6"/>
      <c r="AK35" s="861"/>
    </row>
    <row r="36" spans="1:37" ht="48.75" customHeight="1" x14ac:dyDescent="0.25">
      <c r="C36" s="46"/>
      <c r="D36" s="46"/>
      <c r="E36" s="46"/>
      <c r="F36" s="46"/>
      <c r="G36" s="46"/>
      <c r="H36" s="46"/>
      <c r="I36" s="46"/>
      <c r="J36" s="46"/>
      <c r="K36" s="46"/>
      <c r="L36" s="46"/>
      <c r="M36" s="46"/>
      <c r="N36" s="46"/>
      <c r="O36" s="42" t="s">
        <v>1557</v>
      </c>
      <c r="P36" s="73" t="s">
        <v>585</v>
      </c>
      <c r="Q36" s="232" t="s">
        <v>1211</v>
      </c>
      <c r="R36" s="73">
        <v>60227</v>
      </c>
      <c r="S36" s="261" t="s">
        <v>2202</v>
      </c>
      <c r="T36" s="59"/>
      <c r="U36" s="59"/>
      <c r="V36" s="23">
        <f t="shared" si="16"/>
        <v>0</v>
      </c>
      <c r="W36" s="6"/>
      <c r="X36" s="6"/>
      <c r="Y36" s="1"/>
      <c r="Z36" s="58"/>
      <c r="AA36" s="1"/>
      <c r="AB36" s="1"/>
      <c r="AC36" s="23">
        <f t="shared" si="27"/>
        <v>0</v>
      </c>
      <c r="AD36" s="38">
        <f t="shared" si="28"/>
        <v>0</v>
      </c>
      <c r="AE36" s="31">
        <f t="shared" si="29"/>
        <v>0</v>
      </c>
      <c r="AF36" s="31">
        <f t="shared" si="30"/>
        <v>0</v>
      </c>
      <c r="AG36" s="6"/>
      <c r="AH36" s="6"/>
      <c r="AI36" s="6"/>
      <c r="AJ36" s="6"/>
      <c r="AK36" s="861"/>
    </row>
    <row r="37" spans="1:37" x14ac:dyDescent="0.25">
      <c r="C37" s="46"/>
      <c r="D37" s="46"/>
      <c r="E37" s="46"/>
      <c r="F37" s="46"/>
      <c r="G37" s="46"/>
      <c r="H37" s="46"/>
      <c r="I37" s="46"/>
      <c r="J37" s="46"/>
      <c r="K37" s="46"/>
      <c r="L37" s="46"/>
      <c r="M37" s="46"/>
      <c r="N37" s="46"/>
      <c r="O37" s="42" t="s">
        <v>225</v>
      </c>
      <c r="P37" s="20" t="s">
        <v>225</v>
      </c>
      <c r="Q37" s="232" t="s">
        <v>1211</v>
      </c>
      <c r="R37" s="20">
        <v>60228</v>
      </c>
      <c r="S37" s="20" t="s">
        <v>196</v>
      </c>
      <c r="T37" s="59"/>
      <c r="U37" s="59"/>
      <c r="V37" s="23">
        <f t="shared" si="16"/>
        <v>0</v>
      </c>
      <c r="W37" s="80" t="str">
        <f>+IF(V37=0,"","A détailler")</f>
        <v/>
      </c>
      <c r="X37" s="6"/>
      <c r="Y37" s="38">
        <f>-V37</f>
        <v>0</v>
      </c>
      <c r="Z37" s="57"/>
      <c r="AA37" s="6"/>
      <c r="AB37" s="6"/>
      <c r="AC37" s="6"/>
      <c r="AD37" s="6"/>
      <c r="AE37" s="6"/>
      <c r="AF37" s="6"/>
      <c r="AG37" s="6"/>
      <c r="AH37" s="6"/>
      <c r="AI37" s="6"/>
      <c r="AJ37" s="6"/>
      <c r="AK37" s="861"/>
    </row>
    <row r="38" spans="1:37" ht="45.75" customHeight="1" x14ac:dyDescent="0.25">
      <c r="A38" s="356"/>
      <c r="C38" s="46"/>
      <c r="D38" s="46"/>
      <c r="E38" s="46"/>
      <c r="F38" s="46"/>
      <c r="G38" s="46"/>
      <c r="H38" s="46"/>
      <c r="I38" s="46"/>
      <c r="J38" s="46"/>
      <c r="K38" s="46"/>
      <c r="L38" s="46"/>
      <c r="M38" s="46"/>
      <c r="N38" s="46"/>
      <c r="O38" s="283" t="s">
        <v>1557</v>
      </c>
      <c r="P38" s="73" t="s">
        <v>585</v>
      </c>
      <c r="Q38" s="232" t="s">
        <v>1211</v>
      </c>
      <c r="R38" s="132" t="s">
        <v>460</v>
      </c>
      <c r="S38" s="1191" t="s">
        <v>1170</v>
      </c>
      <c r="T38" s="63"/>
      <c r="U38" s="63"/>
      <c r="V38" s="6"/>
      <c r="W38" s="6"/>
      <c r="X38" s="6"/>
      <c r="Y38" s="1"/>
      <c r="Z38" s="58"/>
      <c r="AA38" s="1"/>
      <c r="AB38" s="1"/>
      <c r="AC38" s="23">
        <f t="shared" ref="AC38:AC40" si="31">+AA38+AB38+V38+Y38+X38</f>
        <v>0</v>
      </c>
      <c r="AD38" s="38">
        <f t="shared" ref="AD38:AD40" si="32">SUM(AF38:AJ38)</f>
        <v>0</v>
      </c>
      <c r="AE38" s="31">
        <f t="shared" ref="AE38:AE40" si="33">AC38-AD38</f>
        <v>0</v>
      </c>
      <c r="AF38" s="31">
        <f t="shared" ref="AF38:AF40" si="34">AC38</f>
        <v>0</v>
      </c>
      <c r="AG38" s="6"/>
      <c r="AH38" s="6"/>
      <c r="AI38" s="6"/>
      <c r="AJ38" s="6"/>
      <c r="AK38" s="861"/>
    </row>
    <row r="39" spans="1:37" ht="20.399999999999999" x14ac:dyDescent="0.25">
      <c r="C39" s="46"/>
      <c r="D39" s="46"/>
      <c r="E39" s="46"/>
      <c r="F39" s="46">
        <v>0</v>
      </c>
      <c r="G39" s="46"/>
      <c r="H39" s="46">
        <v>0</v>
      </c>
      <c r="I39" s="46">
        <v>0</v>
      </c>
      <c r="J39" s="46"/>
      <c r="K39" s="46"/>
      <c r="L39" s="46"/>
      <c r="M39" s="46"/>
      <c r="N39" s="46"/>
      <c r="O39" s="283" t="s">
        <v>1557</v>
      </c>
      <c r="P39" s="73" t="s">
        <v>1263</v>
      </c>
      <c r="Q39" s="232" t="s">
        <v>1211</v>
      </c>
      <c r="R39" s="132" t="s">
        <v>1525</v>
      </c>
      <c r="S39" s="777" t="s">
        <v>1171</v>
      </c>
      <c r="T39" s="63"/>
      <c r="U39" s="63"/>
      <c r="V39" s="6"/>
      <c r="W39" s="6"/>
      <c r="X39" s="6"/>
      <c r="Y39" s="1"/>
      <c r="Z39" s="58"/>
      <c r="AA39" s="1"/>
      <c r="AB39" s="1"/>
      <c r="AC39" s="23">
        <f t="shared" si="31"/>
        <v>0</v>
      </c>
      <c r="AD39" s="38">
        <f t="shared" si="32"/>
        <v>0</v>
      </c>
      <c r="AE39" s="31">
        <f t="shared" si="33"/>
        <v>0</v>
      </c>
      <c r="AF39" s="31">
        <f t="shared" si="34"/>
        <v>0</v>
      </c>
      <c r="AG39" s="6"/>
      <c r="AH39" s="6"/>
      <c r="AI39" s="6"/>
      <c r="AJ39" s="6"/>
      <c r="AK39" s="861"/>
    </row>
    <row r="40" spans="1:37" x14ac:dyDescent="0.25">
      <c r="C40" s="46"/>
      <c r="D40" s="46"/>
      <c r="E40" s="46"/>
      <c r="F40" s="46"/>
      <c r="G40" s="46"/>
      <c r="H40" s="46"/>
      <c r="I40" s="46"/>
      <c r="J40" s="46"/>
      <c r="K40" s="46"/>
      <c r="L40" s="46"/>
      <c r="M40" s="46"/>
      <c r="N40" s="46"/>
      <c r="O40" s="42" t="s">
        <v>1557</v>
      </c>
      <c r="P40" s="40" t="s">
        <v>1524</v>
      </c>
      <c r="Q40" s="232" t="s">
        <v>536</v>
      </c>
      <c r="R40" s="73">
        <v>6023</v>
      </c>
      <c r="S40" s="474" t="s">
        <v>714</v>
      </c>
      <c r="T40" s="59"/>
      <c r="U40" s="59"/>
      <c r="V40" s="23">
        <f t="shared" ref="V40:V46" si="35">+T40-U40</f>
        <v>0</v>
      </c>
      <c r="W40" s="6"/>
      <c r="X40" s="6"/>
      <c r="Y40" s="1"/>
      <c r="Z40" s="58"/>
      <c r="AA40" s="1"/>
      <c r="AB40" s="1"/>
      <c r="AC40" s="23">
        <f t="shared" si="31"/>
        <v>0</v>
      </c>
      <c r="AD40" s="38">
        <f t="shared" si="32"/>
        <v>0</v>
      </c>
      <c r="AE40" s="31">
        <f t="shared" si="33"/>
        <v>0</v>
      </c>
      <c r="AF40" s="31">
        <f t="shared" si="34"/>
        <v>0</v>
      </c>
      <c r="AG40" s="6"/>
      <c r="AH40" s="6"/>
      <c r="AI40" s="6"/>
      <c r="AJ40" s="6"/>
      <c r="AK40" s="861"/>
    </row>
    <row r="41" spans="1:37" x14ac:dyDescent="0.25">
      <c r="C41" s="46"/>
      <c r="D41" s="46"/>
      <c r="E41" s="46"/>
      <c r="F41" s="46"/>
      <c r="G41" s="46"/>
      <c r="H41" s="46"/>
      <c r="I41" s="46"/>
      <c r="J41" s="46"/>
      <c r="K41" s="46"/>
      <c r="L41" s="46"/>
      <c r="M41" s="46"/>
      <c r="N41" s="46"/>
      <c r="O41" s="42" t="s">
        <v>225</v>
      </c>
      <c r="P41" s="20" t="s">
        <v>225</v>
      </c>
      <c r="Q41" s="232" t="s">
        <v>536</v>
      </c>
      <c r="R41" s="20">
        <v>6026</v>
      </c>
      <c r="S41" s="20" t="s">
        <v>1223</v>
      </c>
      <c r="T41" s="59"/>
      <c r="U41" s="59"/>
      <c r="V41" s="23">
        <f t="shared" si="35"/>
        <v>0</v>
      </c>
      <c r="W41" s="80" t="str">
        <f>+IF(V41=0,"","A détailler")</f>
        <v/>
      </c>
      <c r="X41" s="6"/>
      <c r="Y41" s="38">
        <f>-V41</f>
        <v>0</v>
      </c>
      <c r="Z41" s="57"/>
      <c r="AA41" s="6"/>
      <c r="AB41" s="6"/>
      <c r="AC41" s="6"/>
      <c r="AD41" s="6"/>
      <c r="AE41" s="6"/>
      <c r="AF41" s="6"/>
      <c r="AG41" s="6"/>
      <c r="AH41" s="6"/>
      <c r="AI41" s="6"/>
      <c r="AJ41" s="6"/>
      <c r="AK41" s="861"/>
    </row>
    <row r="42" spans="1:37" x14ac:dyDescent="0.25">
      <c r="C42" s="46"/>
      <c r="D42" s="46"/>
      <c r="E42" s="46"/>
      <c r="F42" s="46"/>
      <c r="G42" s="46"/>
      <c r="H42" s="46"/>
      <c r="I42" s="46"/>
      <c r="J42" s="46"/>
      <c r="K42" s="46"/>
      <c r="L42" s="46"/>
      <c r="M42" s="46"/>
      <c r="N42" s="46"/>
      <c r="O42" s="42" t="s">
        <v>1557</v>
      </c>
      <c r="P42" s="40" t="s">
        <v>552</v>
      </c>
      <c r="Q42" s="232" t="s">
        <v>536</v>
      </c>
      <c r="R42" s="153">
        <v>60261</v>
      </c>
      <c r="S42" s="54" t="s">
        <v>1063</v>
      </c>
      <c r="T42" s="59"/>
      <c r="U42" s="59"/>
      <c r="V42" s="23">
        <f t="shared" si="35"/>
        <v>0</v>
      </c>
      <c r="W42" s="6"/>
      <c r="X42" s="6"/>
      <c r="Y42" s="1"/>
      <c r="Z42" s="58"/>
      <c r="AA42" s="1"/>
      <c r="AB42" s="1"/>
      <c r="AC42" s="23">
        <f t="shared" ref="AC42:AC45" si="36">+AA42+AB42+V42+Y42+X42</f>
        <v>0</v>
      </c>
      <c r="AD42" s="38">
        <f t="shared" ref="AD42:AD45" si="37">SUM(AF42:AJ42)</f>
        <v>0</v>
      </c>
      <c r="AE42" s="31">
        <f t="shared" ref="AE42:AE45" si="38">AC42-AD42</f>
        <v>0</v>
      </c>
      <c r="AF42" s="31">
        <f t="shared" ref="AF42:AF45" si="39">AC42</f>
        <v>0</v>
      </c>
      <c r="AG42" s="6"/>
      <c r="AH42" s="6"/>
      <c r="AI42" s="6"/>
      <c r="AJ42" s="6"/>
      <c r="AK42" s="861"/>
    </row>
    <row r="43" spans="1:37" x14ac:dyDescent="0.25">
      <c r="C43" s="46"/>
      <c r="D43" s="46"/>
      <c r="E43" s="46"/>
      <c r="F43" s="46"/>
      <c r="G43" s="46"/>
      <c r="H43" s="46"/>
      <c r="I43" s="46"/>
      <c r="J43" s="46"/>
      <c r="K43" s="46"/>
      <c r="L43" s="46"/>
      <c r="M43" s="46"/>
      <c r="N43" s="46"/>
      <c r="O43" s="42" t="s">
        <v>1557</v>
      </c>
      <c r="P43" s="40" t="s">
        <v>715</v>
      </c>
      <c r="Q43" s="232" t="s">
        <v>536</v>
      </c>
      <c r="R43" s="73">
        <v>60262</v>
      </c>
      <c r="S43" s="40" t="s">
        <v>2365</v>
      </c>
      <c r="T43" s="59"/>
      <c r="U43" s="59"/>
      <c r="V43" s="23">
        <f t="shared" si="35"/>
        <v>0</v>
      </c>
      <c r="W43" s="6"/>
      <c r="X43" s="6"/>
      <c r="Y43" s="1"/>
      <c r="Z43" s="58"/>
      <c r="AA43" s="1"/>
      <c r="AB43" s="1"/>
      <c r="AC43" s="23">
        <f t="shared" si="36"/>
        <v>0</v>
      </c>
      <c r="AD43" s="38">
        <f t="shared" si="37"/>
        <v>0</v>
      </c>
      <c r="AE43" s="31">
        <f t="shared" si="38"/>
        <v>0</v>
      </c>
      <c r="AF43" s="31">
        <f t="shared" si="39"/>
        <v>0</v>
      </c>
      <c r="AG43" s="6"/>
      <c r="AH43" s="6"/>
      <c r="AI43" s="6"/>
      <c r="AJ43" s="6"/>
      <c r="AK43" s="861"/>
    </row>
    <row r="44" spans="1:37" x14ac:dyDescent="0.25">
      <c r="C44" s="46"/>
      <c r="D44" s="46"/>
      <c r="E44" s="46"/>
      <c r="F44" s="46"/>
      <c r="G44" s="46"/>
      <c r="H44" s="46"/>
      <c r="I44" s="46"/>
      <c r="J44" s="46"/>
      <c r="K44" s="46"/>
      <c r="L44" s="46"/>
      <c r="M44" s="46"/>
      <c r="N44" s="46"/>
      <c r="O44" s="42" t="s">
        <v>1557</v>
      </c>
      <c r="P44" s="40" t="s">
        <v>903</v>
      </c>
      <c r="Q44" s="232" t="s">
        <v>536</v>
      </c>
      <c r="R44" s="73">
        <v>60263</v>
      </c>
      <c r="S44" s="40" t="s">
        <v>37</v>
      </c>
      <c r="T44" s="59"/>
      <c r="U44" s="59"/>
      <c r="V44" s="23">
        <f t="shared" si="35"/>
        <v>0</v>
      </c>
      <c r="W44" s="6"/>
      <c r="X44" s="6"/>
      <c r="Y44" s="1"/>
      <c r="Z44" s="58"/>
      <c r="AA44" s="1"/>
      <c r="AB44" s="1"/>
      <c r="AC44" s="23">
        <f t="shared" si="36"/>
        <v>0</v>
      </c>
      <c r="AD44" s="38">
        <f t="shared" si="37"/>
        <v>0</v>
      </c>
      <c r="AE44" s="31">
        <f t="shared" si="38"/>
        <v>0</v>
      </c>
      <c r="AF44" s="31">
        <f t="shared" si="39"/>
        <v>0</v>
      </c>
      <c r="AG44" s="6"/>
      <c r="AH44" s="6"/>
      <c r="AI44" s="6"/>
      <c r="AJ44" s="6"/>
      <c r="AK44" s="861"/>
    </row>
    <row r="45" spans="1:37" x14ac:dyDescent="0.25">
      <c r="C45" s="46"/>
      <c r="D45" s="46"/>
      <c r="E45" s="46"/>
      <c r="F45" s="46"/>
      <c r="G45" s="46"/>
      <c r="H45" s="46"/>
      <c r="I45" s="46"/>
      <c r="J45" s="46"/>
      <c r="K45" s="46"/>
      <c r="L45" s="46"/>
      <c r="M45" s="46"/>
      <c r="N45" s="46"/>
      <c r="O45" s="42" t="s">
        <v>1557</v>
      </c>
      <c r="P45" s="40" t="s">
        <v>1064</v>
      </c>
      <c r="Q45" s="232" t="s">
        <v>536</v>
      </c>
      <c r="R45" s="73">
        <v>60264</v>
      </c>
      <c r="S45" s="474" t="s">
        <v>551</v>
      </c>
      <c r="T45" s="59"/>
      <c r="U45" s="59"/>
      <c r="V45" s="23">
        <f t="shared" si="35"/>
        <v>0</v>
      </c>
      <c r="W45" s="6"/>
      <c r="X45" s="6"/>
      <c r="Y45" s="1"/>
      <c r="Z45" s="58"/>
      <c r="AA45" s="1"/>
      <c r="AB45" s="1"/>
      <c r="AC45" s="23">
        <f t="shared" si="36"/>
        <v>0</v>
      </c>
      <c r="AD45" s="38">
        <f t="shared" si="37"/>
        <v>0</v>
      </c>
      <c r="AE45" s="31">
        <f t="shared" si="38"/>
        <v>0</v>
      </c>
      <c r="AF45" s="31">
        <f t="shared" si="39"/>
        <v>0</v>
      </c>
      <c r="AG45" s="6"/>
      <c r="AH45" s="6"/>
      <c r="AI45" s="6"/>
      <c r="AJ45" s="6"/>
      <c r="AK45" s="861"/>
    </row>
    <row r="46" spans="1:37" x14ac:dyDescent="0.25">
      <c r="C46" s="46"/>
      <c r="D46" s="46"/>
      <c r="E46" s="46"/>
      <c r="F46" s="46"/>
      <c r="G46" s="46"/>
      <c r="H46" s="46"/>
      <c r="I46" s="46"/>
      <c r="J46" s="46"/>
      <c r="K46" s="46"/>
      <c r="L46" s="46"/>
      <c r="M46" s="46"/>
      <c r="N46" s="46"/>
      <c r="O46" s="42" t="s">
        <v>225</v>
      </c>
      <c r="P46" s="20" t="s">
        <v>225</v>
      </c>
      <c r="Q46" s="232"/>
      <c r="R46" s="20">
        <v>60265</v>
      </c>
      <c r="S46" s="20" t="s">
        <v>375</v>
      </c>
      <c r="T46" s="59"/>
      <c r="U46" s="59"/>
      <c r="V46" s="23">
        <f t="shared" si="35"/>
        <v>0</v>
      </c>
      <c r="W46" s="80" t="str">
        <f>+IF(V46=0,"","A détailler")</f>
        <v/>
      </c>
      <c r="X46" s="6"/>
      <c r="Y46" s="38">
        <f>-V46</f>
        <v>0</v>
      </c>
      <c r="Z46" s="57"/>
      <c r="AA46" s="6"/>
      <c r="AB46" s="6"/>
      <c r="AC46" s="6"/>
      <c r="AD46" s="6"/>
      <c r="AE46" s="6"/>
      <c r="AF46" s="6"/>
      <c r="AG46" s="6"/>
      <c r="AH46" s="6"/>
      <c r="AI46" s="6"/>
      <c r="AJ46" s="6"/>
      <c r="AK46" s="861"/>
    </row>
    <row r="47" spans="1:37" ht="26.25" customHeight="1" x14ac:dyDescent="0.25">
      <c r="C47" s="46"/>
      <c r="D47" s="46"/>
      <c r="E47" s="46"/>
      <c r="F47" s="46"/>
      <c r="G47" s="46"/>
      <c r="H47" s="46"/>
      <c r="I47" s="46"/>
      <c r="J47" s="46"/>
      <c r="K47" s="46"/>
      <c r="L47" s="46"/>
      <c r="M47" s="46"/>
      <c r="N47" s="46"/>
      <c r="O47" s="42" t="s">
        <v>1557</v>
      </c>
      <c r="P47" s="40" t="s">
        <v>716</v>
      </c>
      <c r="Q47" s="232" t="s">
        <v>536</v>
      </c>
      <c r="R47" s="132" t="s">
        <v>553</v>
      </c>
      <c r="S47" s="16" t="s">
        <v>1861</v>
      </c>
      <c r="T47" s="63"/>
      <c r="U47" s="63"/>
      <c r="V47" s="6"/>
      <c r="W47" s="6"/>
      <c r="X47" s="6"/>
      <c r="Y47" s="1"/>
      <c r="Z47" s="58"/>
      <c r="AA47" s="1"/>
      <c r="AB47" s="1"/>
      <c r="AC47" s="23">
        <f t="shared" ref="AC47:AC48" si="40">+AA47+AB47+V47+Y47+X47</f>
        <v>0</v>
      </c>
      <c r="AD47" s="38">
        <f t="shared" ref="AD47:AD48" si="41">SUM(AF47:AJ47)</f>
        <v>0</v>
      </c>
      <c r="AE47" s="31">
        <f t="shared" ref="AE47:AE48" si="42">AC47-AD47</f>
        <v>0</v>
      </c>
      <c r="AF47" s="31">
        <f t="shared" ref="AF47:AF48" si="43">AC47</f>
        <v>0</v>
      </c>
      <c r="AG47" s="6"/>
      <c r="AH47" s="6"/>
      <c r="AI47" s="6"/>
      <c r="AJ47" s="6"/>
      <c r="AK47" s="861"/>
    </row>
    <row r="48" spans="1:37" ht="24.75" customHeight="1" x14ac:dyDescent="0.25">
      <c r="C48" s="46"/>
      <c r="D48" s="46"/>
      <c r="E48" s="46"/>
      <c r="F48" s="46"/>
      <c r="G48" s="46"/>
      <c r="H48" s="46"/>
      <c r="I48" s="46"/>
      <c r="J48" s="46"/>
      <c r="K48" s="46"/>
      <c r="L48" s="46"/>
      <c r="M48" s="46"/>
      <c r="N48" s="46"/>
      <c r="O48" s="42" t="s">
        <v>1557</v>
      </c>
      <c r="P48" s="40" t="s">
        <v>717</v>
      </c>
      <c r="Q48" s="232" t="s">
        <v>536</v>
      </c>
      <c r="R48" s="132" t="s">
        <v>1685</v>
      </c>
      <c r="S48" s="16" t="s">
        <v>2023</v>
      </c>
      <c r="T48" s="63"/>
      <c r="U48" s="63"/>
      <c r="V48" s="6"/>
      <c r="W48" s="6"/>
      <c r="X48" s="6"/>
      <c r="Y48" s="1"/>
      <c r="Z48" s="58"/>
      <c r="AA48" s="1"/>
      <c r="AB48" s="1"/>
      <c r="AC48" s="23">
        <f t="shared" si="40"/>
        <v>0</v>
      </c>
      <c r="AD48" s="38">
        <f t="shared" si="41"/>
        <v>0</v>
      </c>
      <c r="AE48" s="31">
        <f t="shared" si="42"/>
        <v>0</v>
      </c>
      <c r="AF48" s="31">
        <f t="shared" si="43"/>
        <v>0</v>
      </c>
      <c r="AG48" s="6"/>
      <c r="AH48" s="6"/>
      <c r="AI48" s="6"/>
      <c r="AJ48" s="6"/>
      <c r="AK48" s="861"/>
    </row>
    <row r="49" spans="3:37" x14ac:dyDescent="0.25">
      <c r="C49" s="46"/>
      <c r="D49" s="46"/>
      <c r="E49" s="46"/>
      <c r="F49" s="46"/>
      <c r="G49" s="46"/>
      <c r="H49" s="46"/>
      <c r="I49" s="46"/>
      <c r="J49" s="46"/>
      <c r="K49" s="46"/>
      <c r="L49" s="46"/>
      <c r="M49" s="46"/>
      <c r="N49" s="46"/>
      <c r="O49" s="42" t="s">
        <v>225</v>
      </c>
      <c r="P49" s="20" t="s">
        <v>225</v>
      </c>
      <c r="Q49" s="232"/>
      <c r="R49" s="20">
        <v>60266</v>
      </c>
      <c r="S49" s="20" t="s">
        <v>902</v>
      </c>
      <c r="T49" s="59"/>
      <c r="U49" s="59"/>
      <c r="V49" s="23">
        <f t="shared" ref="V49:V63" si="44">+T49-U49</f>
        <v>0</v>
      </c>
      <c r="W49" s="80" t="str">
        <f>+IF(V49=0,"","A détailler")</f>
        <v/>
      </c>
      <c r="X49" s="6"/>
      <c r="Y49" s="38">
        <f>-V49</f>
        <v>0</v>
      </c>
      <c r="Z49" s="57"/>
      <c r="AA49" s="6"/>
      <c r="AB49" s="6"/>
      <c r="AC49" s="6"/>
      <c r="AD49" s="6"/>
      <c r="AE49" s="6"/>
      <c r="AF49" s="6"/>
      <c r="AG49" s="6"/>
      <c r="AH49" s="6"/>
      <c r="AI49" s="6"/>
      <c r="AJ49" s="6"/>
      <c r="AK49" s="861"/>
    </row>
    <row r="50" spans="3:37" x14ac:dyDescent="0.25">
      <c r="C50" s="46"/>
      <c r="D50" s="46"/>
      <c r="E50" s="46"/>
      <c r="F50" s="46"/>
      <c r="G50" s="46"/>
      <c r="H50" s="46"/>
      <c r="I50" s="46"/>
      <c r="J50" s="46"/>
      <c r="K50" s="46"/>
      <c r="L50" s="46"/>
      <c r="M50" s="46"/>
      <c r="N50" s="46"/>
      <c r="O50" s="42" t="s">
        <v>1557</v>
      </c>
      <c r="P50" s="40" t="s">
        <v>1369</v>
      </c>
      <c r="Q50" s="232" t="s">
        <v>536</v>
      </c>
      <c r="R50" s="73">
        <v>602661</v>
      </c>
      <c r="S50" s="40" t="s">
        <v>1523</v>
      </c>
      <c r="T50" s="59"/>
      <c r="U50" s="59"/>
      <c r="V50" s="23">
        <f t="shared" si="44"/>
        <v>0</v>
      </c>
      <c r="W50" s="6"/>
      <c r="X50" s="6"/>
      <c r="Y50" s="1"/>
      <c r="Z50" s="58"/>
      <c r="AA50" s="1"/>
      <c r="AB50" s="1"/>
      <c r="AC50" s="23">
        <f t="shared" ref="AC50:AC58" si="45">+AA50+AB50+V50+Y50+X50</f>
        <v>0</v>
      </c>
      <c r="AD50" s="38">
        <f t="shared" ref="AD50:AD58" si="46">SUM(AF50:AJ50)</f>
        <v>0</v>
      </c>
      <c r="AE50" s="31">
        <f t="shared" ref="AE50:AE58" si="47">AC50-AD50</f>
        <v>0</v>
      </c>
      <c r="AF50" s="31">
        <f t="shared" ref="AF50:AF58" si="48">AC50</f>
        <v>0</v>
      </c>
      <c r="AG50" s="6"/>
      <c r="AH50" s="6"/>
      <c r="AI50" s="6"/>
      <c r="AJ50" s="6"/>
      <c r="AK50" s="861"/>
    </row>
    <row r="51" spans="3:37" x14ac:dyDescent="0.25">
      <c r="C51" s="46"/>
      <c r="D51" s="46"/>
      <c r="E51" s="46"/>
      <c r="F51" s="46"/>
      <c r="G51" s="46"/>
      <c r="H51" s="46"/>
      <c r="I51" s="46"/>
      <c r="J51" s="46"/>
      <c r="K51" s="46"/>
      <c r="L51" s="46"/>
      <c r="M51" s="46"/>
      <c r="N51" s="46"/>
      <c r="O51" s="42" t="s">
        <v>1557</v>
      </c>
      <c r="P51" s="40" t="s">
        <v>2203</v>
      </c>
      <c r="Q51" s="232" t="s">
        <v>536</v>
      </c>
      <c r="R51" s="73">
        <v>602662</v>
      </c>
      <c r="S51" s="40" t="s">
        <v>1862</v>
      </c>
      <c r="T51" s="59"/>
      <c r="U51" s="59"/>
      <c r="V51" s="23">
        <f t="shared" si="44"/>
        <v>0</v>
      </c>
      <c r="W51" s="6"/>
      <c r="X51" s="6"/>
      <c r="Y51" s="1"/>
      <c r="Z51" s="58"/>
      <c r="AA51" s="1"/>
      <c r="AB51" s="1"/>
      <c r="AC51" s="23">
        <f t="shared" si="45"/>
        <v>0</v>
      </c>
      <c r="AD51" s="38">
        <f t="shared" si="46"/>
        <v>0</v>
      </c>
      <c r="AE51" s="31">
        <f t="shared" si="47"/>
        <v>0</v>
      </c>
      <c r="AF51" s="31">
        <f t="shared" si="48"/>
        <v>0</v>
      </c>
      <c r="AG51" s="6"/>
      <c r="AH51" s="6"/>
      <c r="AI51" s="6"/>
      <c r="AJ51" s="6"/>
      <c r="AK51" s="861"/>
    </row>
    <row r="52" spans="3:37" x14ac:dyDescent="0.25">
      <c r="C52" s="46"/>
      <c r="D52" s="46"/>
      <c r="E52" s="46"/>
      <c r="F52" s="46"/>
      <c r="G52" s="46"/>
      <c r="H52" s="46"/>
      <c r="I52" s="46"/>
      <c r="J52" s="46"/>
      <c r="K52" s="46"/>
      <c r="L52" s="46"/>
      <c r="M52" s="46"/>
      <c r="N52" s="46"/>
      <c r="O52" s="42" t="s">
        <v>1557</v>
      </c>
      <c r="P52" s="40" t="s">
        <v>376</v>
      </c>
      <c r="Q52" s="232" t="s">
        <v>536</v>
      </c>
      <c r="R52" s="73">
        <v>602663</v>
      </c>
      <c r="S52" s="16" t="s">
        <v>2366</v>
      </c>
      <c r="T52" s="59"/>
      <c r="U52" s="59"/>
      <c r="V52" s="23">
        <f t="shared" si="44"/>
        <v>0</v>
      </c>
      <c r="W52" s="6"/>
      <c r="X52" s="6"/>
      <c r="Y52" s="1"/>
      <c r="Z52" s="58"/>
      <c r="AA52" s="1"/>
      <c r="AB52" s="1"/>
      <c r="AC52" s="23">
        <f t="shared" si="45"/>
        <v>0</v>
      </c>
      <c r="AD52" s="38">
        <f t="shared" si="46"/>
        <v>0</v>
      </c>
      <c r="AE52" s="31">
        <f t="shared" si="47"/>
        <v>0</v>
      </c>
      <c r="AF52" s="31">
        <f t="shared" si="48"/>
        <v>0</v>
      </c>
      <c r="AG52" s="6"/>
      <c r="AH52" s="6"/>
      <c r="AI52" s="6"/>
      <c r="AJ52" s="6"/>
      <c r="AK52" s="861"/>
    </row>
    <row r="53" spans="3:37" x14ac:dyDescent="0.25">
      <c r="C53" s="46"/>
      <c r="D53" s="46"/>
      <c r="E53" s="46"/>
      <c r="F53" s="46"/>
      <c r="G53" s="46"/>
      <c r="H53" s="46"/>
      <c r="I53" s="46"/>
      <c r="J53" s="46"/>
      <c r="K53" s="46"/>
      <c r="L53" s="46"/>
      <c r="M53" s="46"/>
      <c r="N53" s="46"/>
      <c r="O53" s="42" t="s">
        <v>1557</v>
      </c>
      <c r="P53" s="40" t="s">
        <v>1224</v>
      </c>
      <c r="Q53" s="232" t="s">
        <v>536</v>
      </c>
      <c r="R53" s="73">
        <v>602664</v>
      </c>
      <c r="S53" s="40" t="s">
        <v>1863</v>
      </c>
      <c r="T53" s="59"/>
      <c r="U53" s="59"/>
      <c r="V53" s="23">
        <f t="shared" si="44"/>
        <v>0</v>
      </c>
      <c r="W53" s="6"/>
      <c r="X53" s="6"/>
      <c r="Y53" s="1"/>
      <c r="Z53" s="58"/>
      <c r="AA53" s="1"/>
      <c r="AB53" s="1"/>
      <c r="AC53" s="23">
        <f t="shared" si="45"/>
        <v>0</v>
      </c>
      <c r="AD53" s="38">
        <f t="shared" si="46"/>
        <v>0</v>
      </c>
      <c r="AE53" s="31">
        <f t="shared" si="47"/>
        <v>0</v>
      </c>
      <c r="AF53" s="31">
        <f t="shared" si="48"/>
        <v>0</v>
      </c>
      <c r="AG53" s="6"/>
      <c r="AH53" s="6"/>
      <c r="AI53" s="6"/>
      <c r="AJ53" s="6"/>
      <c r="AK53" s="861"/>
    </row>
    <row r="54" spans="3:37" x14ac:dyDescent="0.25">
      <c r="C54" s="46"/>
      <c r="D54" s="46"/>
      <c r="E54" s="46"/>
      <c r="F54" s="46"/>
      <c r="G54" s="46"/>
      <c r="H54" s="46"/>
      <c r="I54" s="46"/>
      <c r="J54" s="46"/>
      <c r="K54" s="46"/>
      <c r="L54" s="46"/>
      <c r="M54" s="46"/>
      <c r="N54" s="46"/>
      <c r="O54" s="42" t="s">
        <v>1557</v>
      </c>
      <c r="P54" s="40" t="s">
        <v>2024</v>
      </c>
      <c r="Q54" s="232" t="s">
        <v>536</v>
      </c>
      <c r="R54" s="73">
        <v>602668</v>
      </c>
      <c r="S54" s="40" t="s">
        <v>2367</v>
      </c>
      <c r="T54" s="59"/>
      <c r="U54" s="59"/>
      <c r="V54" s="23">
        <f t="shared" si="44"/>
        <v>0</v>
      </c>
      <c r="W54" s="6"/>
      <c r="X54" s="6"/>
      <c r="Y54" s="1"/>
      <c r="Z54" s="58"/>
      <c r="AA54" s="1"/>
      <c r="AB54" s="1"/>
      <c r="AC54" s="23">
        <f t="shared" si="45"/>
        <v>0</v>
      </c>
      <c r="AD54" s="38">
        <f t="shared" si="46"/>
        <v>0</v>
      </c>
      <c r="AE54" s="31">
        <f t="shared" si="47"/>
        <v>0</v>
      </c>
      <c r="AF54" s="31">
        <f t="shared" si="48"/>
        <v>0</v>
      </c>
      <c r="AG54" s="6"/>
      <c r="AH54" s="6"/>
      <c r="AI54" s="6"/>
      <c r="AJ54" s="6"/>
      <c r="AK54" s="861"/>
    </row>
    <row r="55" spans="3:37" x14ac:dyDescent="0.25">
      <c r="C55" s="46"/>
      <c r="D55" s="46"/>
      <c r="E55" s="46"/>
      <c r="F55" s="46"/>
      <c r="G55" s="46"/>
      <c r="H55" s="46"/>
      <c r="I55" s="46"/>
      <c r="J55" s="46"/>
      <c r="K55" s="46"/>
      <c r="L55" s="46"/>
      <c r="M55" s="46"/>
      <c r="N55" s="46"/>
      <c r="O55" s="42" t="s">
        <v>1557</v>
      </c>
      <c r="P55" s="40" t="s">
        <v>1684</v>
      </c>
      <c r="Q55" s="232" t="s">
        <v>536</v>
      </c>
      <c r="R55" s="73">
        <v>60268</v>
      </c>
      <c r="S55" s="40" t="s">
        <v>2368</v>
      </c>
      <c r="T55" s="59"/>
      <c r="U55" s="59"/>
      <c r="V55" s="23">
        <f t="shared" si="44"/>
        <v>0</v>
      </c>
      <c r="W55" s="6"/>
      <c r="X55" s="6"/>
      <c r="Y55" s="1"/>
      <c r="Z55" s="58"/>
      <c r="AA55" s="1"/>
      <c r="AB55" s="1"/>
      <c r="AC55" s="23">
        <f t="shared" si="45"/>
        <v>0</v>
      </c>
      <c r="AD55" s="38">
        <f t="shared" si="46"/>
        <v>0</v>
      </c>
      <c r="AE55" s="31">
        <f t="shared" si="47"/>
        <v>0</v>
      </c>
      <c r="AF55" s="31">
        <f t="shared" si="48"/>
        <v>0</v>
      </c>
      <c r="AG55" s="6"/>
      <c r="AH55" s="6"/>
      <c r="AI55" s="6"/>
      <c r="AJ55" s="6"/>
      <c r="AK55" s="861"/>
    </row>
    <row r="56" spans="3:37" x14ac:dyDescent="0.25">
      <c r="C56" s="46"/>
      <c r="D56" s="46"/>
      <c r="E56" s="46"/>
      <c r="F56" s="46"/>
      <c r="G56" s="46"/>
      <c r="H56" s="46"/>
      <c r="I56" s="46"/>
      <c r="J56" s="46"/>
      <c r="K56" s="46"/>
      <c r="L56" s="46"/>
      <c r="M56" s="46"/>
      <c r="N56" s="46"/>
      <c r="O56" s="42" t="s">
        <v>1557</v>
      </c>
      <c r="P56" s="40" t="s">
        <v>2369</v>
      </c>
      <c r="Q56" s="232" t="s">
        <v>536</v>
      </c>
      <c r="R56" s="153">
        <v>6028</v>
      </c>
      <c r="S56" s="54" t="s">
        <v>199</v>
      </c>
      <c r="T56" s="59"/>
      <c r="U56" s="59"/>
      <c r="V56" s="23">
        <f t="shared" si="44"/>
        <v>0</v>
      </c>
      <c r="W56" s="6"/>
      <c r="X56" s="6"/>
      <c r="Y56" s="1"/>
      <c r="Z56" s="58"/>
      <c r="AA56" s="1"/>
      <c r="AB56" s="1"/>
      <c r="AC56" s="23">
        <f t="shared" si="45"/>
        <v>0</v>
      </c>
      <c r="AD56" s="38">
        <f t="shared" si="46"/>
        <v>0</v>
      </c>
      <c r="AE56" s="31">
        <f t="shared" si="47"/>
        <v>0</v>
      </c>
      <c r="AF56" s="31">
        <f t="shared" si="48"/>
        <v>0</v>
      </c>
      <c r="AG56" s="6"/>
      <c r="AH56" s="6"/>
      <c r="AI56" s="6"/>
      <c r="AJ56" s="6"/>
      <c r="AK56" s="861"/>
    </row>
    <row r="57" spans="3:37" ht="28.5" customHeight="1" x14ac:dyDescent="0.25">
      <c r="C57" s="46"/>
      <c r="D57" s="46"/>
      <c r="E57" s="46"/>
      <c r="F57" s="46"/>
      <c r="G57" s="46"/>
      <c r="H57" s="46"/>
      <c r="I57" s="46"/>
      <c r="J57" s="46"/>
      <c r="K57" s="46"/>
      <c r="L57" s="46"/>
      <c r="M57" s="46"/>
      <c r="N57" s="46"/>
      <c r="O57" s="42" t="s">
        <v>1557</v>
      </c>
      <c r="P57" s="323" t="s">
        <v>929</v>
      </c>
      <c r="Q57" s="232" t="s">
        <v>1211</v>
      </c>
      <c r="R57" s="482">
        <v>60311</v>
      </c>
      <c r="S57" s="328" t="s">
        <v>1556</v>
      </c>
      <c r="T57" s="59"/>
      <c r="U57" s="59"/>
      <c r="V57" s="23">
        <f t="shared" si="44"/>
        <v>0</v>
      </c>
      <c r="W57" s="6"/>
      <c r="X57" s="6"/>
      <c r="Y57" s="1"/>
      <c r="Z57" s="58"/>
      <c r="AA57" s="1"/>
      <c r="AB57" s="1"/>
      <c r="AC57" s="23">
        <f t="shared" si="45"/>
        <v>0</v>
      </c>
      <c r="AD57" s="38">
        <f t="shared" si="46"/>
        <v>0</v>
      </c>
      <c r="AE57" s="31">
        <f t="shared" si="47"/>
        <v>0</v>
      </c>
      <c r="AF57" s="31">
        <f t="shared" si="48"/>
        <v>0</v>
      </c>
      <c r="AG57" s="6"/>
      <c r="AH57" s="6"/>
      <c r="AI57" s="6"/>
      <c r="AJ57" s="6"/>
      <c r="AK57" s="861"/>
    </row>
    <row r="58" spans="3:37" ht="28.5" customHeight="1" x14ac:dyDescent="0.25">
      <c r="C58" s="46"/>
      <c r="D58" s="46"/>
      <c r="E58" s="46"/>
      <c r="F58" s="46"/>
      <c r="G58" s="46"/>
      <c r="H58" s="46"/>
      <c r="I58" s="46"/>
      <c r="J58" s="46"/>
      <c r="K58" s="46"/>
      <c r="L58" s="46"/>
      <c r="M58" s="46"/>
      <c r="N58" s="46"/>
      <c r="O58" s="42" t="s">
        <v>1557</v>
      </c>
      <c r="P58" s="323" t="s">
        <v>396</v>
      </c>
      <c r="Q58" s="232" t="s">
        <v>536</v>
      </c>
      <c r="R58" s="482">
        <v>60312</v>
      </c>
      <c r="S58" s="328" t="s">
        <v>2204</v>
      </c>
      <c r="T58" s="59"/>
      <c r="U58" s="59"/>
      <c r="V58" s="23">
        <f t="shared" si="44"/>
        <v>0</v>
      </c>
      <c r="W58" s="6"/>
      <c r="X58" s="6"/>
      <c r="Y58" s="1"/>
      <c r="Z58" s="58"/>
      <c r="AA58" s="1"/>
      <c r="AB58" s="1"/>
      <c r="AC58" s="23">
        <f t="shared" si="45"/>
        <v>0</v>
      </c>
      <c r="AD58" s="38">
        <f t="shared" si="46"/>
        <v>0</v>
      </c>
      <c r="AE58" s="31">
        <f t="shared" si="47"/>
        <v>0</v>
      </c>
      <c r="AF58" s="31">
        <f t="shared" si="48"/>
        <v>0</v>
      </c>
      <c r="AG58" s="6"/>
      <c r="AH58" s="6"/>
      <c r="AI58" s="6"/>
      <c r="AJ58" s="6"/>
      <c r="AK58" s="861"/>
    </row>
    <row r="59" spans="3:37" ht="28.5" customHeight="1" x14ac:dyDescent="0.25">
      <c r="C59" s="46"/>
      <c r="D59" s="46"/>
      <c r="E59" s="46"/>
      <c r="F59" s="46"/>
      <c r="G59" s="46"/>
      <c r="H59" s="46"/>
      <c r="I59" s="46"/>
      <c r="J59" s="46"/>
      <c r="K59" s="46"/>
      <c r="L59" s="46"/>
      <c r="M59" s="46"/>
      <c r="N59" s="46"/>
      <c r="O59" s="42" t="s">
        <v>225</v>
      </c>
      <c r="P59" s="20" t="s">
        <v>225</v>
      </c>
      <c r="Q59" s="232" t="s">
        <v>1211</v>
      </c>
      <c r="R59" s="20">
        <v>60321</v>
      </c>
      <c r="S59" s="20" t="s">
        <v>1225</v>
      </c>
      <c r="T59" s="59"/>
      <c r="U59" s="59"/>
      <c r="V59" s="23">
        <f t="shared" si="44"/>
        <v>0</v>
      </c>
      <c r="W59" s="80" t="str">
        <f>+IF(V59=0,"","A détailler")</f>
        <v/>
      </c>
      <c r="X59" s="6"/>
      <c r="Y59" s="38">
        <f>-V59</f>
        <v>0</v>
      </c>
      <c r="Z59" s="57"/>
      <c r="AA59" s="6"/>
      <c r="AB59" s="6"/>
      <c r="AC59" s="6"/>
      <c r="AD59" s="6"/>
      <c r="AE59" s="6"/>
      <c r="AF59" s="6"/>
      <c r="AG59" s="6"/>
      <c r="AH59" s="6"/>
      <c r="AI59" s="6"/>
      <c r="AJ59" s="6"/>
      <c r="AK59" s="861"/>
    </row>
    <row r="60" spans="3:37" ht="20.399999999999999" x14ac:dyDescent="0.25">
      <c r="C60" s="46"/>
      <c r="D60" s="46"/>
      <c r="E60" s="46"/>
      <c r="F60" s="46"/>
      <c r="G60" s="46"/>
      <c r="H60" s="46"/>
      <c r="I60" s="46"/>
      <c r="J60" s="46"/>
      <c r="K60" s="46"/>
      <c r="L60" s="46"/>
      <c r="M60" s="46"/>
      <c r="N60" s="46"/>
      <c r="O60" s="42" t="s">
        <v>1557</v>
      </c>
      <c r="P60" s="54" t="s">
        <v>228</v>
      </c>
      <c r="Q60" s="232" t="s">
        <v>1211</v>
      </c>
      <c r="R60" s="153">
        <v>603211</v>
      </c>
      <c r="S60" s="54" t="s">
        <v>554</v>
      </c>
      <c r="T60" s="59"/>
      <c r="U60" s="59"/>
      <c r="V60" s="23">
        <f t="shared" si="44"/>
        <v>0</v>
      </c>
      <c r="W60" s="6"/>
      <c r="X60" s="6"/>
      <c r="Y60" s="1"/>
      <c r="Z60" s="58"/>
      <c r="AA60" s="1"/>
      <c r="AB60" s="1"/>
      <c r="AC60" s="23">
        <f t="shared" ref="AC60:AC62" si="49">+AA60+AB60+V60+Y60+X60</f>
        <v>0</v>
      </c>
      <c r="AD60" s="38">
        <f t="shared" ref="AD60:AD62" si="50">SUM(AF60:AJ60)</f>
        <v>0</v>
      </c>
      <c r="AE60" s="31">
        <f t="shared" ref="AE60:AE62" si="51">AC60-AD60</f>
        <v>0</v>
      </c>
      <c r="AF60" s="31">
        <f t="shared" ref="AF60:AF62" si="52">AC60</f>
        <v>0</v>
      </c>
      <c r="AG60" s="6"/>
      <c r="AH60" s="6"/>
      <c r="AI60" s="6"/>
      <c r="AJ60" s="6"/>
      <c r="AK60" s="861"/>
    </row>
    <row r="61" spans="3:37" ht="20.399999999999999" x14ac:dyDescent="0.25">
      <c r="C61" s="46"/>
      <c r="D61" s="46"/>
      <c r="E61" s="46"/>
      <c r="F61" s="46"/>
      <c r="G61" s="46"/>
      <c r="H61" s="46"/>
      <c r="I61" s="46"/>
      <c r="J61" s="46"/>
      <c r="K61" s="46"/>
      <c r="L61" s="46"/>
      <c r="M61" s="46"/>
      <c r="N61" s="46"/>
      <c r="O61" s="42" t="s">
        <v>1557</v>
      </c>
      <c r="P61" s="40" t="s">
        <v>397</v>
      </c>
      <c r="Q61" s="232" t="s">
        <v>1211</v>
      </c>
      <c r="R61" s="73">
        <v>603212</v>
      </c>
      <c r="S61" s="54" t="s">
        <v>377</v>
      </c>
      <c r="T61" s="59"/>
      <c r="U61" s="59"/>
      <c r="V61" s="23">
        <f t="shared" si="44"/>
        <v>0</v>
      </c>
      <c r="W61" s="6"/>
      <c r="X61" s="6"/>
      <c r="Y61" s="1"/>
      <c r="Z61" s="58"/>
      <c r="AA61" s="1"/>
      <c r="AB61" s="1"/>
      <c r="AC61" s="23">
        <f t="shared" si="49"/>
        <v>0</v>
      </c>
      <c r="AD61" s="38">
        <f t="shared" si="50"/>
        <v>0</v>
      </c>
      <c r="AE61" s="31">
        <f t="shared" si="51"/>
        <v>0</v>
      </c>
      <c r="AF61" s="31">
        <f t="shared" si="52"/>
        <v>0</v>
      </c>
      <c r="AG61" s="6"/>
      <c r="AH61" s="6"/>
      <c r="AI61" s="6"/>
      <c r="AJ61" s="6"/>
      <c r="AK61" s="861"/>
    </row>
    <row r="62" spans="3:37" x14ac:dyDescent="0.25">
      <c r="C62" s="46"/>
      <c r="D62" s="46"/>
      <c r="E62" s="46"/>
      <c r="F62" s="46"/>
      <c r="G62" s="46"/>
      <c r="H62" s="46"/>
      <c r="I62" s="46"/>
      <c r="J62" s="46"/>
      <c r="K62" s="46"/>
      <c r="L62" s="46"/>
      <c r="M62" s="46"/>
      <c r="N62" s="46"/>
      <c r="O62" s="42" t="s">
        <v>1557</v>
      </c>
      <c r="P62" s="40" t="s">
        <v>575</v>
      </c>
      <c r="Q62" s="232" t="s">
        <v>1211</v>
      </c>
      <c r="R62" s="73">
        <v>603213</v>
      </c>
      <c r="S62" s="54" t="s">
        <v>1065</v>
      </c>
      <c r="T62" s="59"/>
      <c r="U62" s="59"/>
      <c r="V62" s="23">
        <f t="shared" si="44"/>
        <v>0</v>
      </c>
      <c r="W62" s="6"/>
      <c r="X62" s="6"/>
      <c r="Y62" s="1"/>
      <c r="Z62" s="58"/>
      <c r="AA62" s="1"/>
      <c r="AB62" s="1"/>
      <c r="AC62" s="23">
        <f t="shared" si="49"/>
        <v>0</v>
      </c>
      <c r="AD62" s="38">
        <f t="shared" si="50"/>
        <v>0</v>
      </c>
      <c r="AE62" s="31">
        <f t="shared" si="51"/>
        <v>0</v>
      </c>
      <c r="AF62" s="31">
        <f t="shared" si="52"/>
        <v>0</v>
      </c>
      <c r="AG62" s="6"/>
      <c r="AH62" s="6"/>
      <c r="AI62" s="6"/>
      <c r="AJ62" s="6"/>
      <c r="AK62" s="861"/>
    </row>
    <row r="63" spans="3:37" x14ac:dyDescent="0.25">
      <c r="C63" s="46"/>
      <c r="D63" s="46"/>
      <c r="E63" s="46"/>
      <c r="F63" s="46"/>
      <c r="G63" s="46"/>
      <c r="H63" s="46"/>
      <c r="I63" s="46"/>
      <c r="J63" s="46"/>
      <c r="K63" s="46"/>
      <c r="L63" s="46"/>
      <c r="M63" s="46"/>
      <c r="N63" s="46"/>
      <c r="O63" s="42" t="s">
        <v>225</v>
      </c>
      <c r="P63" s="20" t="s">
        <v>225</v>
      </c>
      <c r="Q63" s="232" t="s">
        <v>1211</v>
      </c>
      <c r="R63" s="20">
        <v>603215</v>
      </c>
      <c r="S63" s="20" t="s">
        <v>42</v>
      </c>
      <c r="T63" s="59"/>
      <c r="U63" s="59"/>
      <c r="V63" s="23">
        <f t="shared" si="44"/>
        <v>0</v>
      </c>
      <c r="W63" s="80" t="str">
        <f>+IF(V63=0,"","A détailler")</f>
        <v/>
      </c>
      <c r="X63" s="6"/>
      <c r="Y63" s="38">
        <f>-V63</f>
        <v>0</v>
      </c>
      <c r="Z63" s="57"/>
      <c r="AA63" s="6"/>
      <c r="AB63" s="6"/>
      <c r="AC63" s="6"/>
      <c r="AD63" s="6"/>
      <c r="AE63" s="6"/>
      <c r="AF63" s="6"/>
      <c r="AG63" s="6"/>
      <c r="AH63" s="6"/>
      <c r="AI63" s="6"/>
      <c r="AJ63" s="6"/>
      <c r="AK63" s="861"/>
    </row>
    <row r="64" spans="3:37" x14ac:dyDescent="0.25">
      <c r="C64" s="46"/>
      <c r="D64" s="46"/>
      <c r="E64" s="46"/>
      <c r="F64" s="46"/>
      <c r="G64" s="46"/>
      <c r="H64" s="46"/>
      <c r="I64" s="46"/>
      <c r="J64" s="46"/>
      <c r="K64" s="46"/>
      <c r="L64" s="46"/>
      <c r="M64" s="46"/>
      <c r="N64" s="46"/>
      <c r="O64" s="42" t="s">
        <v>1557</v>
      </c>
      <c r="P64" s="824" t="s">
        <v>574</v>
      </c>
      <c r="Q64" s="232" t="s">
        <v>1211</v>
      </c>
      <c r="R64" s="820" t="s">
        <v>1226</v>
      </c>
      <c r="S64" s="54" t="s">
        <v>1370</v>
      </c>
      <c r="T64" s="63"/>
      <c r="U64" s="63"/>
      <c r="V64" s="6"/>
      <c r="W64" s="6"/>
      <c r="X64" s="6"/>
      <c r="Y64" s="1"/>
      <c r="Z64" s="58"/>
      <c r="AA64" s="1"/>
      <c r="AB64" s="1"/>
      <c r="AC64" s="23">
        <f t="shared" ref="AC64:AC67" si="53">+AA64+AB64+V64+Y64+X64</f>
        <v>0</v>
      </c>
      <c r="AD64" s="38">
        <f t="shared" ref="AD64:AD67" si="54">SUM(AF64:AJ64)</f>
        <v>0</v>
      </c>
      <c r="AE64" s="31">
        <f t="shared" ref="AE64:AE67" si="55">AC64-AD64</f>
        <v>0</v>
      </c>
      <c r="AF64" s="31">
        <f t="shared" ref="AF64:AF67" si="56">AC64</f>
        <v>0</v>
      </c>
      <c r="AG64" s="6"/>
      <c r="AH64" s="6"/>
      <c r="AI64" s="6"/>
      <c r="AJ64" s="6"/>
      <c r="AK64" s="861"/>
    </row>
    <row r="65" spans="3:37" x14ac:dyDescent="0.25">
      <c r="C65" s="46"/>
      <c r="D65" s="46"/>
      <c r="E65" s="46"/>
      <c r="F65" s="46"/>
      <c r="G65" s="46"/>
      <c r="H65" s="46"/>
      <c r="I65" s="46"/>
      <c r="J65" s="46"/>
      <c r="K65" s="46"/>
      <c r="L65" s="46"/>
      <c r="M65" s="46"/>
      <c r="N65" s="46"/>
      <c r="O65" s="42" t="s">
        <v>1557</v>
      </c>
      <c r="P65" s="824" t="s">
        <v>2047</v>
      </c>
      <c r="Q65" s="232" t="s">
        <v>1211</v>
      </c>
      <c r="R65" s="132" t="s">
        <v>555</v>
      </c>
      <c r="S65" s="54" t="s">
        <v>1865</v>
      </c>
      <c r="T65" s="63"/>
      <c r="U65" s="63"/>
      <c r="V65" s="6"/>
      <c r="W65" s="6"/>
      <c r="X65" s="6"/>
      <c r="Y65" s="1"/>
      <c r="Z65" s="58"/>
      <c r="AA65" s="1"/>
      <c r="AB65" s="1"/>
      <c r="AC65" s="23">
        <f t="shared" si="53"/>
        <v>0</v>
      </c>
      <c r="AD65" s="38">
        <f t="shared" si="54"/>
        <v>0</v>
      </c>
      <c r="AE65" s="31">
        <f t="shared" si="55"/>
        <v>0</v>
      </c>
      <c r="AF65" s="31">
        <f t="shared" si="56"/>
        <v>0</v>
      </c>
      <c r="AG65" s="6"/>
      <c r="AH65" s="6"/>
      <c r="AI65" s="6"/>
      <c r="AJ65" s="6"/>
      <c r="AK65" s="861"/>
    </row>
    <row r="66" spans="3:37" x14ac:dyDescent="0.25">
      <c r="C66" s="46"/>
      <c r="D66" s="46"/>
      <c r="E66" s="46"/>
      <c r="F66" s="46"/>
      <c r="G66" s="46"/>
      <c r="H66" s="46"/>
      <c r="I66" s="46"/>
      <c r="J66" s="46"/>
      <c r="K66" s="46"/>
      <c r="L66" s="46"/>
      <c r="M66" s="46"/>
      <c r="N66" s="46"/>
      <c r="O66" s="42" t="s">
        <v>1557</v>
      </c>
      <c r="P66" s="40" t="s">
        <v>1083</v>
      </c>
      <c r="Q66" s="232" t="s">
        <v>1211</v>
      </c>
      <c r="R66" s="73">
        <v>603216</v>
      </c>
      <c r="S66" s="54" t="s">
        <v>38</v>
      </c>
      <c r="T66" s="59"/>
      <c r="U66" s="59"/>
      <c r="V66" s="23">
        <f t="shared" ref="V66:V68" si="57">+T66-U66</f>
        <v>0</v>
      </c>
      <c r="W66" s="6"/>
      <c r="X66" s="6"/>
      <c r="Y66" s="1"/>
      <c r="Z66" s="58"/>
      <c r="AA66" s="1"/>
      <c r="AB66" s="1"/>
      <c r="AC66" s="23">
        <f t="shared" si="53"/>
        <v>0</v>
      </c>
      <c r="AD66" s="38">
        <f t="shared" si="54"/>
        <v>0</v>
      </c>
      <c r="AE66" s="31">
        <f t="shared" si="55"/>
        <v>0</v>
      </c>
      <c r="AF66" s="31">
        <f t="shared" si="56"/>
        <v>0</v>
      </c>
      <c r="AG66" s="6"/>
      <c r="AH66" s="6"/>
      <c r="AI66" s="6"/>
      <c r="AJ66" s="6"/>
      <c r="AK66" s="861"/>
    </row>
    <row r="67" spans="3:37" x14ac:dyDescent="0.25">
      <c r="C67" s="46"/>
      <c r="D67" s="46"/>
      <c r="E67" s="46"/>
      <c r="F67" s="46"/>
      <c r="G67" s="46"/>
      <c r="H67" s="46"/>
      <c r="I67" s="46"/>
      <c r="J67" s="46"/>
      <c r="K67" s="46"/>
      <c r="L67" s="46"/>
      <c r="M67" s="46"/>
      <c r="N67" s="46"/>
      <c r="O67" s="42" t="s">
        <v>1557</v>
      </c>
      <c r="P67" s="73" t="s">
        <v>1250</v>
      </c>
      <c r="Q67" s="232" t="s">
        <v>1211</v>
      </c>
      <c r="R67" s="73">
        <v>603217</v>
      </c>
      <c r="S67" s="54" t="s">
        <v>200</v>
      </c>
      <c r="T67" s="59"/>
      <c r="U67" s="59"/>
      <c r="V67" s="23">
        <f t="shared" si="57"/>
        <v>0</v>
      </c>
      <c r="W67" s="6"/>
      <c r="X67" s="6"/>
      <c r="Y67" s="1"/>
      <c r="Z67" s="58"/>
      <c r="AA67" s="1"/>
      <c r="AB67" s="1"/>
      <c r="AC67" s="23">
        <f t="shared" si="53"/>
        <v>0</v>
      </c>
      <c r="AD67" s="38">
        <f t="shared" si="54"/>
        <v>0</v>
      </c>
      <c r="AE67" s="31">
        <f t="shared" si="55"/>
        <v>0</v>
      </c>
      <c r="AF67" s="31">
        <f t="shared" si="56"/>
        <v>0</v>
      </c>
      <c r="AG67" s="6"/>
      <c r="AH67" s="6"/>
      <c r="AI67" s="6"/>
      <c r="AJ67" s="6"/>
      <c r="AK67" s="861"/>
    </row>
    <row r="68" spans="3:37" x14ac:dyDescent="0.25">
      <c r="C68" s="46"/>
      <c r="D68" s="46"/>
      <c r="E68" s="46"/>
      <c r="F68" s="46"/>
      <c r="G68" s="46"/>
      <c r="H68" s="46"/>
      <c r="I68" s="46"/>
      <c r="J68" s="46"/>
      <c r="K68" s="46"/>
      <c r="L68" s="46"/>
      <c r="M68" s="46"/>
      <c r="N68" s="46"/>
      <c r="O68" s="42" t="s">
        <v>225</v>
      </c>
      <c r="P68" s="20" t="s">
        <v>225</v>
      </c>
      <c r="Q68" s="232" t="s">
        <v>1211</v>
      </c>
      <c r="R68" s="20">
        <v>603218</v>
      </c>
      <c r="S68" s="20" t="s">
        <v>2028</v>
      </c>
      <c r="T68" s="59"/>
      <c r="U68" s="59"/>
      <c r="V68" s="23">
        <f t="shared" si="57"/>
        <v>0</v>
      </c>
      <c r="W68" s="80" t="str">
        <f>+IF(V68=0,"","A détailler")</f>
        <v/>
      </c>
      <c r="X68" s="6"/>
      <c r="Y68" s="38">
        <f>-V68</f>
        <v>0</v>
      </c>
      <c r="Z68" s="57"/>
      <c r="AA68" s="6"/>
      <c r="AB68" s="6"/>
      <c r="AC68" s="6"/>
      <c r="AD68" s="6"/>
      <c r="AE68" s="6"/>
      <c r="AF68" s="6"/>
      <c r="AG68" s="6"/>
      <c r="AH68" s="6"/>
      <c r="AI68" s="6"/>
      <c r="AJ68" s="6"/>
      <c r="AK68" s="861"/>
    </row>
    <row r="69" spans="3:37" x14ac:dyDescent="0.25">
      <c r="C69" s="46"/>
      <c r="D69" s="46"/>
      <c r="E69" s="46"/>
      <c r="F69" s="46"/>
      <c r="G69" s="46"/>
      <c r="H69" s="46"/>
      <c r="I69" s="46"/>
      <c r="J69" s="46"/>
      <c r="K69" s="46"/>
      <c r="L69" s="46"/>
      <c r="M69" s="46"/>
      <c r="N69" s="46"/>
      <c r="O69" s="42" t="s">
        <v>1557</v>
      </c>
      <c r="P69" s="73" t="s">
        <v>1889</v>
      </c>
      <c r="Q69" s="232" t="s">
        <v>1211</v>
      </c>
      <c r="R69" s="132" t="s">
        <v>1686</v>
      </c>
      <c r="S69" s="54" t="s">
        <v>1526</v>
      </c>
      <c r="T69" s="63"/>
      <c r="U69" s="63"/>
      <c r="V69" s="6"/>
      <c r="W69" s="6"/>
      <c r="X69" s="6"/>
      <c r="Y69" s="1"/>
      <c r="Z69" s="58"/>
      <c r="AA69" s="1"/>
      <c r="AB69" s="1"/>
      <c r="AC69" s="23">
        <f t="shared" ref="AC69:AC70" si="58">+AA69+AB69+V69+Y69+X69</f>
        <v>0</v>
      </c>
      <c r="AD69" s="38">
        <f t="shared" ref="AD69:AD70" si="59">SUM(AF69:AJ69)</f>
        <v>0</v>
      </c>
      <c r="AE69" s="31">
        <f t="shared" ref="AE69:AE70" si="60">AC69-AD69</f>
        <v>0</v>
      </c>
      <c r="AF69" s="31">
        <f t="shared" ref="AF69:AF70" si="61">AC69</f>
        <v>0</v>
      </c>
      <c r="AG69" s="6"/>
      <c r="AH69" s="6"/>
      <c r="AI69" s="6"/>
      <c r="AJ69" s="6"/>
      <c r="AK69" s="861"/>
    </row>
    <row r="70" spans="3:37" x14ac:dyDescent="0.25">
      <c r="C70" s="46"/>
      <c r="D70" s="46"/>
      <c r="E70" s="46"/>
      <c r="F70" s="46"/>
      <c r="G70" s="46"/>
      <c r="H70" s="46"/>
      <c r="I70" s="46"/>
      <c r="J70" s="46"/>
      <c r="K70" s="46"/>
      <c r="L70" s="46"/>
      <c r="M70" s="46"/>
      <c r="N70" s="46"/>
      <c r="O70" s="42" t="s">
        <v>1557</v>
      </c>
      <c r="P70" s="73" t="s">
        <v>739</v>
      </c>
      <c r="Q70" s="232" t="s">
        <v>1211</v>
      </c>
      <c r="R70" s="132" t="s">
        <v>1864</v>
      </c>
      <c r="S70" s="54" t="s">
        <v>556</v>
      </c>
      <c r="T70" s="63"/>
      <c r="U70" s="63"/>
      <c r="V70" s="6"/>
      <c r="W70" s="6"/>
      <c r="X70" s="6"/>
      <c r="Y70" s="1"/>
      <c r="Z70" s="58"/>
      <c r="AA70" s="1"/>
      <c r="AB70" s="1"/>
      <c r="AC70" s="23">
        <f t="shared" si="58"/>
        <v>0</v>
      </c>
      <c r="AD70" s="38">
        <f t="shared" si="59"/>
        <v>0</v>
      </c>
      <c r="AE70" s="31">
        <f t="shared" si="60"/>
        <v>0</v>
      </c>
      <c r="AF70" s="31">
        <f t="shared" si="61"/>
        <v>0</v>
      </c>
      <c r="AG70" s="6"/>
      <c r="AH70" s="6"/>
      <c r="AI70" s="6"/>
      <c r="AJ70" s="6"/>
      <c r="AK70" s="861"/>
    </row>
    <row r="71" spans="3:37" ht="20.399999999999999" x14ac:dyDescent="0.25">
      <c r="C71" s="46"/>
      <c r="D71" s="46"/>
      <c r="E71" s="46"/>
      <c r="F71" s="46"/>
      <c r="G71" s="46"/>
      <c r="H71" s="46"/>
      <c r="I71" s="46"/>
      <c r="J71" s="46"/>
      <c r="K71" s="46"/>
      <c r="L71" s="46"/>
      <c r="M71" s="46"/>
      <c r="N71" s="46"/>
      <c r="O71" s="42" t="s">
        <v>225</v>
      </c>
      <c r="P71" s="20" t="s">
        <v>225</v>
      </c>
      <c r="Q71" s="232" t="s">
        <v>1211</v>
      </c>
      <c r="R71" s="20">
        <v>60322</v>
      </c>
      <c r="S71" s="20" t="s">
        <v>1688</v>
      </c>
      <c r="T71" s="59"/>
      <c r="U71" s="59"/>
      <c r="V71" s="23">
        <f t="shared" ref="V71:V86" si="62">+T71-U71</f>
        <v>0</v>
      </c>
      <c r="W71" s="80" t="str">
        <f>+IF(V71=0,"","A détailler")</f>
        <v/>
      </c>
      <c r="X71" s="6"/>
      <c r="Y71" s="38">
        <f>-V71</f>
        <v>0</v>
      </c>
      <c r="Z71" s="57"/>
      <c r="AA71" s="6"/>
      <c r="AB71" s="6"/>
      <c r="AC71" s="6"/>
      <c r="AD71" s="6"/>
      <c r="AE71" s="6"/>
      <c r="AF71" s="6"/>
      <c r="AG71" s="6"/>
      <c r="AH71" s="6"/>
      <c r="AI71" s="6"/>
      <c r="AJ71" s="6"/>
      <c r="AK71" s="861"/>
    </row>
    <row r="72" spans="3:37" ht="49.5" customHeight="1" x14ac:dyDescent="0.25">
      <c r="C72" s="46"/>
      <c r="D72" s="46"/>
      <c r="E72" s="46"/>
      <c r="F72" s="46"/>
      <c r="G72" s="46"/>
      <c r="H72" s="46"/>
      <c r="I72" s="46"/>
      <c r="J72" s="46"/>
      <c r="K72" s="46"/>
      <c r="L72" s="46"/>
      <c r="M72" s="46"/>
      <c r="N72" s="46"/>
      <c r="O72" s="42" t="s">
        <v>1557</v>
      </c>
      <c r="P72" s="73" t="s">
        <v>585</v>
      </c>
      <c r="Q72" s="232" t="s">
        <v>1211</v>
      </c>
      <c r="R72" s="73">
        <v>603221</v>
      </c>
      <c r="S72" s="54" t="s">
        <v>2205</v>
      </c>
      <c r="T72" s="59"/>
      <c r="U72" s="59"/>
      <c r="V72" s="23">
        <f t="shared" si="62"/>
        <v>0</v>
      </c>
      <c r="W72" s="6"/>
      <c r="X72" s="6"/>
      <c r="Y72" s="1"/>
      <c r="Z72" s="58"/>
      <c r="AA72" s="1"/>
      <c r="AB72" s="1"/>
      <c r="AC72" s="23">
        <f t="shared" ref="AC72:AC73" si="63">+AA72+AB72+V72+Y72+X72</f>
        <v>0</v>
      </c>
      <c r="AD72" s="38">
        <f t="shared" ref="AD72:AD73" si="64">SUM(AF72:AJ72)</f>
        <v>0</v>
      </c>
      <c r="AE72" s="31">
        <f t="shared" ref="AE72:AE73" si="65">AC72-AD72</f>
        <v>0</v>
      </c>
      <c r="AF72" s="31">
        <f t="shared" ref="AF72:AF73" si="66">AC72</f>
        <v>0</v>
      </c>
      <c r="AG72" s="6"/>
      <c r="AH72" s="6"/>
      <c r="AI72" s="6"/>
      <c r="AJ72" s="6"/>
      <c r="AK72" s="861"/>
    </row>
    <row r="73" spans="3:37" ht="48.75" customHeight="1" x14ac:dyDescent="0.25">
      <c r="C73" s="46"/>
      <c r="D73" s="46"/>
      <c r="E73" s="46"/>
      <c r="F73" s="46"/>
      <c r="G73" s="46"/>
      <c r="H73" s="46"/>
      <c r="I73" s="46"/>
      <c r="J73" s="46"/>
      <c r="K73" s="46"/>
      <c r="L73" s="46"/>
      <c r="M73" s="46"/>
      <c r="N73" s="46"/>
      <c r="O73" s="42" t="s">
        <v>1557</v>
      </c>
      <c r="P73" s="73" t="s">
        <v>585</v>
      </c>
      <c r="Q73" s="232" t="s">
        <v>1211</v>
      </c>
      <c r="R73" s="73">
        <v>603222</v>
      </c>
      <c r="S73" s="261" t="s">
        <v>1227</v>
      </c>
      <c r="T73" s="59"/>
      <c r="U73" s="59"/>
      <c r="V73" s="23">
        <f t="shared" si="62"/>
        <v>0</v>
      </c>
      <c r="W73" s="6"/>
      <c r="X73" s="87">
        <f>SUM(V74:V78)</f>
        <v>0</v>
      </c>
      <c r="Y73" s="1"/>
      <c r="Z73" s="58"/>
      <c r="AA73" s="1"/>
      <c r="AB73" s="1"/>
      <c r="AC73" s="23">
        <f t="shared" si="63"/>
        <v>0</v>
      </c>
      <c r="AD73" s="38">
        <f t="shared" si="64"/>
        <v>0</v>
      </c>
      <c r="AE73" s="31">
        <f t="shared" si="65"/>
        <v>0</v>
      </c>
      <c r="AF73" s="31">
        <f t="shared" si="66"/>
        <v>0</v>
      </c>
      <c r="AG73" s="6"/>
      <c r="AH73" s="6"/>
      <c r="AI73" s="6"/>
      <c r="AJ73" s="6"/>
      <c r="AK73" s="861"/>
    </row>
    <row r="74" spans="3:37" x14ac:dyDescent="0.25">
      <c r="C74" s="46"/>
      <c r="D74" s="46"/>
      <c r="E74" s="46"/>
      <c r="F74" s="46"/>
      <c r="G74" s="46"/>
      <c r="H74" s="46"/>
      <c r="I74" s="46"/>
      <c r="J74" s="46"/>
      <c r="K74" s="46"/>
      <c r="L74" s="46"/>
      <c r="M74" s="46"/>
      <c r="N74" s="46"/>
      <c r="O74" s="42" t="s">
        <v>225</v>
      </c>
      <c r="P74" s="20" t="s">
        <v>225</v>
      </c>
      <c r="Q74" s="232" t="s">
        <v>1211</v>
      </c>
      <c r="R74" s="20">
        <v>6032221</v>
      </c>
      <c r="S74" s="20" t="s">
        <v>718</v>
      </c>
      <c r="T74" s="59"/>
      <c r="U74" s="59"/>
      <c r="V74" s="23">
        <f t="shared" si="62"/>
        <v>0</v>
      </c>
      <c r="W74" s="87" t="str">
        <f t="shared" ref="W74:W78" si="67">+IF(V74=0,"","Regroupement auto en 603222")</f>
        <v/>
      </c>
      <c r="X74" s="87">
        <f t="shared" ref="X74:X78" si="68">-V74</f>
        <v>0</v>
      </c>
      <c r="Y74" s="6"/>
      <c r="Z74" s="57"/>
      <c r="AA74" s="6"/>
      <c r="AB74" s="6"/>
      <c r="AC74" s="6"/>
      <c r="AD74" s="6"/>
      <c r="AE74" s="6"/>
      <c r="AF74" s="6"/>
      <c r="AG74" s="6"/>
      <c r="AH74" s="6"/>
      <c r="AI74" s="6"/>
      <c r="AJ74" s="6"/>
      <c r="AK74" s="861"/>
    </row>
    <row r="75" spans="3:37" x14ac:dyDescent="0.25">
      <c r="C75" s="46"/>
      <c r="D75" s="46"/>
      <c r="E75" s="46"/>
      <c r="F75" s="46"/>
      <c r="G75" s="46"/>
      <c r="H75" s="46"/>
      <c r="I75" s="46"/>
      <c r="J75" s="46"/>
      <c r="K75" s="46"/>
      <c r="L75" s="46"/>
      <c r="M75" s="46"/>
      <c r="N75" s="46"/>
      <c r="O75" s="42" t="s">
        <v>225</v>
      </c>
      <c r="P75" s="20" t="s">
        <v>225</v>
      </c>
      <c r="Q75" s="232" t="s">
        <v>1211</v>
      </c>
      <c r="R75" s="20">
        <v>6032222</v>
      </c>
      <c r="S75" s="20" t="s">
        <v>1228</v>
      </c>
      <c r="T75" s="59"/>
      <c r="U75" s="59"/>
      <c r="V75" s="23">
        <f t="shared" si="62"/>
        <v>0</v>
      </c>
      <c r="W75" s="87" t="str">
        <f t="shared" si="67"/>
        <v/>
      </c>
      <c r="X75" s="87">
        <f t="shared" si="68"/>
        <v>0</v>
      </c>
      <c r="Y75" s="6"/>
      <c r="Z75" s="57"/>
      <c r="AA75" s="6"/>
      <c r="AB75" s="6"/>
      <c r="AC75" s="6"/>
      <c r="AD75" s="6"/>
      <c r="AE75" s="6"/>
      <c r="AF75" s="6"/>
      <c r="AG75" s="6"/>
      <c r="AH75" s="6"/>
      <c r="AI75" s="6"/>
      <c r="AJ75" s="6"/>
      <c r="AK75" s="861"/>
    </row>
    <row r="76" spans="3:37" x14ac:dyDescent="0.25">
      <c r="C76" s="46"/>
      <c r="D76" s="46"/>
      <c r="E76" s="46"/>
      <c r="F76" s="46"/>
      <c r="G76" s="46"/>
      <c r="H76" s="46"/>
      <c r="I76" s="46"/>
      <c r="J76" s="46"/>
      <c r="K76" s="46"/>
      <c r="L76" s="46"/>
      <c r="M76" s="46"/>
      <c r="N76" s="46"/>
      <c r="O76" s="42" t="s">
        <v>225</v>
      </c>
      <c r="P76" s="20" t="s">
        <v>225</v>
      </c>
      <c r="Q76" s="232" t="s">
        <v>1211</v>
      </c>
      <c r="R76" s="20">
        <v>6032223</v>
      </c>
      <c r="S76" s="20" t="s">
        <v>39</v>
      </c>
      <c r="T76" s="59"/>
      <c r="U76" s="59"/>
      <c r="V76" s="23">
        <f t="shared" si="62"/>
        <v>0</v>
      </c>
      <c r="W76" s="87" t="str">
        <f t="shared" si="67"/>
        <v/>
      </c>
      <c r="X76" s="87">
        <f t="shared" si="68"/>
        <v>0</v>
      </c>
      <c r="Y76" s="6"/>
      <c r="Z76" s="57"/>
      <c r="AA76" s="6"/>
      <c r="AB76" s="6"/>
      <c r="AC76" s="6"/>
      <c r="AD76" s="6"/>
      <c r="AE76" s="6"/>
      <c r="AF76" s="6"/>
      <c r="AG76" s="6"/>
      <c r="AH76" s="6"/>
      <c r="AI76" s="6"/>
      <c r="AJ76" s="6"/>
      <c r="AK76" s="861"/>
    </row>
    <row r="77" spans="3:37" x14ac:dyDescent="0.25">
      <c r="C77" s="46"/>
      <c r="D77" s="46"/>
      <c r="E77" s="46"/>
      <c r="F77" s="46"/>
      <c r="G77" s="46"/>
      <c r="H77" s="46"/>
      <c r="I77" s="46"/>
      <c r="J77" s="46"/>
      <c r="K77" s="46"/>
      <c r="L77" s="46"/>
      <c r="M77" s="46"/>
      <c r="N77" s="46"/>
      <c r="O77" s="42" t="s">
        <v>225</v>
      </c>
      <c r="P77" s="20" t="s">
        <v>225</v>
      </c>
      <c r="Q77" s="232" t="s">
        <v>1211</v>
      </c>
      <c r="R77" s="20">
        <v>6032224</v>
      </c>
      <c r="S77" s="20" t="s">
        <v>1527</v>
      </c>
      <c r="T77" s="59"/>
      <c r="U77" s="59"/>
      <c r="V77" s="23">
        <f t="shared" si="62"/>
        <v>0</v>
      </c>
      <c r="W77" s="87" t="str">
        <f t="shared" si="67"/>
        <v/>
      </c>
      <c r="X77" s="87">
        <f t="shared" si="68"/>
        <v>0</v>
      </c>
      <c r="Y77" s="6"/>
      <c r="Z77" s="57"/>
      <c r="AA77" s="6"/>
      <c r="AB77" s="6"/>
      <c r="AC77" s="6"/>
      <c r="AD77" s="6"/>
      <c r="AE77" s="6"/>
      <c r="AF77" s="6"/>
      <c r="AG77" s="6"/>
      <c r="AH77" s="6"/>
      <c r="AI77" s="6"/>
      <c r="AJ77" s="6"/>
      <c r="AK77" s="861"/>
    </row>
    <row r="78" spans="3:37" x14ac:dyDescent="0.25">
      <c r="C78" s="46"/>
      <c r="D78" s="46"/>
      <c r="E78" s="46"/>
      <c r="F78" s="46"/>
      <c r="G78" s="46"/>
      <c r="H78" s="46"/>
      <c r="I78" s="46"/>
      <c r="J78" s="46"/>
      <c r="K78" s="46"/>
      <c r="L78" s="46"/>
      <c r="M78" s="46"/>
      <c r="N78" s="46"/>
      <c r="O78" s="42" t="s">
        <v>225</v>
      </c>
      <c r="P78" s="20" t="s">
        <v>225</v>
      </c>
      <c r="Q78" s="232" t="s">
        <v>1211</v>
      </c>
      <c r="R78" s="20">
        <v>6032225</v>
      </c>
      <c r="S78" s="20" t="s">
        <v>1528</v>
      </c>
      <c r="T78" s="59"/>
      <c r="U78" s="59"/>
      <c r="V78" s="23">
        <f t="shared" si="62"/>
        <v>0</v>
      </c>
      <c r="W78" s="87" t="str">
        <f t="shared" si="67"/>
        <v/>
      </c>
      <c r="X78" s="87">
        <f t="shared" si="68"/>
        <v>0</v>
      </c>
      <c r="Y78" s="6"/>
      <c r="Z78" s="57"/>
      <c r="AA78" s="6"/>
      <c r="AB78" s="6"/>
      <c r="AC78" s="6"/>
      <c r="AD78" s="6"/>
      <c r="AE78" s="6"/>
      <c r="AF78" s="6"/>
      <c r="AG78" s="6"/>
      <c r="AH78" s="6"/>
      <c r="AI78" s="6"/>
      <c r="AJ78" s="6"/>
      <c r="AK78" s="861"/>
    </row>
    <row r="79" spans="3:37" ht="48.75" customHeight="1" x14ac:dyDescent="0.25">
      <c r="C79" s="46"/>
      <c r="D79" s="46"/>
      <c r="E79" s="46"/>
      <c r="F79" s="46"/>
      <c r="G79" s="46"/>
      <c r="H79" s="46"/>
      <c r="I79" s="46"/>
      <c r="J79" s="46"/>
      <c r="K79" s="46"/>
      <c r="L79" s="46"/>
      <c r="M79" s="46"/>
      <c r="N79" s="46"/>
      <c r="O79" s="42" t="s">
        <v>1557</v>
      </c>
      <c r="P79" s="73" t="s">
        <v>585</v>
      </c>
      <c r="Q79" s="232" t="s">
        <v>1211</v>
      </c>
      <c r="R79" s="73">
        <v>603223</v>
      </c>
      <c r="S79" s="894" t="s">
        <v>201</v>
      </c>
      <c r="T79" s="59"/>
      <c r="U79" s="59"/>
      <c r="V79" s="23">
        <f t="shared" si="62"/>
        <v>0</v>
      </c>
      <c r="W79" s="6"/>
      <c r="X79" s="6"/>
      <c r="Y79" s="1"/>
      <c r="Z79" s="58"/>
      <c r="AA79" s="1"/>
      <c r="AB79" s="1"/>
      <c r="AC79" s="23">
        <f t="shared" ref="AC79:AC81" si="69">+AA79+AB79+V79+Y79+X79</f>
        <v>0</v>
      </c>
      <c r="AD79" s="38">
        <f t="shared" ref="AD79:AD81" si="70">SUM(AF79:AJ79)</f>
        <v>0</v>
      </c>
      <c r="AE79" s="31">
        <f t="shared" ref="AE79:AE81" si="71">AC79-AD79</f>
        <v>0</v>
      </c>
      <c r="AF79" s="31">
        <f t="shared" ref="AF79:AF81" si="72">AC79</f>
        <v>0</v>
      </c>
      <c r="AG79" s="6"/>
      <c r="AH79" s="6"/>
      <c r="AI79" s="6"/>
      <c r="AJ79" s="6"/>
      <c r="AK79" s="861"/>
    </row>
    <row r="80" spans="3:37" ht="19.350000000000001" customHeight="1" x14ac:dyDescent="0.25">
      <c r="C80" s="46"/>
      <c r="D80" s="46"/>
      <c r="E80" s="46"/>
      <c r="F80" s="46"/>
      <c r="G80" s="46"/>
      <c r="H80" s="46"/>
      <c r="I80" s="46"/>
      <c r="J80" s="46"/>
      <c r="K80" s="46"/>
      <c r="L80" s="46"/>
      <c r="M80" s="46"/>
      <c r="N80" s="46"/>
      <c r="O80" s="42" t="s">
        <v>1557</v>
      </c>
      <c r="P80" s="349" t="s">
        <v>227</v>
      </c>
      <c r="Q80" s="232" t="s">
        <v>1211</v>
      </c>
      <c r="R80" s="153">
        <v>603224</v>
      </c>
      <c r="S80" s="349" t="s">
        <v>2206</v>
      </c>
      <c r="T80" s="59"/>
      <c r="U80" s="59"/>
      <c r="V80" s="23">
        <f t="shared" si="62"/>
        <v>0</v>
      </c>
      <c r="W80" s="6"/>
      <c r="X80" s="6"/>
      <c r="Y80" s="1"/>
      <c r="Z80" s="58"/>
      <c r="AA80" s="1"/>
      <c r="AB80" s="1"/>
      <c r="AC80" s="23">
        <f t="shared" si="69"/>
        <v>0</v>
      </c>
      <c r="AD80" s="38">
        <f t="shared" si="70"/>
        <v>0</v>
      </c>
      <c r="AE80" s="31">
        <f t="shared" si="71"/>
        <v>0</v>
      </c>
      <c r="AF80" s="31">
        <f t="shared" si="72"/>
        <v>0</v>
      </c>
      <c r="AG80" s="6"/>
      <c r="AH80" s="6"/>
      <c r="AI80" s="6"/>
      <c r="AJ80" s="6"/>
      <c r="AK80" s="861"/>
    </row>
    <row r="81" spans="3:37" x14ac:dyDescent="0.25">
      <c r="C81" s="46"/>
      <c r="D81" s="46"/>
      <c r="E81" s="46"/>
      <c r="F81" s="46"/>
      <c r="G81" s="46"/>
      <c r="H81" s="46"/>
      <c r="I81" s="46"/>
      <c r="J81" s="46"/>
      <c r="K81" s="46"/>
      <c r="L81" s="46"/>
      <c r="M81" s="46"/>
      <c r="N81" s="46"/>
      <c r="O81" s="42" t="s">
        <v>1557</v>
      </c>
      <c r="P81" s="349" t="s">
        <v>395</v>
      </c>
      <c r="Q81" s="232" t="s">
        <v>1211</v>
      </c>
      <c r="R81" s="73">
        <v>603225</v>
      </c>
      <c r="S81" s="40" t="s">
        <v>2025</v>
      </c>
      <c r="T81" s="59"/>
      <c r="U81" s="59"/>
      <c r="V81" s="23">
        <f t="shared" si="62"/>
        <v>0</v>
      </c>
      <c r="W81" s="6"/>
      <c r="X81" s="6"/>
      <c r="Y81" s="1"/>
      <c r="Z81" s="58"/>
      <c r="AA81" s="1"/>
      <c r="AB81" s="1"/>
      <c r="AC81" s="23">
        <f t="shared" si="69"/>
        <v>0</v>
      </c>
      <c r="AD81" s="38">
        <f t="shared" si="70"/>
        <v>0</v>
      </c>
      <c r="AE81" s="31">
        <f t="shared" si="71"/>
        <v>0</v>
      </c>
      <c r="AF81" s="31">
        <f t="shared" si="72"/>
        <v>0</v>
      </c>
      <c r="AG81" s="6"/>
      <c r="AH81" s="6"/>
      <c r="AI81" s="6"/>
      <c r="AJ81" s="6"/>
      <c r="AK81" s="861"/>
    </row>
    <row r="82" spans="3:37" x14ac:dyDescent="0.25">
      <c r="C82" s="46"/>
      <c r="D82" s="46"/>
      <c r="E82" s="46"/>
      <c r="F82" s="46"/>
      <c r="G82" s="46"/>
      <c r="H82" s="46"/>
      <c r="I82" s="46"/>
      <c r="J82" s="46"/>
      <c r="K82" s="46"/>
      <c r="L82" s="46"/>
      <c r="M82" s="46"/>
      <c r="N82" s="46"/>
      <c r="O82" s="42" t="s">
        <v>225</v>
      </c>
      <c r="P82" s="20" t="s">
        <v>225</v>
      </c>
      <c r="Q82" s="232"/>
      <c r="R82" s="20">
        <v>603226</v>
      </c>
      <c r="S82" s="20" t="s">
        <v>378</v>
      </c>
      <c r="T82" s="59"/>
      <c r="U82" s="59"/>
      <c r="V82" s="23">
        <f t="shared" si="62"/>
        <v>0</v>
      </c>
      <c r="W82" s="80" t="str">
        <f>+IF(V82=0,"","A détailler")</f>
        <v/>
      </c>
      <c r="X82" s="6"/>
      <c r="Y82" s="38">
        <f>-V82</f>
        <v>0</v>
      </c>
      <c r="Z82" s="57"/>
      <c r="AA82" s="6"/>
      <c r="AB82" s="6"/>
      <c r="AC82" s="6"/>
      <c r="AD82" s="6"/>
      <c r="AE82" s="6"/>
      <c r="AF82" s="6"/>
      <c r="AG82" s="6"/>
      <c r="AH82" s="6"/>
      <c r="AI82" s="6"/>
      <c r="AJ82" s="6"/>
      <c r="AK82" s="861"/>
    </row>
    <row r="83" spans="3:37" x14ac:dyDescent="0.25">
      <c r="C83" s="46"/>
      <c r="D83" s="46"/>
      <c r="E83" s="46"/>
      <c r="F83" s="46"/>
      <c r="G83" s="46"/>
      <c r="H83" s="46"/>
      <c r="I83" s="46"/>
      <c r="J83" s="46"/>
      <c r="K83" s="46"/>
      <c r="L83" s="46"/>
      <c r="M83" s="46"/>
      <c r="N83" s="46"/>
      <c r="O83" s="42" t="s">
        <v>1557</v>
      </c>
      <c r="P83" s="349" t="s">
        <v>229</v>
      </c>
      <c r="Q83" s="232" t="s">
        <v>1211</v>
      </c>
      <c r="R83" s="73">
        <v>6032261</v>
      </c>
      <c r="S83" s="40" t="s">
        <v>202</v>
      </c>
      <c r="T83" s="59"/>
      <c r="U83" s="59"/>
      <c r="V83" s="23">
        <f t="shared" si="62"/>
        <v>0</v>
      </c>
      <c r="W83" s="6"/>
      <c r="X83" s="6"/>
      <c r="Y83" s="1"/>
      <c r="Z83" s="58"/>
      <c r="AA83" s="1"/>
      <c r="AB83" s="1"/>
      <c r="AC83" s="23">
        <f t="shared" ref="AC83:AC85" si="73">+AA83+AB83+V83+Y83+X83</f>
        <v>0</v>
      </c>
      <c r="AD83" s="38">
        <f t="shared" ref="AD83:AD85" si="74">SUM(AF83:AJ83)</f>
        <v>0</v>
      </c>
      <c r="AE83" s="31">
        <f t="shared" ref="AE83:AE85" si="75">AC83-AD83</f>
        <v>0</v>
      </c>
      <c r="AF83" s="31">
        <f t="shared" ref="AF83:AF85" si="76">AC83</f>
        <v>0</v>
      </c>
      <c r="AG83" s="6"/>
      <c r="AH83" s="6"/>
      <c r="AI83" s="6"/>
      <c r="AJ83" s="6"/>
      <c r="AK83" s="861"/>
    </row>
    <row r="84" spans="3:37" x14ac:dyDescent="0.25">
      <c r="C84" s="46"/>
      <c r="D84" s="46"/>
      <c r="E84" s="46"/>
      <c r="F84" s="46"/>
      <c r="G84" s="46"/>
      <c r="H84" s="46"/>
      <c r="I84" s="46"/>
      <c r="J84" s="46"/>
      <c r="K84" s="46"/>
      <c r="L84" s="46"/>
      <c r="M84" s="46"/>
      <c r="N84" s="46"/>
      <c r="O84" s="42" t="s">
        <v>1557</v>
      </c>
      <c r="P84" s="349" t="s">
        <v>930</v>
      </c>
      <c r="Q84" s="232" t="s">
        <v>1211</v>
      </c>
      <c r="R84" s="73">
        <v>6032268</v>
      </c>
      <c r="S84" s="40" t="s">
        <v>1371</v>
      </c>
      <c r="T84" s="59"/>
      <c r="U84" s="59"/>
      <c r="V84" s="23">
        <f t="shared" si="62"/>
        <v>0</v>
      </c>
      <c r="W84" s="6"/>
      <c r="X84" s="6"/>
      <c r="Y84" s="1"/>
      <c r="Z84" s="58"/>
      <c r="AA84" s="1"/>
      <c r="AB84" s="1"/>
      <c r="AC84" s="23">
        <f t="shared" si="73"/>
        <v>0</v>
      </c>
      <c r="AD84" s="38">
        <f t="shared" si="74"/>
        <v>0</v>
      </c>
      <c r="AE84" s="31">
        <f t="shared" si="75"/>
        <v>0</v>
      </c>
      <c r="AF84" s="31">
        <f t="shared" si="76"/>
        <v>0</v>
      </c>
      <c r="AG84" s="6"/>
      <c r="AH84" s="6"/>
      <c r="AI84" s="6"/>
      <c r="AJ84" s="6"/>
      <c r="AK84" s="861"/>
    </row>
    <row r="85" spans="3:37" ht="54.75" customHeight="1" x14ac:dyDescent="0.25">
      <c r="C85" s="46"/>
      <c r="D85" s="46"/>
      <c r="E85" s="46"/>
      <c r="F85" s="46"/>
      <c r="G85" s="46"/>
      <c r="H85" s="46"/>
      <c r="I85" s="46"/>
      <c r="J85" s="46"/>
      <c r="K85" s="46"/>
      <c r="L85" s="46"/>
      <c r="M85" s="46"/>
      <c r="N85" s="46"/>
      <c r="O85" s="42" t="s">
        <v>1557</v>
      </c>
      <c r="P85" s="73" t="s">
        <v>585</v>
      </c>
      <c r="Q85" s="232" t="s">
        <v>1211</v>
      </c>
      <c r="R85" s="73">
        <v>603227</v>
      </c>
      <c r="S85" s="261" t="s">
        <v>557</v>
      </c>
      <c r="T85" s="59"/>
      <c r="U85" s="59"/>
      <c r="V85" s="23">
        <f t="shared" si="62"/>
        <v>0</v>
      </c>
      <c r="W85" s="6"/>
      <c r="X85" s="6"/>
      <c r="Y85" s="1"/>
      <c r="Z85" s="58"/>
      <c r="AA85" s="1"/>
      <c r="AB85" s="1"/>
      <c r="AC85" s="23">
        <f t="shared" si="73"/>
        <v>0</v>
      </c>
      <c r="AD85" s="38">
        <f t="shared" si="74"/>
        <v>0</v>
      </c>
      <c r="AE85" s="31">
        <f t="shared" si="75"/>
        <v>0</v>
      </c>
      <c r="AF85" s="31">
        <f t="shared" si="76"/>
        <v>0</v>
      </c>
      <c r="AG85" s="6"/>
      <c r="AH85" s="6"/>
      <c r="AI85" s="6"/>
      <c r="AJ85" s="6"/>
      <c r="AK85" s="861"/>
    </row>
    <row r="86" spans="3:37" x14ac:dyDescent="0.25">
      <c r="C86" s="46"/>
      <c r="D86" s="46"/>
      <c r="E86" s="46"/>
      <c r="F86" s="46"/>
      <c r="G86" s="46"/>
      <c r="H86" s="46"/>
      <c r="I86" s="46"/>
      <c r="J86" s="46"/>
      <c r="K86" s="46"/>
      <c r="L86" s="46"/>
      <c r="M86" s="46"/>
      <c r="N86" s="46"/>
      <c r="O86" s="42" t="s">
        <v>225</v>
      </c>
      <c r="P86" s="20" t="s">
        <v>225</v>
      </c>
      <c r="Q86" s="232" t="s">
        <v>1211</v>
      </c>
      <c r="R86" s="20">
        <v>603228</v>
      </c>
      <c r="S86" s="20" t="s">
        <v>904</v>
      </c>
      <c r="T86" s="59"/>
      <c r="U86" s="59"/>
      <c r="V86" s="23">
        <f t="shared" si="62"/>
        <v>0</v>
      </c>
      <c r="W86" s="80" t="str">
        <f>+IF(V86=0,"","A détailler")</f>
        <v/>
      </c>
      <c r="X86" s="6"/>
      <c r="Y86" s="38">
        <f>-V86</f>
        <v>0</v>
      </c>
      <c r="Z86" s="57"/>
      <c r="AA86" s="6"/>
      <c r="AB86" s="6"/>
      <c r="AC86" s="6"/>
      <c r="AD86" s="6"/>
      <c r="AE86" s="6"/>
      <c r="AF86" s="6"/>
      <c r="AG86" s="6"/>
      <c r="AH86" s="6"/>
      <c r="AI86" s="6"/>
      <c r="AJ86" s="6"/>
      <c r="AK86" s="861"/>
    </row>
    <row r="87" spans="3:37" ht="52.5" customHeight="1" x14ac:dyDescent="0.25">
      <c r="C87" s="46"/>
      <c r="D87" s="46"/>
      <c r="E87" s="46"/>
      <c r="F87" s="46"/>
      <c r="G87" s="46"/>
      <c r="H87" s="46"/>
      <c r="I87" s="46"/>
      <c r="J87" s="46"/>
      <c r="K87" s="46"/>
      <c r="L87" s="46"/>
      <c r="M87" s="46"/>
      <c r="N87" s="46"/>
      <c r="O87" s="283" t="s">
        <v>1557</v>
      </c>
      <c r="P87" s="73" t="s">
        <v>585</v>
      </c>
      <c r="Q87" s="232" t="s">
        <v>1211</v>
      </c>
      <c r="R87" s="132" t="s">
        <v>645</v>
      </c>
      <c r="S87" s="777" t="s">
        <v>1311</v>
      </c>
      <c r="T87" s="63"/>
      <c r="U87" s="63"/>
      <c r="V87" s="6"/>
      <c r="W87" s="6"/>
      <c r="X87" s="6"/>
      <c r="Y87" s="1"/>
      <c r="Z87" s="58"/>
      <c r="AA87" s="1"/>
      <c r="AB87" s="1"/>
      <c r="AC87" s="23">
        <f t="shared" ref="AC87:AC89" si="77">+AA87+AB87+V87+Y87+X87</f>
        <v>0</v>
      </c>
      <c r="AD87" s="38">
        <f t="shared" ref="AD87:AD89" si="78">SUM(AF87:AJ87)</f>
        <v>0</v>
      </c>
      <c r="AE87" s="31">
        <f t="shared" ref="AE87:AE89" si="79">AC87-AD87</f>
        <v>0</v>
      </c>
      <c r="AF87" s="31">
        <f t="shared" ref="AF87:AF89" si="80">AC87</f>
        <v>0</v>
      </c>
      <c r="AG87" s="6"/>
      <c r="AH87" s="6"/>
      <c r="AI87" s="6"/>
      <c r="AJ87" s="6"/>
      <c r="AK87" s="861"/>
    </row>
    <row r="88" spans="3:37" ht="38.700000000000003" customHeight="1" x14ac:dyDescent="0.25">
      <c r="C88" s="46"/>
      <c r="D88" s="46"/>
      <c r="E88" s="46"/>
      <c r="F88" s="46">
        <v>0</v>
      </c>
      <c r="G88" s="46"/>
      <c r="H88" s="46">
        <v>0</v>
      </c>
      <c r="I88" s="46">
        <v>0</v>
      </c>
      <c r="J88" s="46"/>
      <c r="K88" s="46"/>
      <c r="L88" s="46"/>
      <c r="M88" s="46"/>
      <c r="N88" s="46"/>
      <c r="O88" s="283" t="s">
        <v>1557</v>
      </c>
      <c r="P88" s="1052" t="s">
        <v>1263</v>
      </c>
      <c r="Q88" s="60" t="s">
        <v>1211</v>
      </c>
      <c r="R88" s="132" t="s">
        <v>1687</v>
      </c>
      <c r="S88" s="1004" t="s">
        <v>839</v>
      </c>
      <c r="T88" s="63"/>
      <c r="U88" s="63"/>
      <c r="V88" s="6"/>
      <c r="W88" s="6"/>
      <c r="X88" s="6"/>
      <c r="Y88" s="1"/>
      <c r="Z88" s="58"/>
      <c r="AA88" s="1"/>
      <c r="AB88" s="1"/>
      <c r="AC88" s="23">
        <f t="shared" si="77"/>
        <v>0</v>
      </c>
      <c r="AD88" s="38">
        <f t="shared" si="78"/>
        <v>0</v>
      </c>
      <c r="AE88" s="31">
        <f t="shared" si="79"/>
        <v>0</v>
      </c>
      <c r="AF88" s="31">
        <f t="shared" si="80"/>
        <v>0</v>
      </c>
      <c r="AG88" s="6"/>
      <c r="AH88" s="6"/>
      <c r="AI88" s="6"/>
      <c r="AJ88" s="6"/>
      <c r="AK88" s="861"/>
    </row>
    <row r="89" spans="3:37" x14ac:dyDescent="0.25">
      <c r="C89" s="46"/>
      <c r="D89" s="46"/>
      <c r="E89" s="46"/>
      <c r="F89" s="46"/>
      <c r="G89" s="46"/>
      <c r="H89" s="46"/>
      <c r="I89" s="46"/>
      <c r="J89" s="46"/>
      <c r="K89" s="46"/>
      <c r="L89" s="46"/>
      <c r="M89" s="46"/>
      <c r="N89" s="46"/>
      <c r="O89" s="42" t="s">
        <v>1557</v>
      </c>
      <c r="P89" s="349" t="s">
        <v>1524</v>
      </c>
      <c r="Q89" s="232" t="s">
        <v>536</v>
      </c>
      <c r="R89" s="73">
        <v>60323</v>
      </c>
      <c r="S89" s="474" t="s">
        <v>2370</v>
      </c>
      <c r="T89" s="59"/>
      <c r="U89" s="59"/>
      <c r="V89" s="23">
        <f t="shared" ref="V89:V95" si="81">+T89-U89</f>
        <v>0</v>
      </c>
      <c r="W89" s="6"/>
      <c r="X89" s="6"/>
      <c r="Y89" s="1"/>
      <c r="Z89" s="58"/>
      <c r="AA89" s="1"/>
      <c r="AB89" s="1"/>
      <c r="AC89" s="23">
        <f t="shared" si="77"/>
        <v>0</v>
      </c>
      <c r="AD89" s="38">
        <f t="shared" si="78"/>
        <v>0</v>
      </c>
      <c r="AE89" s="31">
        <f t="shared" si="79"/>
        <v>0</v>
      </c>
      <c r="AF89" s="31">
        <f t="shared" si="80"/>
        <v>0</v>
      </c>
      <c r="AG89" s="6"/>
      <c r="AH89" s="6"/>
      <c r="AI89" s="6"/>
      <c r="AJ89" s="6"/>
      <c r="AK89" s="861"/>
    </row>
    <row r="90" spans="3:37" x14ac:dyDescent="0.25">
      <c r="C90" s="46"/>
      <c r="D90" s="46"/>
      <c r="E90" s="46"/>
      <c r="F90" s="46"/>
      <c r="G90" s="46"/>
      <c r="H90" s="46"/>
      <c r="I90" s="46"/>
      <c r="J90" s="46"/>
      <c r="K90" s="46"/>
      <c r="L90" s="46"/>
      <c r="M90" s="46"/>
      <c r="N90" s="46"/>
      <c r="O90" s="42" t="s">
        <v>225</v>
      </c>
      <c r="P90" s="20" t="s">
        <v>225</v>
      </c>
      <c r="Q90" s="232" t="s">
        <v>536</v>
      </c>
      <c r="R90" s="20">
        <v>60326</v>
      </c>
      <c r="S90" s="20" t="s">
        <v>2371</v>
      </c>
      <c r="T90" s="59"/>
      <c r="U90" s="59"/>
      <c r="V90" s="23">
        <f t="shared" si="81"/>
        <v>0</v>
      </c>
      <c r="W90" s="80" t="str">
        <f>+IF(V90=0,"","A détailler")</f>
        <v/>
      </c>
      <c r="X90" s="6"/>
      <c r="Y90" s="38">
        <f>-V90</f>
        <v>0</v>
      </c>
      <c r="Z90" s="57"/>
      <c r="AA90" s="6"/>
      <c r="AB90" s="6"/>
      <c r="AC90" s="6"/>
      <c r="AD90" s="6"/>
      <c r="AE90" s="6"/>
      <c r="AF90" s="6"/>
      <c r="AG90" s="6"/>
      <c r="AH90" s="6"/>
      <c r="AI90" s="6"/>
      <c r="AJ90" s="6"/>
      <c r="AK90" s="861"/>
    </row>
    <row r="91" spans="3:37" x14ac:dyDescent="0.25">
      <c r="C91" s="46"/>
      <c r="D91" s="46"/>
      <c r="E91" s="46"/>
      <c r="F91" s="46"/>
      <c r="G91" s="46"/>
      <c r="H91" s="46"/>
      <c r="I91" s="46"/>
      <c r="J91" s="46"/>
      <c r="K91" s="46"/>
      <c r="L91" s="46"/>
      <c r="M91" s="46"/>
      <c r="N91" s="46"/>
      <c r="O91" s="42" t="s">
        <v>1557</v>
      </c>
      <c r="P91" s="349" t="s">
        <v>552</v>
      </c>
      <c r="Q91" s="232" t="s">
        <v>536</v>
      </c>
      <c r="R91" s="153">
        <v>603261</v>
      </c>
      <c r="S91" s="54" t="s">
        <v>1066</v>
      </c>
      <c r="T91" s="59"/>
      <c r="U91" s="59"/>
      <c r="V91" s="23">
        <f t="shared" si="81"/>
        <v>0</v>
      </c>
      <c r="W91" s="6"/>
      <c r="X91" s="6"/>
      <c r="Y91" s="1"/>
      <c r="Z91" s="58"/>
      <c r="AA91" s="1"/>
      <c r="AB91" s="1"/>
      <c r="AC91" s="23">
        <f t="shared" ref="AC91:AC94" si="82">+AA91+AB91+V91+Y91+X91</f>
        <v>0</v>
      </c>
      <c r="AD91" s="38">
        <f t="shared" ref="AD91:AD94" si="83">SUM(AF91:AJ91)</f>
        <v>0</v>
      </c>
      <c r="AE91" s="31">
        <f t="shared" ref="AE91:AE94" si="84">AC91-AD91</f>
        <v>0</v>
      </c>
      <c r="AF91" s="31">
        <f t="shared" ref="AF91:AF94" si="85">AC91</f>
        <v>0</v>
      </c>
      <c r="AG91" s="6"/>
      <c r="AH91" s="6"/>
      <c r="AI91" s="6"/>
      <c r="AJ91" s="6"/>
      <c r="AK91" s="861"/>
    </row>
    <row r="92" spans="3:37" x14ac:dyDescent="0.25">
      <c r="C92" s="46"/>
      <c r="D92" s="46"/>
      <c r="E92" s="46"/>
      <c r="F92" s="46"/>
      <c r="G92" s="46"/>
      <c r="H92" s="46"/>
      <c r="I92" s="46"/>
      <c r="J92" s="46"/>
      <c r="K92" s="46"/>
      <c r="L92" s="46"/>
      <c r="M92" s="46"/>
      <c r="N92" s="46"/>
      <c r="O92" s="42" t="s">
        <v>1557</v>
      </c>
      <c r="P92" s="349" t="s">
        <v>715</v>
      </c>
      <c r="Q92" s="232" t="s">
        <v>536</v>
      </c>
      <c r="R92" s="73">
        <v>603262</v>
      </c>
      <c r="S92" s="40" t="s">
        <v>2372</v>
      </c>
      <c r="T92" s="59"/>
      <c r="U92" s="59"/>
      <c r="V92" s="23">
        <f t="shared" si="81"/>
        <v>0</v>
      </c>
      <c r="W92" s="6"/>
      <c r="X92" s="6"/>
      <c r="Y92" s="1"/>
      <c r="Z92" s="58"/>
      <c r="AA92" s="1"/>
      <c r="AB92" s="1"/>
      <c r="AC92" s="23">
        <f t="shared" si="82"/>
        <v>0</v>
      </c>
      <c r="AD92" s="38">
        <f t="shared" si="83"/>
        <v>0</v>
      </c>
      <c r="AE92" s="31">
        <f t="shared" si="84"/>
        <v>0</v>
      </c>
      <c r="AF92" s="31">
        <f t="shared" si="85"/>
        <v>0</v>
      </c>
      <c r="AG92" s="6"/>
      <c r="AH92" s="6"/>
      <c r="AI92" s="6"/>
      <c r="AJ92" s="6"/>
      <c r="AK92" s="861"/>
    </row>
    <row r="93" spans="3:37" x14ac:dyDescent="0.25">
      <c r="C93" s="46"/>
      <c r="D93" s="46"/>
      <c r="E93" s="46"/>
      <c r="F93" s="46"/>
      <c r="G93" s="46"/>
      <c r="H93" s="46"/>
      <c r="I93" s="46"/>
      <c r="J93" s="46"/>
      <c r="K93" s="46"/>
      <c r="L93" s="46"/>
      <c r="M93" s="46"/>
      <c r="N93" s="46"/>
      <c r="O93" s="42" t="s">
        <v>1557</v>
      </c>
      <c r="P93" s="349" t="s">
        <v>903</v>
      </c>
      <c r="Q93" s="232" t="s">
        <v>536</v>
      </c>
      <c r="R93" s="73">
        <v>603263</v>
      </c>
      <c r="S93" s="40" t="s">
        <v>40</v>
      </c>
      <c r="T93" s="59"/>
      <c r="U93" s="59"/>
      <c r="V93" s="23">
        <f t="shared" si="81"/>
        <v>0</v>
      </c>
      <c r="W93" s="6"/>
      <c r="X93" s="6"/>
      <c r="Y93" s="1"/>
      <c r="Z93" s="58"/>
      <c r="AA93" s="1"/>
      <c r="AB93" s="1"/>
      <c r="AC93" s="23">
        <f t="shared" si="82"/>
        <v>0</v>
      </c>
      <c r="AD93" s="38">
        <f t="shared" si="83"/>
        <v>0</v>
      </c>
      <c r="AE93" s="31">
        <f t="shared" si="84"/>
        <v>0</v>
      </c>
      <c r="AF93" s="31">
        <f t="shared" si="85"/>
        <v>0</v>
      </c>
      <c r="AG93" s="6"/>
      <c r="AH93" s="6"/>
      <c r="AI93" s="6"/>
      <c r="AJ93" s="6"/>
      <c r="AK93" s="861"/>
    </row>
    <row r="94" spans="3:37" x14ac:dyDescent="0.25">
      <c r="C94" s="46"/>
      <c r="D94" s="46"/>
      <c r="E94" s="46"/>
      <c r="F94" s="46"/>
      <c r="G94" s="46"/>
      <c r="H94" s="46"/>
      <c r="I94" s="46"/>
      <c r="J94" s="46"/>
      <c r="K94" s="46"/>
      <c r="L94" s="46"/>
      <c r="M94" s="46"/>
      <c r="N94" s="46"/>
      <c r="O94" s="42" t="s">
        <v>1557</v>
      </c>
      <c r="P94" s="349" t="s">
        <v>1064</v>
      </c>
      <c r="Q94" s="232" t="s">
        <v>536</v>
      </c>
      <c r="R94" s="73">
        <v>603264</v>
      </c>
      <c r="S94" s="474" t="s">
        <v>1229</v>
      </c>
      <c r="T94" s="59"/>
      <c r="U94" s="59"/>
      <c r="V94" s="23">
        <f t="shared" si="81"/>
        <v>0</v>
      </c>
      <c r="W94" s="6"/>
      <c r="X94" s="6"/>
      <c r="Y94" s="1"/>
      <c r="Z94" s="58"/>
      <c r="AA94" s="1"/>
      <c r="AB94" s="1"/>
      <c r="AC94" s="23">
        <f t="shared" si="82"/>
        <v>0</v>
      </c>
      <c r="AD94" s="38">
        <f t="shared" si="83"/>
        <v>0</v>
      </c>
      <c r="AE94" s="31">
        <f t="shared" si="84"/>
        <v>0</v>
      </c>
      <c r="AF94" s="31">
        <f t="shared" si="85"/>
        <v>0</v>
      </c>
      <c r="AG94" s="6"/>
      <c r="AH94" s="6"/>
      <c r="AI94" s="6"/>
      <c r="AJ94" s="6"/>
      <c r="AK94" s="861"/>
    </row>
    <row r="95" spans="3:37" x14ac:dyDescent="0.25">
      <c r="C95" s="46"/>
      <c r="D95" s="46"/>
      <c r="E95" s="46"/>
      <c r="F95" s="46"/>
      <c r="G95" s="46"/>
      <c r="H95" s="46"/>
      <c r="I95" s="46"/>
      <c r="J95" s="46"/>
      <c r="K95" s="46"/>
      <c r="L95" s="46"/>
      <c r="M95" s="46"/>
      <c r="N95" s="46"/>
      <c r="O95" s="42" t="s">
        <v>225</v>
      </c>
      <c r="P95" s="20" t="s">
        <v>225</v>
      </c>
      <c r="Q95" s="232" t="s">
        <v>536</v>
      </c>
      <c r="R95" s="20">
        <v>603265</v>
      </c>
      <c r="S95" s="20" t="s">
        <v>719</v>
      </c>
      <c r="T95" s="59"/>
      <c r="U95" s="59"/>
      <c r="V95" s="23">
        <f t="shared" si="81"/>
        <v>0</v>
      </c>
      <c r="W95" s="80" t="str">
        <f>+IF(V95=0,"","A détailler")</f>
        <v/>
      </c>
      <c r="X95" s="6"/>
      <c r="Y95" s="38">
        <f>-V95</f>
        <v>0</v>
      </c>
      <c r="Z95" s="57"/>
      <c r="AA95" s="6"/>
      <c r="AB95" s="6"/>
      <c r="AC95" s="6"/>
      <c r="AD95" s="6"/>
      <c r="AE95" s="6"/>
      <c r="AF95" s="6"/>
      <c r="AG95" s="6"/>
      <c r="AH95" s="6"/>
      <c r="AI95" s="6"/>
      <c r="AJ95" s="6"/>
      <c r="AK95" s="861"/>
    </row>
    <row r="96" spans="3:37" x14ac:dyDescent="0.25">
      <c r="C96" s="46"/>
      <c r="D96" s="46"/>
      <c r="E96" s="46"/>
      <c r="F96" s="46"/>
      <c r="G96" s="46"/>
      <c r="H96" s="46"/>
      <c r="I96" s="46"/>
      <c r="J96" s="46"/>
      <c r="K96" s="46"/>
      <c r="L96" s="46"/>
      <c r="M96" s="46"/>
      <c r="N96" s="46"/>
      <c r="O96" s="42" t="s">
        <v>1557</v>
      </c>
      <c r="P96" s="349" t="s">
        <v>716</v>
      </c>
      <c r="Q96" s="232" t="s">
        <v>536</v>
      </c>
      <c r="R96" s="132" t="s">
        <v>558</v>
      </c>
      <c r="S96" s="16" t="s">
        <v>2026</v>
      </c>
      <c r="T96" s="63"/>
      <c r="U96" s="63"/>
      <c r="V96" s="6"/>
      <c r="W96" s="6"/>
      <c r="X96" s="6"/>
      <c r="Y96" s="1"/>
      <c r="Z96" s="58"/>
      <c r="AA96" s="1"/>
      <c r="AB96" s="1"/>
      <c r="AC96" s="23">
        <f t="shared" ref="AC96:AC97" si="86">+AA96+AB96+V96+Y96+X96</f>
        <v>0</v>
      </c>
      <c r="AD96" s="38">
        <f t="shared" ref="AD96:AD97" si="87">SUM(AF96:AJ96)</f>
        <v>0</v>
      </c>
      <c r="AE96" s="31">
        <f t="shared" ref="AE96:AE97" si="88">AC96-AD96</f>
        <v>0</v>
      </c>
      <c r="AF96" s="31">
        <f t="shared" ref="AF96:AF97" si="89">AC96</f>
        <v>0</v>
      </c>
      <c r="AG96" s="6"/>
      <c r="AH96" s="6"/>
      <c r="AI96" s="6"/>
      <c r="AJ96" s="6"/>
      <c r="AK96" s="861"/>
    </row>
    <row r="97" spans="3:37" ht="24.75" customHeight="1" x14ac:dyDescent="0.25">
      <c r="C97" s="46"/>
      <c r="D97" s="46"/>
      <c r="E97" s="46"/>
      <c r="F97" s="46"/>
      <c r="G97" s="46"/>
      <c r="H97" s="46"/>
      <c r="I97" s="46"/>
      <c r="J97" s="46"/>
      <c r="K97" s="46"/>
      <c r="L97" s="46"/>
      <c r="M97" s="46"/>
      <c r="N97" s="46"/>
      <c r="O97" s="42" t="s">
        <v>1557</v>
      </c>
      <c r="P97" s="349" t="s">
        <v>717</v>
      </c>
      <c r="Q97" s="232" t="s">
        <v>536</v>
      </c>
      <c r="R97" s="132" t="s">
        <v>1689</v>
      </c>
      <c r="S97" s="16" t="s">
        <v>2542</v>
      </c>
      <c r="T97" s="63"/>
      <c r="U97" s="63"/>
      <c r="V97" s="6"/>
      <c r="W97" s="6"/>
      <c r="X97" s="6"/>
      <c r="Y97" s="1"/>
      <c r="Z97" s="58"/>
      <c r="AA97" s="1"/>
      <c r="AB97" s="1"/>
      <c r="AC97" s="23">
        <f t="shared" si="86"/>
        <v>0</v>
      </c>
      <c r="AD97" s="38">
        <f t="shared" si="87"/>
        <v>0</v>
      </c>
      <c r="AE97" s="31">
        <f t="shared" si="88"/>
        <v>0</v>
      </c>
      <c r="AF97" s="31">
        <f t="shared" si="89"/>
        <v>0</v>
      </c>
      <c r="AG97" s="6"/>
      <c r="AH97" s="6"/>
      <c r="AI97" s="6"/>
      <c r="AJ97" s="6"/>
      <c r="AK97" s="861"/>
    </row>
    <row r="98" spans="3:37" x14ac:dyDescent="0.25">
      <c r="C98" s="46"/>
      <c r="D98" s="46"/>
      <c r="E98" s="46"/>
      <c r="F98" s="46"/>
      <c r="G98" s="46"/>
      <c r="H98" s="46"/>
      <c r="I98" s="46"/>
      <c r="J98" s="46"/>
      <c r="K98" s="46"/>
      <c r="L98" s="46"/>
      <c r="M98" s="46"/>
      <c r="N98" s="46"/>
      <c r="O98" s="42" t="s">
        <v>225</v>
      </c>
      <c r="P98" s="20" t="s">
        <v>225</v>
      </c>
      <c r="Q98" s="232" t="s">
        <v>536</v>
      </c>
      <c r="R98" s="20">
        <v>603266</v>
      </c>
      <c r="S98" s="20" t="s">
        <v>1230</v>
      </c>
      <c r="T98" s="59"/>
      <c r="U98" s="59"/>
      <c r="V98" s="23">
        <f t="shared" ref="V98:V118" si="90">+T98-U98</f>
        <v>0</v>
      </c>
      <c r="W98" s="80" t="str">
        <f>+IF(V98=0,"","A détailler")</f>
        <v/>
      </c>
      <c r="X98" s="6"/>
      <c r="Y98" s="38">
        <f>-V98</f>
        <v>0</v>
      </c>
      <c r="Z98" s="57"/>
      <c r="AA98" s="6"/>
      <c r="AB98" s="6"/>
      <c r="AC98" s="6"/>
      <c r="AD98" s="6"/>
      <c r="AE98" s="6"/>
      <c r="AF98" s="6"/>
      <c r="AG98" s="6"/>
      <c r="AH98" s="6"/>
      <c r="AI98" s="6"/>
      <c r="AJ98" s="6"/>
      <c r="AK98" s="861"/>
    </row>
    <row r="99" spans="3:37" x14ac:dyDescent="0.25">
      <c r="C99" s="46"/>
      <c r="D99" s="46"/>
      <c r="E99" s="46"/>
      <c r="F99" s="46"/>
      <c r="G99" s="46"/>
      <c r="H99" s="46"/>
      <c r="I99" s="46"/>
      <c r="J99" s="46"/>
      <c r="K99" s="46"/>
      <c r="L99" s="46"/>
      <c r="M99" s="46"/>
      <c r="N99" s="46"/>
      <c r="O99" s="42" t="s">
        <v>1557</v>
      </c>
      <c r="P99" s="40" t="s">
        <v>1369</v>
      </c>
      <c r="Q99" s="232" t="s">
        <v>536</v>
      </c>
      <c r="R99" s="73">
        <v>6032661</v>
      </c>
      <c r="S99" s="40" t="s">
        <v>2027</v>
      </c>
      <c r="T99" s="59"/>
      <c r="U99" s="59"/>
      <c r="V99" s="23">
        <f t="shared" si="90"/>
        <v>0</v>
      </c>
      <c r="W99" s="6"/>
      <c r="X99" s="6"/>
      <c r="Y99" s="1"/>
      <c r="Z99" s="58"/>
      <c r="AA99" s="1"/>
      <c r="AB99" s="1"/>
      <c r="AC99" s="23">
        <f t="shared" ref="AC99:AC107" si="91">+AA99+AB99+V99+Y99+X99</f>
        <v>0</v>
      </c>
      <c r="AD99" s="38">
        <f t="shared" ref="AD99:AD107" si="92">SUM(AF99:AJ99)</f>
        <v>0</v>
      </c>
      <c r="AE99" s="31">
        <f t="shared" ref="AE99:AE107" si="93">AC99-AD99</f>
        <v>0</v>
      </c>
      <c r="AF99" s="31">
        <f t="shared" ref="AF99:AF107" si="94">AC99</f>
        <v>0</v>
      </c>
      <c r="AG99" s="6"/>
      <c r="AH99" s="6"/>
      <c r="AI99" s="6"/>
      <c r="AJ99" s="6"/>
      <c r="AK99" s="861"/>
    </row>
    <row r="100" spans="3:37" x14ac:dyDescent="0.25">
      <c r="C100" s="46"/>
      <c r="D100" s="46"/>
      <c r="E100" s="46"/>
      <c r="F100" s="46"/>
      <c r="G100" s="46"/>
      <c r="H100" s="46"/>
      <c r="I100" s="46"/>
      <c r="J100" s="46"/>
      <c r="K100" s="46"/>
      <c r="L100" s="46"/>
      <c r="M100" s="46"/>
      <c r="N100" s="46"/>
      <c r="O100" s="42" t="s">
        <v>1557</v>
      </c>
      <c r="P100" s="40" t="s">
        <v>2203</v>
      </c>
      <c r="Q100" s="232" t="s">
        <v>536</v>
      </c>
      <c r="R100" s="73">
        <v>6032662</v>
      </c>
      <c r="S100" s="40" t="s">
        <v>2373</v>
      </c>
      <c r="T100" s="59"/>
      <c r="U100" s="59"/>
      <c r="V100" s="23">
        <f t="shared" si="90"/>
        <v>0</v>
      </c>
      <c r="W100" s="6"/>
      <c r="X100" s="6"/>
      <c r="Y100" s="1"/>
      <c r="Z100" s="58"/>
      <c r="AA100" s="1"/>
      <c r="AB100" s="1"/>
      <c r="AC100" s="23">
        <f t="shared" si="91"/>
        <v>0</v>
      </c>
      <c r="AD100" s="38">
        <f t="shared" si="92"/>
        <v>0</v>
      </c>
      <c r="AE100" s="31">
        <f t="shared" si="93"/>
        <v>0</v>
      </c>
      <c r="AF100" s="31">
        <f t="shared" si="94"/>
        <v>0</v>
      </c>
      <c r="AG100" s="6"/>
      <c r="AH100" s="6"/>
      <c r="AI100" s="6"/>
      <c r="AJ100" s="6"/>
      <c r="AK100" s="861"/>
    </row>
    <row r="101" spans="3:37" x14ac:dyDescent="0.25">
      <c r="C101" s="46"/>
      <c r="D101" s="46"/>
      <c r="E101" s="46"/>
      <c r="F101" s="46"/>
      <c r="G101" s="46"/>
      <c r="H101" s="46"/>
      <c r="I101" s="46"/>
      <c r="J101" s="46"/>
      <c r="K101" s="46"/>
      <c r="L101" s="46"/>
      <c r="M101" s="46"/>
      <c r="N101" s="46"/>
      <c r="O101" s="42" t="s">
        <v>1557</v>
      </c>
      <c r="P101" s="40" t="s">
        <v>376</v>
      </c>
      <c r="Q101" s="232" t="s">
        <v>536</v>
      </c>
      <c r="R101" s="73">
        <v>6032663</v>
      </c>
      <c r="S101" s="16" t="s">
        <v>1866</v>
      </c>
      <c r="T101" s="59"/>
      <c r="U101" s="59"/>
      <c r="V101" s="23">
        <f t="shared" si="90"/>
        <v>0</v>
      </c>
      <c r="W101" s="6"/>
      <c r="X101" s="6"/>
      <c r="Y101" s="1"/>
      <c r="Z101" s="58"/>
      <c r="AA101" s="1"/>
      <c r="AB101" s="1"/>
      <c r="AC101" s="23">
        <f t="shared" si="91"/>
        <v>0</v>
      </c>
      <c r="AD101" s="38">
        <f t="shared" si="92"/>
        <v>0</v>
      </c>
      <c r="AE101" s="31">
        <f t="shared" si="93"/>
        <v>0</v>
      </c>
      <c r="AF101" s="31">
        <f t="shared" si="94"/>
        <v>0</v>
      </c>
      <c r="AG101" s="6"/>
      <c r="AH101" s="6"/>
      <c r="AI101" s="6"/>
      <c r="AJ101" s="6"/>
      <c r="AK101" s="861"/>
    </row>
    <row r="102" spans="3:37" x14ac:dyDescent="0.25">
      <c r="C102" s="46"/>
      <c r="D102" s="46"/>
      <c r="E102" s="46"/>
      <c r="F102" s="46"/>
      <c r="G102" s="46"/>
      <c r="H102" s="46"/>
      <c r="I102" s="46"/>
      <c r="J102" s="46"/>
      <c r="K102" s="46"/>
      <c r="L102" s="46"/>
      <c r="M102" s="46"/>
      <c r="N102" s="46"/>
      <c r="O102" s="42" t="s">
        <v>1557</v>
      </c>
      <c r="P102" s="40" t="s">
        <v>1224</v>
      </c>
      <c r="Q102" s="232" t="s">
        <v>536</v>
      </c>
      <c r="R102" s="73">
        <v>6032664</v>
      </c>
      <c r="S102" s="40" t="s">
        <v>1867</v>
      </c>
      <c r="T102" s="59"/>
      <c r="U102" s="59"/>
      <c r="V102" s="23">
        <f t="shared" si="90"/>
        <v>0</v>
      </c>
      <c r="W102" s="6"/>
      <c r="X102" s="6"/>
      <c r="Y102" s="1"/>
      <c r="Z102" s="58"/>
      <c r="AA102" s="1"/>
      <c r="AB102" s="1"/>
      <c r="AC102" s="23">
        <f t="shared" si="91"/>
        <v>0</v>
      </c>
      <c r="AD102" s="38">
        <f t="shared" si="92"/>
        <v>0</v>
      </c>
      <c r="AE102" s="31">
        <f t="shared" si="93"/>
        <v>0</v>
      </c>
      <c r="AF102" s="31">
        <f t="shared" si="94"/>
        <v>0</v>
      </c>
      <c r="AG102" s="6"/>
      <c r="AH102" s="6"/>
      <c r="AI102" s="6"/>
      <c r="AJ102" s="6"/>
      <c r="AK102" s="861"/>
    </row>
    <row r="103" spans="3:37" x14ac:dyDescent="0.25">
      <c r="C103" s="46"/>
      <c r="D103" s="46"/>
      <c r="E103" s="46"/>
      <c r="F103" s="46"/>
      <c r="G103" s="46"/>
      <c r="H103" s="46"/>
      <c r="I103" s="46"/>
      <c r="J103" s="46"/>
      <c r="K103" s="46"/>
      <c r="L103" s="46"/>
      <c r="M103" s="46"/>
      <c r="N103" s="46"/>
      <c r="O103" s="42" t="s">
        <v>1557</v>
      </c>
      <c r="P103" s="40" t="s">
        <v>2024</v>
      </c>
      <c r="Q103" s="232" t="s">
        <v>536</v>
      </c>
      <c r="R103" s="73">
        <v>6032668</v>
      </c>
      <c r="S103" s="40" t="s">
        <v>41</v>
      </c>
      <c r="T103" s="59"/>
      <c r="U103" s="59"/>
      <c r="V103" s="23">
        <f t="shared" si="90"/>
        <v>0</v>
      </c>
      <c r="W103" s="6"/>
      <c r="X103" s="6"/>
      <c r="Y103" s="1"/>
      <c r="Z103" s="58"/>
      <c r="AA103" s="1"/>
      <c r="AB103" s="1"/>
      <c r="AC103" s="23">
        <f t="shared" si="91"/>
        <v>0</v>
      </c>
      <c r="AD103" s="38">
        <f t="shared" si="92"/>
        <v>0</v>
      </c>
      <c r="AE103" s="31">
        <f t="shared" si="93"/>
        <v>0</v>
      </c>
      <c r="AF103" s="31">
        <f t="shared" si="94"/>
        <v>0</v>
      </c>
      <c r="AG103" s="6"/>
      <c r="AH103" s="6"/>
      <c r="AI103" s="6"/>
      <c r="AJ103" s="6"/>
      <c r="AK103" s="861"/>
    </row>
    <row r="104" spans="3:37" x14ac:dyDescent="0.25">
      <c r="C104" s="46"/>
      <c r="D104" s="46"/>
      <c r="E104" s="46"/>
      <c r="F104" s="46"/>
      <c r="G104" s="46"/>
      <c r="H104" s="46"/>
      <c r="I104" s="46"/>
      <c r="J104" s="46"/>
      <c r="K104" s="46"/>
      <c r="L104" s="46"/>
      <c r="M104" s="46"/>
      <c r="N104" s="46"/>
      <c r="O104" s="42" t="s">
        <v>1557</v>
      </c>
      <c r="P104" s="40" t="s">
        <v>1684</v>
      </c>
      <c r="Q104" s="232" t="s">
        <v>536</v>
      </c>
      <c r="R104" s="73">
        <v>603268</v>
      </c>
      <c r="S104" s="40" t="s">
        <v>1868</v>
      </c>
      <c r="T104" s="59"/>
      <c r="U104" s="59"/>
      <c r="V104" s="23">
        <f t="shared" si="90"/>
        <v>0</v>
      </c>
      <c r="W104" s="6"/>
      <c r="X104" s="6"/>
      <c r="Y104" s="1"/>
      <c r="Z104" s="58"/>
      <c r="AA104" s="1"/>
      <c r="AB104" s="1"/>
      <c r="AC104" s="23">
        <f t="shared" si="91"/>
        <v>0</v>
      </c>
      <c r="AD104" s="38">
        <f t="shared" si="92"/>
        <v>0</v>
      </c>
      <c r="AE104" s="31">
        <f t="shared" si="93"/>
        <v>0</v>
      </c>
      <c r="AF104" s="31">
        <f t="shared" si="94"/>
        <v>0</v>
      </c>
      <c r="AG104" s="6"/>
      <c r="AH104" s="6"/>
      <c r="AI104" s="6"/>
      <c r="AJ104" s="6"/>
      <c r="AK104" s="861"/>
    </row>
    <row r="105" spans="3:37" x14ac:dyDescent="0.25">
      <c r="C105" s="46"/>
      <c r="D105" s="46"/>
      <c r="E105" s="46"/>
      <c r="F105" s="46"/>
      <c r="G105" s="46"/>
      <c r="H105" s="46"/>
      <c r="I105" s="46"/>
      <c r="J105" s="46"/>
      <c r="K105" s="46"/>
      <c r="L105" s="46"/>
      <c r="M105" s="46"/>
      <c r="N105" s="46"/>
      <c r="O105" s="42" t="s">
        <v>1557</v>
      </c>
      <c r="P105" s="40" t="s">
        <v>2369</v>
      </c>
      <c r="Q105" s="232" t="s">
        <v>536</v>
      </c>
      <c r="R105" s="153">
        <v>60328</v>
      </c>
      <c r="S105" s="54" t="s">
        <v>2207</v>
      </c>
      <c r="T105" s="59"/>
      <c r="U105" s="59"/>
      <c r="V105" s="23">
        <f t="shared" si="90"/>
        <v>0</v>
      </c>
      <c r="W105" s="6"/>
      <c r="X105" s="6"/>
      <c r="Y105" s="1"/>
      <c r="Z105" s="58"/>
      <c r="AA105" s="1"/>
      <c r="AB105" s="1"/>
      <c r="AC105" s="23">
        <f t="shared" si="91"/>
        <v>0</v>
      </c>
      <c r="AD105" s="38">
        <f t="shared" si="92"/>
        <v>0</v>
      </c>
      <c r="AE105" s="31">
        <f t="shared" si="93"/>
        <v>0</v>
      </c>
      <c r="AF105" s="31">
        <f t="shared" si="94"/>
        <v>0</v>
      </c>
      <c r="AG105" s="6"/>
      <c r="AH105" s="6"/>
      <c r="AI105" s="6"/>
      <c r="AJ105" s="6"/>
      <c r="AK105" s="861"/>
    </row>
    <row r="106" spans="3:37" x14ac:dyDescent="0.25">
      <c r="C106" s="46"/>
      <c r="D106" s="46"/>
      <c r="E106" s="46"/>
      <c r="F106" s="46"/>
      <c r="G106" s="46"/>
      <c r="H106" s="46"/>
      <c r="I106" s="46"/>
      <c r="J106" s="46"/>
      <c r="K106" s="46"/>
      <c r="L106" s="46"/>
      <c r="M106" s="46"/>
      <c r="N106" s="46"/>
      <c r="O106" s="42" t="s">
        <v>1557</v>
      </c>
      <c r="P106" s="54" t="s">
        <v>1904</v>
      </c>
      <c r="Q106" s="232" t="s">
        <v>1211</v>
      </c>
      <c r="R106" s="73">
        <v>60371</v>
      </c>
      <c r="S106" s="54" t="s">
        <v>2374</v>
      </c>
      <c r="T106" s="59"/>
      <c r="U106" s="59"/>
      <c r="V106" s="23">
        <f t="shared" si="90"/>
        <v>0</v>
      </c>
      <c r="W106" s="6"/>
      <c r="X106" s="6"/>
      <c r="Y106" s="1"/>
      <c r="Z106" s="58"/>
      <c r="AA106" s="1"/>
      <c r="AB106" s="1"/>
      <c r="AC106" s="23">
        <f t="shared" si="91"/>
        <v>0</v>
      </c>
      <c r="AD106" s="38">
        <f t="shared" si="92"/>
        <v>0</v>
      </c>
      <c r="AE106" s="31">
        <f t="shared" si="93"/>
        <v>0</v>
      </c>
      <c r="AF106" s="31">
        <f t="shared" si="94"/>
        <v>0</v>
      </c>
      <c r="AG106" s="6"/>
      <c r="AH106" s="6"/>
      <c r="AI106" s="6"/>
      <c r="AJ106" s="6"/>
      <c r="AK106" s="861"/>
    </row>
    <row r="107" spans="3:37" x14ac:dyDescent="0.25">
      <c r="C107" s="46"/>
      <c r="D107" s="46"/>
      <c r="E107" s="46"/>
      <c r="F107" s="46"/>
      <c r="G107" s="46"/>
      <c r="H107" s="46"/>
      <c r="I107" s="46"/>
      <c r="J107" s="46"/>
      <c r="K107" s="46"/>
      <c r="L107" s="46"/>
      <c r="M107" s="46"/>
      <c r="N107" s="46"/>
      <c r="O107" s="42" t="s">
        <v>1557</v>
      </c>
      <c r="P107" s="54" t="s">
        <v>1558</v>
      </c>
      <c r="Q107" s="232" t="s">
        <v>536</v>
      </c>
      <c r="R107" s="73">
        <v>60372</v>
      </c>
      <c r="S107" s="54" t="s">
        <v>204</v>
      </c>
      <c r="T107" s="59"/>
      <c r="U107" s="59"/>
      <c r="V107" s="23">
        <f t="shared" si="90"/>
        <v>0</v>
      </c>
      <c r="W107" s="6"/>
      <c r="X107" s="6"/>
      <c r="Y107" s="1"/>
      <c r="Z107" s="58"/>
      <c r="AA107" s="1"/>
      <c r="AB107" s="1"/>
      <c r="AC107" s="23">
        <f t="shared" si="91"/>
        <v>0</v>
      </c>
      <c r="AD107" s="38">
        <f t="shared" si="92"/>
        <v>0</v>
      </c>
      <c r="AE107" s="31">
        <f t="shared" si="93"/>
        <v>0</v>
      </c>
      <c r="AF107" s="31">
        <f t="shared" si="94"/>
        <v>0</v>
      </c>
      <c r="AG107" s="6"/>
      <c r="AH107" s="6"/>
      <c r="AI107" s="6"/>
      <c r="AJ107" s="6"/>
      <c r="AK107" s="861"/>
    </row>
    <row r="108" spans="3:37" x14ac:dyDescent="0.25">
      <c r="C108" s="46"/>
      <c r="D108" s="46"/>
      <c r="E108" s="46"/>
      <c r="F108" s="46"/>
      <c r="G108" s="46"/>
      <c r="H108" s="46"/>
      <c r="I108" s="46"/>
      <c r="J108" s="46"/>
      <c r="K108" s="46"/>
      <c r="L108" s="46"/>
      <c r="M108" s="46"/>
      <c r="N108" s="46"/>
      <c r="O108" s="42" t="s">
        <v>225</v>
      </c>
      <c r="P108" s="20" t="s">
        <v>225</v>
      </c>
      <c r="Q108" s="232" t="s">
        <v>536</v>
      </c>
      <c r="R108" s="20">
        <v>6061</v>
      </c>
      <c r="S108" s="20" t="s">
        <v>2233</v>
      </c>
      <c r="T108" s="59"/>
      <c r="U108" s="59"/>
      <c r="V108" s="23">
        <f t="shared" si="90"/>
        <v>0</v>
      </c>
      <c r="W108" s="80" t="str">
        <f>+IF(V108=0,"","A détailler")</f>
        <v/>
      </c>
      <c r="X108" s="6"/>
      <c r="Y108" s="38">
        <f>-V108</f>
        <v>0</v>
      </c>
      <c r="Z108" s="57"/>
      <c r="AA108" s="6"/>
      <c r="AB108" s="6"/>
      <c r="AC108" s="6"/>
      <c r="AD108" s="6"/>
      <c r="AE108" s="6"/>
      <c r="AF108" s="6"/>
      <c r="AG108" s="6"/>
      <c r="AH108" s="6"/>
      <c r="AI108" s="6"/>
      <c r="AJ108" s="6"/>
      <c r="AK108" s="861"/>
    </row>
    <row r="109" spans="3:37" x14ac:dyDescent="0.25">
      <c r="C109" s="46"/>
      <c r="D109" s="46"/>
      <c r="E109" s="46"/>
      <c r="F109" s="46"/>
      <c r="G109" s="46"/>
      <c r="H109" s="46"/>
      <c r="I109" s="46"/>
      <c r="J109" s="46"/>
      <c r="K109" s="46"/>
      <c r="L109" s="46"/>
      <c r="M109" s="46"/>
      <c r="N109" s="46"/>
      <c r="O109" s="42" t="s">
        <v>1557</v>
      </c>
      <c r="P109" s="54">
        <v>60611</v>
      </c>
      <c r="Q109" s="232" t="s">
        <v>536</v>
      </c>
      <c r="R109" s="73">
        <v>60611</v>
      </c>
      <c r="S109" s="16" t="s">
        <v>2234</v>
      </c>
      <c r="T109" s="59"/>
      <c r="U109" s="59"/>
      <c r="V109" s="23">
        <f t="shared" si="90"/>
        <v>0</v>
      </c>
      <c r="W109" s="6"/>
      <c r="X109" s="6"/>
      <c r="Y109" s="1"/>
      <c r="Z109" s="58"/>
      <c r="AA109" s="1"/>
      <c r="AB109" s="1"/>
      <c r="AC109" s="23">
        <f t="shared" ref="AC109:AC112" si="95">+AA109+AB109+V109+Y109+X109</f>
        <v>0</v>
      </c>
      <c r="AD109" s="38">
        <f t="shared" ref="AD109:AD112" si="96">SUM(AF109:AJ109)</f>
        <v>0</v>
      </c>
      <c r="AE109" s="31">
        <f t="shared" ref="AE109:AE112" si="97">AC109-AD109</f>
        <v>0</v>
      </c>
      <c r="AF109" s="31">
        <f t="shared" ref="AF109:AF112" si="98">AC109</f>
        <v>0</v>
      </c>
      <c r="AG109" s="6"/>
      <c r="AH109" s="6"/>
      <c r="AI109" s="6"/>
      <c r="AJ109" s="6"/>
      <c r="AK109" s="861"/>
    </row>
    <row r="110" spans="3:37" x14ac:dyDescent="0.25">
      <c r="C110" s="46"/>
      <c r="D110" s="46"/>
      <c r="E110" s="46"/>
      <c r="F110" s="46"/>
      <c r="G110" s="46"/>
      <c r="H110" s="46"/>
      <c r="I110" s="46"/>
      <c r="J110" s="46"/>
      <c r="K110" s="46"/>
      <c r="L110" s="46"/>
      <c r="M110" s="46"/>
      <c r="N110" s="46"/>
      <c r="O110" s="42" t="s">
        <v>1557</v>
      </c>
      <c r="P110" s="40">
        <v>60612</v>
      </c>
      <c r="Q110" s="232" t="s">
        <v>536</v>
      </c>
      <c r="R110" s="73">
        <v>60612</v>
      </c>
      <c r="S110" s="16" t="s">
        <v>742</v>
      </c>
      <c r="T110" s="59"/>
      <c r="U110" s="59"/>
      <c r="V110" s="23">
        <f t="shared" si="90"/>
        <v>0</v>
      </c>
      <c r="W110" s="6"/>
      <c r="X110" s="6"/>
      <c r="Y110" s="1"/>
      <c r="Z110" s="58"/>
      <c r="AA110" s="1"/>
      <c r="AB110" s="1"/>
      <c r="AC110" s="23">
        <f t="shared" si="95"/>
        <v>0</v>
      </c>
      <c r="AD110" s="38">
        <f t="shared" si="96"/>
        <v>0</v>
      </c>
      <c r="AE110" s="31">
        <f t="shared" si="97"/>
        <v>0</v>
      </c>
      <c r="AF110" s="31">
        <f t="shared" si="98"/>
        <v>0</v>
      </c>
      <c r="AG110" s="6"/>
      <c r="AH110" s="6"/>
      <c r="AI110" s="6"/>
      <c r="AJ110" s="6"/>
      <c r="AK110" s="861"/>
    </row>
    <row r="111" spans="3:37" x14ac:dyDescent="0.25">
      <c r="C111" s="46"/>
      <c r="D111" s="46"/>
      <c r="E111" s="46"/>
      <c r="F111" s="46"/>
      <c r="G111" s="46"/>
      <c r="H111" s="46"/>
      <c r="I111" s="46"/>
      <c r="J111" s="46"/>
      <c r="K111" s="46"/>
      <c r="L111" s="46"/>
      <c r="M111" s="46"/>
      <c r="N111" s="46"/>
      <c r="O111" s="42" t="s">
        <v>1557</v>
      </c>
      <c r="P111" s="40">
        <v>60613</v>
      </c>
      <c r="Q111" s="232" t="s">
        <v>536</v>
      </c>
      <c r="R111" s="73">
        <v>60613</v>
      </c>
      <c r="S111" s="16" t="s">
        <v>743</v>
      </c>
      <c r="T111" s="59"/>
      <c r="U111" s="59"/>
      <c r="V111" s="23">
        <f t="shared" si="90"/>
        <v>0</v>
      </c>
      <c r="W111" s="6"/>
      <c r="X111" s="6"/>
      <c r="Y111" s="1"/>
      <c r="Z111" s="58"/>
      <c r="AA111" s="1"/>
      <c r="AB111" s="1"/>
      <c r="AC111" s="23">
        <f t="shared" si="95"/>
        <v>0</v>
      </c>
      <c r="AD111" s="38">
        <f t="shared" si="96"/>
        <v>0</v>
      </c>
      <c r="AE111" s="31">
        <f t="shared" si="97"/>
        <v>0</v>
      </c>
      <c r="AF111" s="31">
        <f t="shared" si="98"/>
        <v>0</v>
      </c>
      <c r="AG111" s="6"/>
      <c r="AH111" s="6"/>
      <c r="AI111" s="6"/>
      <c r="AJ111" s="6"/>
      <c r="AK111" s="861"/>
    </row>
    <row r="112" spans="3:37" x14ac:dyDescent="0.25">
      <c r="C112" s="46"/>
      <c r="D112" s="46"/>
      <c r="E112" s="46"/>
      <c r="F112" s="46"/>
      <c r="G112" s="46"/>
      <c r="H112" s="46"/>
      <c r="I112" s="46"/>
      <c r="J112" s="46"/>
      <c r="K112" s="46"/>
      <c r="L112" s="46"/>
      <c r="M112" s="46"/>
      <c r="N112" s="46"/>
      <c r="O112" s="42" t="s">
        <v>1557</v>
      </c>
      <c r="P112" s="40">
        <v>60618</v>
      </c>
      <c r="Q112" s="232" t="s">
        <v>536</v>
      </c>
      <c r="R112" s="73">
        <v>60618</v>
      </c>
      <c r="S112" s="16" t="s">
        <v>231</v>
      </c>
      <c r="T112" s="59"/>
      <c r="U112" s="59"/>
      <c r="V112" s="23">
        <f t="shared" si="90"/>
        <v>0</v>
      </c>
      <c r="W112" s="6"/>
      <c r="X112" s="6"/>
      <c r="Y112" s="1"/>
      <c r="Z112" s="58"/>
      <c r="AA112" s="1"/>
      <c r="AB112" s="1"/>
      <c r="AC112" s="23">
        <f t="shared" si="95"/>
        <v>0</v>
      </c>
      <c r="AD112" s="38">
        <f t="shared" si="96"/>
        <v>0</v>
      </c>
      <c r="AE112" s="31">
        <f t="shared" si="97"/>
        <v>0</v>
      </c>
      <c r="AF112" s="31">
        <f t="shared" si="98"/>
        <v>0</v>
      </c>
      <c r="AG112" s="6"/>
      <c r="AH112" s="6"/>
      <c r="AI112" s="6"/>
      <c r="AJ112" s="6"/>
      <c r="AK112" s="861"/>
    </row>
    <row r="113" spans="3:37" x14ac:dyDescent="0.25">
      <c r="C113" s="46"/>
      <c r="D113" s="46"/>
      <c r="E113" s="46"/>
      <c r="F113" s="46"/>
      <c r="G113" s="46"/>
      <c r="H113" s="46"/>
      <c r="I113" s="46"/>
      <c r="J113" s="46"/>
      <c r="K113" s="46"/>
      <c r="L113" s="46"/>
      <c r="M113" s="46"/>
      <c r="N113" s="46"/>
      <c r="O113" s="42" t="s">
        <v>225</v>
      </c>
      <c r="P113" s="20" t="s">
        <v>225</v>
      </c>
      <c r="Q113" s="232" t="s">
        <v>536</v>
      </c>
      <c r="R113" s="20">
        <v>6062</v>
      </c>
      <c r="S113" s="20" t="s">
        <v>43</v>
      </c>
      <c r="T113" s="59"/>
      <c r="U113" s="59"/>
      <c r="V113" s="23">
        <f t="shared" si="90"/>
        <v>0</v>
      </c>
      <c r="W113" s="80" t="str">
        <f>+IF(V113=0,"","A détailler")</f>
        <v/>
      </c>
      <c r="X113" s="6"/>
      <c r="Y113" s="38">
        <f>-V113</f>
        <v>0</v>
      </c>
      <c r="Z113" s="57"/>
      <c r="AA113" s="6"/>
      <c r="AB113" s="6"/>
      <c r="AC113" s="6"/>
      <c r="AD113" s="6"/>
      <c r="AE113" s="6"/>
      <c r="AF113" s="6"/>
      <c r="AG113" s="6"/>
      <c r="AH113" s="6"/>
      <c r="AI113" s="6"/>
      <c r="AJ113" s="6"/>
      <c r="AK113" s="861"/>
    </row>
    <row r="114" spans="3:37" x14ac:dyDescent="0.25">
      <c r="C114" s="46"/>
      <c r="D114" s="46"/>
      <c r="E114" s="46"/>
      <c r="F114" s="46"/>
      <c r="G114" s="46"/>
      <c r="H114" s="46"/>
      <c r="I114" s="46"/>
      <c r="J114" s="46"/>
      <c r="K114" s="46"/>
      <c r="L114" s="46"/>
      <c r="M114" s="46"/>
      <c r="N114" s="46"/>
      <c r="O114" s="42" t="s">
        <v>1557</v>
      </c>
      <c r="P114" s="54">
        <v>60621</v>
      </c>
      <c r="Q114" s="232" t="s">
        <v>536</v>
      </c>
      <c r="R114" s="153">
        <v>60621</v>
      </c>
      <c r="S114" s="54" t="s">
        <v>2391</v>
      </c>
      <c r="T114" s="59"/>
      <c r="U114" s="59"/>
      <c r="V114" s="23">
        <f t="shared" si="90"/>
        <v>0</v>
      </c>
      <c r="W114" s="6"/>
      <c r="X114" s="6"/>
      <c r="Y114" s="1"/>
      <c r="Z114" s="58"/>
      <c r="AA114" s="1"/>
      <c r="AB114" s="1"/>
      <c r="AC114" s="23">
        <f t="shared" ref="AC114:AC117" si="99">+AA114+AB114+V114+Y114+X114</f>
        <v>0</v>
      </c>
      <c r="AD114" s="38">
        <f t="shared" ref="AD114:AD117" si="100">SUM(AF114:AJ114)</f>
        <v>0</v>
      </c>
      <c r="AE114" s="31">
        <f t="shared" ref="AE114:AE117" si="101">AC114-AD114</f>
        <v>0</v>
      </c>
      <c r="AF114" s="31">
        <f t="shared" ref="AF114:AF117" si="102">AC114</f>
        <v>0</v>
      </c>
      <c r="AG114" s="6"/>
      <c r="AH114" s="6"/>
      <c r="AI114" s="6"/>
      <c r="AJ114" s="6"/>
      <c r="AK114" s="861"/>
    </row>
    <row r="115" spans="3:37" x14ac:dyDescent="0.25">
      <c r="C115" s="46"/>
      <c r="D115" s="46"/>
      <c r="E115" s="46"/>
      <c r="F115" s="46"/>
      <c r="G115" s="46"/>
      <c r="H115" s="46"/>
      <c r="I115" s="46"/>
      <c r="J115" s="46"/>
      <c r="K115" s="46"/>
      <c r="L115" s="46"/>
      <c r="M115" s="46"/>
      <c r="N115" s="46"/>
      <c r="O115" s="42" t="s">
        <v>1557</v>
      </c>
      <c r="P115" s="40">
        <v>60622</v>
      </c>
      <c r="Q115" s="232" t="s">
        <v>536</v>
      </c>
      <c r="R115" s="73">
        <v>60622</v>
      </c>
      <c r="S115" s="40" t="s">
        <v>1086</v>
      </c>
      <c r="T115" s="59"/>
      <c r="U115" s="59"/>
      <c r="V115" s="23">
        <f t="shared" si="90"/>
        <v>0</v>
      </c>
      <c r="W115" s="6"/>
      <c r="X115" s="6"/>
      <c r="Y115" s="1"/>
      <c r="Z115" s="58"/>
      <c r="AA115" s="1"/>
      <c r="AB115" s="1"/>
      <c r="AC115" s="23">
        <f t="shared" si="99"/>
        <v>0</v>
      </c>
      <c r="AD115" s="38">
        <f t="shared" si="100"/>
        <v>0</v>
      </c>
      <c r="AE115" s="31">
        <f t="shared" si="101"/>
        <v>0</v>
      </c>
      <c r="AF115" s="31">
        <f t="shared" si="102"/>
        <v>0</v>
      </c>
      <c r="AG115" s="6"/>
      <c r="AH115" s="6"/>
      <c r="AI115" s="6"/>
      <c r="AJ115" s="6"/>
      <c r="AK115" s="861"/>
    </row>
    <row r="116" spans="3:37" x14ac:dyDescent="0.25">
      <c r="C116" s="46"/>
      <c r="D116" s="46"/>
      <c r="E116" s="46"/>
      <c r="F116" s="46"/>
      <c r="G116" s="46"/>
      <c r="H116" s="46"/>
      <c r="I116" s="46"/>
      <c r="J116" s="46"/>
      <c r="K116" s="46"/>
      <c r="L116" s="46"/>
      <c r="M116" s="46"/>
      <c r="N116" s="46"/>
      <c r="O116" s="42" t="s">
        <v>1557</v>
      </c>
      <c r="P116" s="40">
        <v>60623</v>
      </c>
      <c r="Q116" s="232" t="s">
        <v>536</v>
      </c>
      <c r="R116" s="73">
        <v>60623</v>
      </c>
      <c r="S116" s="40" t="s">
        <v>399</v>
      </c>
      <c r="T116" s="59"/>
      <c r="U116" s="59"/>
      <c r="V116" s="23">
        <f t="shared" si="90"/>
        <v>0</v>
      </c>
      <c r="W116" s="6"/>
      <c r="X116" s="6"/>
      <c r="Y116" s="1"/>
      <c r="Z116" s="58"/>
      <c r="AA116" s="1"/>
      <c r="AB116" s="1"/>
      <c r="AC116" s="23">
        <f t="shared" si="99"/>
        <v>0</v>
      </c>
      <c r="AD116" s="38">
        <f t="shared" si="100"/>
        <v>0</v>
      </c>
      <c r="AE116" s="31">
        <f t="shared" si="101"/>
        <v>0</v>
      </c>
      <c r="AF116" s="31">
        <f t="shared" si="102"/>
        <v>0</v>
      </c>
      <c r="AG116" s="6"/>
      <c r="AH116" s="6"/>
      <c r="AI116" s="6"/>
      <c r="AJ116" s="6"/>
      <c r="AK116" s="861"/>
    </row>
    <row r="117" spans="3:37" x14ac:dyDescent="0.25">
      <c r="C117" s="46"/>
      <c r="D117" s="46"/>
      <c r="E117" s="46"/>
      <c r="F117" s="46"/>
      <c r="G117" s="46"/>
      <c r="H117" s="46"/>
      <c r="I117" s="46"/>
      <c r="J117" s="46"/>
      <c r="K117" s="46"/>
      <c r="L117" s="46"/>
      <c r="M117" s="46"/>
      <c r="N117" s="46"/>
      <c r="O117" s="42" t="s">
        <v>1557</v>
      </c>
      <c r="P117" s="40">
        <v>60624</v>
      </c>
      <c r="Q117" s="232" t="s">
        <v>536</v>
      </c>
      <c r="R117" s="73">
        <v>60624</v>
      </c>
      <c r="S117" s="474" t="s">
        <v>1549</v>
      </c>
      <c r="T117" s="59"/>
      <c r="U117" s="59"/>
      <c r="V117" s="23">
        <f t="shared" si="90"/>
        <v>0</v>
      </c>
      <c r="W117" s="6"/>
      <c r="X117" s="6"/>
      <c r="Y117" s="1"/>
      <c r="Z117" s="58"/>
      <c r="AA117" s="1"/>
      <c r="AB117" s="1"/>
      <c r="AC117" s="23">
        <f t="shared" si="99"/>
        <v>0</v>
      </c>
      <c r="AD117" s="38">
        <f t="shared" si="100"/>
        <v>0</v>
      </c>
      <c r="AE117" s="31">
        <f t="shared" si="101"/>
        <v>0</v>
      </c>
      <c r="AF117" s="31">
        <f t="shared" si="102"/>
        <v>0</v>
      </c>
      <c r="AG117" s="6"/>
      <c r="AH117" s="6"/>
      <c r="AI117" s="6"/>
      <c r="AJ117" s="6"/>
      <c r="AK117" s="861"/>
    </row>
    <row r="118" spans="3:37" x14ac:dyDescent="0.25">
      <c r="C118" s="46"/>
      <c r="D118" s="46"/>
      <c r="E118" s="46"/>
      <c r="F118" s="46"/>
      <c r="G118" s="46"/>
      <c r="H118" s="46"/>
      <c r="I118" s="46"/>
      <c r="J118" s="46"/>
      <c r="K118" s="46"/>
      <c r="L118" s="46"/>
      <c r="M118" s="46"/>
      <c r="N118" s="46"/>
      <c r="O118" s="42" t="s">
        <v>225</v>
      </c>
      <c r="P118" s="20" t="s">
        <v>225</v>
      </c>
      <c r="Q118" s="232" t="s">
        <v>536</v>
      </c>
      <c r="R118" s="20">
        <v>60625</v>
      </c>
      <c r="S118" s="20" t="s">
        <v>2392</v>
      </c>
      <c r="T118" s="59"/>
      <c r="U118" s="59"/>
      <c r="V118" s="23">
        <f t="shared" si="90"/>
        <v>0</v>
      </c>
      <c r="W118" s="80" t="str">
        <f>+IF(V118=0,"","A détailler")</f>
        <v/>
      </c>
      <c r="X118" s="6"/>
      <c r="Y118" s="38">
        <f>-V118</f>
        <v>0</v>
      </c>
      <c r="Z118" s="57"/>
      <c r="AA118" s="6"/>
      <c r="AB118" s="6"/>
      <c r="AC118" s="6"/>
      <c r="AD118" s="6"/>
      <c r="AE118" s="6"/>
      <c r="AF118" s="6"/>
      <c r="AG118" s="6"/>
      <c r="AH118" s="6"/>
      <c r="AI118" s="6"/>
      <c r="AJ118" s="6"/>
      <c r="AK118" s="861"/>
    </row>
    <row r="119" spans="3:37" x14ac:dyDescent="0.25">
      <c r="C119" s="46"/>
      <c r="D119" s="46"/>
      <c r="E119" s="46"/>
      <c r="F119" s="46"/>
      <c r="G119" s="46"/>
      <c r="H119" s="46"/>
      <c r="I119" s="46"/>
      <c r="J119" s="46"/>
      <c r="K119" s="46"/>
      <c r="L119" s="46"/>
      <c r="M119" s="46"/>
      <c r="N119" s="46"/>
      <c r="O119" s="42" t="s">
        <v>1557</v>
      </c>
      <c r="P119" s="40" t="s">
        <v>44</v>
      </c>
      <c r="Q119" s="232" t="s">
        <v>536</v>
      </c>
      <c r="R119" s="132" t="s">
        <v>44</v>
      </c>
      <c r="S119" s="16" t="s">
        <v>2393</v>
      </c>
      <c r="T119" s="63"/>
      <c r="U119" s="63"/>
      <c r="V119" s="6"/>
      <c r="W119" s="6"/>
      <c r="X119" s="6"/>
      <c r="Y119" s="1"/>
      <c r="Z119" s="58"/>
      <c r="AA119" s="1"/>
      <c r="AB119" s="1"/>
      <c r="AC119" s="23">
        <f t="shared" ref="AC119:AC120" si="103">+AA119+AB119+V119+Y119+X119</f>
        <v>0</v>
      </c>
      <c r="AD119" s="38">
        <f t="shared" ref="AD119:AD120" si="104">SUM(AF119:AJ119)</f>
        <v>0</v>
      </c>
      <c r="AE119" s="31">
        <f t="shared" ref="AE119:AE120" si="105">AC119-AD119</f>
        <v>0</v>
      </c>
      <c r="AF119" s="31">
        <f t="shared" ref="AF119:AF120" si="106">AC119</f>
        <v>0</v>
      </c>
      <c r="AG119" s="6"/>
      <c r="AH119" s="6"/>
      <c r="AI119" s="6"/>
      <c r="AJ119" s="6"/>
      <c r="AK119" s="861"/>
    </row>
    <row r="120" spans="3:37" x14ac:dyDescent="0.25">
      <c r="C120" s="46"/>
      <c r="D120" s="46"/>
      <c r="E120" s="46"/>
      <c r="F120" s="46"/>
      <c r="G120" s="46"/>
      <c r="H120" s="46"/>
      <c r="I120" s="46"/>
      <c r="J120" s="46"/>
      <c r="K120" s="46"/>
      <c r="L120" s="46"/>
      <c r="M120" s="46"/>
      <c r="N120" s="46"/>
      <c r="O120" s="42" t="s">
        <v>1557</v>
      </c>
      <c r="P120" s="40" t="s">
        <v>1231</v>
      </c>
      <c r="Q120" s="232" t="s">
        <v>536</v>
      </c>
      <c r="R120" s="132" t="s">
        <v>1231</v>
      </c>
      <c r="S120" s="16" t="s">
        <v>1393</v>
      </c>
      <c r="T120" s="63"/>
      <c r="U120" s="63"/>
      <c r="V120" s="6"/>
      <c r="W120" s="6"/>
      <c r="X120" s="6"/>
      <c r="Y120" s="1"/>
      <c r="Z120" s="58"/>
      <c r="AA120" s="1"/>
      <c r="AB120" s="1"/>
      <c r="AC120" s="23">
        <f t="shared" si="103"/>
        <v>0</v>
      </c>
      <c r="AD120" s="38">
        <f t="shared" si="104"/>
        <v>0</v>
      </c>
      <c r="AE120" s="31">
        <f t="shared" si="105"/>
        <v>0</v>
      </c>
      <c r="AF120" s="31">
        <f t="shared" si="106"/>
        <v>0</v>
      </c>
      <c r="AG120" s="6"/>
      <c r="AH120" s="6"/>
      <c r="AI120" s="6"/>
      <c r="AJ120" s="6"/>
      <c r="AK120" s="861"/>
    </row>
    <row r="121" spans="3:37" x14ac:dyDescent="0.25">
      <c r="C121" s="46"/>
      <c r="D121" s="46"/>
      <c r="E121" s="46"/>
      <c r="F121" s="46"/>
      <c r="G121" s="46"/>
      <c r="H121" s="46"/>
      <c r="I121" s="46"/>
      <c r="J121" s="46"/>
      <c r="K121" s="46"/>
      <c r="L121" s="46"/>
      <c r="M121" s="46"/>
      <c r="N121" s="46"/>
      <c r="O121" s="42" t="s">
        <v>225</v>
      </c>
      <c r="P121" s="20" t="s">
        <v>225</v>
      </c>
      <c r="Q121" s="232" t="s">
        <v>536</v>
      </c>
      <c r="R121" s="20">
        <v>60626</v>
      </c>
      <c r="S121" s="20" t="s">
        <v>2232</v>
      </c>
      <c r="T121" s="59"/>
      <c r="U121" s="59"/>
      <c r="V121" s="23">
        <f t="shared" ref="V121:V127" si="107">+T121-U121</f>
        <v>0</v>
      </c>
      <c r="W121" s="80" t="str">
        <f>+IF(V121=0,"","A détailler")</f>
        <v/>
      </c>
      <c r="X121" s="6"/>
      <c r="Y121" s="38">
        <f>-V121</f>
        <v>0</v>
      </c>
      <c r="Z121" s="57"/>
      <c r="AA121" s="6"/>
      <c r="AB121" s="6"/>
      <c r="AC121" s="6"/>
      <c r="AD121" s="6"/>
      <c r="AE121" s="6"/>
      <c r="AF121" s="6"/>
      <c r="AG121" s="6"/>
      <c r="AH121" s="6"/>
      <c r="AI121" s="6"/>
      <c r="AJ121" s="6"/>
      <c r="AK121" s="861"/>
    </row>
    <row r="122" spans="3:37" x14ac:dyDescent="0.25">
      <c r="C122" s="46"/>
      <c r="D122" s="46"/>
      <c r="E122" s="46"/>
      <c r="F122" s="46"/>
      <c r="G122" s="46"/>
      <c r="H122" s="46"/>
      <c r="I122" s="46"/>
      <c r="J122" s="46"/>
      <c r="K122" s="46"/>
      <c r="L122" s="46"/>
      <c r="M122" s="46"/>
      <c r="N122" s="46"/>
      <c r="O122" s="42" t="s">
        <v>1557</v>
      </c>
      <c r="P122" s="40">
        <v>606261</v>
      </c>
      <c r="Q122" s="232" t="s">
        <v>536</v>
      </c>
      <c r="R122" s="73">
        <v>606261</v>
      </c>
      <c r="S122" s="40" t="s">
        <v>931</v>
      </c>
      <c r="T122" s="59"/>
      <c r="U122" s="59"/>
      <c r="V122" s="23">
        <f t="shared" si="107"/>
        <v>0</v>
      </c>
      <c r="W122" s="6"/>
      <c r="X122" s="6"/>
      <c r="Y122" s="1"/>
      <c r="Z122" s="58"/>
      <c r="AA122" s="1"/>
      <c r="AB122" s="1"/>
      <c r="AC122" s="23">
        <f t="shared" ref="AC122:AC126" si="108">+AA122+AB122+V122+Y122+X122</f>
        <v>0</v>
      </c>
      <c r="AD122" s="38">
        <f t="shared" ref="AD122:AD126" si="109">SUM(AF122:AJ122)</f>
        <v>0</v>
      </c>
      <c r="AE122" s="31">
        <f t="shared" ref="AE122:AE126" si="110">AC122-AD122</f>
        <v>0</v>
      </c>
      <c r="AF122" s="31">
        <f t="shared" ref="AF122:AF126" si="111">AC122</f>
        <v>0</v>
      </c>
      <c r="AG122" s="6"/>
      <c r="AH122" s="6"/>
      <c r="AI122" s="6"/>
      <c r="AJ122" s="6"/>
      <c r="AK122" s="861"/>
    </row>
    <row r="123" spans="3:37" x14ac:dyDescent="0.25">
      <c r="C123" s="46"/>
      <c r="D123" s="46"/>
      <c r="E123" s="46"/>
      <c r="F123" s="46"/>
      <c r="G123" s="46"/>
      <c r="H123" s="46"/>
      <c r="I123" s="46"/>
      <c r="J123" s="46"/>
      <c r="K123" s="46"/>
      <c r="L123" s="46"/>
      <c r="M123" s="46"/>
      <c r="N123" s="46"/>
      <c r="O123" s="42" t="s">
        <v>1557</v>
      </c>
      <c r="P123" s="40">
        <v>606262</v>
      </c>
      <c r="Q123" s="232" t="s">
        <v>536</v>
      </c>
      <c r="R123" s="73">
        <v>606262</v>
      </c>
      <c r="S123" s="40" t="s">
        <v>2565</v>
      </c>
      <c r="T123" s="59"/>
      <c r="U123" s="59"/>
      <c r="V123" s="23">
        <f t="shared" si="107"/>
        <v>0</v>
      </c>
      <c r="W123" s="6"/>
      <c r="X123" s="6"/>
      <c r="Y123" s="1"/>
      <c r="Z123" s="58"/>
      <c r="AA123" s="1"/>
      <c r="AB123" s="1"/>
      <c r="AC123" s="23">
        <f t="shared" si="108"/>
        <v>0</v>
      </c>
      <c r="AD123" s="38">
        <f t="shared" si="109"/>
        <v>0</v>
      </c>
      <c r="AE123" s="31">
        <f t="shared" si="110"/>
        <v>0</v>
      </c>
      <c r="AF123" s="31">
        <f t="shared" si="111"/>
        <v>0</v>
      </c>
      <c r="AG123" s="6"/>
      <c r="AH123" s="6"/>
      <c r="AI123" s="6"/>
      <c r="AJ123" s="6"/>
      <c r="AK123" s="861"/>
    </row>
    <row r="124" spans="3:37" x14ac:dyDescent="0.25">
      <c r="C124" s="46"/>
      <c r="D124" s="46"/>
      <c r="E124" s="46"/>
      <c r="F124" s="46"/>
      <c r="G124" s="46"/>
      <c r="H124" s="46"/>
      <c r="I124" s="46"/>
      <c r="J124" s="46"/>
      <c r="K124" s="46"/>
      <c r="L124" s="46"/>
      <c r="M124" s="46"/>
      <c r="N124" s="46"/>
      <c r="O124" s="42" t="s">
        <v>1557</v>
      </c>
      <c r="P124" s="40">
        <v>606263</v>
      </c>
      <c r="Q124" s="232" t="s">
        <v>536</v>
      </c>
      <c r="R124" s="73">
        <v>606263</v>
      </c>
      <c r="S124" s="16" t="s">
        <v>2235</v>
      </c>
      <c r="T124" s="59"/>
      <c r="U124" s="59"/>
      <c r="V124" s="23">
        <f t="shared" si="107"/>
        <v>0</v>
      </c>
      <c r="W124" s="6"/>
      <c r="X124" s="6"/>
      <c r="Y124" s="1"/>
      <c r="Z124" s="58"/>
      <c r="AA124" s="1"/>
      <c r="AB124" s="1"/>
      <c r="AC124" s="23">
        <f t="shared" si="108"/>
        <v>0</v>
      </c>
      <c r="AD124" s="38">
        <f t="shared" si="109"/>
        <v>0</v>
      </c>
      <c r="AE124" s="31">
        <f t="shared" si="110"/>
        <v>0</v>
      </c>
      <c r="AF124" s="31">
        <f t="shared" si="111"/>
        <v>0</v>
      </c>
      <c r="AG124" s="6"/>
      <c r="AH124" s="6"/>
      <c r="AI124" s="6"/>
      <c r="AJ124" s="6"/>
      <c r="AK124" s="861"/>
    </row>
    <row r="125" spans="3:37" x14ac:dyDescent="0.25">
      <c r="C125" s="46"/>
      <c r="D125" s="46"/>
      <c r="E125" s="46"/>
      <c r="F125" s="46"/>
      <c r="G125" s="46"/>
      <c r="H125" s="46"/>
      <c r="I125" s="46"/>
      <c r="J125" s="46"/>
      <c r="K125" s="46"/>
      <c r="L125" s="46"/>
      <c r="M125" s="46"/>
      <c r="N125" s="46"/>
      <c r="O125" s="42" t="s">
        <v>1557</v>
      </c>
      <c r="P125" s="40">
        <v>606268</v>
      </c>
      <c r="Q125" s="232" t="s">
        <v>536</v>
      </c>
      <c r="R125" s="73">
        <v>606268</v>
      </c>
      <c r="S125" s="40" t="s">
        <v>1087</v>
      </c>
      <c r="T125" s="59"/>
      <c r="U125" s="59"/>
      <c r="V125" s="23">
        <f t="shared" si="107"/>
        <v>0</v>
      </c>
      <c r="W125" s="6"/>
      <c r="X125" s="6"/>
      <c r="Y125" s="1"/>
      <c r="Z125" s="58"/>
      <c r="AA125" s="1"/>
      <c r="AB125" s="1"/>
      <c r="AC125" s="23">
        <f t="shared" si="108"/>
        <v>0</v>
      </c>
      <c r="AD125" s="38">
        <f t="shared" si="109"/>
        <v>0</v>
      </c>
      <c r="AE125" s="31">
        <f t="shared" si="110"/>
        <v>0</v>
      </c>
      <c r="AF125" s="31">
        <f t="shared" si="111"/>
        <v>0</v>
      </c>
      <c r="AG125" s="6"/>
      <c r="AH125" s="6"/>
      <c r="AI125" s="6"/>
      <c r="AJ125" s="6"/>
      <c r="AK125" s="861"/>
    </row>
    <row r="126" spans="3:37" x14ac:dyDescent="0.25">
      <c r="C126" s="46"/>
      <c r="D126" s="46"/>
      <c r="E126" s="46"/>
      <c r="F126" s="46"/>
      <c r="G126" s="46"/>
      <c r="H126" s="46"/>
      <c r="I126" s="46"/>
      <c r="J126" s="46"/>
      <c r="K126" s="46"/>
      <c r="L126" s="46"/>
      <c r="M126" s="46"/>
      <c r="N126" s="46"/>
      <c r="O126" s="42" t="s">
        <v>1557</v>
      </c>
      <c r="P126" s="54">
        <v>6063</v>
      </c>
      <c r="Q126" s="232" t="s">
        <v>536</v>
      </c>
      <c r="R126" s="73">
        <v>6063</v>
      </c>
      <c r="S126" s="16" t="s">
        <v>2048</v>
      </c>
      <c r="T126" s="59"/>
      <c r="U126" s="59"/>
      <c r="V126" s="23">
        <f t="shared" si="107"/>
        <v>0</v>
      </c>
      <c r="W126" s="6"/>
      <c r="X126" s="6"/>
      <c r="Y126" s="1"/>
      <c r="Z126" s="58"/>
      <c r="AA126" s="1"/>
      <c r="AB126" s="1"/>
      <c r="AC126" s="23">
        <f t="shared" si="108"/>
        <v>0</v>
      </c>
      <c r="AD126" s="38">
        <f t="shared" si="109"/>
        <v>0</v>
      </c>
      <c r="AE126" s="31">
        <f t="shared" si="110"/>
        <v>0</v>
      </c>
      <c r="AF126" s="31">
        <f t="shared" si="111"/>
        <v>0</v>
      </c>
      <c r="AG126" s="6"/>
      <c r="AH126" s="6"/>
      <c r="AI126" s="6"/>
      <c r="AJ126" s="6"/>
      <c r="AK126" s="861"/>
    </row>
    <row r="127" spans="3:37" x14ac:dyDescent="0.25">
      <c r="C127" s="46"/>
      <c r="D127" s="46"/>
      <c r="E127" s="46"/>
      <c r="F127" s="46"/>
      <c r="G127" s="46"/>
      <c r="H127" s="46"/>
      <c r="I127" s="46"/>
      <c r="J127" s="46"/>
      <c r="K127" s="46"/>
      <c r="L127" s="46"/>
      <c r="M127" s="46"/>
      <c r="N127" s="46"/>
      <c r="O127" s="42" t="s">
        <v>225</v>
      </c>
      <c r="P127" s="20" t="s">
        <v>225</v>
      </c>
      <c r="Q127" s="232" t="s">
        <v>1211</v>
      </c>
      <c r="R127" s="20">
        <v>6066</v>
      </c>
      <c r="S127" s="20" t="s">
        <v>926</v>
      </c>
      <c r="T127" s="59"/>
      <c r="U127" s="59"/>
      <c r="V127" s="23">
        <f t="shared" si="107"/>
        <v>0</v>
      </c>
      <c r="W127" s="80" t="str">
        <f>+IF(V127=0,"","A détailler")</f>
        <v/>
      </c>
      <c r="X127" s="6"/>
      <c r="Y127" s="38">
        <f>-V127</f>
        <v>0</v>
      </c>
      <c r="Z127" s="57"/>
      <c r="AA127" s="6"/>
      <c r="AB127" s="6"/>
      <c r="AC127" s="6"/>
      <c r="AD127" s="6"/>
      <c r="AE127" s="6"/>
      <c r="AF127" s="6"/>
      <c r="AG127" s="6"/>
      <c r="AH127" s="6"/>
      <c r="AI127" s="6"/>
      <c r="AJ127" s="6"/>
      <c r="AK127" s="861"/>
    </row>
    <row r="128" spans="3:37" ht="20.399999999999999" x14ac:dyDescent="0.25">
      <c r="C128" s="46"/>
      <c r="D128" s="46"/>
      <c r="E128" s="46"/>
      <c r="F128" s="46"/>
      <c r="G128" s="46"/>
      <c r="H128" s="46"/>
      <c r="I128" s="46"/>
      <c r="J128" s="46"/>
      <c r="K128" s="46"/>
      <c r="L128" s="46"/>
      <c r="M128" s="46"/>
      <c r="N128" s="46"/>
      <c r="O128" s="42" t="s">
        <v>1557</v>
      </c>
      <c r="P128" s="54" t="s">
        <v>1067</v>
      </c>
      <c r="Q128" s="232" t="s">
        <v>1211</v>
      </c>
      <c r="R128" s="536" t="s">
        <v>1067</v>
      </c>
      <c r="S128" s="54" t="s">
        <v>394</v>
      </c>
      <c r="T128" s="63"/>
      <c r="U128" s="63"/>
      <c r="V128" s="6"/>
      <c r="W128" s="6"/>
      <c r="X128" s="6"/>
      <c r="Y128" s="1"/>
      <c r="Z128" s="58"/>
      <c r="AA128" s="1"/>
      <c r="AB128" s="1"/>
      <c r="AC128" s="23">
        <f t="shared" ref="AC128:AC138" si="112">+AA128+AB128+V128+Y128+X128</f>
        <v>0</v>
      </c>
      <c r="AD128" s="38">
        <f t="shared" ref="AD128:AD138" si="113">SUM(AF128:AJ128)</f>
        <v>0</v>
      </c>
      <c r="AE128" s="31">
        <f t="shared" ref="AE128:AE138" si="114">AC128-AD128</f>
        <v>0</v>
      </c>
      <c r="AF128" s="31">
        <f t="shared" ref="AF128:AF138" si="115">AC128</f>
        <v>0</v>
      </c>
      <c r="AG128" s="6"/>
      <c r="AH128" s="6"/>
      <c r="AI128" s="6"/>
      <c r="AJ128" s="6"/>
      <c r="AK128" s="861"/>
    </row>
    <row r="129" spans="3:37" ht="20.399999999999999" x14ac:dyDescent="0.25">
      <c r="C129" s="46"/>
      <c r="D129" s="46"/>
      <c r="E129" s="46"/>
      <c r="F129" s="46"/>
      <c r="G129" s="46"/>
      <c r="H129" s="46"/>
      <c r="I129" s="46"/>
      <c r="J129" s="46"/>
      <c r="K129" s="46"/>
      <c r="L129" s="46"/>
      <c r="M129" s="46"/>
      <c r="N129" s="46"/>
      <c r="O129" s="42" t="s">
        <v>1557</v>
      </c>
      <c r="P129" s="54" t="s">
        <v>1690</v>
      </c>
      <c r="Q129" s="232" t="s">
        <v>1211</v>
      </c>
      <c r="R129" s="536" t="s">
        <v>1690</v>
      </c>
      <c r="S129" s="40" t="s">
        <v>927</v>
      </c>
      <c r="T129" s="63"/>
      <c r="U129" s="63"/>
      <c r="V129" s="6"/>
      <c r="W129" s="6"/>
      <c r="X129" s="6"/>
      <c r="Y129" s="1"/>
      <c r="Z129" s="58"/>
      <c r="AA129" s="1"/>
      <c r="AB129" s="1"/>
      <c r="AC129" s="23">
        <f t="shared" si="112"/>
        <v>0</v>
      </c>
      <c r="AD129" s="38">
        <f t="shared" si="113"/>
        <v>0</v>
      </c>
      <c r="AE129" s="31">
        <f t="shared" si="114"/>
        <v>0</v>
      </c>
      <c r="AF129" s="31">
        <f t="shared" si="115"/>
        <v>0</v>
      </c>
      <c r="AG129" s="6"/>
      <c r="AH129" s="6"/>
      <c r="AI129" s="6"/>
      <c r="AJ129" s="6"/>
      <c r="AK129" s="861"/>
    </row>
    <row r="130" spans="3:37" x14ac:dyDescent="0.25">
      <c r="C130" s="46"/>
      <c r="D130" s="46"/>
      <c r="E130" s="46"/>
      <c r="F130" s="46"/>
      <c r="G130" s="46"/>
      <c r="H130" s="46"/>
      <c r="I130" s="46"/>
      <c r="J130" s="46"/>
      <c r="K130" s="46"/>
      <c r="L130" s="46"/>
      <c r="M130" s="46"/>
      <c r="N130" s="46"/>
      <c r="O130" s="42" t="s">
        <v>1557</v>
      </c>
      <c r="P130" s="54" t="s">
        <v>1529</v>
      </c>
      <c r="Q130" s="232" t="s">
        <v>1211</v>
      </c>
      <c r="R130" s="536" t="s">
        <v>1529</v>
      </c>
      <c r="S130" s="54" t="s">
        <v>1709</v>
      </c>
      <c r="T130" s="63"/>
      <c r="U130" s="63"/>
      <c r="V130" s="6"/>
      <c r="W130" s="6"/>
      <c r="X130" s="6"/>
      <c r="Y130" s="1"/>
      <c r="Z130" s="58"/>
      <c r="AA130" s="1"/>
      <c r="AB130" s="1"/>
      <c r="AC130" s="23">
        <f t="shared" si="112"/>
        <v>0</v>
      </c>
      <c r="AD130" s="38">
        <f t="shared" si="113"/>
        <v>0</v>
      </c>
      <c r="AE130" s="31">
        <f t="shared" si="114"/>
        <v>0</v>
      </c>
      <c r="AF130" s="31">
        <f t="shared" si="115"/>
        <v>0</v>
      </c>
      <c r="AG130" s="6"/>
      <c r="AH130" s="6"/>
      <c r="AI130" s="6"/>
      <c r="AJ130" s="6"/>
      <c r="AK130" s="861"/>
    </row>
    <row r="131" spans="3:37" x14ac:dyDescent="0.25">
      <c r="C131" s="46"/>
      <c r="D131" s="46"/>
      <c r="E131" s="46"/>
      <c r="F131" s="46"/>
      <c r="G131" s="46"/>
      <c r="H131" s="46"/>
      <c r="I131" s="46"/>
      <c r="J131" s="46"/>
      <c r="K131" s="46"/>
      <c r="L131" s="46"/>
      <c r="M131" s="46"/>
      <c r="N131" s="46"/>
      <c r="O131" s="42" t="s">
        <v>1557</v>
      </c>
      <c r="P131" s="54" t="s">
        <v>2208</v>
      </c>
      <c r="Q131" s="232" t="s">
        <v>1211</v>
      </c>
      <c r="R131" s="536" t="s">
        <v>2208</v>
      </c>
      <c r="S131" s="54" t="s">
        <v>141</v>
      </c>
      <c r="T131" s="63"/>
      <c r="U131" s="63"/>
      <c r="V131" s="6"/>
      <c r="W131" s="6"/>
      <c r="X131" s="6"/>
      <c r="Y131" s="1"/>
      <c r="Z131" s="58"/>
      <c r="AA131" s="1"/>
      <c r="AB131" s="1"/>
      <c r="AC131" s="23">
        <f t="shared" si="112"/>
        <v>0</v>
      </c>
      <c r="AD131" s="38">
        <f t="shared" si="113"/>
        <v>0</v>
      </c>
      <c r="AE131" s="31">
        <f t="shared" si="114"/>
        <v>0</v>
      </c>
      <c r="AF131" s="31">
        <f t="shared" si="115"/>
        <v>0</v>
      </c>
      <c r="AG131" s="6"/>
      <c r="AH131" s="6"/>
      <c r="AI131" s="6"/>
      <c r="AJ131" s="6"/>
      <c r="AK131" s="861"/>
    </row>
    <row r="132" spans="3:37" x14ac:dyDescent="0.25">
      <c r="C132" s="46"/>
      <c r="D132" s="46"/>
      <c r="E132" s="46"/>
      <c r="F132" s="46"/>
      <c r="G132" s="46"/>
      <c r="H132" s="46"/>
      <c r="I132" s="46"/>
      <c r="J132" s="46"/>
      <c r="K132" s="46"/>
      <c r="L132" s="46"/>
      <c r="M132" s="46"/>
      <c r="N132" s="46"/>
      <c r="O132" s="42" t="s">
        <v>1557</v>
      </c>
      <c r="P132" s="54" t="s">
        <v>2473</v>
      </c>
      <c r="Q132" s="232" t="s">
        <v>1211</v>
      </c>
      <c r="R132" s="254" t="s">
        <v>2473</v>
      </c>
      <c r="S132" s="54" t="s">
        <v>1955</v>
      </c>
      <c r="T132" s="63"/>
      <c r="U132" s="63"/>
      <c r="V132" s="6"/>
      <c r="W132" s="6"/>
      <c r="X132" s="6"/>
      <c r="Y132" s="1"/>
      <c r="Z132" s="58"/>
      <c r="AA132" s="1"/>
      <c r="AB132" s="1"/>
      <c r="AC132" s="23">
        <f t="shared" si="112"/>
        <v>0</v>
      </c>
      <c r="AD132" s="38">
        <f t="shared" si="113"/>
        <v>0</v>
      </c>
      <c r="AE132" s="31">
        <f t="shared" si="114"/>
        <v>0</v>
      </c>
      <c r="AF132" s="31">
        <f t="shared" si="115"/>
        <v>0</v>
      </c>
      <c r="AG132" s="6"/>
      <c r="AH132" s="6"/>
      <c r="AI132" s="6"/>
      <c r="AJ132" s="6"/>
      <c r="AK132" s="861"/>
    </row>
    <row r="133" spans="3:37" x14ac:dyDescent="0.25">
      <c r="C133" s="46"/>
      <c r="D133" s="46"/>
      <c r="E133" s="46"/>
      <c r="F133" s="46"/>
      <c r="G133" s="46"/>
      <c r="H133" s="46"/>
      <c r="I133" s="46"/>
      <c r="J133" s="46"/>
      <c r="K133" s="46"/>
      <c r="L133" s="46"/>
      <c r="M133" s="46"/>
      <c r="N133" s="46"/>
      <c r="O133" s="42" t="s">
        <v>1557</v>
      </c>
      <c r="P133" s="54" t="s">
        <v>1869</v>
      </c>
      <c r="Q133" s="232" t="s">
        <v>1211</v>
      </c>
      <c r="R133" s="536" t="s">
        <v>1869</v>
      </c>
      <c r="S133" s="54" t="s">
        <v>738</v>
      </c>
      <c r="T133" s="63"/>
      <c r="U133" s="63"/>
      <c r="V133" s="6"/>
      <c r="W133" s="6"/>
      <c r="X133" s="6"/>
      <c r="Y133" s="1"/>
      <c r="Z133" s="58"/>
      <c r="AA133" s="1"/>
      <c r="AB133" s="1"/>
      <c r="AC133" s="23">
        <f t="shared" si="112"/>
        <v>0</v>
      </c>
      <c r="AD133" s="38">
        <f t="shared" si="113"/>
        <v>0</v>
      </c>
      <c r="AE133" s="31">
        <f t="shared" si="114"/>
        <v>0</v>
      </c>
      <c r="AF133" s="31">
        <f t="shared" si="115"/>
        <v>0</v>
      </c>
      <c r="AG133" s="6"/>
      <c r="AH133" s="6"/>
      <c r="AI133" s="6"/>
      <c r="AJ133" s="6"/>
      <c r="AK133" s="861"/>
    </row>
    <row r="134" spans="3:37" x14ac:dyDescent="0.25">
      <c r="C134" s="46"/>
      <c r="D134" s="46"/>
      <c r="E134" s="46"/>
      <c r="F134" s="46"/>
      <c r="G134" s="46"/>
      <c r="H134" s="46"/>
      <c r="I134" s="46"/>
      <c r="J134" s="46"/>
      <c r="K134" s="46"/>
      <c r="L134" s="46"/>
      <c r="M134" s="46"/>
      <c r="N134" s="46"/>
      <c r="O134" s="42" t="s">
        <v>1557</v>
      </c>
      <c r="P134" s="54" t="s">
        <v>2029</v>
      </c>
      <c r="Q134" s="232" t="s">
        <v>1211</v>
      </c>
      <c r="R134" s="536" t="s">
        <v>2029</v>
      </c>
      <c r="S134" s="54" t="s">
        <v>2230</v>
      </c>
      <c r="T134" s="63"/>
      <c r="U134" s="63"/>
      <c r="V134" s="6"/>
      <c r="W134" s="6"/>
      <c r="X134" s="6"/>
      <c r="Y134" s="1"/>
      <c r="Z134" s="58"/>
      <c r="AA134" s="1"/>
      <c r="AB134" s="1"/>
      <c r="AC134" s="23">
        <f t="shared" si="112"/>
        <v>0</v>
      </c>
      <c r="AD134" s="38">
        <f t="shared" si="113"/>
        <v>0</v>
      </c>
      <c r="AE134" s="31">
        <f t="shared" si="114"/>
        <v>0</v>
      </c>
      <c r="AF134" s="31">
        <f t="shared" si="115"/>
        <v>0</v>
      </c>
      <c r="AG134" s="6"/>
      <c r="AH134" s="6"/>
      <c r="AI134" s="6"/>
      <c r="AJ134" s="6"/>
      <c r="AK134" s="861"/>
    </row>
    <row r="135" spans="3:37" ht="20.399999999999999" x14ac:dyDescent="0.25">
      <c r="C135" s="46"/>
      <c r="D135" s="46"/>
      <c r="E135" s="46"/>
      <c r="F135" s="46">
        <v>0</v>
      </c>
      <c r="G135" s="46"/>
      <c r="H135" s="46">
        <v>0</v>
      </c>
      <c r="I135" s="46">
        <v>0</v>
      </c>
      <c r="J135" s="46"/>
      <c r="K135" s="46"/>
      <c r="L135" s="46"/>
      <c r="M135" s="46"/>
      <c r="N135" s="46"/>
      <c r="O135" s="42" t="s">
        <v>1557</v>
      </c>
      <c r="P135" s="54" t="s">
        <v>905</v>
      </c>
      <c r="Q135" s="232" t="s">
        <v>1211</v>
      </c>
      <c r="R135" s="536" t="s">
        <v>905</v>
      </c>
      <c r="S135" s="54" t="s">
        <v>838</v>
      </c>
      <c r="T135" s="63"/>
      <c r="U135" s="63"/>
      <c r="V135" s="6"/>
      <c r="W135" s="6"/>
      <c r="X135" s="6"/>
      <c r="Y135" s="1"/>
      <c r="Z135" s="58"/>
      <c r="AA135" s="1"/>
      <c r="AB135" s="1"/>
      <c r="AC135" s="23">
        <f t="shared" si="112"/>
        <v>0</v>
      </c>
      <c r="AD135" s="38">
        <f t="shared" si="113"/>
        <v>0</v>
      </c>
      <c r="AE135" s="31">
        <f t="shared" si="114"/>
        <v>0</v>
      </c>
      <c r="AF135" s="31">
        <f t="shared" si="115"/>
        <v>0</v>
      </c>
      <c r="AG135" s="6"/>
      <c r="AH135" s="6"/>
      <c r="AI135" s="6"/>
      <c r="AJ135" s="6"/>
      <c r="AK135" s="861"/>
    </row>
    <row r="136" spans="3:37" ht="30.6" x14ac:dyDescent="0.25">
      <c r="C136" s="46"/>
      <c r="D136" s="46"/>
      <c r="E136" s="46"/>
      <c r="F136" s="46"/>
      <c r="G136" s="46"/>
      <c r="H136" s="46"/>
      <c r="I136" s="46"/>
      <c r="J136" s="46"/>
      <c r="K136" s="46"/>
      <c r="L136" s="46"/>
      <c r="M136" s="46"/>
      <c r="N136" s="46"/>
      <c r="O136" s="42" t="s">
        <v>1557</v>
      </c>
      <c r="P136" s="54" t="s">
        <v>1372</v>
      </c>
      <c r="Q136" s="232" t="s">
        <v>1211</v>
      </c>
      <c r="R136" s="536" t="s">
        <v>1372</v>
      </c>
      <c r="S136" s="54" t="s">
        <v>928</v>
      </c>
      <c r="T136" s="63"/>
      <c r="U136" s="63"/>
      <c r="V136" s="6"/>
      <c r="W136" s="6"/>
      <c r="X136" s="6"/>
      <c r="Y136" s="1"/>
      <c r="Z136" s="58"/>
      <c r="AA136" s="1"/>
      <c r="AB136" s="1"/>
      <c r="AC136" s="23">
        <f t="shared" si="112"/>
        <v>0</v>
      </c>
      <c r="AD136" s="38">
        <f t="shared" si="113"/>
        <v>0</v>
      </c>
      <c r="AE136" s="31">
        <f t="shared" si="114"/>
        <v>0</v>
      </c>
      <c r="AF136" s="31">
        <f t="shared" si="115"/>
        <v>0</v>
      </c>
      <c r="AG136" s="6"/>
      <c r="AH136" s="6"/>
      <c r="AI136" s="6"/>
      <c r="AJ136" s="6"/>
      <c r="AK136" s="861"/>
    </row>
    <row r="137" spans="3:37" x14ac:dyDescent="0.25">
      <c r="C137" s="46"/>
      <c r="D137" s="46"/>
      <c r="E137" s="46"/>
      <c r="F137" s="46"/>
      <c r="G137" s="46"/>
      <c r="H137" s="46"/>
      <c r="I137" s="46"/>
      <c r="J137" s="46"/>
      <c r="K137" s="46"/>
      <c r="L137" s="46"/>
      <c r="M137" s="46"/>
      <c r="N137" s="46"/>
      <c r="O137" s="42" t="s">
        <v>1557</v>
      </c>
      <c r="P137" s="54">
        <v>6068</v>
      </c>
      <c r="Q137" s="232" t="s">
        <v>536</v>
      </c>
      <c r="R137" s="153">
        <v>6068</v>
      </c>
      <c r="S137" s="54" t="s">
        <v>167</v>
      </c>
      <c r="T137" s="59"/>
      <c r="U137" s="59"/>
      <c r="V137" s="23">
        <f t="shared" ref="V137:V141" si="116">+T137-U137</f>
        <v>0</v>
      </c>
      <c r="W137" s="6"/>
      <c r="X137" s="6"/>
      <c r="Y137" s="1"/>
      <c r="Z137" s="58"/>
      <c r="AA137" s="1"/>
      <c r="AB137" s="1"/>
      <c r="AC137" s="23">
        <f t="shared" si="112"/>
        <v>0</v>
      </c>
      <c r="AD137" s="38">
        <f t="shared" si="113"/>
        <v>0</v>
      </c>
      <c r="AE137" s="31">
        <f t="shared" si="114"/>
        <v>0</v>
      </c>
      <c r="AF137" s="31">
        <f t="shared" si="115"/>
        <v>0</v>
      </c>
      <c r="AG137" s="6"/>
      <c r="AH137" s="6"/>
      <c r="AI137" s="6"/>
      <c r="AJ137" s="6"/>
      <c r="AK137" s="861"/>
    </row>
    <row r="138" spans="3:37" ht="23.25" customHeight="1" x14ac:dyDescent="0.25">
      <c r="C138" s="46"/>
      <c r="D138" s="46"/>
      <c r="E138" s="46"/>
      <c r="F138" s="46"/>
      <c r="G138" s="46"/>
      <c r="H138" s="46"/>
      <c r="I138" s="46"/>
      <c r="J138" s="46"/>
      <c r="K138" s="46"/>
      <c r="L138" s="46"/>
      <c r="M138" s="46"/>
      <c r="N138" s="46"/>
      <c r="O138" s="42" t="s">
        <v>1557</v>
      </c>
      <c r="P138" s="54" t="s">
        <v>1904</v>
      </c>
      <c r="Q138" s="232" t="s">
        <v>1211</v>
      </c>
      <c r="R138" s="153">
        <v>6071</v>
      </c>
      <c r="S138" s="54" t="s">
        <v>2543</v>
      </c>
      <c r="T138" s="59"/>
      <c r="U138" s="59"/>
      <c r="V138" s="23">
        <f t="shared" si="116"/>
        <v>0</v>
      </c>
      <c r="W138" s="6"/>
      <c r="X138" s="87">
        <f>SUM(V139:V140)</f>
        <v>0</v>
      </c>
      <c r="Y138" s="1"/>
      <c r="Z138" s="58"/>
      <c r="AA138" s="1"/>
      <c r="AB138" s="1"/>
      <c r="AC138" s="23">
        <f t="shared" si="112"/>
        <v>0</v>
      </c>
      <c r="AD138" s="38">
        <f t="shared" si="113"/>
        <v>0</v>
      </c>
      <c r="AE138" s="31">
        <f t="shared" si="114"/>
        <v>0</v>
      </c>
      <c r="AF138" s="31">
        <f t="shared" si="115"/>
        <v>0</v>
      </c>
      <c r="AG138" s="6"/>
      <c r="AH138" s="6"/>
      <c r="AI138" s="6"/>
      <c r="AJ138" s="6"/>
      <c r="AK138" s="861"/>
    </row>
    <row r="139" spans="3:37" ht="23.25" customHeight="1" x14ac:dyDescent="0.25">
      <c r="C139" s="46"/>
      <c r="D139" s="46"/>
      <c r="E139" s="46"/>
      <c r="F139" s="46"/>
      <c r="G139" s="46"/>
      <c r="H139" s="46"/>
      <c r="I139" s="46"/>
      <c r="J139" s="46"/>
      <c r="K139" s="46"/>
      <c r="L139" s="46"/>
      <c r="M139" s="46"/>
      <c r="N139" s="46"/>
      <c r="O139" s="42" t="s">
        <v>225</v>
      </c>
      <c r="P139" s="20" t="s">
        <v>225</v>
      </c>
      <c r="Q139" s="232" t="s">
        <v>1211</v>
      </c>
      <c r="R139" s="20">
        <v>60711</v>
      </c>
      <c r="S139" s="20" t="s">
        <v>2544</v>
      </c>
      <c r="T139" s="59"/>
      <c r="U139" s="59"/>
      <c r="V139" s="23">
        <f t="shared" si="116"/>
        <v>0</v>
      </c>
      <c r="W139" s="87" t="str">
        <f t="shared" ref="W139:W140" si="117">+IF(V139=0,"","Regroupement auto en 6071")</f>
        <v/>
      </c>
      <c r="X139" s="87">
        <f t="shared" ref="X139:X140" si="118">-V139</f>
        <v>0</v>
      </c>
      <c r="Y139" s="6"/>
      <c r="Z139" s="57"/>
      <c r="AA139" s="6"/>
      <c r="AB139" s="6"/>
      <c r="AC139" s="6"/>
      <c r="AD139" s="6"/>
      <c r="AE139" s="6"/>
      <c r="AF139" s="6"/>
      <c r="AG139" s="6"/>
      <c r="AH139" s="6"/>
      <c r="AI139" s="6"/>
      <c r="AJ139" s="6"/>
      <c r="AK139" s="861"/>
    </row>
    <row r="140" spans="3:37" ht="23.25" customHeight="1" x14ac:dyDescent="0.25">
      <c r="C140" s="46"/>
      <c r="D140" s="46"/>
      <c r="E140" s="46"/>
      <c r="F140" s="46"/>
      <c r="G140" s="46"/>
      <c r="H140" s="46"/>
      <c r="I140" s="46"/>
      <c r="J140" s="46"/>
      <c r="K140" s="46"/>
      <c r="L140" s="46"/>
      <c r="M140" s="46"/>
      <c r="N140" s="46"/>
      <c r="O140" s="42" t="s">
        <v>225</v>
      </c>
      <c r="P140" s="20" t="s">
        <v>225</v>
      </c>
      <c r="Q140" s="232" t="s">
        <v>1211</v>
      </c>
      <c r="R140" s="20">
        <v>60712</v>
      </c>
      <c r="S140" s="20" t="s">
        <v>1373</v>
      </c>
      <c r="T140" s="59"/>
      <c r="U140" s="59"/>
      <c r="V140" s="23">
        <f t="shared" si="116"/>
        <v>0</v>
      </c>
      <c r="W140" s="87" t="str">
        <f t="shared" si="117"/>
        <v/>
      </c>
      <c r="X140" s="87">
        <f t="shared" si="118"/>
        <v>0</v>
      </c>
      <c r="Y140" s="6"/>
      <c r="Z140" s="57"/>
      <c r="AA140" s="6"/>
      <c r="AB140" s="6"/>
      <c r="AC140" s="6"/>
      <c r="AD140" s="6"/>
      <c r="AE140" s="6"/>
      <c r="AF140" s="6"/>
      <c r="AG140" s="6"/>
      <c r="AH140" s="6"/>
      <c r="AI140" s="6"/>
      <c r="AJ140" s="6"/>
      <c r="AK140" s="861"/>
    </row>
    <row r="141" spans="3:37" x14ac:dyDescent="0.25">
      <c r="C141" s="46"/>
      <c r="D141" s="46"/>
      <c r="E141" s="46"/>
      <c r="F141" s="46"/>
      <c r="G141" s="46"/>
      <c r="H141" s="46"/>
      <c r="I141" s="46"/>
      <c r="J141" s="46"/>
      <c r="K141" s="46"/>
      <c r="L141" s="46"/>
      <c r="M141" s="46"/>
      <c r="N141" s="46"/>
      <c r="O141" s="42" t="s">
        <v>1557</v>
      </c>
      <c r="P141" s="54" t="s">
        <v>1558</v>
      </c>
      <c r="Q141" s="232" t="s">
        <v>536</v>
      </c>
      <c r="R141" s="73">
        <v>6072</v>
      </c>
      <c r="S141" s="40" t="s">
        <v>1530</v>
      </c>
      <c r="T141" s="59"/>
      <c r="U141" s="59"/>
      <c r="V141" s="23">
        <f t="shared" si="116"/>
        <v>0</v>
      </c>
      <c r="W141" s="6"/>
      <c r="X141" s="6"/>
      <c r="Y141" s="1"/>
      <c r="Z141" s="58"/>
      <c r="AA141" s="1"/>
      <c r="AB141" s="1"/>
      <c r="AC141" s="23">
        <f t="shared" ref="AC141:AC142" si="119">+AA141+AB141+V141+Y141+X141</f>
        <v>0</v>
      </c>
      <c r="AD141" s="38">
        <f t="shared" ref="AD141:AD142" si="120">SUM(AF141:AJ141)</f>
        <v>0</v>
      </c>
      <c r="AE141" s="31">
        <f t="shared" ref="AE141:AE142" si="121">AC141-AD141</f>
        <v>0</v>
      </c>
      <c r="AF141" s="31">
        <f t="shared" ref="AF141:AF142" si="122">AC141</f>
        <v>0</v>
      </c>
      <c r="AG141" s="6"/>
      <c r="AH141" s="6"/>
      <c r="AI141" s="6"/>
      <c r="AJ141" s="6"/>
      <c r="AK141" s="861"/>
    </row>
    <row r="142" spans="3:37" x14ac:dyDescent="0.25">
      <c r="C142" s="46"/>
      <c r="D142" s="46"/>
      <c r="E142" s="46"/>
      <c r="F142" s="46"/>
      <c r="G142" s="46"/>
      <c r="H142" s="46"/>
      <c r="I142" s="46"/>
      <c r="J142" s="46"/>
      <c r="K142" s="46"/>
      <c r="L142" s="46"/>
      <c r="M142" s="46"/>
      <c r="N142" s="46"/>
      <c r="O142" s="42" t="s">
        <v>1557</v>
      </c>
      <c r="P142" s="153">
        <v>609</v>
      </c>
      <c r="Q142" s="60" t="s">
        <v>1358</v>
      </c>
      <c r="R142" s="153">
        <v>609</v>
      </c>
      <c r="S142" s="295" t="s">
        <v>682</v>
      </c>
      <c r="T142" s="897"/>
      <c r="U142" s="897"/>
      <c r="V142" s="29"/>
      <c r="W142" s="6"/>
      <c r="X142" s="87">
        <f>SUM(V143:V146)</f>
        <v>0</v>
      </c>
      <c r="Y142" s="1"/>
      <c r="Z142" s="58"/>
      <c r="AA142" s="1"/>
      <c r="AB142" s="1"/>
      <c r="AC142" s="23">
        <f t="shared" si="119"/>
        <v>0</v>
      </c>
      <c r="AD142" s="38">
        <f t="shared" si="120"/>
        <v>0</v>
      </c>
      <c r="AE142" s="31">
        <f t="shared" si="121"/>
        <v>0</v>
      </c>
      <c r="AF142" s="31">
        <f t="shared" si="122"/>
        <v>0</v>
      </c>
      <c r="AG142" s="6"/>
      <c r="AH142" s="6"/>
      <c r="AI142" s="6"/>
      <c r="AJ142" s="6"/>
      <c r="AK142" s="861"/>
    </row>
    <row r="143" spans="3:37" x14ac:dyDescent="0.25">
      <c r="C143" s="46"/>
      <c r="D143" s="46"/>
      <c r="E143" s="46"/>
      <c r="F143" s="46"/>
      <c r="G143" s="46"/>
      <c r="H143" s="46"/>
      <c r="I143" s="46"/>
      <c r="J143" s="46"/>
      <c r="K143" s="46"/>
      <c r="L143" s="46"/>
      <c r="M143" s="46"/>
      <c r="N143" s="46"/>
      <c r="O143" s="42" t="s">
        <v>225</v>
      </c>
      <c r="P143" s="20" t="s">
        <v>225</v>
      </c>
      <c r="Q143" s="232" t="s">
        <v>1358</v>
      </c>
      <c r="R143" s="20">
        <v>6091</v>
      </c>
      <c r="S143" s="20" t="s">
        <v>2375</v>
      </c>
      <c r="T143" s="59"/>
      <c r="U143" s="59"/>
      <c r="V143" s="23">
        <f t="shared" ref="V143:V151" si="123">+T143-U143</f>
        <v>0</v>
      </c>
      <c r="W143" s="87" t="str">
        <f t="shared" ref="W143:W146" si="124">+IF(V143=0,"","Regroupement auto en 609")</f>
        <v/>
      </c>
      <c r="X143" s="87">
        <f t="shared" ref="X143:X146" si="125">-V143</f>
        <v>0</v>
      </c>
      <c r="Y143" s="6"/>
      <c r="Z143" s="57"/>
      <c r="AA143" s="6"/>
      <c r="AB143" s="6"/>
      <c r="AC143" s="6"/>
      <c r="AD143" s="6"/>
      <c r="AE143" s="6"/>
      <c r="AF143" s="6"/>
      <c r="AG143" s="6"/>
      <c r="AH143" s="6"/>
      <c r="AI143" s="6"/>
      <c r="AJ143" s="6"/>
      <c r="AK143" s="861"/>
    </row>
    <row r="144" spans="3:37" x14ac:dyDescent="0.25">
      <c r="C144" s="46"/>
      <c r="D144" s="46"/>
      <c r="E144" s="46"/>
      <c r="F144" s="46"/>
      <c r="G144" s="46"/>
      <c r="H144" s="46"/>
      <c r="I144" s="46"/>
      <c r="J144" s="46"/>
      <c r="K144" s="46"/>
      <c r="L144" s="46"/>
      <c r="M144" s="46"/>
      <c r="N144" s="46"/>
      <c r="O144" s="42" t="s">
        <v>225</v>
      </c>
      <c r="P144" s="20" t="s">
        <v>225</v>
      </c>
      <c r="Q144" s="232" t="s">
        <v>1358</v>
      </c>
      <c r="R144" s="20">
        <v>6092</v>
      </c>
      <c r="S144" s="20" t="s">
        <v>2376</v>
      </c>
      <c r="T144" s="59"/>
      <c r="U144" s="59"/>
      <c r="V144" s="23">
        <f t="shared" si="123"/>
        <v>0</v>
      </c>
      <c r="W144" s="87" t="str">
        <f t="shared" si="124"/>
        <v/>
      </c>
      <c r="X144" s="87">
        <f t="shared" si="125"/>
        <v>0</v>
      </c>
      <c r="Y144" s="6"/>
      <c r="Z144" s="57"/>
      <c r="AA144" s="6"/>
      <c r="AB144" s="6"/>
      <c r="AC144" s="6"/>
      <c r="AD144" s="6"/>
      <c r="AE144" s="6"/>
      <c r="AF144" s="6"/>
      <c r="AG144" s="6"/>
      <c r="AH144" s="6"/>
      <c r="AI144" s="6"/>
      <c r="AJ144" s="6"/>
      <c r="AK144" s="861"/>
    </row>
    <row r="145" spans="3:37" x14ac:dyDescent="0.25">
      <c r="C145" s="46"/>
      <c r="D145" s="46"/>
      <c r="E145" s="46"/>
      <c r="F145" s="46"/>
      <c r="G145" s="46"/>
      <c r="H145" s="46"/>
      <c r="I145" s="46"/>
      <c r="J145" s="46"/>
      <c r="K145" s="46"/>
      <c r="L145" s="46"/>
      <c r="M145" s="46"/>
      <c r="N145" s="46"/>
      <c r="O145" s="42" t="s">
        <v>225</v>
      </c>
      <c r="P145" s="20" t="s">
        <v>225</v>
      </c>
      <c r="Q145" s="232" t="s">
        <v>1358</v>
      </c>
      <c r="R145" s="20">
        <v>6096</v>
      </c>
      <c r="S145" s="20" t="s">
        <v>205</v>
      </c>
      <c r="T145" s="59"/>
      <c r="U145" s="59"/>
      <c r="V145" s="23">
        <f t="shared" si="123"/>
        <v>0</v>
      </c>
      <c r="W145" s="87" t="str">
        <f t="shared" si="124"/>
        <v/>
      </c>
      <c r="X145" s="87">
        <f t="shared" si="125"/>
        <v>0</v>
      </c>
      <c r="Y145" s="6"/>
      <c r="Z145" s="57"/>
      <c r="AA145" s="6"/>
      <c r="AB145" s="6"/>
      <c r="AC145" s="6"/>
      <c r="AD145" s="6"/>
      <c r="AE145" s="6"/>
      <c r="AF145" s="6"/>
      <c r="AG145" s="6"/>
      <c r="AH145" s="6"/>
      <c r="AI145" s="6"/>
      <c r="AJ145" s="6"/>
      <c r="AK145" s="861"/>
    </row>
    <row r="146" spans="3:37" x14ac:dyDescent="0.25">
      <c r="C146" s="46"/>
      <c r="D146" s="46"/>
      <c r="E146" s="46"/>
      <c r="F146" s="46"/>
      <c r="G146" s="46"/>
      <c r="H146" s="46"/>
      <c r="I146" s="46"/>
      <c r="J146" s="46"/>
      <c r="K146" s="46"/>
      <c r="L146" s="46"/>
      <c r="M146" s="46"/>
      <c r="N146" s="46"/>
      <c r="O146" s="42" t="s">
        <v>225</v>
      </c>
      <c r="P146" s="20" t="s">
        <v>225</v>
      </c>
      <c r="Q146" s="232" t="s">
        <v>1358</v>
      </c>
      <c r="R146" s="20">
        <v>6097</v>
      </c>
      <c r="S146" s="20" t="s">
        <v>2209</v>
      </c>
      <c r="T146" s="59"/>
      <c r="U146" s="59"/>
      <c r="V146" s="23">
        <f t="shared" si="123"/>
        <v>0</v>
      </c>
      <c r="W146" s="87" t="str">
        <f t="shared" si="124"/>
        <v/>
      </c>
      <c r="X146" s="87">
        <f t="shared" si="125"/>
        <v>0</v>
      </c>
      <c r="Y146" s="6"/>
      <c r="Z146" s="57"/>
      <c r="AA146" s="6"/>
      <c r="AB146" s="6"/>
      <c r="AC146" s="6"/>
      <c r="AD146" s="6"/>
      <c r="AE146" s="6"/>
      <c r="AF146" s="6"/>
      <c r="AG146" s="6"/>
      <c r="AH146" s="6"/>
      <c r="AI146" s="6"/>
      <c r="AJ146" s="6"/>
      <c r="AK146" s="861"/>
    </row>
    <row r="147" spans="3:37" x14ac:dyDescent="0.25">
      <c r="C147" s="46"/>
      <c r="D147" s="46"/>
      <c r="E147" s="46"/>
      <c r="F147" s="46"/>
      <c r="G147" s="46"/>
      <c r="H147" s="46"/>
      <c r="I147" s="46"/>
      <c r="J147" s="46"/>
      <c r="K147" s="46"/>
      <c r="L147" s="46"/>
      <c r="M147" s="46"/>
      <c r="N147" s="46"/>
      <c r="O147" s="42" t="s">
        <v>225</v>
      </c>
      <c r="P147" s="20" t="s">
        <v>225</v>
      </c>
      <c r="Q147" s="232" t="s">
        <v>1211</v>
      </c>
      <c r="R147" s="20">
        <v>611</v>
      </c>
      <c r="S147" s="20" t="s">
        <v>1374</v>
      </c>
      <c r="T147" s="59"/>
      <c r="U147" s="59"/>
      <c r="V147" s="23">
        <f t="shared" si="123"/>
        <v>0</v>
      </c>
      <c r="W147" s="80" t="str">
        <f t="shared" ref="W147:W148" si="126">+IF(V147=0,"","A détailler")</f>
        <v/>
      </c>
      <c r="X147" s="6"/>
      <c r="Y147" s="38">
        <f t="shared" ref="Y147:Y148" si="127">-V147</f>
        <v>0</v>
      </c>
      <c r="Z147" s="57"/>
      <c r="AA147" s="6"/>
      <c r="AB147" s="6"/>
      <c r="AC147" s="6"/>
      <c r="AD147" s="6"/>
      <c r="AE147" s="6"/>
      <c r="AF147" s="6"/>
      <c r="AG147" s="6"/>
      <c r="AH147" s="6"/>
      <c r="AI147" s="6"/>
      <c r="AJ147" s="6"/>
      <c r="AK147" s="861"/>
    </row>
    <row r="148" spans="3:37" x14ac:dyDescent="0.25">
      <c r="C148" s="46"/>
      <c r="D148" s="46"/>
      <c r="E148" s="46"/>
      <c r="F148" s="46"/>
      <c r="G148" s="46"/>
      <c r="H148" s="46"/>
      <c r="I148" s="46"/>
      <c r="J148" s="46"/>
      <c r="K148" s="46"/>
      <c r="L148" s="46"/>
      <c r="M148" s="46"/>
      <c r="N148" s="46"/>
      <c r="O148" s="42" t="s">
        <v>225</v>
      </c>
      <c r="P148" s="20" t="s">
        <v>225</v>
      </c>
      <c r="Q148" s="232" t="s">
        <v>1211</v>
      </c>
      <c r="R148" s="20">
        <v>6111</v>
      </c>
      <c r="S148" s="20" t="s">
        <v>1068</v>
      </c>
      <c r="T148" s="59"/>
      <c r="U148" s="59"/>
      <c r="V148" s="23">
        <f t="shared" si="123"/>
        <v>0</v>
      </c>
      <c r="W148" s="80" t="str">
        <f t="shared" si="126"/>
        <v/>
      </c>
      <c r="X148" s="6"/>
      <c r="Y148" s="38">
        <f t="shared" si="127"/>
        <v>0</v>
      </c>
      <c r="Z148" s="57"/>
      <c r="AA148" s="6"/>
      <c r="AB148" s="6"/>
      <c r="AC148" s="6"/>
      <c r="AD148" s="6"/>
      <c r="AE148" s="6"/>
      <c r="AF148" s="6"/>
      <c r="AG148" s="6"/>
      <c r="AH148" s="6"/>
      <c r="AI148" s="6"/>
      <c r="AJ148" s="6"/>
      <c r="AK148" s="861"/>
    </row>
    <row r="149" spans="3:37" x14ac:dyDescent="0.25">
      <c r="C149" s="46"/>
      <c r="D149" s="46"/>
      <c r="E149" s="46"/>
      <c r="F149" s="46"/>
      <c r="G149" s="46"/>
      <c r="H149" s="46"/>
      <c r="I149" s="46"/>
      <c r="J149" s="46"/>
      <c r="K149" s="46"/>
      <c r="L149" s="46"/>
      <c r="M149" s="46"/>
      <c r="N149" s="46"/>
      <c r="O149" s="42" t="s">
        <v>1557</v>
      </c>
      <c r="P149" s="54">
        <v>61111</v>
      </c>
      <c r="Q149" s="232" t="s">
        <v>1211</v>
      </c>
      <c r="R149" s="153">
        <v>61111</v>
      </c>
      <c r="S149" s="54" t="s">
        <v>1907</v>
      </c>
      <c r="T149" s="59"/>
      <c r="U149" s="59"/>
      <c r="V149" s="23">
        <f t="shared" si="123"/>
        <v>0</v>
      </c>
      <c r="W149" s="6"/>
      <c r="X149" s="6"/>
      <c r="Y149" s="1"/>
      <c r="Z149" s="58"/>
      <c r="AA149" s="1"/>
      <c r="AB149" s="1"/>
      <c r="AC149" s="23">
        <f t="shared" ref="AC149:AC150" si="128">+AA149+AB149+V149+Y149+X149</f>
        <v>0</v>
      </c>
      <c r="AD149" s="38">
        <f t="shared" ref="AD149:AD150" si="129">SUM(AF149:AJ149)</f>
        <v>0</v>
      </c>
      <c r="AE149" s="31">
        <f t="shared" ref="AE149:AE150" si="130">AC149-AD149</f>
        <v>0</v>
      </c>
      <c r="AF149" s="31">
        <f t="shared" ref="AF149:AF150" si="131">AC149</f>
        <v>0</v>
      </c>
      <c r="AG149" s="6"/>
      <c r="AH149" s="6"/>
      <c r="AI149" s="6"/>
      <c r="AJ149" s="6"/>
      <c r="AK149" s="861"/>
    </row>
    <row r="150" spans="3:37" x14ac:dyDescent="0.25">
      <c r="C150" s="46"/>
      <c r="D150" s="46"/>
      <c r="E150" s="46"/>
      <c r="F150" s="46"/>
      <c r="G150" s="46"/>
      <c r="H150" s="46"/>
      <c r="I150" s="46"/>
      <c r="J150" s="46"/>
      <c r="K150" s="46"/>
      <c r="L150" s="46"/>
      <c r="M150" s="46"/>
      <c r="N150" s="46"/>
      <c r="O150" s="42" t="s">
        <v>1557</v>
      </c>
      <c r="P150" s="54">
        <v>61112</v>
      </c>
      <c r="Q150" s="232" t="s">
        <v>1211</v>
      </c>
      <c r="R150" s="153">
        <v>61112</v>
      </c>
      <c r="S150" s="54" t="s">
        <v>245</v>
      </c>
      <c r="T150" s="59"/>
      <c r="U150" s="59"/>
      <c r="V150" s="23">
        <f t="shared" si="123"/>
        <v>0</v>
      </c>
      <c r="W150" s="6"/>
      <c r="X150" s="6"/>
      <c r="Y150" s="1"/>
      <c r="Z150" s="58"/>
      <c r="AA150" s="1"/>
      <c r="AB150" s="1"/>
      <c r="AC150" s="23">
        <f t="shared" si="128"/>
        <v>0</v>
      </c>
      <c r="AD150" s="38">
        <f t="shared" si="129"/>
        <v>0</v>
      </c>
      <c r="AE150" s="31">
        <f t="shared" si="130"/>
        <v>0</v>
      </c>
      <c r="AF150" s="31">
        <f t="shared" si="131"/>
        <v>0</v>
      </c>
      <c r="AG150" s="6"/>
      <c r="AH150" s="6"/>
      <c r="AI150" s="6"/>
      <c r="AJ150" s="6"/>
      <c r="AK150" s="861"/>
    </row>
    <row r="151" spans="3:37" x14ac:dyDescent="0.25">
      <c r="C151" s="46"/>
      <c r="D151" s="46"/>
      <c r="E151" s="46"/>
      <c r="F151" s="46"/>
      <c r="G151" s="46"/>
      <c r="H151" s="46"/>
      <c r="I151" s="46"/>
      <c r="J151" s="46"/>
      <c r="K151" s="46"/>
      <c r="L151" s="46"/>
      <c r="M151" s="46"/>
      <c r="N151" s="46"/>
      <c r="O151" s="42" t="s">
        <v>225</v>
      </c>
      <c r="P151" s="20" t="s">
        <v>225</v>
      </c>
      <c r="Q151" s="232" t="s">
        <v>1211</v>
      </c>
      <c r="R151" s="20">
        <v>61113</v>
      </c>
      <c r="S151" s="20" t="s">
        <v>1249</v>
      </c>
      <c r="T151" s="59"/>
      <c r="U151" s="59"/>
      <c r="V151" s="23">
        <f t="shared" si="123"/>
        <v>0</v>
      </c>
      <c r="W151" s="80" t="str">
        <f>+IF(V151=0,"","A détailler")</f>
        <v/>
      </c>
      <c r="X151" s="6"/>
      <c r="Y151" s="38">
        <f>-V151</f>
        <v>0</v>
      </c>
      <c r="Z151" s="57"/>
      <c r="AA151" s="6"/>
      <c r="AB151" s="6"/>
      <c r="AC151" s="6"/>
      <c r="AD151" s="6"/>
      <c r="AE151" s="6"/>
      <c r="AF151" s="6"/>
      <c r="AG151" s="6"/>
      <c r="AH151" s="6"/>
      <c r="AI151" s="6"/>
      <c r="AJ151" s="6"/>
      <c r="AK151" s="861"/>
    </row>
    <row r="152" spans="3:37" x14ac:dyDescent="0.25">
      <c r="C152" s="46"/>
      <c r="D152" s="46"/>
      <c r="E152" s="46"/>
      <c r="F152" s="46"/>
      <c r="G152" s="46"/>
      <c r="H152" s="46"/>
      <c r="I152" s="46"/>
      <c r="J152" s="46"/>
      <c r="K152" s="46"/>
      <c r="L152" s="46"/>
      <c r="M152" s="46"/>
      <c r="N152" s="46"/>
      <c r="O152" s="42" t="s">
        <v>1557</v>
      </c>
      <c r="P152" s="40" t="s">
        <v>1035</v>
      </c>
      <c r="Q152" s="232" t="s">
        <v>1211</v>
      </c>
      <c r="R152" s="132" t="s">
        <v>1035</v>
      </c>
      <c r="S152" s="40" t="s">
        <v>246</v>
      </c>
      <c r="T152" s="63"/>
      <c r="U152" s="63"/>
      <c r="V152" s="6"/>
      <c r="W152" s="6"/>
      <c r="X152" s="6"/>
      <c r="Y152" s="1"/>
      <c r="Z152" s="58"/>
      <c r="AA152" s="1"/>
      <c r="AB152" s="1"/>
      <c r="AC152" s="23">
        <f t="shared" ref="AC152:AC156" si="132">+AA152+AB152+V152+Y152+X152</f>
        <v>0</v>
      </c>
      <c r="AD152" s="38">
        <f t="shared" ref="AD152:AD156" si="133">SUM(AF152:AJ152)</f>
        <v>0</v>
      </c>
      <c r="AE152" s="31">
        <f t="shared" ref="AE152:AE156" si="134">AC152-AD152</f>
        <v>0</v>
      </c>
      <c r="AF152" s="31">
        <f t="shared" ref="AF152:AF156" si="135">AC152</f>
        <v>0</v>
      </c>
      <c r="AG152" s="6"/>
      <c r="AH152" s="6"/>
      <c r="AI152" s="6"/>
      <c r="AJ152" s="6"/>
      <c r="AK152" s="861"/>
    </row>
    <row r="153" spans="3:37" x14ac:dyDescent="0.25">
      <c r="C153" s="46"/>
      <c r="D153" s="46"/>
      <c r="E153" s="46"/>
      <c r="F153" s="46"/>
      <c r="G153" s="46"/>
      <c r="H153" s="46"/>
      <c r="I153" s="46"/>
      <c r="J153" s="46"/>
      <c r="K153" s="46"/>
      <c r="L153" s="46"/>
      <c r="M153" s="46"/>
      <c r="N153" s="46"/>
      <c r="O153" s="42" t="s">
        <v>1557</v>
      </c>
      <c r="P153" s="73" t="s">
        <v>1391</v>
      </c>
      <c r="Q153" s="232" t="s">
        <v>1211</v>
      </c>
      <c r="R153" s="132" t="s">
        <v>1391</v>
      </c>
      <c r="S153" s="40" t="s">
        <v>1726</v>
      </c>
      <c r="T153" s="63"/>
      <c r="U153" s="63"/>
      <c r="V153" s="6"/>
      <c r="W153" s="6"/>
      <c r="X153" s="6"/>
      <c r="Y153" s="1"/>
      <c r="Z153" s="58"/>
      <c r="AA153" s="1"/>
      <c r="AB153" s="1"/>
      <c r="AC153" s="23">
        <f t="shared" si="132"/>
        <v>0</v>
      </c>
      <c r="AD153" s="38">
        <f t="shared" si="133"/>
        <v>0</v>
      </c>
      <c r="AE153" s="31">
        <f t="shared" si="134"/>
        <v>0</v>
      </c>
      <c r="AF153" s="31">
        <f t="shared" si="135"/>
        <v>0</v>
      </c>
      <c r="AG153" s="6"/>
      <c r="AH153" s="6"/>
      <c r="AI153" s="6"/>
      <c r="AJ153" s="6"/>
      <c r="AK153" s="861"/>
    </row>
    <row r="154" spans="3:37" x14ac:dyDescent="0.25">
      <c r="C154" s="46"/>
      <c r="D154" s="46"/>
      <c r="E154" s="46"/>
      <c r="F154" s="46"/>
      <c r="G154" s="46"/>
      <c r="H154" s="46"/>
      <c r="I154" s="46"/>
      <c r="J154" s="46"/>
      <c r="K154" s="46"/>
      <c r="L154" s="46"/>
      <c r="M154" s="46"/>
      <c r="N154" s="46"/>
      <c r="O154" s="42" t="s">
        <v>1557</v>
      </c>
      <c r="P154" s="40">
        <v>61114</v>
      </c>
      <c r="Q154" s="232" t="s">
        <v>1211</v>
      </c>
      <c r="R154" s="73">
        <v>61114</v>
      </c>
      <c r="S154" s="40" t="s">
        <v>2403</v>
      </c>
      <c r="T154" s="59"/>
      <c r="U154" s="59"/>
      <c r="V154" s="23">
        <f t="shared" ref="V154:V157" si="136">+T154-U154</f>
        <v>0</v>
      </c>
      <c r="W154" s="6"/>
      <c r="X154" s="6"/>
      <c r="Y154" s="1"/>
      <c r="Z154" s="58"/>
      <c r="AA154" s="1"/>
      <c r="AB154" s="1"/>
      <c r="AC154" s="23">
        <f t="shared" si="132"/>
        <v>0</v>
      </c>
      <c r="AD154" s="38">
        <f t="shared" si="133"/>
        <v>0</v>
      </c>
      <c r="AE154" s="31">
        <f t="shared" si="134"/>
        <v>0</v>
      </c>
      <c r="AF154" s="31">
        <f t="shared" si="135"/>
        <v>0</v>
      </c>
      <c r="AG154" s="6"/>
      <c r="AH154" s="6"/>
      <c r="AI154" s="6"/>
      <c r="AJ154" s="6"/>
      <c r="AK154" s="861"/>
    </row>
    <row r="155" spans="3:37" x14ac:dyDescent="0.25">
      <c r="C155" s="46"/>
      <c r="D155" s="46"/>
      <c r="E155" s="46"/>
      <c r="F155" s="46"/>
      <c r="G155" s="46"/>
      <c r="H155" s="46"/>
      <c r="I155" s="46"/>
      <c r="J155" s="46"/>
      <c r="K155" s="46"/>
      <c r="L155" s="46"/>
      <c r="M155" s="46"/>
      <c r="N155" s="46"/>
      <c r="O155" s="42" t="s">
        <v>1557</v>
      </c>
      <c r="P155" s="40">
        <v>61115</v>
      </c>
      <c r="Q155" s="232" t="s">
        <v>1211</v>
      </c>
      <c r="R155" s="73">
        <v>61115</v>
      </c>
      <c r="S155" s="40" t="s">
        <v>247</v>
      </c>
      <c r="T155" s="59"/>
      <c r="U155" s="59"/>
      <c r="V155" s="23">
        <f t="shared" si="136"/>
        <v>0</v>
      </c>
      <c r="W155" s="6"/>
      <c r="X155" s="6"/>
      <c r="Y155" s="1"/>
      <c r="Z155" s="58"/>
      <c r="AA155" s="1"/>
      <c r="AB155" s="1"/>
      <c r="AC155" s="23">
        <f t="shared" si="132"/>
        <v>0</v>
      </c>
      <c r="AD155" s="38">
        <f t="shared" si="133"/>
        <v>0</v>
      </c>
      <c r="AE155" s="31">
        <f t="shared" si="134"/>
        <v>0</v>
      </c>
      <c r="AF155" s="31">
        <f t="shared" si="135"/>
        <v>0</v>
      </c>
      <c r="AG155" s="6"/>
      <c r="AH155" s="6"/>
      <c r="AI155" s="6"/>
      <c r="AJ155" s="6"/>
      <c r="AK155" s="861"/>
    </row>
    <row r="156" spans="3:37" ht="20.399999999999999" x14ac:dyDescent="0.25">
      <c r="C156" s="46"/>
      <c r="D156" s="46"/>
      <c r="E156" s="46"/>
      <c r="F156" s="46"/>
      <c r="G156" s="46"/>
      <c r="H156" s="46"/>
      <c r="I156" s="46"/>
      <c r="J156" s="46"/>
      <c r="K156" s="46"/>
      <c r="L156" s="46"/>
      <c r="M156" s="46"/>
      <c r="N156" s="46"/>
      <c r="O156" s="42" t="s">
        <v>1557</v>
      </c>
      <c r="P156" s="40">
        <v>61117</v>
      </c>
      <c r="Q156" s="232" t="s">
        <v>1211</v>
      </c>
      <c r="R156" s="73">
        <v>61117</v>
      </c>
      <c r="S156" s="40" t="s">
        <v>589</v>
      </c>
      <c r="T156" s="59"/>
      <c r="U156" s="59"/>
      <c r="V156" s="23">
        <f t="shared" si="136"/>
        <v>0</v>
      </c>
      <c r="W156" s="6"/>
      <c r="X156" s="6"/>
      <c r="Y156" s="1"/>
      <c r="Z156" s="58"/>
      <c r="AA156" s="1"/>
      <c r="AB156" s="1"/>
      <c r="AC156" s="23">
        <f t="shared" si="132"/>
        <v>0</v>
      </c>
      <c r="AD156" s="38">
        <f t="shared" si="133"/>
        <v>0</v>
      </c>
      <c r="AE156" s="31">
        <f t="shared" si="134"/>
        <v>0</v>
      </c>
      <c r="AF156" s="31">
        <f t="shared" si="135"/>
        <v>0</v>
      </c>
      <c r="AG156" s="6"/>
      <c r="AH156" s="6"/>
      <c r="AI156" s="6"/>
      <c r="AJ156" s="6"/>
      <c r="AK156" s="861"/>
    </row>
    <row r="157" spans="3:37" x14ac:dyDescent="0.25">
      <c r="C157" s="46"/>
      <c r="D157" s="46"/>
      <c r="E157" s="46"/>
      <c r="F157" s="46"/>
      <c r="G157" s="46"/>
      <c r="H157" s="46"/>
      <c r="I157" s="46"/>
      <c r="J157" s="46"/>
      <c r="K157" s="46"/>
      <c r="L157" s="46"/>
      <c r="M157" s="46"/>
      <c r="N157" s="46"/>
      <c r="O157" s="42" t="s">
        <v>225</v>
      </c>
      <c r="P157" s="20" t="s">
        <v>225</v>
      </c>
      <c r="Q157" s="232" t="s">
        <v>1211</v>
      </c>
      <c r="R157" s="20">
        <v>61118</v>
      </c>
      <c r="S157" s="20" t="s">
        <v>944</v>
      </c>
      <c r="T157" s="59"/>
      <c r="U157" s="59"/>
      <c r="V157" s="23">
        <f t="shared" si="136"/>
        <v>0</v>
      </c>
      <c r="W157" s="80" t="str">
        <f>+IF(V157=0,"","A détailler")</f>
        <v/>
      </c>
      <c r="X157" s="6"/>
      <c r="Y157" s="38">
        <f>-V157</f>
        <v>0</v>
      </c>
      <c r="Z157" s="57"/>
      <c r="AA157" s="6"/>
      <c r="AB157" s="6"/>
      <c r="AC157" s="6"/>
      <c r="AD157" s="6"/>
      <c r="AE157" s="6"/>
      <c r="AF157" s="6"/>
      <c r="AG157" s="6"/>
      <c r="AH157" s="6"/>
      <c r="AI157" s="6"/>
      <c r="AJ157" s="6"/>
      <c r="AK157" s="861"/>
    </row>
    <row r="158" spans="3:37" x14ac:dyDescent="0.25">
      <c r="C158" s="46"/>
      <c r="D158" s="46"/>
      <c r="E158" s="46"/>
      <c r="F158" s="46"/>
      <c r="G158" s="46"/>
      <c r="H158" s="46"/>
      <c r="I158" s="46"/>
      <c r="J158" s="46"/>
      <c r="K158" s="46"/>
      <c r="L158" s="46"/>
      <c r="M158" s="46"/>
      <c r="N158" s="46"/>
      <c r="O158" s="283" t="s">
        <v>1557</v>
      </c>
      <c r="P158" s="40" t="s">
        <v>1331</v>
      </c>
      <c r="Q158" s="232" t="s">
        <v>1211</v>
      </c>
      <c r="R158" s="132" t="s">
        <v>1331</v>
      </c>
      <c r="S158" s="323" t="s">
        <v>1790</v>
      </c>
      <c r="T158" s="63"/>
      <c r="U158" s="63"/>
      <c r="V158" s="6"/>
      <c r="W158" s="6"/>
      <c r="X158" s="6"/>
      <c r="Y158" s="1"/>
      <c r="Z158" s="58"/>
      <c r="AA158" s="1"/>
      <c r="AB158" s="1"/>
      <c r="AC158" s="23">
        <f t="shared" ref="AC158:AC160" si="137">+AA158+AB158+V158+Y158+X158</f>
        <v>0</v>
      </c>
      <c r="AD158" s="38">
        <f t="shared" ref="AD158:AD160" si="138">SUM(AF158:AJ158)</f>
        <v>0</v>
      </c>
      <c r="AE158" s="31">
        <f t="shared" ref="AE158:AE160" si="139">AC158-AD158</f>
        <v>0</v>
      </c>
      <c r="AF158" s="31">
        <f t="shared" ref="AF158:AF160" si="140">AC158</f>
        <v>0</v>
      </c>
      <c r="AG158" s="6"/>
      <c r="AH158" s="6"/>
      <c r="AI158" s="6"/>
      <c r="AJ158" s="6"/>
      <c r="AK158" s="861"/>
    </row>
    <row r="159" spans="3:37" ht="20.399999999999999" x14ac:dyDescent="0.25">
      <c r="C159" s="46"/>
      <c r="D159" s="46"/>
      <c r="E159" s="46"/>
      <c r="F159" s="46">
        <v>0</v>
      </c>
      <c r="G159" s="46"/>
      <c r="H159" s="46">
        <v>0</v>
      </c>
      <c r="I159" s="46">
        <v>0</v>
      </c>
      <c r="J159" s="46"/>
      <c r="K159" s="46"/>
      <c r="L159" s="46"/>
      <c r="M159" s="46"/>
      <c r="N159" s="46"/>
      <c r="O159" s="283" t="s">
        <v>1557</v>
      </c>
      <c r="P159" s="40" t="s">
        <v>2178</v>
      </c>
      <c r="Q159" s="232" t="s">
        <v>1211</v>
      </c>
      <c r="R159" s="132" t="s">
        <v>2178</v>
      </c>
      <c r="S159" s="54" t="s">
        <v>1455</v>
      </c>
      <c r="T159" s="63"/>
      <c r="U159" s="63"/>
      <c r="V159" s="6"/>
      <c r="W159" s="6"/>
      <c r="X159" s="6"/>
      <c r="Y159" s="1"/>
      <c r="Z159" s="58"/>
      <c r="AA159" s="1"/>
      <c r="AB159" s="1"/>
      <c r="AC159" s="23">
        <f t="shared" si="137"/>
        <v>0</v>
      </c>
      <c r="AD159" s="38">
        <f t="shared" si="138"/>
        <v>0</v>
      </c>
      <c r="AE159" s="31">
        <f t="shared" si="139"/>
        <v>0</v>
      </c>
      <c r="AF159" s="31">
        <f t="shared" si="140"/>
        <v>0</v>
      </c>
      <c r="AG159" s="6"/>
      <c r="AH159" s="6"/>
      <c r="AI159" s="6"/>
      <c r="AJ159" s="6"/>
      <c r="AK159" s="861"/>
    </row>
    <row r="160" spans="3:37" ht="20.399999999999999" x14ac:dyDescent="0.25">
      <c r="C160" s="46"/>
      <c r="D160" s="46"/>
      <c r="E160" s="46"/>
      <c r="F160" s="46"/>
      <c r="G160" s="46"/>
      <c r="H160" s="46"/>
      <c r="I160" s="46"/>
      <c r="J160" s="46"/>
      <c r="K160" s="46"/>
      <c r="L160" s="46"/>
      <c r="M160" s="46"/>
      <c r="N160" s="46"/>
      <c r="O160" s="283" t="s">
        <v>1557</v>
      </c>
      <c r="P160" s="40" t="s">
        <v>1233</v>
      </c>
      <c r="Q160" s="232" t="s">
        <v>1211</v>
      </c>
      <c r="R160" s="132" t="s">
        <v>1233</v>
      </c>
      <c r="S160" s="323" t="s">
        <v>1456</v>
      </c>
      <c r="T160" s="63"/>
      <c r="U160" s="63"/>
      <c r="V160" s="6"/>
      <c r="W160" s="6"/>
      <c r="X160" s="6"/>
      <c r="Y160" s="1"/>
      <c r="Z160" s="58"/>
      <c r="AA160" s="1"/>
      <c r="AB160" s="1"/>
      <c r="AC160" s="23">
        <f t="shared" si="137"/>
        <v>0</v>
      </c>
      <c r="AD160" s="38">
        <f t="shared" si="138"/>
        <v>0</v>
      </c>
      <c r="AE160" s="31">
        <f t="shared" si="139"/>
        <v>0</v>
      </c>
      <c r="AF160" s="31">
        <f t="shared" si="140"/>
        <v>0</v>
      </c>
      <c r="AG160" s="6"/>
      <c r="AH160" s="6"/>
      <c r="AI160" s="6"/>
      <c r="AJ160" s="6"/>
      <c r="AK160" s="861"/>
    </row>
    <row r="161" spans="1:37" x14ac:dyDescent="0.25">
      <c r="C161" s="46"/>
      <c r="D161" s="46"/>
      <c r="E161" s="46"/>
      <c r="F161" s="46"/>
      <c r="G161" s="46"/>
      <c r="H161" s="46"/>
      <c r="I161" s="46"/>
      <c r="J161" s="46"/>
      <c r="K161" s="46"/>
      <c r="L161" s="46"/>
      <c r="M161" s="46"/>
      <c r="N161" s="46"/>
      <c r="O161" s="42" t="s">
        <v>225</v>
      </c>
      <c r="P161" s="20" t="s">
        <v>225</v>
      </c>
      <c r="Q161" s="232" t="s">
        <v>1211</v>
      </c>
      <c r="R161" s="20">
        <v>6112</v>
      </c>
      <c r="S161" s="20" t="s">
        <v>2210</v>
      </c>
      <c r="T161" s="59"/>
      <c r="U161" s="59"/>
      <c r="V161" s="23">
        <f>+T161-U161</f>
        <v>0</v>
      </c>
      <c r="W161" s="80" t="str">
        <f>+IF(V161=0,"","A détailler")</f>
        <v/>
      </c>
      <c r="X161" s="6"/>
      <c r="Y161" s="38">
        <f>-V161</f>
        <v>0</v>
      </c>
      <c r="Z161" s="57"/>
      <c r="AA161" s="6"/>
      <c r="AB161" s="6"/>
      <c r="AC161" s="6"/>
      <c r="AD161" s="6"/>
      <c r="AE161" s="6"/>
      <c r="AF161" s="6"/>
      <c r="AG161" s="6"/>
      <c r="AH161" s="6"/>
      <c r="AI161" s="6"/>
      <c r="AJ161" s="6"/>
      <c r="AK161" s="861"/>
    </row>
    <row r="162" spans="1:37" x14ac:dyDescent="0.25">
      <c r="C162" s="46"/>
      <c r="D162" s="46"/>
      <c r="E162" s="46"/>
      <c r="F162" s="46"/>
      <c r="G162" s="46"/>
      <c r="H162" s="46"/>
      <c r="I162" s="46"/>
      <c r="J162" s="46"/>
      <c r="K162" s="46"/>
      <c r="L162" s="46"/>
      <c r="M162" s="46"/>
      <c r="N162" s="46"/>
      <c r="O162" s="42" t="s">
        <v>1557</v>
      </c>
      <c r="P162" s="54" t="s">
        <v>407</v>
      </c>
      <c r="Q162" s="232" t="s">
        <v>1211</v>
      </c>
      <c r="R162" s="254" t="s">
        <v>407</v>
      </c>
      <c r="S162" s="54" t="s">
        <v>207</v>
      </c>
      <c r="T162" s="63"/>
      <c r="U162" s="63"/>
      <c r="V162" s="6"/>
      <c r="W162" s="6"/>
      <c r="X162" s="87">
        <f>SUM(V164:V170)</f>
        <v>0</v>
      </c>
      <c r="Y162" s="1"/>
      <c r="Z162" s="58"/>
      <c r="AA162" s="1"/>
      <c r="AB162" s="1"/>
      <c r="AC162" s="23">
        <f t="shared" ref="AC162:AC163" si="141">+AA162+AB162+V162+Y162+X162</f>
        <v>0</v>
      </c>
      <c r="AD162" s="38">
        <f t="shared" ref="AD162:AD163" si="142">SUM(AF162:AJ162)</f>
        <v>0</v>
      </c>
      <c r="AE162" s="31">
        <f t="shared" ref="AE162:AE163" si="143">AC162-AD162</f>
        <v>0</v>
      </c>
      <c r="AF162" s="31">
        <f t="shared" ref="AF162:AF163" si="144">AC162</f>
        <v>0</v>
      </c>
      <c r="AG162" s="6"/>
      <c r="AH162" s="6"/>
      <c r="AI162" s="6"/>
      <c r="AJ162" s="6"/>
      <c r="AK162" s="861"/>
    </row>
    <row r="163" spans="1:37" x14ac:dyDescent="0.25">
      <c r="C163" s="46"/>
      <c r="D163" s="46"/>
      <c r="E163" s="46"/>
      <c r="F163" s="46"/>
      <c r="G163" s="46"/>
      <c r="H163" s="46"/>
      <c r="I163" s="46"/>
      <c r="J163" s="46"/>
      <c r="K163" s="46"/>
      <c r="L163" s="46"/>
      <c r="M163" s="46"/>
      <c r="N163" s="46"/>
      <c r="O163" s="42" t="s">
        <v>1557</v>
      </c>
      <c r="P163" s="54" t="s">
        <v>240</v>
      </c>
      <c r="Q163" s="232" t="s">
        <v>1211</v>
      </c>
      <c r="R163" s="254" t="s">
        <v>240</v>
      </c>
      <c r="S163" s="54" t="s">
        <v>2066</v>
      </c>
      <c r="T163" s="63"/>
      <c r="U163" s="63"/>
      <c r="V163" s="6"/>
      <c r="W163" s="6"/>
      <c r="X163" s="6"/>
      <c r="Y163" s="1"/>
      <c r="Z163" s="58"/>
      <c r="AA163" s="1"/>
      <c r="AB163" s="1"/>
      <c r="AC163" s="23">
        <f t="shared" si="141"/>
        <v>0</v>
      </c>
      <c r="AD163" s="38">
        <f t="shared" si="142"/>
        <v>0</v>
      </c>
      <c r="AE163" s="31">
        <f t="shared" si="143"/>
        <v>0</v>
      </c>
      <c r="AF163" s="31">
        <f t="shared" si="144"/>
        <v>0</v>
      </c>
      <c r="AG163" s="6"/>
      <c r="AH163" s="6"/>
      <c r="AI163" s="6"/>
      <c r="AJ163" s="6"/>
      <c r="AK163" s="861"/>
    </row>
    <row r="164" spans="1:37" x14ac:dyDescent="0.25">
      <c r="C164" s="46"/>
      <c r="D164" s="46"/>
      <c r="E164" s="46"/>
      <c r="F164" s="46"/>
      <c r="G164" s="46"/>
      <c r="H164" s="46"/>
      <c r="I164" s="46"/>
      <c r="J164" s="46"/>
      <c r="K164" s="46"/>
      <c r="L164" s="46"/>
      <c r="M164" s="46"/>
      <c r="N164" s="46"/>
      <c r="O164" s="42" t="s">
        <v>225</v>
      </c>
      <c r="P164" s="20" t="s">
        <v>225</v>
      </c>
      <c r="Q164" s="232" t="s">
        <v>1211</v>
      </c>
      <c r="R164" s="20">
        <v>61121</v>
      </c>
      <c r="S164" s="20" t="s">
        <v>1870</v>
      </c>
      <c r="T164" s="59"/>
      <c r="U164" s="59"/>
      <c r="V164" s="23">
        <f t="shared" ref="V164:V175" si="145">+T164-U164</f>
        <v>0</v>
      </c>
      <c r="W164" s="87" t="str">
        <f t="shared" ref="W164:W170" si="146">+IF(V164=0,"","Regroupement auto en 6112STPA")</f>
        <v/>
      </c>
      <c r="X164" s="87">
        <f t="shared" ref="X164:X170" si="147">-V164</f>
        <v>0</v>
      </c>
      <c r="Y164" s="6"/>
      <c r="Z164" s="57"/>
      <c r="AA164" s="6"/>
      <c r="AB164" s="6"/>
      <c r="AC164" s="6"/>
      <c r="AD164" s="6"/>
      <c r="AE164" s="6"/>
      <c r="AF164" s="6"/>
      <c r="AG164" s="6"/>
      <c r="AH164" s="6"/>
      <c r="AI164" s="6"/>
      <c r="AJ164" s="6"/>
      <c r="AK164" s="861"/>
    </row>
    <row r="165" spans="1:37" x14ac:dyDescent="0.25">
      <c r="C165" s="46"/>
      <c r="D165" s="46"/>
      <c r="E165" s="46"/>
      <c r="F165" s="46"/>
      <c r="G165" s="46"/>
      <c r="H165" s="46"/>
      <c r="I165" s="46"/>
      <c r="J165" s="46"/>
      <c r="K165" s="46"/>
      <c r="L165" s="46"/>
      <c r="M165" s="46"/>
      <c r="N165" s="46"/>
      <c r="O165" s="42" t="s">
        <v>225</v>
      </c>
      <c r="P165" s="20" t="s">
        <v>225</v>
      </c>
      <c r="Q165" s="232" t="s">
        <v>1211</v>
      </c>
      <c r="R165" s="20">
        <v>61122</v>
      </c>
      <c r="S165" s="20" t="s">
        <v>721</v>
      </c>
      <c r="T165" s="59"/>
      <c r="U165" s="59"/>
      <c r="V165" s="23">
        <f t="shared" si="145"/>
        <v>0</v>
      </c>
      <c r="W165" s="87" t="str">
        <f t="shared" si="146"/>
        <v/>
      </c>
      <c r="X165" s="87">
        <f t="shared" si="147"/>
        <v>0</v>
      </c>
      <c r="Y165" s="6"/>
      <c r="Z165" s="57"/>
      <c r="AA165" s="6"/>
      <c r="AB165" s="6"/>
      <c r="AC165" s="6"/>
      <c r="AD165" s="6"/>
      <c r="AE165" s="6"/>
      <c r="AF165" s="6"/>
      <c r="AG165" s="6"/>
      <c r="AH165" s="6"/>
      <c r="AI165" s="6"/>
      <c r="AJ165" s="6"/>
      <c r="AK165" s="861"/>
    </row>
    <row r="166" spans="1:37" x14ac:dyDescent="0.25">
      <c r="C166" s="46"/>
      <c r="D166" s="46"/>
      <c r="E166" s="46"/>
      <c r="F166" s="46"/>
      <c r="G166" s="46"/>
      <c r="H166" s="46"/>
      <c r="I166" s="46"/>
      <c r="J166" s="46"/>
      <c r="K166" s="46"/>
      <c r="L166" s="46"/>
      <c r="M166" s="46"/>
      <c r="N166" s="46"/>
      <c r="O166" s="42" t="s">
        <v>225</v>
      </c>
      <c r="P166" s="20" t="s">
        <v>225</v>
      </c>
      <c r="Q166" s="232" t="s">
        <v>1211</v>
      </c>
      <c r="R166" s="20">
        <v>61123</v>
      </c>
      <c r="S166" s="20" t="s">
        <v>206</v>
      </c>
      <c r="T166" s="59"/>
      <c r="U166" s="59"/>
      <c r="V166" s="23">
        <f t="shared" si="145"/>
        <v>0</v>
      </c>
      <c r="W166" s="87" t="str">
        <f t="shared" si="146"/>
        <v/>
      </c>
      <c r="X166" s="87">
        <f t="shared" si="147"/>
        <v>0</v>
      </c>
      <c r="Y166" s="6"/>
      <c r="Z166" s="57"/>
      <c r="AA166" s="6"/>
      <c r="AB166" s="6"/>
      <c r="AC166" s="6"/>
      <c r="AD166" s="6"/>
      <c r="AE166" s="6"/>
      <c r="AF166" s="6"/>
      <c r="AG166" s="6"/>
      <c r="AH166" s="6"/>
      <c r="AI166" s="6"/>
      <c r="AJ166" s="6"/>
      <c r="AK166" s="861"/>
    </row>
    <row r="167" spans="1:37" x14ac:dyDescent="0.25">
      <c r="C167" s="46"/>
      <c r="D167" s="46"/>
      <c r="E167" s="46"/>
      <c r="F167" s="46"/>
      <c r="G167" s="46"/>
      <c r="H167" s="46"/>
      <c r="I167" s="46"/>
      <c r="J167" s="46"/>
      <c r="K167" s="46"/>
      <c r="L167" s="46"/>
      <c r="M167" s="46"/>
      <c r="N167" s="46"/>
      <c r="O167" s="42" t="s">
        <v>225</v>
      </c>
      <c r="P167" s="20" t="s">
        <v>225</v>
      </c>
      <c r="Q167" s="232" t="s">
        <v>1211</v>
      </c>
      <c r="R167" s="20">
        <v>61124</v>
      </c>
      <c r="S167" s="20" t="s">
        <v>1232</v>
      </c>
      <c r="T167" s="59"/>
      <c r="U167" s="59"/>
      <c r="V167" s="23">
        <f t="shared" si="145"/>
        <v>0</v>
      </c>
      <c r="W167" s="87" t="str">
        <f t="shared" si="146"/>
        <v/>
      </c>
      <c r="X167" s="87">
        <f t="shared" si="147"/>
        <v>0</v>
      </c>
      <c r="Y167" s="6"/>
      <c r="Z167" s="57"/>
      <c r="AA167" s="6"/>
      <c r="AB167" s="6"/>
      <c r="AC167" s="6"/>
      <c r="AD167" s="6"/>
      <c r="AE167" s="6"/>
      <c r="AF167" s="6"/>
      <c r="AG167" s="6"/>
      <c r="AH167" s="6"/>
      <c r="AI167" s="6"/>
      <c r="AJ167" s="6"/>
      <c r="AK167" s="861"/>
    </row>
    <row r="168" spans="1:37" x14ac:dyDescent="0.25">
      <c r="C168" s="46"/>
      <c r="D168" s="46"/>
      <c r="E168" s="46"/>
      <c r="F168" s="46"/>
      <c r="G168" s="46"/>
      <c r="H168" s="46"/>
      <c r="I168" s="46"/>
      <c r="J168" s="46"/>
      <c r="K168" s="46"/>
      <c r="L168" s="46"/>
      <c r="M168" s="46"/>
      <c r="N168" s="46"/>
      <c r="O168" s="42" t="s">
        <v>225</v>
      </c>
      <c r="P168" s="20" t="s">
        <v>225</v>
      </c>
      <c r="Q168" s="232" t="s">
        <v>1211</v>
      </c>
      <c r="R168" s="20">
        <v>61125</v>
      </c>
      <c r="S168" s="20" t="s">
        <v>1871</v>
      </c>
      <c r="T168" s="59"/>
      <c r="U168" s="59"/>
      <c r="V168" s="23">
        <f t="shared" si="145"/>
        <v>0</v>
      </c>
      <c r="W168" s="87" t="str">
        <f t="shared" si="146"/>
        <v/>
      </c>
      <c r="X168" s="87">
        <f t="shared" si="147"/>
        <v>0</v>
      </c>
      <c r="Y168" s="6"/>
      <c r="Z168" s="57"/>
      <c r="AA168" s="6"/>
      <c r="AB168" s="6"/>
      <c r="AC168" s="6"/>
      <c r="AD168" s="6"/>
      <c r="AE168" s="6"/>
      <c r="AF168" s="6"/>
      <c r="AG168" s="6"/>
      <c r="AH168" s="6"/>
      <c r="AI168" s="6"/>
      <c r="AJ168" s="6"/>
      <c r="AK168" s="861"/>
    </row>
    <row r="169" spans="1:37" x14ac:dyDescent="0.25">
      <c r="C169" s="46"/>
      <c r="D169" s="46"/>
      <c r="E169" s="46"/>
      <c r="F169" s="46"/>
      <c r="G169" s="46"/>
      <c r="H169" s="46"/>
      <c r="I169" s="46"/>
      <c r="J169" s="46"/>
      <c r="K169" s="46"/>
      <c r="L169" s="46"/>
      <c r="M169" s="46"/>
      <c r="N169" s="46"/>
      <c r="O169" s="42" t="s">
        <v>225</v>
      </c>
      <c r="P169" s="20" t="s">
        <v>225</v>
      </c>
      <c r="Q169" s="232" t="s">
        <v>1211</v>
      </c>
      <c r="R169" s="20">
        <v>61126</v>
      </c>
      <c r="S169" s="20" t="s">
        <v>1691</v>
      </c>
      <c r="T169" s="59"/>
      <c r="U169" s="59"/>
      <c r="V169" s="23">
        <f t="shared" si="145"/>
        <v>0</v>
      </c>
      <c r="W169" s="87" t="str">
        <f t="shared" si="146"/>
        <v/>
      </c>
      <c r="X169" s="87">
        <f t="shared" si="147"/>
        <v>0</v>
      </c>
      <c r="Y169" s="6"/>
      <c r="Z169" s="57"/>
      <c r="AA169" s="6"/>
      <c r="AB169" s="6"/>
      <c r="AC169" s="6"/>
      <c r="AD169" s="6"/>
      <c r="AE169" s="6"/>
      <c r="AF169" s="6"/>
      <c r="AG169" s="6"/>
      <c r="AH169" s="6"/>
      <c r="AI169" s="6"/>
      <c r="AJ169" s="6"/>
      <c r="AK169" s="861"/>
    </row>
    <row r="170" spans="1:37" x14ac:dyDescent="0.25">
      <c r="C170" s="46"/>
      <c r="D170" s="46"/>
      <c r="E170" s="46"/>
      <c r="F170" s="46"/>
      <c r="G170" s="46"/>
      <c r="H170" s="46"/>
      <c r="I170" s="46"/>
      <c r="J170" s="46"/>
      <c r="K170" s="46"/>
      <c r="L170" s="46"/>
      <c r="M170" s="46"/>
      <c r="N170" s="46"/>
      <c r="O170" s="42" t="s">
        <v>225</v>
      </c>
      <c r="P170" s="20" t="s">
        <v>225</v>
      </c>
      <c r="Q170" s="232" t="s">
        <v>1211</v>
      </c>
      <c r="R170" s="20">
        <v>61128</v>
      </c>
      <c r="S170" s="20" t="s">
        <v>906</v>
      </c>
      <c r="T170" s="59"/>
      <c r="U170" s="59"/>
      <c r="V170" s="23">
        <f t="shared" si="145"/>
        <v>0</v>
      </c>
      <c r="W170" s="87" t="str">
        <f t="shared" si="146"/>
        <v/>
      </c>
      <c r="X170" s="87">
        <f t="shared" si="147"/>
        <v>0</v>
      </c>
      <c r="Y170" s="6"/>
      <c r="Z170" s="57"/>
      <c r="AA170" s="6"/>
      <c r="AB170" s="6"/>
      <c r="AC170" s="6"/>
      <c r="AD170" s="6"/>
      <c r="AE170" s="6"/>
      <c r="AF170" s="6"/>
      <c r="AG170" s="6"/>
      <c r="AH170" s="6"/>
      <c r="AI170" s="6"/>
      <c r="AJ170" s="6"/>
      <c r="AK170" s="861"/>
    </row>
    <row r="171" spans="1:37" x14ac:dyDescent="0.25">
      <c r="A171" s="356"/>
      <c r="C171" s="46"/>
      <c r="D171" s="46"/>
      <c r="E171" s="46"/>
      <c r="F171" s="46"/>
      <c r="G171" s="46"/>
      <c r="H171" s="46"/>
      <c r="I171" s="46"/>
      <c r="J171" s="46"/>
      <c r="K171" s="46"/>
      <c r="L171" s="46"/>
      <c r="M171" s="46"/>
      <c r="N171" s="46"/>
      <c r="O171" s="42" t="s">
        <v>225</v>
      </c>
      <c r="P171" s="20" t="s">
        <v>225</v>
      </c>
      <c r="Q171" s="232" t="s">
        <v>1211</v>
      </c>
      <c r="R171" s="20">
        <v>612</v>
      </c>
      <c r="S171" s="20" t="s">
        <v>834</v>
      </c>
      <c r="T171" s="59"/>
      <c r="U171" s="59"/>
      <c r="V171" s="23">
        <f t="shared" si="145"/>
        <v>0</v>
      </c>
      <c r="W171" s="80" t="str">
        <f t="shared" ref="W171:W172" si="148">+IF(V171=0,"","A détailler")</f>
        <v/>
      </c>
      <c r="X171" s="6"/>
      <c r="Y171" s="38">
        <f t="shared" ref="Y171:Y172" si="149">-V171</f>
        <v>0</v>
      </c>
      <c r="Z171" s="57"/>
      <c r="AA171" s="6"/>
      <c r="AB171" s="6"/>
      <c r="AC171" s="6"/>
      <c r="AD171" s="6"/>
      <c r="AE171" s="6"/>
      <c r="AF171" s="6"/>
      <c r="AG171" s="6"/>
      <c r="AH171" s="6"/>
      <c r="AI171" s="6"/>
      <c r="AJ171" s="6"/>
      <c r="AK171" s="861"/>
    </row>
    <row r="172" spans="1:37" x14ac:dyDescent="0.25">
      <c r="A172" s="356"/>
      <c r="C172" s="46"/>
      <c r="D172" s="46"/>
      <c r="E172" s="46"/>
      <c r="F172" s="46"/>
      <c r="G172" s="46"/>
      <c r="H172" s="46"/>
      <c r="I172" s="46"/>
      <c r="J172" s="46"/>
      <c r="K172" s="46"/>
      <c r="L172" s="46"/>
      <c r="M172" s="46"/>
      <c r="N172" s="46"/>
      <c r="O172" s="42" t="s">
        <v>225</v>
      </c>
      <c r="P172" s="20" t="s">
        <v>225</v>
      </c>
      <c r="Q172" s="232" t="s">
        <v>1211</v>
      </c>
      <c r="R172" s="20">
        <v>6122</v>
      </c>
      <c r="S172" s="20" t="s">
        <v>2310</v>
      </c>
      <c r="T172" s="59"/>
      <c r="U172" s="59"/>
      <c r="V172" s="23">
        <f t="shared" si="145"/>
        <v>0</v>
      </c>
      <c r="W172" s="80" t="str">
        <f t="shared" si="148"/>
        <v/>
      </c>
      <c r="X172" s="6"/>
      <c r="Y172" s="38">
        <f t="shared" si="149"/>
        <v>0</v>
      </c>
      <c r="Z172" s="57"/>
      <c r="AA172" s="6"/>
      <c r="AB172" s="6"/>
      <c r="AC172" s="6"/>
      <c r="AD172" s="6"/>
      <c r="AE172" s="6"/>
      <c r="AF172" s="6"/>
      <c r="AG172" s="6"/>
      <c r="AH172" s="6"/>
      <c r="AI172" s="6"/>
      <c r="AJ172" s="6"/>
      <c r="AK172" s="861"/>
    </row>
    <row r="173" spans="1:37" x14ac:dyDescent="0.25">
      <c r="A173" s="356"/>
      <c r="C173" s="46"/>
      <c r="D173" s="46"/>
      <c r="E173" s="46"/>
      <c r="F173" s="46"/>
      <c r="G173" s="46"/>
      <c r="H173" s="46"/>
      <c r="I173" s="46"/>
      <c r="J173" s="46"/>
      <c r="K173" s="46"/>
      <c r="L173" s="46"/>
      <c r="M173" s="46"/>
      <c r="N173" s="46"/>
      <c r="O173" s="42" t="s">
        <v>1557</v>
      </c>
      <c r="P173" s="54">
        <v>61221</v>
      </c>
      <c r="Q173" s="232" t="s">
        <v>536</v>
      </c>
      <c r="R173" s="73">
        <v>61221</v>
      </c>
      <c r="S173" s="40" t="s">
        <v>2309</v>
      </c>
      <c r="T173" s="59"/>
      <c r="U173" s="59"/>
      <c r="V173" s="23">
        <f t="shared" si="145"/>
        <v>0</v>
      </c>
      <c r="W173" s="6"/>
      <c r="X173" s="6"/>
      <c r="Y173" s="1"/>
      <c r="Z173" s="58"/>
      <c r="AA173" s="1"/>
      <c r="AB173" s="1"/>
      <c r="AC173" s="23">
        <f t="shared" ref="AC173:AC174" si="150">+AA173+AB173+V173+Y173+X173</f>
        <v>0</v>
      </c>
      <c r="AD173" s="38">
        <f t="shared" ref="AD173:AD174" si="151">SUM(AF173:AJ173)</f>
        <v>0</v>
      </c>
      <c r="AE173" s="31">
        <f t="shared" ref="AE173:AE174" si="152">AC173-AD173</f>
        <v>0</v>
      </c>
      <c r="AF173" s="31">
        <f t="shared" ref="AF173:AF174" si="153">AC173</f>
        <v>0</v>
      </c>
      <c r="AG173" s="6"/>
      <c r="AH173" s="6"/>
      <c r="AI173" s="6"/>
      <c r="AJ173" s="6"/>
      <c r="AK173" s="861"/>
    </row>
    <row r="174" spans="1:37" x14ac:dyDescent="0.25">
      <c r="A174" s="356"/>
      <c r="C174" s="46"/>
      <c r="D174" s="46"/>
      <c r="E174" s="46"/>
      <c r="F174" s="46"/>
      <c r="G174" s="46"/>
      <c r="H174" s="46"/>
      <c r="I174" s="46"/>
      <c r="J174" s="46"/>
      <c r="K174" s="46"/>
      <c r="L174" s="46"/>
      <c r="M174" s="46"/>
      <c r="N174" s="46"/>
      <c r="O174" s="42" t="s">
        <v>1557</v>
      </c>
      <c r="P174" s="40">
        <v>61222</v>
      </c>
      <c r="Q174" s="232" t="s">
        <v>536</v>
      </c>
      <c r="R174" s="73">
        <v>61222</v>
      </c>
      <c r="S174" s="40" t="s">
        <v>1169</v>
      </c>
      <c r="T174" s="59"/>
      <c r="U174" s="59"/>
      <c r="V174" s="23">
        <f t="shared" si="145"/>
        <v>0</v>
      </c>
      <c r="W174" s="6"/>
      <c r="X174" s="6"/>
      <c r="Y174" s="1"/>
      <c r="Z174" s="58"/>
      <c r="AA174" s="1"/>
      <c r="AB174" s="1"/>
      <c r="AC174" s="23">
        <f t="shared" si="150"/>
        <v>0</v>
      </c>
      <c r="AD174" s="38">
        <f t="shared" si="151"/>
        <v>0</v>
      </c>
      <c r="AE174" s="31">
        <f t="shared" si="152"/>
        <v>0</v>
      </c>
      <c r="AF174" s="31">
        <f t="shared" si="153"/>
        <v>0</v>
      </c>
      <c r="AG174" s="6"/>
      <c r="AH174" s="6"/>
      <c r="AI174" s="6"/>
      <c r="AJ174" s="6"/>
      <c r="AK174" s="861"/>
    </row>
    <row r="175" spans="1:37" x14ac:dyDescent="0.25">
      <c r="A175" s="356"/>
      <c r="C175" s="46"/>
      <c r="D175" s="46"/>
      <c r="E175" s="46"/>
      <c r="F175" s="46"/>
      <c r="G175" s="46"/>
      <c r="H175" s="46"/>
      <c r="I175" s="46"/>
      <c r="J175" s="46"/>
      <c r="K175" s="46"/>
      <c r="L175" s="46"/>
      <c r="M175" s="46"/>
      <c r="N175" s="46"/>
      <c r="O175" s="42" t="s">
        <v>225</v>
      </c>
      <c r="P175" s="20" t="s">
        <v>225</v>
      </c>
      <c r="Q175" s="232" t="s">
        <v>536</v>
      </c>
      <c r="R175" s="20">
        <v>61223</v>
      </c>
      <c r="S175" s="20" t="s">
        <v>470</v>
      </c>
      <c r="T175" s="59"/>
      <c r="U175" s="59"/>
      <c r="V175" s="23">
        <f t="shared" si="145"/>
        <v>0</v>
      </c>
      <c r="W175" s="80" t="str">
        <f>+IF(V175=0,"","A détailler")</f>
        <v/>
      </c>
      <c r="X175" s="6"/>
      <c r="Y175" s="38">
        <f>-V175</f>
        <v>0</v>
      </c>
      <c r="Z175" s="57"/>
      <c r="AA175" s="6"/>
      <c r="AB175" s="6"/>
      <c r="AC175" s="6"/>
      <c r="AD175" s="6"/>
      <c r="AE175" s="6"/>
      <c r="AF175" s="6"/>
      <c r="AG175" s="6"/>
      <c r="AH175" s="6"/>
      <c r="AI175" s="6"/>
      <c r="AJ175" s="6"/>
      <c r="AK175" s="861"/>
    </row>
    <row r="176" spans="1:37" x14ac:dyDescent="0.25">
      <c r="A176" s="356"/>
      <c r="C176" s="46"/>
      <c r="D176" s="46"/>
      <c r="E176" s="46"/>
      <c r="F176" s="46"/>
      <c r="G176" s="46"/>
      <c r="H176" s="46"/>
      <c r="I176" s="46"/>
      <c r="J176" s="46"/>
      <c r="K176" s="46"/>
      <c r="L176" s="46"/>
      <c r="M176" s="46"/>
      <c r="N176" s="46"/>
      <c r="O176" s="42" t="s">
        <v>1557</v>
      </c>
      <c r="P176" s="54" t="s">
        <v>722</v>
      </c>
      <c r="Q176" s="60" t="s">
        <v>536</v>
      </c>
      <c r="R176" s="305" t="s">
        <v>722</v>
      </c>
      <c r="S176" s="40" t="s">
        <v>143</v>
      </c>
      <c r="T176" s="63"/>
      <c r="U176" s="63"/>
      <c r="V176" s="6"/>
      <c r="W176" s="6"/>
      <c r="X176" s="6"/>
      <c r="Y176" s="1"/>
      <c r="Z176" s="58"/>
      <c r="AA176" s="1"/>
      <c r="AB176" s="1"/>
      <c r="AC176" s="23">
        <f t="shared" ref="AC176:AC178" si="154">+AA176+AB176+V176+Y176+X176</f>
        <v>0</v>
      </c>
      <c r="AD176" s="38">
        <f t="shared" ref="AD176:AD178" si="155">SUM(AF176:AJ176)</f>
        <v>0</v>
      </c>
      <c r="AE176" s="31">
        <f t="shared" ref="AE176:AE178" si="156">AC176-AD176</f>
        <v>0</v>
      </c>
      <c r="AF176" s="31">
        <f t="shared" ref="AF176:AF178" si="157">AC176</f>
        <v>0</v>
      </c>
      <c r="AG176" s="6"/>
      <c r="AH176" s="6"/>
      <c r="AI176" s="6"/>
      <c r="AJ176" s="6"/>
      <c r="AK176" s="861"/>
    </row>
    <row r="177" spans="1:37" x14ac:dyDescent="0.25">
      <c r="A177" s="356"/>
      <c r="C177" s="46">
        <v>0</v>
      </c>
      <c r="D177" s="46"/>
      <c r="E177" s="46"/>
      <c r="F177" s="46"/>
      <c r="G177" s="46"/>
      <c r="H177" s="46"/>
      <c r="I177" s="46"/>
      <c r="J177" s="46">
        <v>0</v>
      </c>
      <c r="K177" s="46">
        <v>0</v>
      </c>
      <c r="L177" s="46"/>
      <c r="M177" s="46"/>
      <c r="N177" s="46"/>
      <c r="O177" s="422" t="s">
        <v>1251</v>
      </c>
      <c r="P177" s="40" t="s">
        <v>681</v>
      </c>
      <c r="Q177" s="232" t="s">
        <v>536</v>
      </c>
      <c r="R177" s="132" t="s">
        <v>681</v>
      </c>
      <c r="S177" s="40" t="s">
        <v>142</v>
      </c>
      <c r="T177" s="63"/>
      <c r="U177" s="63"/>
      <c r="V177" s="6"/>
      <c r="W177" s="6"/>
      <c r="X177" s="6"/>
      <c r="Y177" s="1"/>
      <c r="Z177" s="58"/>
      <c r="AA177" s="1"/>
      <c r="AB177" s="1"/>
      <c r="AC177" s="23">
        <f t="shared" si="154"/>
        <v>0</v>
      </c>
      <c r="AD177" s="38">
        <f t="shared" si="155"/>
        <v>0</v>
      </c>
      <c r="AE177" s="31">
        <f t="shared" si="156"/>
        <v>0</v>
      </c>
      <c r="AF177" s="31">
        <f t="shared" si="157"/>
        <v>0</v>
      </c>
      <c r="AG177" s="6"/>
      <c r="AH177" s="6"/>
      <c r="AI177" s="6"/>
      <c r="AJ177" s="6"/>
      <c r="AK177" s="861"/>
    </row>
    <row r="178" spans="1:37" x14ac:dyDescent="0.25">
      <c r="A178" s="356"/>
      <c r="C178" s="46"/>
      <c r="D178" s="46"/>
      <c r="E178" s="46"/>
      <c r="F178" s="46"/>
      <c r="G178" s="46"/>
      <c r="H178" s="46"/>
      <c r="I178" s="46"/>
      <c r="J178" s="46"/>
      <c r="K178" s="46"/>
      <c r="L178" s="46"/>
      <c r="M178" s="46"/>
      <c r="N178" s="46"/>
      <c r="O178" s="42" t="s">
        <v>1557</v>
      </c>
      <c r="P178" s="40">
        <v>61228</v>
      </c>
      <c r="Q178" s="232" t="s">
        <v>536</v>
      </c>
      <c r="R178" s="73">
        <v>61228</v>
      </c>
      <c r="S178" s="40" t="s">
        <v>2474</v>
      </c>
      <c r="T178" s="59"/>
      <c r="U178" s="59"/>
      <c r="V178" s="23">
        <f t="shared" ref="V178:V180" si="158">+T178-U178</f>
        <v>0</v>
      </c>
      <c r="W178" s="6"/>
      <c r="X178" s="6"/>
      <c r="Y178" s="1"/>
      <c r="Z178" s="58"/>
      <c r="AA178" s="1"/>
      <c r="AB178" s="1"/>
      <c r="AC178" s="23">
        <f t="shared" si="154"/>
        <v>0</v>
      </c>
      <c r="AD178" s="38">
        <f t="shared" si="155"/>
        <v>0</v>
      </c>
      <c r="AE178" s="31">
        <f t="shared" si="156"/>
        <v>0</v>
      </c>
      <c r="AF178" s="31">
        <f t="shared" si="157"/>
        <v>0</v>
      </c>
      <c r="AG178" s="6"/>
      <c r="AH178" s="6"/>
      <c r="AI178" s="6"/>
      <c r="AJ178" s="6"/>
      <c r="AK178" s="861"/>
    </row>
    <row r="179" spans="1:37" x14ac:dyDescent="0.25">
      <c r="A179" s="356"/>
      <c r="C179" s="46"/>
      <c r="D179" s="46"/>
      <c r="E179" s="46"/>
      <c r="F179" s="46"/>
      <c r="G179" s="46"/>
      <c r="H179" s="46"/>
      <c r="I179" s="46"/>
      <c r="J179" s="46"/>
      <c r="K179" s="46"/>
      <c r="L179" s="46"/>
      <c r="M179" s="46"/>
      <c r="N179" s="46"/>
      <c r="O179" s="42" t="s">
        <v>225</v>
      </c>
      <c r="P179" s="20" t="s">
        <v>225</v>
      </c>
      <c r="Q179" s="232" t="s">
        <v>536</v>
      </c>
      <c r="R179" s="20">
        <v>6123</v>
      </c>
      <c r="S179" s="20" t="s">
        <v>2030</v>
      </c>
      <c r="T179" s="59"/>
      <c r="U179" s="59"/>
      <c r="V179" s="23">
        <f t="shared" si="158"/>
        <v>0</v>
      </c>
      <c r="W179" s="80" t="str">
        <f t="shared" ref="W179:W180" si="159">+IF(V179=0,"","A détailler")</f>
        <v/>
      </c>
      <c r="X179" s="6"/>
      <c r="Y179" s="38">
        <f t="shared" ref="Y179:Y180" si="160">-V179</f>
        <v>0</v>
      </c>
      <c r="Z179" s="57"/>
      <c r="AA179" s="6"/>
      <c r="AB179" s="6"/>
      <c r="AC179" s="6"/>
      <c r="AD179" s="6"/>
      <c r="AE179" s="6"/>
      <c r="AF179" s="6"/>
      <c r="AG179" s="6"/>
      <c r="AH179" s="6"/>
      <c r="AI179" s="6"/>
      <c r="AJ179" s="6"/>
      <c r="AK179" s="861"/>
    </row>
    <row r="180" spans="1:37" x14ac:dyDescent="0.25">
      <c r="A180" s="356"/>
      <c r="C180" s="46"/>
      <c r="D180" s="46"/>
      <c r="E180" s="46"/>
      <c r="F180" s="46"/>
      <c r="G180" s="46"/>
      <c r="H180" s="46"/>
      <c r="I180" s="46"/>
      <c r="J180" s="46"/>
      <c r="K180" s="46"/>
      <c r="L180" s="46"/>
      <c r="M180" s="46"/>
      <c r="N180" s="46"/>
      <c r="O180" s="42" t="s">
        <v>225</v>
      </c>
      <c r="P180" s="20" t="s">
        <v>225</v>
      </c>
      <c r="Q180" s="232" t="s">
        <v>536</v>
      </c>
      <c r="R180" s="20">
        <v>61231</v>
      </c>
      <c r="S180" s="20" t="s">
        <v>2135</v>
      </c>
      <c r="T180" s="59"/>
      <c r="U180" s="59"/>
      <c r="V180" s="23">
        <f t="shared" si="158"/>
        <v>0</v>
      </c>
      <c r="W180" s="80" t="str">
        <f t="shared" si="159"/>
        <v/>
      </c>
      <c r="X180" s="6"/>
      <c r="Y180" s="38">
        <f t="shared" si="160"/>
        <v>0</v>
      </c>
      <c r="Z180" s="57"/>
      <c r="AA180" s="6"/>
      <c r="AB180" s="6"/>
      <c r="AC180" s="6"/>
      <c r="AD180" s="6"/>
      <c r="AE180" s="6"/>
      <c r="AF180" s="6"/>
      <c r="AG180" s="6"/>
      <c r="AH180" s="6"/>
      <c r="AI180" s="6"/>
      <c r="AJ180" s="6"/>
      <c r="AK180" s="861"/>
    </row>
    <row r="181" spans="1:37" ht="20.399999999999999" x14ac:dyDescent="0.25">
      <c r="A181" s="356"/>
      <c r="C181" s="46"/>
      <c r="D181" s="46"/>
      <c r="E181" s="46"/>
      <c r="F181" s="46"/>
      <c r="G181" s="46"/>
      <c r="H181" s="46"/>
      <c r="I181" s="46"/>
      <c r="J181" s="46"/>
      <c r="K181" s="46"/>
      <c r="L181" s="46"/>
      <c r="M181" s="46"/>
      <c r="N181" s="46"/>
      <c r="O181" s="42" t="s">
        <v>1557</v>
      </c>
      <c r="P181" s="54" t="s">
        <v>1234</v>
      </c>
      <c r="Q181" s="232" t="s">
        <v>536</v>
      </c>
      <c r="R181" s="132" t="s">
        <v>1234</v>
      </c>
      <c r="S181" s="40" t="s">
        <v>999</v>
      </c>
      <c r="T181" s="63"/>
      <c r="U181" s="63"/>
      <c r="V181" s="6"/>
      <c r="W181" s="6"/>
      <c r="X181" s="6"/>
      <c r="Y181" s="1"/>
      <c r="Z181" s="58"/>
      <c r="AA181" s="1"/>
      <c r="AB181" s="1"/>
      <c r="AC181" s="23">
        <f t="shared" ref="AC181:AC184" si="161">+AA181+AB181+V181+Y181+X181</f>
        <v>0</v>
      </c>
      <c r="AD181" s="38">
        <f t="shared" ref="AD181:AD184" si="162">SUM(AF181:AJ181)</f>
        <v>0</v>
      </c>
      <c r="AE181" s="31">
        <f t="shared" ref="AE181:AE184" si="163">AC181-AD181</f>
        <v>0</v>
      </c>
      <c r="AF181" s="31">
        <f t="shared" ref="AF181:AF184" si="164">AC181</f>
        <v>0</v>
      </c>
      <c r="AG181" s="6"/>
      <c r="AH181" s="6"/>
      <c r="AI181" s="6"/>
      <c r="AJ181" s="6"/>
      <c r="AK181" s="861"/>
    </row>
    <row r="182" spans="1:37" ht="20.399999999999999" x14ac:dyDescent="0.25">
      <c r="A182" s="356"/>
      <c r="C182" s="46"/>
      <c r="D182" s="46"/>
      <c r="E182" s="46"/>
      <c r="F182" s="46"/>
      <c r="G182" s="46"/>
      <c r="H182" s="46"/>
      <c r="I182" s="46"/>
      <c r="J182" s="46"/>
      <c r="K182" s="46"/>
      <c r="L182" s="46"/>
      <c r="M182" s="46"/>
      <c r="N182" s="46"/>
      <c r="O182" s="42" t="s">
        <v>1557</v>
      </c>
      <c r="P182" s="54" t="s">
        <v>208</v>
      </c>
      <c r="Q182" s="232" t="s">
        <v>536</v>
      </c>
      <c r="R182" s="132" t="s">
        <v>208</v>
      </c>
      <c r="S182" s="40" t="s">
        <v>2308</v>
      </c>
      <c r="T182" s="63"/>
      <c r="U182" s="63"/>
      <c r="V182" s="6"/>
      <c r="W182" s="6"/>
      <c r="X182" s="6"/>
      <c r="Y182" s="1"/>
      <c r="Z182" s="58"/>
      <c r="AA182" s="1"/>
      <c r="AB182" s="1"/>
      <c r="AC182" s="23">
        <f t="shared" si="161"/>
        <v>0</v>
      </c>
      <c r="AD182" s="38">
        <f t="shared" si="162"/>
        <v>0</v>
      </c>
      <c r="AE182" s="31">
        <f t="shared" si="163"/>
        <v>0</v>
      </c>
      <c r="AF182" s="31">
        <f t="shared" si="164"/>
        <v>0</v>
      </c>
      <c r="AG182" s="6"/>
      <c r="AH182" s="6"/>
      <c r="AI182" s="6"/>
      <c r="AJ182" s="6"/>
      <c r="AK182" s="861"/>
    </row>
    <row r="183" spans="1:37" x14ac:dyDescent="0.25">
      <c r="A183" s="356"/>
      <c r="C183" s="46"/>
      <c r="D183" s="46"/>
      <c r="E183" s="46"/>
      <c r="F183" s="46"/>
      <c r="G183" s="46"/>
      <c r="H183" s="46"/>
      <c r="I183" s="46"/>
      <c r="J183" s="46"/>
      <c r="K183" s="46"/>
      <c r="L183" s="46"/>
      <c r="M183" s="46"/>
      <c r="N183" s="46"/>
      <c r="O183" s="42" t="s">
        <v>1557</v>
      </c>
      <c r="P183" s="54">
        <v>61232</v>
      </c>
      <c r="Q183" s="232" t="s">
        <v>536</v>
      </c>
      <c r="R183" s="73">
        <v>61232</v>
      </c>
      <c r="S183" s="40" t="s">
        <v>1201</v>
      </c>
      <c r="T183" s="59"/>
      <c r="U183" s="59"/>
      <c r="V183" s="23">
        <f t="shared" ref="V183:V188" si="165">+T183-U183</f>
        <v>0</v>
      </c>
      <c r="W183" s="6"/>
      <c r="X183" s="6"/>
      <c r="Y183" s="1"/>
      <c r="Z183" s="58"/>
      <c r="AA183" s="1"/>
      <c r="AB183" s="1"/>
      <c r="AC183" s="23">
        <f t="shared" si="161"/>
        <v>0</v>
      </c>
      <c r="AD183" s="38">
        <f t="shared" si="162"/>
        <v>0</v>
      </c>
      <c r="AE183" s="31">
        <f t="shared" si="163"/>
        <v>0</v>
      </c>
      <c r="AF183" s="31">
        <f t="shared" si="164"/>
        <v>0</v>
      </c>
      <c r="AG183" s="6"/>
      <c r="AH183" s="6"/>
      <c r="AI183" s="6"/>
      <c r="AJ183" s="6"/>
      <c r="AK183" s="861"/>
    </row>
    <row r="184" spans="1:37" x14ac:dyDescent="0.25">
      <c r="A184" s="356"/>
      <c r="C184" s="46"/>
      <c r="D184" s="46"/>
      <c r="E184" s="46"/>
      <c r="F184" s="46"/>
      <c r="G184" s="46"/>
      <c r="H184" s="46"/>
      <c r="I184" s="46"/>
      <c r="J184" s="46"/>
      <c r="K184" s="46"/>
      <c r="L184" s="46"/>
      <c r="M184" s="46"/>
      <c r="N184" s="46"/>
      <c r="O184" s="42" t="s">
        <v>1557</v>
      </c>
      <c r="P184" s="54">
        <v>6125</v>
      </c>
      <c r="Q184" s="232" t="s">
        <v>536</v>
      </c>
      <c r="R184" s="73">
        <v>6125</v>
      </c>
      <c r="S184" s="16" t="s">
        <v>1489</v>
      </c>
      <c r="T184" s="59"/>
      <c r="U184" s="59"/>
      <c r="V184" s="23">
        <f t="shared" si="165"/>
        <v>0</v>
      </c>
      <c r="W184" s="6"/>
      <c r="X184" s="6"/>
      <c r="Y184" s="1"/>
      <c r="Z184" s="58"/>
      <c r="AA184" s="1"/>
      <c r="AB184" s="1"/>
      <c r="AC184" s="23">
        <f t="shared" si="161"/>
        <v>0</v>
      </c>
      <c r="AD184" s="38">
        <f t="shared" si="162"/>
        <v>0</v>
      </c>
      <c r="AE184" s="31">
        <f t="shared" si="163"/>
        <v>0</v>
      </c>
      <c r="AF184" s="31">
        <f t="shared" si="164"/>
        <v>0</v>
      </c>
      <c r="AG184" s="6"/>
      <c r="AH184" s="6"/>
      <c r="AI184" s="6"/>
      <c r="AJ184" s="6"/>
      <c r="AK184" s="861"/>
    </row>
    <row r="185" spans="1:37" x14ac:dyDescent="0.25">
      <c r="A185" s="356"/>
      <c r="C185" s="46"/>
      <c r="D185" s="46"/>
      <c r="E185" s="46"/>
      <c r="F185" s="46"/>
      <c r="G185" s="46"/>
      <c r="H185" s="46"/>
      <c r="I185" s="46"/>
      <c r="J185" s="46"/>
      <c r="K185" s="46"/>
      <c r="L185" s="46"/>
      <c r="M185" s="46"/>
      <c r="N185" s="46"/>
      <c r="O185" s="42" t="s">
        <v>225</v>
      </c>
      <c r="P185" s="20" t="s">
        <v>225</v>
      </c>
      <c r="Q185" s="232" t="s">
        <v>1211</v>
      </c>
      <c r="R185" s="20">
        <v>6131</v>
      </c>
      <c r="S185" s="20" t="s">
        <v>232</v>
      </c>
      <c r="T185" s="59"/>
      <c r="U185" s="59"/>
      <c r="V185" s="23">
        <f t="shared" si="165"/>
        <v>0</v>
      </c>
      <c r="W185" s="80" t="str">
        <f t="shared" ref="W185:W186" si="166">+IF(V185=0,"","A détailler")</f>
        <v/>
      </c>
      <c r="X185" s="6"/>
      <c r="Y185" s="38">
        <f t="shared" ref="Y185:Y186" si="167">-V185</f>
        <v>0</v>
      </c>
      <c r="Z185" s="57"/>
      <c r="AA185" s="6"/>
      <c r="AB185" s="6"/>
      <c r="AC185" s="6"/>
      <c r="AD185" s="6"/>
      <c r="AE185" s="6"/>
      <c r="AF185" s="6"/>
      <c r="AG185" s="6"/>
      <c r="AH185" s="6"/>
      <c r="AI185" s="6"/>
      <c r="AJ185" s="6"/>
      <c r="AK185" s="861"/>
    </row>
    <row r="186" spans="1:37" x14ac:dyDescent="0.25">
      <c r="A186" s="356"/>
      <c r="C186" s="46"/>
      <c r="D186" s="46"/>
      <c r="E186" s="46"/>
      <c r="F186" s="46"/>
      <c r="G186" s="46"/>
      <c r="H186" s="46"/>
      <c r="I186" s="46"/>
      <c r="J186" s="46"/>
      <c r="K186" s="46"/>
      <c r="L186" s="46"/>
      <c r="M186" s="46"/>
      <c r="N186" s="46"/>
      <c r="O186" s="42" t="s">
        <v>225</v>
      </c>
      <c r="P186" s="20" t="s">
        <v>225</v>
      </c>
      <c r="Q186" s="232" t="s">
        <v>1211</v>
      </c>
      <c r="R186" s="20">
        <v>61315</v>
      </c>
      <c r="S186" s="20" t="s">
        <v>400</v>
      </c>
      <c r="T186" s="59"/>
      <c r="U186" s="59"/>
      <c r="V186" s="23">
        <f t="shared" si="165"/>
        <v>0</v>
      </c>
      <c r="W186" s="80" t="str">
        <f t="shared" si="166"/>
        <v/>
      </c>
      <c r="X186" s="6"/>
      <c r="Y186" s="38">
        <f t="shared" si="167"/>
        <v>0</v>
      </c>
      <c r="Z186" s="57"/>
      <c r="AA186" s="6"/>
      <c r="AB186" s="6"/>
      <c r="AC186" s="6"/>
      <c r="AD186" s="6"/>
      <c r="AE186" s="6"/>
      <c r="AF186" s="6"/>
      <c r="AG186" s="6"/>
      <c r="AH186" s="6"/>
      <c r="AI186" s="6"/>
      <c r="AJ186" s="6"/>
      <c r="AK186" s="861"/>
    </row>
    <row r="187" spans="1:37" x14ac:dyDescent="0.25">
      <c r="A187" s="356"/>
      <c r="C187" s="46"/>
      <c r="D187" s="46"/>
      <c r="E187" s="46"/>
      <c r="F187" s="46"/>
      <c r="G187" s="46"/>
      <c r="H187" s="46"/>
      <c r="I187" s="46"/>
      <c r="J187" s="46"/>
      <c r="K187" s="46"/>
      <c r="L187" s="46"/>
      <c r="M187" s="46"/>
      <c r="N187" s="46"/>
      <c r="O187" s="42" t="s">
        <v>1557</v>
      </c>
      <c r="P187" s="54">
        <v>613151</v>
      </c>
      <c r="Q187" s="232" t="s">
        <v>1211</v>
      </c>
      <c r="R187" s="153">
        <v>613151</v>
      </c>
      <c r="S187" s="54" t="s">
        <v>2176</v>
      </c>
      <c r="T187" s="59"/>
      <c r="U187" s="59"/>
      <c r="V187" s="23">
        <f t="shared" si="165"/>
        <v>0</v>
      </c>
      <c r="W187" s="6"/>
      <c r="X187" s="6"/>
      <c r="Y187" s="1"/>
      <c r="Z187" s="58"/>
      <c r="AA187" s="1"/>
      <c r="AB187" s="1"/>
      <c r="AC187" s="23">
        <f>+AA187+AB187+V187+Y187+X187</f>
        <v>0</v>
      </c>
      <c r="AD187" s="38">
        <f>SUM(AF187:AJ187)</f>
        <v>0</v>
      </c>
      <c r="AE187" s="31">
        <f>AC187-AD187</f>
        <v>0</v>
      </c>
      <c r="AF187" s="31">
        <f>AC187</f>
        <v>0</v>
      </c>
      <c r="AG187" s="6"/>
      <c r="AH187" s="6"/>
      <c r="AI187" s="6"/>
      <c r="AJ187" s="6"/>
      <c r="AK187" s="861"/>
    </row>
    <row r="188" spans="1:37" x14ac:dyDescent="0.25">
      <c r="A188" s="356"/>
      <c r="C188" s="46"/>
      <c r="D188" s="46"/>
      <c r="E188" s="46"/>
      <c r="F188" s="46"/>
      <c r="G188" s="46"/>
      <c r="H188" s="46"/>
      <c r="I188" s="46"/>
      <c r="J188" s="46"/>
      <c r="K188" s="46"/>
      <c r="L188" s="46"/>
      <c r="M188" s="46"/>
      <c r="N188" s="46"/>
      <c r="O188" s="42" t="s">
        <v>225</v>
      </c>
      <c r="P188" s="20" t="s">
        <v>225</v>
      </c>
      <c r="Q188" s="232" t="s">
        <v>1211</v>
      </c>
      <c r="R188" s="20">
        <v>613152</v>
      </c>
      <c r="S188" s="20" t="s">
        <v>2521</v>
      </c>
      <c r="T188" s="59"/>
      <c r="U188" s="59"/>
      <c r="V188" s="23">
        <f t="shared" si="165"/>
        <v>0</v>
      </c>
      <c r="W188" s="80" t="str">
        <f>+IF(V188=0,"","A détailler")</f>
        <v/>
      </c>
      <c r="X188" s="6"/>
      <c r="Y188" s="38">
        <f>-V188</f>
        <v>0</v>
      </c>
      <c r="Z188" s="57"/>
      <c r="AA188" s="6"/>
      <c r="AB188" s="6"/>
      <c r="AC188" s="6"/>
      <c r="AD188" s="6"/>
      <c r="AE188" s="6"/>
      <c r="AF188" s="6"/>
      <c r="AG188" s="6"/>
      <c r="AH188" s="6"/>
      <c r="AI188" s="6"/>
      <c r="AJ188" s="6"/>
      <c r="AK188" s="861"/>
    </row>
    <row r="189" spans="1:37" ht="24" customHeight="1" x14ac:dyDescent="0.25">
      <c r="A189" s="356"/>
      <c r="C189" s="46"/>
      <c r="D189" s="46"/>
      <c r="E189" s="46"/>
      <c r="F189" s="46"/>
      <c r="G189" s="46"/>
      <c r="H189" s="46"/>
      <c r="I189" s="46"/>
      <c r="J189" s="46"/>
      <c r="K189" s="46"/>
      <c r="L189" s="46"/>
      <c r="M189" s="46"/>
      <c r="N189" s="46"/>
      <c r="O189" s="42" t="s">
        <v>1557</v>
      </c>
      <c r="P189" s="153" t="s">
        <v>723</v>
      </c>
      <c r="Q189" s="60" t="s">
        <v>1211</v>
      </c>
      <c r="R189" s="530" t="s">
        <v>723</v>
      </c>
      <c r="S189" s="54" t="s">
        <v>2654</v>
      </c>
      <c r="T189" s="63"/>
      <c r="U189" s="63"/>
      <c r="V189" s="6"/>
      <c r="W189" s="6"/>
      <c r="X189" s="6"/>
      <c r="Y189" s="1"/>
      <c r="Z189" s="58"/>
      <c r="AA189" s="1"/>
      <c r="AB189" s="1"/>
      <c r="AC189" s="23">
        <f t="shared" ref="AC189:AC191" si="168">+AA189+AB189+V189+Y189+X189</f>
        <v>0</v>
      </c>
      <c r="AD189" s="38">
        <f t="shared" ref="AD189:AD191" si="169">SUM(AF189:AJ189)</f>
        <v>0</v>
      </c>
      <c r="AE189" s="31">
        <f t="shared" ref="AE189:AE191" si="170">AC189-AD189</f>
        <v>0</v>
      </c>
      <c r="AF189" s="31">
        <f t="shared" ref="AF189:AF191" si="171">AC189</f>
        <v>0</v>
      </c>
      <c r="AG189" s="6"/>
      <c r="AH189" s="6"/>
      <c r="AI189" s="6"/>
      <c r="AJ189" s="6"/>
      <c r="AK189" s="861"/>
    </row>
    <row r="190" spans="1:37" x14ac:dyDescent="0.25">
      <c r="A190" s="356"/>
      <c r="C190" s="46"/>
      <c r="D190" s="46"/>
      <c r="E190" s="46"/>
      <c r="F190" s="46"/>
      <c r="G190" s="46"/>
      <c r="H190" s="46"/>
      <c r="I190" s="46"/>
      <c r="J190" s="46"/>
      <c r="K190" s="46"/>
      <c r="L190" s="46"/>
      <c r="M190" s="46"/>
      <c r="N190" s="46"/>
      <c r="O190" s="42" t="s">
        <v>1557</v>
      </c>
      <c r="P190" s="40">
        <v>613153</v>
      </c>
      <c r="Q190" s="232" t="s">
        <v>1211</v>
      </c>
      <c r="R190" s="73">
        <v>613153</v>
      </c>
      <c r="S190" s="40" t="s">
        <v>379</v>
      </c>
      <c r="T190" s="59"/>
      <c r="U190" s="59"/>
      <c r="V190" s="23">
        <f t="shared" ref="V190:V243" si="172">+T190-U190</f>
        <v>0</v>
      </c>
      <c r="W190" s="6"/>
      <c r="X190" s="6"/>
      <c r="Y190" s="1"/>
      <c r="Z190" s="58"/>
      <c r="AA190" s="1"/>
      <c r="AB190" s="1"/>
      <c r="AC190" s="23">
        <f t="shared" si="168"/>
        <v>0</v>
      </c>
      <c r="AD190" s="38">
        <f t="shared" si="169"/>
        <v>0</v>
      </c>
      <c r="AE190" s="31">
        <f t="shared" si="170"/>
        <v>0</v>
      </c>
      <c r="AF190" s="31">
        <f t="shared" si="171"/>
        <v>0</v>
      </c>
      <c r="AG190" s="6"/>
      <c r="AH190" s="6"/>
      <c r="AI190" s="6"/>
      <c r="AJ190" s="6"/>
      <c r="AK190" s="861"/>
    </row>
    <row r="191" spans="1:37" x14ac:dyDescent="0.25">
      <c r="A191" s="356"/>
      <c r="C191" s="46"/>
      <c r="D191" s="46"/>
      <c r="E191" s="46"/>
      <c r="F191" s="46"/>
      <c r="G191" s="46"/>
      <c r="H191" s="46"/>
      <c r="I191" s="46"/>
      <c r="J191" s="46"/>
      <c r="K191" s="46"/>
      <c r="L191" s="46"/>
      <c r="M191" s="46"/>
      <c r="N191" s="46"/>
      <c r="O191" s="42" t="s">
        <v>1557</v>
      </c>
      <c r="P191" s="40">
        <v>613158</v>
      </c>
      <c r="Q191" s="232" t="s">
        <v>1211</v>
      </c>
      <c r="R191" s="73">
        <v>613158</v>
      </c>
      <c r="S191" s="40" t="s">
        <v>155</v>
      </c>
      <c r="T191" s="59"/>
      <c r="U191" s="59"/>
      <c r="V191" s="23">
        <f t="shared" si="172"/>
        <v>0</v>
      </c>
      <c r="W191" s="6"/>
      <c r="X191" s="6"/>
      <c r="Y191" s="1"/>
      <c r="Z191" s="58"/>
      <c r="AA191" s="1"/>
      <c r="AB191" s="1"/>
      <c r="AC191" s="23">
        <f t="shared" si="168"/>
        <v>0</v>
      </c>
      <c r="AD191" s="38">
        <f t="shared" si="169"/>
        <v>0</v>
      </c>
      <c r="AE191" s="31">
        <f t="shared" si="170"/>
        <v>0</v>
      </c>
      <c r="AF191" s="31">
        <f t="shared" si="171"/>
        <v>0</v>
      </c>
      <c r="AG191" s="6"/>
      <c r="AH191" s="6"/>
      <c r="AI191" s="6"/>
      <c r="AJ191" s="6"/>
      <c r="AK191" s="861"/>
    </row>
    <row r="192" spans="1:37" x14ac:dyDescent="0.25">
      <c r="A192" s="356"/>
      <c r="C192" s="46"/>
      <c r="D192" s="46"/>
      <c r="E192" s="46"/>
      <c r="F192" s="46"/>
      <c r="G192" s="46"/>
      <c r="H192" s="46"/>
      <c r="I192" s="46"/>
      <c r="J192" s="46"/>
      <c r="K192" s="46"/>
      <c r="L192" s="46"/>
      <c r="M192" s="46"/>
      <c r="N192" s="46"/>
      <c r="O192" s="42" t="s">
        <v>225</v>
      </c>
      <c r="P192" s="20" t="s">
        <v>225</v>
      </c>
      <c r="Q192" s="232"/>
      <c r="R192" s="20">
        <v>6132</v>
      </c>
      <c r="S192" s="20" t="s">
        <v>2031</v>
      </c>
      <c r="T192" s="59"/>
      <c r="U192" s="59"/>
      <c r="V192" s="23">
        <f t="shared" si="172"/>
        <v>0</v>
      </c>
      <c r="W192" s="80" t="str">
        <f>+IF(V192=0,"","A détailler")</f>
        <v/>
      </c>
      <c r="X192" s="6"/>
      <c r="Y192" s="38">
        <f>-V192</f>
        <v>0</v>
      </c>
      <c r="Z192" s="57"/>
      <c r="AA192" s="6"/>
      <c r="AB192" s="6"/>
      <c r="AC192" s="6"/>
      <c r="AD192" s="6"/>
      <c r="AE192" s="6"/>
      <c r="AF192" s="6"/>
      <c r="AG192" s="6"/>
      <c r="AH192" s="6"/>
      <c r="AI192" s="6"/>
      <c r="AJ192" s="6"/>
      <c r="AK192" s="861"/>
    </row>
    <row r="193" spans="1:37" x14ac:dyDescent="0.25">
      <c r="A193" s="356"/>
      <c r="C193" s="46"/>
      <c r="D193" s="46"/>
      <c r="E193" s="46"/>
      <c r="F193" s="46"/>
      <c r="G193" s="46"/>
      <c r="H193" s="46"/>
      <c r="I193" s="46"/>
      <c r="J193" s="46"/>
      <c r="K193" s="46"/>
      <c r="L193" s="46"/>
      <c r="M193" s="46"/>
      <c r="N193" s="46"/>
      <c r="O193" s="42" t="s">
        <v>1557</v>
      </c>
      <c r="P193" s="54">
        <v>61322</v>
      </c>
      <c r="Q193" s="232" t="s">
        <v>536</v>
      </c>
      <c r="R193" s="73">
        <v>61322</v>
      </c>
      <c r="S193" s="16" t="s">
        <v>2339</v>
      </c>
      <c r="T193" s="59"/>
      <c r="U193" s="59"/>
      <c r="V193" s="23">
        <f t="shared" si="172"/>
        <v>0</v>
      </c>
      <c r="W193" s="6"/>
      <c r="X193" s="6"/>
      <c r="Y193" s="1"/>
      <c r="Z193" s="58"/>
      <c r="AA193" s="1"/>
      <c r="AB193" s="1"/>
      <c r="AC193" s="23">
        <f>+AA193+AB193+V193+Y193+X193</f>
        <v>0</v>
      </c>
      <c r="AD193" s="38">
        <f>SUM(AF193:AJ193)</f>
        <v>0</v>
      </c>
      <c r="AE193" s="31">
        <f>AC193-AD193</f>
        <v>0</v>
      </c>
      <c r="AF193" s="31">
        <f>AC193</f>
        <v>0</v>
      </c>
      <c r="AG193" s="6"/>
      <c r="AH193" s="6"/>
      <c r="AI193" s="6"/>
      <c r="AJ193" s="6"/>
      <c r="AK193" s="861"/>
    </row>
    <row r="194" spans="1:37" x14ac:dyDescent="0.25">
      <c r="A194" s="356"/>
      <c r="C194" s="46"/>
      <c r="D194" s="46"/>
      <c r="E194" s="46"/>
      <c r="F194" s="46"/>
      <c r="G194" s="46"/>
      <c r="H194" s="46"/>
      <c r="I194" s="46"/>
      <c r="J194" s="46"/>
      <c r="K194" s="46"/>
      <c r="L194" s="46"/>
      <c r="M194" s="46"/>
      <c r="N194" s="46"/>
      <c r="O194" s="42" t="s">
        <v>225</v>
      </c>
      <c r="P194" s="20" t="s">
        <v>225</v>
      </c>
      <c r="Q194" s="232"/>
      <c r="R194" s="20">
        <v>61325</v>
      </c>
      <c r="S194" s="20" t="s">
        <v>209</v>
      </c>
      <c r="T194" s="59"/>
      <c r="U194" s="59"/>
      <c r="V194" s="23">
        <f t="shared" si="172"/>
        <v>0</v>
      </c>
      <c r="W194" s="80" t="str">
        <f>+IF(V194=0,"","A détailler")</f>
        <v/>
      </c>
      <c r="X194" s="6"/>
      <c r="Y194" s="38">
        <f>-V194</f>
        <v>0</v>
      </c>
      <c r="Z194" s="57"/>
      <c r="AA194" s="6"/>
      <c r="AB194" s="6"/>
      <c r="AC194" s="6"/>
      <c r="AD194" s="6"/>
      <c r="AE194" s="6"/>
      <c r="AF194" s="6"/>
      <c r="AG194" s="6"/>
      <c r="AH194" s="6"/>
      <c r="AI194" s="6"/>
      <c r="AJ194" s="6"/>
      <c r="AK194" s="861"/>
    </row>
    <row r="195" spans="1:37" x14ac:dyDescent="0.25">
      <c r="A195" s="356"/>
      <c r="C195" s="46"/>
      <c r="D195" s="46"/>
      <c r="E195" s="46"/>
      <c r="F195" s="46"/>
      <c r="G195" s="46"/>
      <c r="H195" s="46"/>
      <c r="I195" s="46"/>
      <c r="J195" s="46"/>
      <c r="K195" s="46"/>
      <c r="L195" s="46"/>
      <c r="M195" s="46"/>
      <c r="N195" s="46"/>
      <c r="O195" s="42" t="s">
        <v>1557</v>
      </c>
      <c r="P195" s="54">
        <v>613251</v>
      </c>
      <c r="Q195" s="232" t="s">
        <v>536</v>
      </c>
      <c r="R195" s="73">
        <v>613251</v>
      </c>
      <c r="S195" s="16" t="s">
        <v>1488</v>
      </c>
      <c r="T195" s="59"/>
      <c r="U195" s="59"/>
      <c r="V195" s="23">
        <f t="shared" si="172"/>
        <v>0</v>
      </c>
      <c r="W195" s="6"/>
      <c r="X195" s="6"/>
      <c r="Y195" s="1"/>
      <c r="Z195" s="58"/>
      <c r="AA195" s="1"/>
      <c r="AB195" s="1"/>
      <c r="AC195" s="23">
        <f t="shared" ref="AC195:AC200" si="173">+AA195+AB195+V195+Y195+X195</f>
        <v>0</v>
      </c>
      <c r="AD195" s="38">
        <f t="shared" ref="AD195:AD200" si="174">SUM(AF195:AJ195)</f>
        <v>0</v>
      </c>
      <c r="AE195" s="31">
        <f t="shared" ref="AE195:AE200" si="175">AC195-AD195</f>
        <v>0</v>
      </c>
      <c r="AF195" s="31">
        <f t="shared" ref="AF195:AF200" si="176">AC195</f>
        <v>0</v>
      </c>
      <c r="AG195" s="6"/>
      <c r="AH195" s="6"/>
      <c r="AI195" s="6"/>
      <c r="AJ195" s="6"/>
      <c r="AK195" s="861"/>
    </row>
    <row r="196" spans="1:37" x14ac:dyDescent="0.25">
      <c r="A196" s="356"/>
      <c r="C196" s="46"/>
      <c r="D196" s="46"/>
      <c r="E196" s="46"/>
      <c r="F196" s="46"/>
      <c r="G196" s="46"/>
      <c r="H196" s="46"/>
      <c r="I196" s="46"/>
      <c r="J196" s="46"/>
      <c r="K196" s="46"/>
      <c r="L196" s="46"/>
      <c r="M196" s="46"/>
      <c r="N196" s="46"/>
      <c r="O196" s="42" t="s">
        <v>1557</v>
      </c>
      <c r="P196" s="40">
        <v>613252</v>
      </c>
      <c r="Q196" s="232" t="s">
        <v>536</v>
      </c>
      <c r="R196" s="73">
        <v>613252</v>
      </c>
      <c r="S196" s="40" t="s">
        <v>8</v>
      </c>
      <c r="T196" s="59"/>
      <c r="U196" s="59"/>
      <c r="V196" s="23">
        <f t="shared" si="172"/>
        <v>0</v>
      </c>
      <c r="W196" s="6"/>
      <c r="X196" s="6"/>
      <c r="Y196" s="1"/>
      <c r="Z196" s="58"/>
      <c r="AA196" s="1"/>
      <c r="AB196" s="1"/>
      <c r="AC196" s="23">
        <f t="shared" si="173"/>
        <v>0</v>
      </c>
      <c r="AD196" s="38">
        <f t="shared" si="174"/>
        <v>0</v>
      </c>
      <c r="AE196" s="31">
        <f t="shared" si="175"/>
        <v>0</v>
      </c>
      <c r="AF196" s="31">
        <f t="shared" si="176"/>
        <v>0</v>
      </c>
      <c r="AG196" s="6"/>
      <c r="AH196" s="6"/>
      <c r="AI196" s="6"/>
      <c r="AJ196" s="6"/>
      <c r="AK196" s="861"/>
    </row>
    <row r="197" spans="1:37" x14ac:dyDescent="0.25">
      <c r="A197" s="356"/>
      <c r="C197" s="46"/>
      <c r="D197" s="46"/>
      <c r="E197" s="46"/>
      <c r="F197" s="46"/>
      <c r="G197" s="46"/>
      <c r="H197" s="46"/>
      <c r="I197" s="46"/>
      <c r="J197" s="46"/>
      <c r="K197" s="46"/>
      <c r="L197" s="46"/>
      <c r="M197" s="46"/>
      <c r="N197" s="46"/>
      <c r="O197" s="42" t="s">
        <v>1557</v>
      </c>
      <c r="P197" s="40">
        <v>613253</v>
      </c>
      <c r="Q197" s="232" t="s">
        <v>536</v>
      </c>
      <c r="R197" s="73">
        <v>613253</v>
      </c>
      <c r="S197" s="40" t="s">
        <v>1191</v>
      </c>
      <c r="T197" s="59"/>
      <c r="U197" s="59"/>
      <c r="V197" s="23">
        <f t="shared" si="172"/>
        <v>0</v>
      </c>
      <c r="W197" s="6"/>
      <c r="X197" s="6"/>
      <c r="Y197" s="1"/>
      <c r="Z197" s="58"/>
      <c r="AA197" s="1"/>
      <c r="AB197" s="1"/>
      <c r="AC197" s="23">
        <f t="shared" si="173"/>
        <v>0</v>
      </c>
      <c r="AD197" s="38">
        <f t="shared" si="174"/>
        <v>0</v>
      </c>
      <c r="AE197" s="31">
        <f t="shared" si="175"/>
        <v>0</v>
      </c>
      <c r="AF197" s="31">
        <f t="shared" si="176"/>
        <v>0</v>
      </c>
      <c r="AG197" s="6"/>
      <c r="AH197" s="6"/>
      <c r="AI197" s="6"/>
      <c r="AJ197" s="6"/>
      <c r="AK197" s="861"/>
    </row>
    <row r="198" spans="1:37" x14ac:dyDescent="0.25">
      <c r="A198" s="356"/>
      <c r="C198" s="46"/>
      <c r="D198" s="46"/>
      <c r="E198" s="46"/>
      <c r="F198" s="46"/>
      <c r="G198" s="46"/>
      <c r="H198" s="46"/>
      <c r="I198" s="46"/>
      <c r="J198" s="46"/>
      <c r="K198" s="46"/>
      <c r="L198" s="46"/>
      <c r="M198" s="46"/>
      <c r="N198" s="46"/>
      <c r="O198" s="42" t="s">
        <v>1557</v>
      </c>
      <c r="P198" s="40">
        <v>613258</v>
      </c>
      <c r="Q198" s="232" t="s">
        <v>536</v>
      </c>
      <c r="R198" s="73">
        <v>613258</v>
      </c>
      <c r="S198" s="40" t="s">
        <v>2504</v>
      </c>
      <c r="T198" s="59"/>
      <c r="U198" s="59"/>
      <c r="V198" s="23">
        <f t="shared" si="172"/>
        <v>0</v>
      </c>
      <c r="W198" s="6"/>
      <c r="X198" s="6"/>
      <c r="Y198" s="1"/>
      <c r="Z198" s="58"/>
      <c r="AA198" s="1"/>
      <c r="AB198" s="1"/>
      <c r="AC198" s="23">
        <f t="shared" si="173"/>
        <v>0</v>
      </c>
      <c r="AD198" s="38">
        <f t="shared" si="174"/>
        <v>0</v>
      </c>
      <c r="AE198" s="31">
        <f t="shared" si="175"/>
        <v>0</v>
      </c>
      <c r="AF198" s="31">
        <f t="shared" si="176"/>
        <v>0</v>
      </c>
      <c r="AG198" s="6"/>
      <c r="AH198" s="6"/>
      <c r="AI198" s="6"/>
      <c r="AJ198" s="6"/>
      <c r="AK198" s="861"/>
    </row>
    <row r="199" spans="1:37" x14ac:dyDescent="0.25">
      <c r="A199" s="356"/>
      <c r="C199" s="46"/>
      <c r="D199" s="46"/>
      <c r="E199" s="46"/>
      <c r="F199" s="46"/>
      <c r="G199" s="46"/>
      <c r="H199" s="46"/>
      <c r="I199" s="46"/>
      <c r="J199" s="46"/>
      <c r="K199" s="46"/>
      <c r="L199" s="46"/>
      <c r="M199" s="46"/>
      <c r="N199" s="46"/>
      <c r="O199" s="42" t="s">
        <v>1557</v>
      </c>
      <c r="P199" s="40">
        <v>6136</v>
      </c>
      <c r="Q199" s="232" t="s">
        <v>536</v>
      </c>
      <c r="R199" s="73">
        <v>6136</v>
      </c>
      <c r="S199" s="40" t="s">
        <v>1857</v>
      </c>
      <c r="T199" s="59"/>
      <c r="U199" s="59"/>
      <c r="V199" s="23">
        <f t="shared" si="172"/>
        <v>0</v>
      </c>
      <c r="W199" s="6"/>
      <c r="X199" s="6"/>
      <c r="Y199" s="1"/>
      <c r="Z199" s="58"/>
      <c r="AA199" s="1"/>
      <c r="AB199" s="1"/>
      <c r="AC199" s="23">
        <f t="shared" si="173"/>
        <v>0</v>
      </c>
      <c r="AD199" s="38">
        <f t="shared" si="174"/>
        <v>0</v>
      </c>
      <c r="AE199" s="31">
        <f t="shared" si="175"/>
        <v>0</v>
      </c>
      <c r="AF199" s="31">
        <f t="shared" si="176"/>
        <v>0</v>
      </c>
      <c r="AG199" s="6"/>
      <c r="AH199" s="6"/>
      <c r="AI199" s="6"/>
      <c r="AJ199" s="6"/>
      <c r="AK199" s="861"/>
    </row>
    <row r="200" spans="1:37" x14ac:dyDescent="0.25">
      <c r="A200" s="356"/>
      <c r="C200" s="46"/>
      <c r="D200" s="46"/>
      <c r="E200" s="46"/>
      <c r="F200" s="46"/>
      <c r="G200" s="46"/>
      <c r="H200" s="46"/>
      <c r="I200" s="46"/>
      <c r="J200" s="46"/>
      <c r="K200" s="46"/>
      <c r="L200" s="46"/>
      <c r="M200" s="46"/>
      <c r="N200" s="46"/>
      <c r="O200" s="42" t="s">
        <v>1557</v>
      </c>
      <c r="P200" s="54">
        <v>614</v>
      </c>
      <c r="Q200" s="232" t="s">
        <v>536</v>
      </c>
      <c r="R200" s="73">
        <v>614</v>
      </c>
      <c r="S200" s="16" t="s">
        <v>330</v>
      </c>
      <c r="T200" s="59"/>
      <c r="U200" s="59"/>
      <c r="V200" s="23">
        <f t="shared" si="172"/>
        <v>0</v>
      </c>
      <c r="W200" s="6"/>
      <c r="X200" s="6"/>
      <c r="Y200" s="1"/>
      <c r="Z200" s="58"/>
      <c r="AA200" s="1"/>
      <c r="AB200" s="1"/>
      <c r="AC200" s="23">
        <f t="shared" si="173"/>
        <v>0</v>
      </c>
      <c r="AD200" s="38">
        <f t="shared" si="174"/>
        <v>0</v>
      </c>
      <c r="AE200" s="31">
        <f t="shared" si="175"/>
        <v>0</v>
      </c>
      <c r="AF200" s="31">
        <f t="shared" si="176"/>
        <v>0</v>
      </c>
      <c r="AG200" s="6"/>
      <c r="AH200" s="6"/>
      <c r="AI200" s="6"/>
      <c r="AJ200" s="6"/>
      <c r="AK200" s="861"/>
    </row>
    <row r="201" spans="1:37" x14ac:dyDescent="0.25">
      <c r="A201" s="356"/>
      <c r="C201" s="46"/>
      <c r="D201" s="46"/>
      <c r="E201" s="46"/>
      <c r="F201" s="46"/>
      <c r="G201" s="46"/>
      <c r="H201" s="46"/>
      <c r="I201" s="46"/>
      <c r="J201" s="46"/>
      <c r="K201" s="46"/>
      <c r="L201" s="46"/>
      <c r="M201" s="46"/>
      <c r="N201" s="46"/>
      <c r="O201" s="42" t="s">
        <v>225</v>
      </c>
      <c r="P201" s="20" t="s">
        <v>225</v>
      </c>
      <c r="Q201" s="232" t="s">
        <v>1211</v>
      </c>
      <c r="R201" s="20">
        <v>6151</v>
      </c>
      <c r="S201" s="20" t="s">
        <v>744</v>
      </c>
      <c r="T201" s="59"/>
      <c r="U201" s="59"/>
      <c r="V201" s="23">
        <f t="shared" si="172"/>
        <v>0</v>
      </c>
      <c r="W201" s="80" t="str">
        <f t="shared" ref="W201:W202" si="177">+IF(V201=0,"","A détailler")</f>
        <v/>
      </c>
      <c r="X201" s="6"/>
      <c r="Y201" s="38">
        <f t="shared" ref="Y201:Y202" si="178">-V201</f>
        <v>0</v>
      </c>
      <c r="Z201" s="57"/>
      <c r="AA201" s="6"/>
      <c r="AB201" s="6"/>
      <c r="AC201" s="6"/>
      <c r="AD201" s="6"/>
      <c r="AE201" s="6"/>
      <c r="AF201" s="6"/>
      <c r="AG201" s="6"/>
      <c r="AH201" s="6"/>
      <c r="AI201" s="6"/>
      <c r="AJ201" s="6"/>
      <c r="AK201" s="861"/>
    </row>
    <row r="202" spans="1:37" x14ac:dyDescent="0.25">
      <c r="A202" s="356"/>
      <c r="C202" s="46"/>
      <c r="D202" s="46"/>
      <c r="E202" s="46"/>
      <c r="F202" s="46"/>
      <c r="G202" s="46"/>
      <c r="H202" s="46"/>
      <c r="I202" s="46"/>
      <c r="J202" s="46"/>
      <c r="K202" s="46"/>
      <c r="L202" s="46"/>
      <c r="M202" s="46"/>
      <c r="N202" s="46"/>
      <c r="O202" s="42" t="s">
        <v>225</v>
      </c>
      <c r="P202" s="20" t="s">
        <v>225</v>
      </c>
      <c r="Q202" s="232" t="s">
        <v>1211</v>
      </c>
      <c r="R202" s="20">
        <v>61515</v>
      </c>
      <c r="S202" s="20" t="s">
        <v>2567</v>
      </c>
      <c r="T202" s="59"/>
      <c r="U202" s="59"/>
      <c r="V202" s="23">
        <f t="shared" si="172"/>
        <v>0</v>
      </c>
      <c r="W202" s="80" t="str">
        <f t="shared" si="177"/>
        <v/>
      </c>
      <c r="X202" s="6"/>
      <c r="Y202" s="38">
        <f t="shared" si="178"/>
        <v>0</v>
      </c>
      <c r="Z202" s="57"/>
      <c r="AA202" s="6"/>
      <c r="AB202" s="6"/>
      <c r="AC202" s="6"/>
      <c r="AD202" s="6"/>
      <c r="AE202" s="6"/>
      <c r="AF202" s="6"/>
      <c r="AG202" s="6"/>
      <c r="AH202" s="6"/>
      <c r="AI202" s="6"/>
      <c r="AJ202" s="6"/>
      <c r="AK202" s="861"/>
    </row>
    <row r="203" spans="1:37" ht="20.399999999999999" x14ac:dyDescent="0.25">
      <c r="A203" s="356"/>
      <c r="C203" s="46"/>
      <c r="D203" s="46"/>
      <c r="E203" s="46"/>
      <c r="F203" s="46"/>
      <c r="G203" s="46"/>
      <c r="H203" s="46"/>
      <c r="I203" s="46"/>
      <c r="J203" s="46"/>
      <c r="K203" s="46"/>
      <c r="L203" s="46"/>
      <c r="M203" s="46"/>
      <c r="N203" s="46"/>
      <c r="O203" s="42" t="s">
        <v>1557</v>
      </c>
      <c r="P203" s="54">
        <v>615151</v>
      </c>
      <c r="Q203" s="232" t="s">
        <v>1211</v>
      </c>
      <c r="R203" s="153">
        <v>615151</v>
      </c>
      <c r="S203" s="54" t="s">
        <v>2</v>
      </c>
      <c r="T203" s="59"/>
      <c r="U203" s="59"/>
      <c r="V203" s="23">
        <f t="shared" si="172"/>
        <v>0</v>
      </c>
      <c r="W203" s="6"/>
      <c r="X203" s="6"/>
      <c r="Y203" s="1"/>
      <c r="Z203" s="58"/>
      <c r="AA203" s="1"/>
      <c r="AB203" s="1"/>
      <c r="AC203" s="23">
        <f t="shared" ref="AC203:AC205" si="179">+AA203+AB203+V203+Y203+X203</f>
        <v>0</v>
      </c>
      <c r="AD203" s="38">
        <f t="shared" ref="AD203:AD205" si="180">SUM(AF203:AJ203)</f>
        <v>0</v>
      </c>
      <c r="AE203" s="31">
        <f t="shared" ref="AE203:AE205" si="181">AC203-AD203</f>
        <v>0</v>
      </c>
      <c r="AF203" s="31">
        <f t="shared" ref="AF203:AF205" si="182">AC203</f>
        <v>0</v>
      </c>
      <c r="AG203" s="6"/>
      <c r="AH203" s="6"/>
      <c r="AI203" s="6"/>
      <c r="AJ203" s="6"/>
      <c r="AK203" s="861"/>
    </row>
    <row r="204" spans="1:37" x14ac:dyDescent="0.25">
      <c r="A204" s="356"/>
      <c r="C204" s="46"/>
      <c r="D204" s="46"/>
      <c r="E204" s="46"/>
      <c r="F204" s="46"/>
      <c r="G204" s="46"/>
      <c r="H204" s="46"/>
      <c r="I204" s="46"/>
      <c r="J204" s="46"/>
      <c r="K204" s="46"/>
      <c r="L204" s="46"/>
      <c r="M204" s="46"/>
      <c r="N204" s="46"/>
      <c r="O204" s="42" t="s">
        <v>1557</v>
      </c>
      <c r="P204" s="40">
        <v>615152</v>
      </c>
      <c r="Q204" s="232" t="s">
        <v>1211</v>
      </c>
      <c r="R204" s="73">
        <v>615152</v>
      </c>
      <c r="S204" s="40" t="s">
        <v>1661</v>
      </c>
      <c r="T204" s="59"/>
      <c r="U204" s="59"/>
      <c r="V204" s="23">
        <f t="shared" si="172"/>
        <v>0</v>
      </c>
      <c r="W204" s="6"/>
      <c r="X204" s="6"/>
      <c r="Y204" s="1"/>
      <c r="Z204" s="58"/>
      <c r="AA204" s="1"/>
      <c r="AB204" s="1"/>
      <c r="AC204" s="23">
        <f t="shared" si="179"/>
        <v>0</v>
      </c>
      <c r="AD204" s="38">
        <f t="shared" si="180"/>
        <v>0</v>
      </c>
      <c r="AE204" s="31">
        <f t="shared" si="181"/>
        <v>0</v>
      </c>
      <c r="AF204" s="31">
        <f t="shared" si="182"/>
        <v>0</v>
      </c>
      <c r="AG204" s="6"/>
      <c r="AH204" s="6"/>
      <c r="AI204" s="6"/>
      <c r="AJ204" s="6"/>
      <c r="AK204" s="861"/>
    </row>
    <row r="205" spans="1:37" x14ac:dyDescent="0.25">
      <c r="A205" s="356"/>
      <c r="C205" s="46"/>
      <c r="D205" s="46"/>
      <c r="E205" s="46"/>
      <c r="F205" s="46"/>
      <c r="G205" s="46"/>
      <c r="H205" s="46"/>
      <c r="I205" s="46"/>
      <c r="J205" s="46"/>
      <c r="K205" s="46"/>
      <c r="L205" s="46"/>
      <c r="M205" s="46"/>
      <c r="N205" s="46"/>
      <c r="O205" s="42" t="s">
        <v>1557</v>
      </c>
      <c r="P205" s="40">
        <v>615154</v>
      </c>
      <c r="Q205" s="232" t="s">
        <v>1211</v>
      </c>
      <c r="R205" s="73">
        <v>615154</v>
      </c>
      <c r="S205" s="40" t="s">
        <v>346</v>
      </c>
      <c r="T205" s="59"/>
      <c r="U205" s="59"/>
      <c r="V205" s="23">
        <f t="shared" si="172"/>
        <v>0</v>
      </c>
      <c r="W205" s="6"/>
      <c r="X205" s="6"/>
      <c r="Y205" s="1"/>
      <c r="Z205" s="58"/>
      <c r="AA205" s="1"/>
      <c r="AB205" s="1"/>
      <c r="AC205" s="23">
        <f t="shared" si="179"/>
        <v>0</v>
      </c>
      <c r="AD205" s="38">
        <f t="shared" si="180"/>
        <v>0</v>
      </c>
      <c r="AE205" s="31">
        <f t="shared" si="181"/>
        <v>0</v>
      </c>
      <c r="AF205" s="31">
        <f t="shared" si="182"/>
        <v>0</v>
      </c>
      <c r="AG205" s="6"/>
      <c r="AH205" s="6"/>
      <c r="AI205" s="6"/>
      <c r="AJ205" s="6"/>
      <c r="AK205" s="861"/>
    </row>
    <row r="206" spans="1:37" x14ac:dyDescent="0.25">
      <c r="A206" s="356"/>
      <c r="C206" s="46"/>
      <c r="D206" s="46"/>
      <c r="E206" s="46"/>
      <c r="F206" s="46"/>
      <c r="G206" s="46"/>
      <c r="H206" s="46"/>
      <c r="I206" s="46"/>
      <c r="J206" s="46"/>
      <c r="K206" s="46"/>
      <c r="L206" s="46"/>
      <c r="M206" s="46"/>
      <c r="N206" s="46"/>
      <c r="O206" s="42" t="s">
        <v>225</v>
      </c>
      <c r="P206" s="20" t="s">
        <v>225</v>
      </c>
      <c r="Q206" s="232" t="s">
        <v>1211</v>
      </c>
      <c r="R206" s="20">
        <v>61516</v>
      </c>
      <c r="S206" s="20" t="s">
        <v>2377</v>
      </c>
      <c r="T206" s="59"/>
      <c r="U206" s="59"/>
      <c r="V206" s="23">
        <f t="shared" si="172"/>
        <v>0</v>
      </c>
      <c r="W206" s="80" t="str">
        <f>+IF(V206=0,"","A détailler")</f>
        <v/>
      </c>
      <c r="X206" s="6"/>
      <c r="Y206" s="38">
        <f>-V206</f>
        <v>0</v>
      </c>
      <c r="Z206" s="57"/>
      <c r="AA206" s="6"/>
      <c r="AB206" s="6"/>
      <c r="AC206" s="6"/>
      <c r="AD206" s="6"/>
      <c r="AE206" s="6"/>
      <c r="AF206" s="6"/>
      <c r="AG206" s="6"/>
      <c r="AH206" s="6"/>
      <c r="AI206" s="6"/>
      <c r="AJ206" s="6"/>
      <c r="AK206" s="861"/>
    </row>
    <row r="207" spans="1:37" x14ac:dyDescent="0.25">
      <c r="A207" s="356"/>
      <c r="C207" s="46"/>
      <c r="D207" s="46"/>
      <c r="E207" s="46"/>
      <c r="F207" s="46"/>
      <c r="G207" s="46"/>
      <c r="H207" s="46"/>
      <c r="I207" s="46"/>
      <c r="J207" s="46"/>
      <c r="K207" s="46"/>
      <c r="L207" s="46"/>
      <c r="M207" s="46"/>
      <c r="N207" s="46"/>
      <c r="O207" s="42" t="s">
        <v>1557</v>
      </c>
      <c r="P207" s="54">
        <v>615161</v>
      </c>
      <c r="Q207" s="232" t="s">
        <v>1211</v>
      </c>
      <c r="R207" s="153">
        <v>615161</v>
      </c>
      <c r="S207" s="54" t="s">
        <v>518</v>
      </c>
      <c r="T207" s="59"/>
      <c r="U207" s="59"/>
      <c r="V207" s="23">
        <f t="shared" si="172"/>
        <v>0</v>
      </c>
      <c r="W207" s="6"/>
      <c r="X207" s="6"/>
      <c r="Y207" s="1"/>
      <c r="Z207" s="58"/>
      <c r="AA207" s="1"/>
      <c r="AB207" s="1"/>
      <c r="AC207" s="23">
        <f t="shared" ref="AC207:AC209" si="183">+AA207+AB207+V207+Y207+X207</f>
        <v>0</v>
      </c>
      <c r="AD207" s="38">
        <f t="shared" ref="AD207:AD209" si="184">SUM(AF207:AJ207)</f>
        <v>0</v>
      </c>
      <c r="AE207" s="31">
        <f t="shared" ref="AE207:AE209" si="185">AC207-AD207</f>
        <v>0</v>
      </c>
      <c r="AF207" s="31">
        <f t="shared" ref="AF207:AF209" si="186">AC207</f>
        <v>0</v>
      </c>
      <c r="AG207" s="6"/>
      <c r="AH207" s="6"/>
      <c r="AI207" s="6"/>
      <c r="AJ207" s="6"/>
      <c r="AK207" s="861"/>
    </row>
    <row r="208" spans="1:37" x14ac:dyDescent="0.25">
      <c r="A208" s="356"/>
      <c r="C208" s="46"/>
      <c r="D208" s="46"/>
      <c r="E208" s="46"/>
      <c r="F208" s="46"/>
      <c r="G208" s="46"/>
      <c r="H208" s="46"/>
      <c r="I208" s="46"/>
      <c r="J208" s="46"/>
      <c r="K208" s="46"/>
      <c r="L208" s="46"/>
      <c r="M208" s="46"/>
      <c r="N208" s="46"/>
      <c r="O208" s="42" t="s">
        <v>1557</v>
      </c>
      <c r="P208" s="40">
        <v>615162</v>
      </c>
      <c r="Q208" s="232" t="s">
        <v>1211</v>
      </c>
      <c r="R208" s="73">
        <v>615162</v>
      </c>
      <c r="S208" s="40" t="s">
        <v>673</v>
      </c>
      <c r="T208" s="59"/>
      <c r="U208" s="59"/>
      <c r="V208" s="23">
        <f t="shared" si="172"/>
        <v>0</v>
      </c>
      <c r="W208" s="6"/>
      <c r="X208" s="6"/>
      <c r="Y208" s="1"/>
      <c r="Z208" s="58"/>
      <c r="AA208" s="1"/>
      <c r="AB208" s="1"/>
      <c r="AC208" s="23">
        <f t="shared" si="183"/>
        <v>0</v>
      </c>
      <c r="AD208" s="38">
        <f t="shared" si="184"/>
        <v>0</v>
      </c>
      <c r="AE208" s="31">
        <f t="shared" si="185"/>
        <v>0</v>
      </c>
      <c r="AF208" s="31">
        <f t="shared" si="186"/>
        <v>0</v>
      </c>
      <c r="AG208" s="6"/>
      <c r="AH208" s="6"/>
      <c r="AI208" s="6"/>
      <c r="AJ208" s="6"/>
      <c r="AK208" s="861"/>
    </row>
    <row r="209" spans="1:37" x14ac:dyDescent="0.25">
      <c r="A209" s="356"/>
      <c r="C209" s="46"/>
      <c r="D209" s="46"/>
      <c r="E209" s="46"/>
      <c r="F209" s="46"/>
      <c r="G209" s="46"/>
      <c r="H209" s="46"/>
      <c r="I209" s="46"/>
      <c r="J209" s="46"/>
      <c r="K209" s="46"/>
      <c r="L209" s="46"/>
      <c r="M209" s="46"/>
      <c r="N209" s="46"/>
      <c r="O209" s="42" t="s">
        <v>1557</v>
      </c>
      <c r="P209" s="40">
        <v>615168</v>
      </c>
      <c r="Q209" s="232" t="s">
        <v>1211</v>
      </c>
      <c r="R209" s="73">
        <v>615168</v>
      </c>
      <c r="S209" s="40" t="s">
        <v>1349</v>
      </c>
      <c r="T209" s="59"/>
      <c r="U209" s="59"/>
      <c r="V209" s="23">
        <f t="shared" si="172"/>
        <v>0</v>
      </c>
      <c r="W209" s="6"/>
      <c r="X209" s="6"/>
      <c r="Y209" s="1"/>
      <c r="Z209" s="58"/>
      <c r="AA209" s="1"/>
      <c r="AB209" s="1"/>
      <c r="AC209" s="23">
        <f t="shared" si="183"/>
        <v>0</v>
      </c>
      <c r="AD209" s="38">
        <f t="shared" si="184"/>
        <v>0</v>
      </c>
      <c r="AE209" s="31">
        <f t="shared" si="185"/>
        <v>0</v>
      </c>
      <c r="AF209" s="31">
        <f t="shared" si="186"/>
        <v>0</v>
      </c>
      <c r="AG209" s="6"/>
      <c r="AH209" s="6"/>
      <c r="AI209" s="6"/>
      <c r="AJ209" s="6"/>
      <c r="AK209" s="861"/>
    </row>
    <row r="210" spans="1:37" x14ac:dyDescent="0.25">
      <c r="A210" s="356"/>
      <c r="C210" s="46"/>
      <c r="D210" s="46"/>
      <c r="E210" s="46"/>
      <c r="F210" s="46"/>
      <c r="G210" s="46"/>
      <c r="H210" s="46"/>
      <c r="I210" s="46"/>
      <c r="J210" s="46"/>
      <c r="K210" s="46"/>
      <c r="L210" s="46"/>
      <c r="M210" s="46"/>
      <c r="N210" s="46"/>
      <c r="O210" s="42" t="s">
        <v>225</v>
      </c>
      <c r="P210" s="20" t="s">
        <v>225</v>
      </c>
      <c r="Q210" s="232" t="s">
        <v>536</v>
      </c>
      <c r="R210" s="20">
        <v>6152</v>
      </c>
      <c r="S210" s="20" t="s">
        <v>210</v>
      </c>
      <c r="T210" s="59"/>
      <c r="U210" s="59"/>
      <c r="V210" s="23">
        <f t="shared" si="172"/>
        <v>0</v>
      </c>
      <c r="W210" s="80" t="str">
        <f>+IF(V210=0,"","A détailler")</f>
        <v/>
      </c>
      <c r="X210" s="6"/>
      <c r="Y210" s="38">
        <f>-V210</f>
        <v>0</v>
      </c>
      <c r="Z210" s="57"/>
      <c r="AA210" s="6"/>
      <c r="AB210" s="6"/>
      <c r="AC210" s="6"/>
      <c r="AD210" s="6"/>
      <c r="AE210" s="6"/>
      <c r="AF210" s="6"/>
      <c r="AG210" s="6"/>
      <c r="AH210" s="6"/>
      <c r="AI210" s="6"/>
      <c r="AJ210" s="6"/>
      <c r="AK210" s="861"/>
    </row>
    <row r="211" spans="1:37" x14ac:dyDescent="0.25">
      <c r="A211" s="356"/>
      <c r="C211" s="46"/>
      <c r="D211" s="46"/>
      <c r="E211" s="46"/>
      <c r="F211" s="46"/>
      <c r="G211" s="46"/>
      <c r="H211" s="46"/>
      <c r="I211" s="46"/>
      <c r="J211" s="46"/>
      <c r="K211" s="46"/>
      <c r="L211" s="46"/>
      <c r="M211" s="46"/>
      <c r="N211" s="46"/>
      <c r="O211" s="42" t="s">
        <v>1557</v>
      </c>
      <c r="P211" s="54">
        <v>61522</v>
      </c>
      <c r="Q211" s="232" t="s">
        <v>536</v>
      </c>
      <c r="R211" s="73">
        <v>61522</v>
      </c>
      <c r="S211" s="16" t="s">
        <v>345</v>
      </c>
      <c r="T211" s="59"/>
      <c r="U211" s="59"/>
      <c r="V211" s="23">
        <f t="shared" si="172"/>
        <v>0</v>
      </c>
      <c r="W211" s="6"/>
      <c r="X211" s="6"/>
      <c r="Y211" s="1"/>
      <c r="Z211" s="58"/>
      <c r="AA211" s="1"/>
      <c r="AB211" s="1"/>
      <c r="AC211" s="23">
        <f>+AA211+AB211+V211+Y211+X211</f>
        <v>0</v>
      </c>
      <c r="AD211" s="38">
        <f>SUM(AF211:AJ211)</f>
        <v>0</v>
      </c>
      <c r="AE211" s="31">
        <f>AC211-AD211</f>
        <v>0</v>
      </c>
      <c r="AF211" s="31">
        <f>AC211</f>
        <v>0</v>
      </c>
      <c r="AG211" s="6"/>
      <c r="AH211" s="6"/>
      <c r="AI211" s="6"/>
      <c r="AJ211" s="6"/>
      <c r="AK211" s="861"/>
    </row>
    <row r="212" spans="1:37" x14ac:dyDescent="0.25">
      <c r="A212" s="356"/>
      <c r="C212" s="46"/>
      <c r="D212" s="46"/>
      <c r="E212" s="46"/>
      <c r="F212" s="46"/>
      <c r="G212" s="46"/>
      <c r="H212" s="46"/>
      <c r="I212" s="46"/>
      <c r="J212" s="46"/>
      <c r="K212" s="46"/>
      <c r="L212" s="46"/>
      <c r="M212" s="46"/>
      <c r="N212" s="46"/>
      <c r="O212" s="42" t="s">
        <v>225</v>
      </c>
      <c r="P212" s="20" t="s">
        <v>225</v>
      </c>
      <c r="Q212" s="232" t="s">
        <v>536</v>
      </c>
      <c r="R212" s="20">
        <v>61525</v>
      </c>
      <c r="S212" s="20" t="s">
        <v>1069</v>
      </c>
      <c r="T212" s="59"/>
      <c r="U212" s="59"/>
      <c r="V212" s="23">
        <f t="shared" si="172"/>
        <v>0</v>
      </c>
      <c r="W212" s="80" t="str">
        <f>+IF(V212=0,"","A détailler")</f>
        <v/>
      </c>
      <c r="X212" s="6"/>
      <c r="Y212" s="38">
        <f>-V212</f>
        <v>0</v>
      </c>
      <c r="Z212" s="57"/>
      <c r="AA212" s="6"/>
      <c r="AB212" s="6"/>
      <c r="AC212" s="6"/>
      <c r="AD212" s="6"/>
      <c r="AE212" s="6"/>
      <c r="AF212" s="6"/>
      <c r="AG212" s="6"/>
      <c r="AH212" s="6"/>
      <c r="AI212" s="6"/>
      <c r="AJ212" s="6"/>
      <c r="AK212" s="861"/>
    </row>
    <row r="213" spans="1:37" x14ac:dyDescent="0.25">
      <c r="A213" s="356"/>
      <c r="C213" s="46"/>
      <c r="D213" s="46"/>
      <c r="E213" s="46"/>
      <c r="F213" s="46"/>
      <c r="G213" s="46"/>
      <c r="H213" s="46"/>
      <c r="I213" s="46"/>
      <c r="J213" s="46"/>
      <c r="K213" s="46"/>
      <c r="L213" s="46"/>
      <c r="M213" s="46"/>
      <c r="N213" s="46"/>
      <c r="O213" s="42" t="s">
        <v>1557</v>
      </c>
      <c r="P213" s="54">
        <v>615251</v>
      </c>
      <c r="Q213" s="232" t="s">
        <v>536</v>
      </c>
      <c r="R213" s="153">
        <v>615251</v>
      </c>
      <c r="S213" s="54" t="s">
        <v>1992</v>
      </c>
      <c r="T213" s="59"/>
      <c r="U213" s="59"/>
      <c r="V213" s="23">
        <f t="shared" si="172"/>
        <v>0</v>
      </c>
      <c r="W213" s="6"/>
      <c r="X213" s="6"/>
      <c r="Y213" s="1"/>
      <c r="Z213" s="58"/>
      <c r="AA213" s="1"/>
      <c r="AB213" s="1"/>
      <c r="AC213" s="23">
        <f t="shared" ref="AC213:AC217" si="187">+AA213+AB213+V213+Y213+X213</f>
        <v>0</v>
      </c>
      <c r="AD213" s="38">
        <f t="shared" ref="AD213:AD217" si="188">SUM(AF213:AJ213)</f>
        <v>0</v>
      </c>
      <c r="AE213" s="31">
        <f t="shared" ref="AE213:AE217" si="189">AC213-AD213</f>
        <v>0</v>
      </c>
      <c r="AF213" s="31">
        <f t="shared" ref="AF213:AF217" si="190">AC213</f>
        <v>0</v>
      </c>
      <c r="AG213" s="6"/>
      <c r="AH213" s="6"/>
      <c r="AI213" s="6"/>
      <c r="AJ213" s="6"/>
      <c r="AK213" s="861"/>
    </row>
    <row r="214" spans="1:37" x14ac:dyDescent="0.25">
      <c r="A214" s="356"/>
      <c r="C214" s="46"/>
      <c r="D214" s="46"/>
      <c r="E214" s="46"/>
      <c r="F214" s="46"/>
      <c r="G214" s="46"/>
      <c r="H214" s="46"/>
      <c r="I214" s="46"/>
      <c r="J214" s="46"/>
      <c r="K214" s="46"/>
      <c r="L214" s="46"/>
      <c r="M214" s="46"/>
      <c r="N214" s="46"/>
      <c r="O214" s="42" t="s">
        <v>1557</v>
      </c>
      <c r="P214" s="40">
        <v>615252</v>
      </c>
      <c r="Q214" s="232" t="s">
        <v>536</v>
      </c>
      <c r="R214" s="73">
        <v>615252</v>
      </c>
      <c r="S214" s="40" t="s">
        <v>1340</v>
      </c>
      <c r="T214" s="59"/>
      <c r="U214" s="59"/>
      <c r="V214" s="23">
        <f t="shared" si="172"/>
        <v>0</v>
      </c>
      <c r="W214" s="6"/>
      <c r="X214" s="6"/>
      <c r="Y214" s="1"/>
      <c r="Z214" s="58"/>
      <c r="AA214" s="1"/>
      <c r="AB214" s="1"/>
      <c r="AC214" s="23">
        <f t="shared" si="187"/>
        <v>0</v>
      </c>
      <c r="AD214" s="38">
        <f t="shared" si="188"/>
        <v>0</v>
      </c>
      <c r="AE214" s="31">
        <f t="shared" si="189"/>
        <v>0</v>
      </c>
      <c r="AF214" s="31">
        <f t="shared" si="190"/>
        <v>0</v>
      </c>
      <c r="AG214" s="6"/>
      <c r="AH214" s="6"/>
      <c r="AI214" s="6"/>
      <c r="AJ214" s="6"/>
      <c r="AK214" s="861"/>
    </row>
    <row r="215" spans="1:37" ht="20.399999999999999" x14ac:dyDescent="0.25">
      <c r="A215" s="356"/>
      <c r="C215" s="46"/>
      <c r="D215" s="46"/>
      <c r="E215" s="46"/>
      <c r="F215" s="46"/>
      <c r="G215" s="46"/>
      <c r="H215" s="46"/>
      <c r="I215" s="46"/>
      <c r="J215" s="46"/>
      <c r="K215" s="46"/>
      <c r="L215" s="46"/>
      <c r="M215" s="46"/>
      <c r="N215" s="46"/>
      <c r="O215" s="42" t="s">
        <v>1557</v>
      </c>
      <c r="P215" s="40">
        <v>615253</v>
      </c>
      <c r="Q215" s="232" t="s">
        <v>536</v>
      </c>
      <c r="R215" s="73">
        <v>615253</v>
      </c>
      <c r="S215" s="40" t="s">
        <v>337</v>
      </c>
      <c r="T215" s="59"/>
      <c r="U215" s="59"/>
      <c r="V215" s="23">
        <f t="shared" si="172"/>
        <v>0</v>
      </c>
      <c r="W215" s="6"/>
      <c r="X215" s="6"/>
      <c r="Y215" s="1"/>
      <c r="Z215" s="58"/>
      <c r="AA215" s="1"/>
      <c r="AB215" s="1"/>
      <c r="AC215" s="23">
        <f t="shared" si="187"/>
        <v>0</v>
      </c>
      <c r="AD215" s="38">
        <f t="shared" si="188"/>
        <v>0</v>
      </c>
      <c r="AE215" s="31">
        <f t="shared" si="189"/>
        <v>0</v>
      </c>
      <c r="AF215" s="31">
        <f t="shared" si="190"/>
        <v>0</v>
      </c>
      <c r="AG215" s="6"/>
      <c r="AH215" s="6"/>
      <c r="AI215" s="6"/>
      <c r="AJ215" s="6"/>
      <c r="AK215" s="861"/>
    </row>
    <row r="216" spans="1:37" x14ac:dyDescent="0.25">
      <c r="A216" s="356"/>
      <c r="C216" s="46"/>
      <c r="D216" s="46"/>
      <c r="E216" s="46"/>
      <c r="F216" s="46"/>
      <c r="G216" s="46"/>
      <c r="H216" s="46"/>
      <c r="I216" s="46"/>
      <c r="J216" s="46"/>
      <c r="K216" s="46"/>
      <c r="L216" s="46"/>
      <c r="M216" s="46"/>
      <c r="N216" s="46"/>
      <c r="O216" s="42" t="s">
        <v>1557</v>
      </c>
      <c r="P216" s="40">
        <v>615254</v>
      </c>
      <c r="Q216" s="232" t="s">
        <v>536</v>
      </c>
      <c r="R216" s="73">
        <v>615254</v>
      </c>
      <c r="S216" s="16" t="s">
        <v>157</v>
      </c>
      <c r="T216" s="59"/>
      <c r="U216" s="59"/>
      <c r="V216" s="23">
        <f t="shared" si="172"/>
        <v>0</v>
      </c>
      <c r="W216" s="6"/>
      <c r="X216" s="6"/>
      <c r="Y216" s="1"/>
      <c r="Z216" s="58"/>
      <c r="AA216" s="1"/>
      <c r="AB216" s="1"/>
      <c r="AC216" s="23">
        <f t="shared" si="187"/>
        <v>0</v>
      </c>
      <c r="AD216" s="38">
        <f t="shared" si="188"/>
        <v>0</v>
      </c>
      <c r="AE216" s="31">
        <f t="shared" si="189"/>
        <v>0</v>
      </c>
      <c r="AF216" s="31">
        <f t="shared" si="190"/>
        <v>0</v>
      </c>
      <c r="AG216" s="6"/>
      <c r="AH216" s="6"/>
      <c r="AI216" s="6"/>
      <c r="AJ216" s="6"/>
      <c r="AK216" s="861"/>
    </row>
    <row r="217" spans="1:37" ht="20.399999999999999" x14ac:dyDescent="0.25">
      <c r="A217" s="356"/>
      <c r="C217" s="46"/>
      <c r="D217" s="46"/>
      <c r="E217" s="46"/>
      <c r="F217" s="46"/>
      <c r="G217" s="46"/>
      <c r="H217" s="46"/>
      <c r="I217" s="46"/>
      <c r="J217" s="46"/>
      <c r="K217" s="46"/>
      <c r="L217" s="46"/>
      <c r="M217" s="46"/>
      <c r="N217" s="46"/>
      <c r="O217" s="42" t="s">
        <v>1557</v>
      </c>
      <c r="P217" s="40">
        <v>615258</v>
      </c>
      <c r="Q217" s="232" t="s">
        <v>536</v>
      </c>
      <c r="R217" s="73">
        <v>615258</v>
      </c>
      <c r="S217" s="40" t="s">
        <v>14</v>
      </c>
      <c r="T217" s="59"/>
      <c r="U217" s="59"/>
      <c r="V217" s="23">
        <f t="shared" si="172"/>
        <v>0</v>
      </c>
      <c r="W217" s="6"/>
      <c r="X217" s="6"/>
      <c r="Y217" s="1"/>
      <c r="Z217" s="58"/>
      <c r="AA217" s="1"/>
      <c r="AB217" s="1"/>
      <c r="AC217" s="23">
        <f t="shared" si="187"/>
        <v>0</v>
      </c>
      <c r="AD217" s="38">
        <f t="shared" si="188"/>
        <v>0</v>
      </c>
      <c r="AE217" s="31">
        <f t="shared" si="189"/>
        <v>0</v>
      </c>
      <c r="AF217" s="31">
        <f t="shared" si="190"/>
        <v>0</v>
      </c>
      <c r="AG217" s="6"/>
      <c r="AH217" s="6"/>
      <c r="AI217" s="6"/>
      <c r="AJ217" s="6"/>
      <c r="AK217" s="861"/>
    </row>
    <row r="218" spans="1:37" x14ac:dyDescent="0.25">
      <c r="A218" s="356"/>
      <c r="C218" s="46"/>
      <c r="D218" s="46"/>
      <c r="E218" s="46"/>
      <c r="F218" s="46"/>
      <c r="G218" s="46"/>
      <c r="H218" s="46"/>
      <c r="I218" s="46"/>
      <c r="J218" s="46"/>
      <c r="K218" s="46"/>
      <c r="L218" s="46"/>
      <c r="M218" s="46"/>
      <c r="N218" s="46"/>
      <c r="O218" s="42" t="s">
        <v>225</v>
      </c>
      <c r="P218" s="20" t="s">
        <v>225</v>
      </c>
      <c r="Q218" s="232" t="s">
        <v>536</v>
      </c>
      <c r="R218" s="20">
        <v>61526</v>
      </c>
      <c r="S218" s="20" t="s">
        <v>2377</v>
      </c>
      <c r="T218" s="59"/>
      <c r="U218" s="59"/>
      <c r="V218" s="23">
        <f t="shared" si="172"/>
        <v>0</v>
      </c>
      <c r="W218" s="80" t="str">
        <f>+IF(V218=0,"","A détailler")</f>
        <v/>
      </c>
      <c r="X218" s="6"/>
      <c r="Y218" s="38">
        <f>-V218</f>
        <v>0</v>
      </c>
      <c r="Z218" s="57"/>
      <c r="AA218" s="6"/>
      <c r="AB218" s="6"/>
      <c r="AC218" s="6"/>
      <c r="AD218" s="6"/>
      <c r="AE218" s="6"/>
      <c r="AF218" s="6"/>
      <c r="AG218" s="6"/>
      <c r="AH218" s="6"/>
      <c r="AI218" s="6"/>
      <c r="AJ218" s="6"/>
      <c r="AK218" s="861"/>
    </row>
    <row r="219" spans="1:37" x14ac:dyDescent="0.25">
      <c r="A219" s="356"/>
      <c r="C219" s="46"/>
      <c r="D219" s="46"/>
      <c r="E219" s="46"/>
      <c r="F219" s="46"/>
      <c r="G219" s="46"/>
      <c r="H219" s="46"/>
      <c r="I219" s="46"/>
      <c r="J219" s="46"/>
      <c r="K219" s="46"/>
      <c r="L219" s="46"/>
      <c r="M219" s="46"/>
      <c r="N219" s="46"/>
      <c r="O219" s="42" t="s">
        <v>1557</v>
      </c>
      <c r="P219" s="54">
        <v>615261</v>
      </c>
      <c r="Q219" s="232" t="s">
        <v>536</v>
      </c>
      <c r="R219" s="73">
        <v>615261</v>
      </c>
      <c r="S219" s="16" t="s">
        <v>2509</v>
      </c>
      <c r="T219" s="59"/>
      <c r="U219" s="59"/>
      <c r="V219" s="23">
        <f t="shared" si="172"/>
        <v>0</v>
      </c>
      <c r="W219" s="6"/>
      <c r="X219" s="6"/>
      <c r="Y219" s="1"/>
      <c r="Z219" s="58"/>
      <c r="AA219" s="1"/>
      <c r="AB219" s="1"/>
      <c r="AC219" s="23">
        <f t="shared" ref="AC219:AC220" si="191">+AA219+AB219+V219+Y219+X219</f>
        <v>0</v>
      </c>
      <c r="AD219" s="38">
        <f t="shared" ref="AD219:AD220" si="192">SUM(AF219:AJ219)</f>
        <v>0</v>
      </c>
      <c r="AE219" s="31">
        <f t="shared" ref="AE219:AE220" si="193">AC219-AD219</f>
        <v>0</v>
      </c>
      <c r="AF219" s="31">
        <f t="shared" ref="AF219:AF220" si="194">AC219</f>
        <v>0</v>
      </c>
      <c r="AG219" s="6"/>
      <c r="AH219" s="6"/>
      <c r="AI219" s="6"/>
      <c r="AJ219" s="6"/>
      <c r="AK219" s="861"/>
    </row>
    <row r="220" spans="1:37" x14ac:dyDescent="0.25">
      <c r="A220" s="356"/>
      <c r="C220" s="46"/>
      <c r="D220" s="46"/>
      <c r="E220" s="46"/>
      <c r="F220" s="46"/>
      <c r="G220" s="46"/>
      <c r="H220" s="46"/>
      <c r="I220" s="46"/>
      <c r="J220" s="46"/>
      <c r="K220" s="46"/>
      <c r="L220" s="46"/>
      <c r="M220" s="46"/>
      <c r="N220" s="46"/>
      <c r="O220" s="42" t="s">
        <v>1557</v>
      </c>
      <c r="P220" s="40">
        <v>615268</v>
      </c>
      <c r="Q220" s="232" t="s">
        <v>536</v>
      </c>
      <c r="R220" s="73">
        <v>615268</v>
      </c>
      <c r="S220" s="40" t="s">
        <v>2165</v>
      </c>
      <c r="T220" s="59"/>
      <c r="U220" s="59"/>
      <c r="V220" s="23">
        <f t="shared" si="172"/>
        <v>0</v>
      </c>
      <c r="W220" s="6"/>
      <c r="X220" s="6"/>
      <c r="Y220" s="1"/>
      <c r="Z220" s="58"/>
      <c r="AA220" s="1"/>
      <c r="AB220" s="1"/>
      <c r="AC220" s="23">
        <f t="shared" si="191"/>
        <v>0</v>
      </c>
      <c r="AD220" s="38">
        <f t="shared" si="192"/>
        <v>0</v>
      </c>
      <c r="AE220" s="31">
        <f t="shared" si="193"/>
        <v>0</v>
      </c>
      <c r="AF220" s="31">
        <f t="shared" si="194"/>
        <v>0</v>
      </c>
      <c r="AG220" s="6"/>
      <c r="AH220" s="6"/>
      <c r="AI220" s="6"/>
      <c r="AJ220" s="6"/>
      <c r="AK220" s="861"/>
    </row>
    <row r="221" spans="1:37" x14ac:dyDescent="0.25">
      <c r="A221" s="356"/>
      <c r="C221" s="46"/>
      <c r="D221" s="46"/>
      <c r="E221" s="46"/>
      <c r="F221" s="46"/>
      <c r="G221" s="46"/>
      <c r="H221" s="46"/>
      <c r="I221" s="46"/>
      <c r="J221" s="46"/>
      <c r="K221" s="46"/>
      <c r="L221" s="46"/>
      <c r="M221" s="46"/>
      <c r="N221" s="46"/>
      <c r="O221" s="42" t="s">
        <v>225</v>
      </c>
      <c r="P221" s="20" t="s">
        <v>225</v>
      </c>
      <c r="Q221" s="232" t="s">
        <v>536</v>
      </c>
      <c r="R221" s="20">
        <v>616</v>
      </c>
      <c r="S221" s="20" t="s">
        <v>559</v>
      </c>
      <c r="T221" s="59"/>
      <c r="U221" s="59"/>
      <c r="V221" s="23">
        <f t="shared" si="172"/>
        <v>0</v>
      </c>
      <c r="W221" s="80" t="str">
        <f>+IF(V221=0,"","A détailler")</f>
        <v/>
      </c>
      <c r="X221" s="6"/>
      <c r="Y221" s="38">
        <f>-V221</f>
        <v>0</v>
      </c>
      <c r="Z221" s="57"/>
      <c r="AA221" s="6"/>
      <c r="AB221" s="6"/>
      <c r="AC221" s="6"/>
      <c r="AD221" s="6"/>
      <c r="AE221" s="6"/>
      <c r="AF221" s="6"/>
      <c r="AG221" s="6"/>
      <c r="AH221" s="6"/>
      <c r="AI221" s="6"/>
      <c r="AJ221" s="6"/>
      <c r="AK221" s="861"/>
    </row>
    <row r="222" spans="1:37" x14ac:dyDescent="0.25">
      <c r="A222" s="356"/>
      <c r="C222" s="46"/>
      <c r="D222" s="46"/>
      <c r="E222" s="46"/>
      <c r="F222" s="46"/>
      <c r="G222" s="46"/>
      <c r="H222" s="46"/>
      <c r="I222" s="46"/>
      <c r="J222" s="46"/>
      <c r="K222" s="46"/>
      <c r="L222" s="46"/>
      <c r="M222" s="46"/>
      <c r="N222" s="46"/>
      <c r="O222" s="42" t="s">
        <v>1557</v>
      </c>
      <c r="P222" s="73">
        <v>6161</v>
      </c>
      <c r="Q222" s="232" t="s">
        <v>536</v>
      </c>
      <c r="R222" s="73">
        <v>6161</v>
      </c>
      <c r="S222" s="16" t="s">
        <v>194</v>
      </c>
      <c r="T222" s="59"/>
      <c r="U222" s="59"/>
      <c r="V222" s="23">
        <f t="shared" si="172"/>
        <v>0</v>
      </c>
      <c r="W222" s="6"/>
      <c r="X222" s="6"/>
      <c r="Y222" s="1"/>
      <c r="Z222" s="58"/>
      <c r="AA222" s="1"/>
      <c r="AB222" s="1"/>
      <c r="AC222" s="23">
        <f t="shared" ref="AC222:AC228" si="195">+AA222+AB222+V222+Y222+X222</f>
        <v>0</v>
      </c>
      <c r="AD222" s="38">
        <f t="shared" ref="AD222:AD228" si="196">SUM(AF222:AJ222)</f>
        <v>0</v>
      </c>
      <c r="AE222" s="31">
        <f t="shared" ref="AE222:AE228" si="197">AC222-AD222</f>
        <v>0</v>
      </c>
      <c r="AF222" s="31">
        <f t="shared" ref="AF222:AF228" si="198">AC222</f>
        <v>0</v>
      </c>
      <c r="AG222" s="6"/>
      <c r="AH222" s="6"/>
      <c r="AI222" s="6"/>
      <c r="AJ222" s="6"/>
      <c r="AK222" s="861"/>
    </row>
    <row r="223" spans="1:37" x14ac:dyDescent="0.25">
      <c r="A223" s="356"/>
      <c r="C223" s="46"/>
      <c r="D223" s="46"/>
      <c r="E223" s="46"/>
      <c r="F223" s="46"/>
      <c r="G223" s="46"/>
      <c r="H223" s="46"/>
      <c r="I223" s="46"/>
      <c r="J223" s="46"/>
      <c r="K223" s="46"/>
      <c r="L223" s="46"/>
      <c r="M223" s="46"/>
      <c r="N223" s="46"/>
      <c r="O223" s="42" t="s">
        <v>1557</v>
      </c>
      <c r="P223" s="40">
        <v>6162</v>
      </c>
      <c r="Q223" s="232" t="s">
        <v>536</v>
      </c>
      <c r="R223" s="73">
        <v>6162</v>
      </c>
      <c r="S223" s="16" t="s">
        <v>2348</v>
      </c>
      <c r="T223" s="59"/>
      <c r="U223" s="59"/>
      <c r="V223" s="23">
        <f t="shared" si="172"/>
        <v>0</v>
      </c>
      <c r="W223" s="6"/>
      <c r="X223" s="6"/>
      <c r="Y223" s="1"/>
      <c r="Z223" s="58"/>
      <c r="AA223" s="1"/>
      <c r="AB223" s="1"/>
      <c r="AC223" s="23">
        <f t="shared" si="195"/>
        <v>0</v>
      </c>
      <c r="AD223" s="38">
        <f t="shared" si="196"/>
        <v>0</v>
      </c>
      <c r="AE223" s="31">
        <f t="shared" si="197"/>
        <v>0</v>
      </c>
      <c r="AF223" s="31">
        <f t="shared" si="198"/>
        <v>0</v>
      </c>
      <c r="AG223" s="6"/>
      <c r="AH223" s="6"/>
      <c r="AI223" s="6"/>
      <c r="AJ223" s="6"/>
      <c r="AK223" s="861"/>
    </row>
    <row r="224" spans="1:37" x14ac:dyDescent="0.25">
      <c r="A224" s="356"/>
      <c r="C224" s="46"/>
      <c r="D224" s="46"/>
      <c r="E224" s="46"/>
      <c r="F224" s="46"/>
      <c r="G224" s="46"/>
      <c r="H224" s="46"/>
      <c r="I224" s="46"/>
      <c r="J224" s="46"/>
      <c r="K224" s="46"/>
      <c r="L224" s="46"/>
      <c r="M224" s="46"/>
      <c r="N224" s="46"/>
      <c r="O224" s="42" t="s">
        <v>1557</v>
      </c>
      <c r="P224" s="40">
        <v>6163</v>
      </c>
      <c r="Q224" s="232" t="s">
        <v>536</v>
      </c>
      <c r="R224" s="73">
        <v>6163</v>
      </c>
      <c r="S224" s="40" t="s">
        <v>1186</v>
      </c>
      <c r="T224" s="59"/>
      <c r="U224" s="59"/>
      <c r="V224" s="23">
        <f t="shared" si="172"/>
        <v>0</v>
      </c>
      <c r="W224" s="6"/>
      <c r="X224" s="6"/>
      <c r="Y224" s="1"/>
      <c r="Z224" s="58"/>
      <c r="AA224" s="1"/>
      <c r="AB224" s="1"/>
      <c r="AC224" s="23">
        <f t="shared" si="195"/>
        <v>0</v>
      </c>
      <c r="AD224" s="38">
        <f t="shared" si="196"/>
        <v>0</v>
      </c>
      <c r="AE224" s="31">
        <f t="shared" si="197"/>
        <v>0</v>
      </c>
      <c r="AF224" s="31">
        <f t="shared" si="198"/>
        <v>0</v>
      </c>
      <c r="AG224" s="6"/>
      <c r="AH224" s="6"/>
      <c r="AI224" s="6"/>
      <c r="AJ224" s="6"/>
      <c r="AK224" s="861"/>
    </row>
    <row r="225" spans="1:37" x14ac:dyDescent="0.25">
      <c r="A225" s="356"/>
      <c r="C225" s="46"/>
      <c r="D225" s="46"/>
      <c r="E225" s="46"/>
      <c r="F225" s="46"/>
      <c r="G225" s="46"/>
      <c r="H225" s="46"/>
      <c r="I225" s="46"/>
      <c r="J225" s="46"/>
      <c r="K225" s="46"/>
      <c r="L225" s="46"/>
      <c r="M225" s="46"/>
      <c r="N225" s="46"/>
      <c r="O225" s="42" t="s">
        <v>1557</v>
      </c>
      <c r="P225" s="54">
        <v>6164</v>
      </c>
      <c r="Q225" s="232" t="s">
        <v>536</v>
      </c>
      <c r="R225" s="73">
        <v>6164</v>
      </c>
      <c r="S225" s="40" t="s">
        <v>1375</v>
      </c>
      <c r="T225" s="59"/>
      <c r="U225" s="59"/>
      <c r="V225" s="23">
        <f t="shared" si="172"/>
        <v>0</v>
      </c>
      <c r="W225" s="6"/>
      <c r="X225" s="6"/>
      <c r="Y225" s="1"/>
      <c r="Z225" s="58"/>
      <c r="AA225" s="1"/>
      <c r="AB225" s="1"/>
      <c r="AC225" s="23">
        <f t="shared" si="195"/>
        <v>0</v>
      </c>
      <c r="AD225" s="38">
        <f t="shared" si="196"/>
        <v>0</v>
      </c>
      <c r="AE225" s="31">
        <f t="shared" si="197"/>
        <v>0</v>
      </c>
      <c r="AF225" s="31">
        <f t="shared" si="198"/>
        <v>0</v>
      </c>
      <c r="AG225" s="6"/>
      <c r="AH225" s="6"/>
      <c r="AI225" s="6"/>
      <c r="AJ225" s="6"/>
      <c r="AK225" s="861"/>
    </row>
    <row r="226" spans="1:37" x14ac:dyDescent="0.25">
      <c r="A226" s="356"/>
      <c r="C226" s="46"/>
      <c r="D226" s="46"/>
      <c r="E226" s="46"/>
      <c r="F226" s="46"/>
      <c r="G226" s="46"/>
      <c r="H226" s="46"/>
      <c r="I226" s="46"/>
      <c r="J226" s="46"/>
      <c r="K226" s="46"/>
      <c r="L226" s="46"/>
      <c r="M226" s="46"/>
      <c r="N226" s="46"/>
      <c r="O226" s="42" t="s">
        <v>1557</v>
      </c>
      <c r="P226" s="54">
        <v>6165</v>
      </c>
      <c r="Q226" s="232" t="s">
        <v>536</v>
      </c>
      <c r="R226" s="73">
        <v>6165</v>
      </c>
      <c r="S226" s="16" t="s">
        <v>1815</v>
      </c>
      <c r="T226" s="59"/>
      <c r="U226" s="59"/>
      <c r="V226" s="23">
        <f t="shared" si="172"/>
        <v>0</v>
      </c>
      <c r="W226" s="6"/>
      <c r="X226" s="6"/>
      <c r="Y226" s="1"/>
      <c r="Z226" s="58"/>
      <c r="AA226" s="1"/>
      <c r="AB226" s="1"/>
      <c r="AC226" s="23">
        <f t="shared" si="195"/>
        <v>0</v>
      </c>
      <c r="AD226" s="38">
        <f t="shared" si="196"/>
        <v>0</v>
      </c>
      <c r="AE226" s="31">
        <f t="shared" si="197"/>
        <v>0</v>
      </c>
      <c r="AF226" s="31">
        <f t="shared" si="198"/>
        <v>0</v>
      </c>
      <c r="AG226" s="6"/>
      <c r="AH226" s="6"/>
      <c r="AI226" s="6"/>
      <c r="AJ226" s="6"/>
      <c r="AK226" s="861"/>
    </row>
    <row r="227" spans="1:37" x14ac:dyDescent="0.25">
      <c r="A227" s="356"/>
      <c r="C227" s="46"/>
      <c r="D227" s="46"/>
      <c r="E227" s="46"/>
      <c r="F227" s="46"/>
      <c r="G227" s="46"/>
      <c r="H227" s="46"/>
      <c r="I227" s="46"/>
      <c r="J227" s="46"/>
      <c r="K227" s="46"/>
      <c r="L227" s="46"/>
      <c r="M227" s="46"/>
      <c r="N227" s="46"/>
      <c r="O227" s="42" t="s">
        <v>1557</v>
      </c>
      <c r="P227" s="40">
        <v>6166</v>
      </c>
      <c r="Q227" s="232" t="s">
        <v>536</v>
      </c>
      <c r="R227" s="73">
        <v>6166</v>
      </c>
      <c r="S227" s="16" t="s">
        <v>879</v>
      </c>
      <c r="T227" s="59"/>
      <c r="U227" s="59"/>
      <c r="V227" s="23">
        <f t="shared" si="172"/>
        <v>0</v>
      </c>
      <c r="W227" s="6"/>
      <c r="X227" s="6"/>
      <c r="Y227" s="1"/>
      <c r="Z227" s="58"/>
      <c r="AA227" s="1"/>
      <c r="AB227" s="1"/>
      <c r="AC227" s="23">
        <f t="shared" si="195"/>
        <v>0</v>
      </c>
      <c r="AD227" s="38">
        <f t="shared" si="196"/>
        <v>0</v>
      </c>
      <c r="AE227" s="31">
        <f t="shared" si="197"/>
        <v>0</v>
      </c>
      <c r="AF227" s="31">
        <f t="shared" si="198"/>
        <v>0</v>
      </c>
      <c r="AG227" s="6"/>
      <c r="AH227" s="6"/>
      <c r="AI227" s="6"/>
      <c r="AJ227" s="6"/>
      <c r="AK227" s="861"/>
    </row>
    <row r="228" spans="1:37" x14ac:dyDescent="0.25">
      <c r="A228" s="356"/>
      <c r="C228" s="46"/>
      <c r="D228" s="46"/>
      <c r="E228" s="46"/>
      <c r="F228" s="46"/>
      <c r="G228" s="46"/>
      <c r="H228" s="46"/>
      <c r="I228" s="46"/>
      <c r="J228" s="46"/>
      <c r="K228" s="46"/>
      <c r="L228" s="46"/>
      <c r="M228" s="46"/>
      <c r="N228" s="46"/>
      <c r="O228" s="42" t="s">
        <v>1557</v>
      </c>
      <c r="P228" s="40">
        <v>6167</v>
      </c>
      <c r="Q228" s="232" t="s">
        <v>536</v>
      </c>
      <c r="R228" s="73">
        <v>6167</v>
      </c>
      <c r="S228" s="16" t="s">
        <v>2000</v>
      </c>
      <c r="T228" s="59"/>
      <c r="U228" s="59"/>
      <c r="V228" s="23">
        <f t="shared" si="172"/>
        <v>0</v>
      </c>
      <c r="W228" s="6"/>
      <c r="X228" s="6"/>
      <c r="Y228" s="1"/>
      <c r="Z228" s="58"/>
      <c r="AA228" s="1"/>
      <c r="AB228" s="1"/>
      <c r="AC228" s="23">
        <f t="shared" si="195"/>
        <v>0</v>
      </c>
      <c r="AD228" s="38">
        <f t="shared" si="196"/>
        <v>0</v>
      </c>
      <c r="AE228" s="31">
        <f t="shared" si="197"/>
        <v>0</v>
      </c>
      <c r="AF228" s="31">
        <f t="shared" si="198"/>
        <v>0</v>
      </c>
      <c r="AG228" s="6"/>
      <c r="AH228" s="6"/>
      <c r="AI228" s="6"/>
      <c r="AJ228" s="6"/>
      <c r="AK228" s="861"/>
    </row>
    <row r="229" spans="1:37" x14ac:dyDescent="0.25">
      <c r="A229" s="356"/>
      <c r="C229" s="46"/>
      <c r="D229" s="46"/>
      <c r="E229" s="46"/>
      <c r="F229" s="46"/>
      <c r="G229" s="46"/>
      <c r="H229" s="46"/>
      <c r="I229" s="46"/>
      <c r="J229" s="46"/>
      <c r="K229" s="46"/>
      <c r="L229" s="46"/>
      <c r="M229" s="46"/>
      <c r="N229" s="46"/>
      <c r="O229" s="42" t="s">
        <v>225</v>
      </c>
      <c r="P229" s="20" t="s">
        <v>225</v>
      </c>
      <c r="Q229" s="232" t="s">
        <v>536</v>
      </c>
      <c r="R229" s="20">
        <v>6168</v>
      </c>
      <c r="S229" s="20" t="s">
        <v>1872</v>
      </c>
      <c r="T229" s="59"/>
      <c r="U229" s="59"/>
      <c r="V229" s="23">
        <f t="shared" si="172"/>
        <v>0</v>
      </c>
      <c r="W229" s="80" t="str">
        <f>+IF(V229=0,"","A détailler")</f>
        <v/>
      </c>
      <c r="X229" s="6"/>
      <c r="Y229" s="38">
        <f>-V229</f>
        <v>0</v>
      </c>
      <c r="Z229" s="57"/>
      <c r="AA229" s="6"/>
      <c r="AB229" s="6"/>
      <c r="AC229" s="6"/>
      <c r="AD229" s="6"/>
      <c r="AE229" s="6"/>
      <c r="AF229" s="6"/>
      <c r="AG229" s="6"/>
      <c r="AH229" s="6"/>
      <c r="AI229" s="6"/>
      <c r="AJ229" s="6"/>
      <c r="AK229" s="861"/>
    </row>
    <row r="230" spans="1:37" x14ac:dyDescent="0.25">
      <c r="A230" s="356"/>
      <c r="C230" s="46"/>
      <c r="D230" s="46"/>
      <c r="E230" s="46"/>
      <c r="F230" s="46"/>
      <c r="G230" s="46"/>
      <c r="H230" s="46"/>
      <c r="I230" s="46"/>
      <c r="J230" s="46"/>
      <c r="K230" s="46"/>
      <c r="L230" s="46"/>
      <c r="M230" s="46"/>
      <c r="N230" s="46"/>
      <c r="O230" s="42" t="s">
        <v>1557</v>
      </c>
      <c r="P230" s="40">
        <v>61681</v>
      </c>
      <c r="Q230" s="232" t="s">
        <v>536</v>
      </c>
      <c r="R230" s="73">
        <v>61681</v>
      </c>
      <c r="S230" s="16" t="s">
        <v>1043</v>
      </c>
      <c r="T230" s="59"/>
      <c r="U230" s="59"/>
      <c r="V230" s="23">
        <f t="shared" si="172"/>
        <v>0</v>
      </c>
      <c r="W230" s="6"/>
      <c r="X230" s="6"/>
      <c r="Y230" s="1"/>
      <c r="Z230" s="58"/>
      <c r="AA230" s="1"/>
      <c r="AB230" s="1"/>
      <c r="AC230" s="23">
        <f t="shared" ref="AC230:AC233" si="199">+AA230+AB230+V230+Y230+X230</f>
        <v>0</v>
      </c>
      <c r="AD230" s="38">
        <f t="shared" ref="AD230:AD233" si="200">SUM(AF230:AJ230)</f>
        <v>0</v>
      </c>
      <c r="AE230" s="31">
        <f t="shared" ref="AE230:AE233" si="201">AC230-AD230</f>
        <v>0</v>
      </c>
      <c r="AF230" s="31">
        <f t="shared" ref="AF230:AF233" si="202">AC230</f>
        <v>0</v>
      </c>
      <c r="AG230" s="6"/>
      <c r="AH230" s="6"/>
      <c r="AI230" s="6"/>
      <c r="AJ230" s="6"/>
      <c r="AK230" s="861"/>
    </row>
    <row r="231" spans="1:37" x14ac:dyDescent="0.25">
      <c r="A231" s="356"/>
      <c r="C231" s="46"/>
      <c r="D231" s="46"/>
      <c r="E231" s="46"/>
      <c r="F231" s="46"/>
      <c r="G231" s="46"/>
      <c r="H231" s="46"/>
      <c r="I231" s="46"/>
      <c r="J231" s="46"/>
      <c r="K231" s="46"/>
      <c r="L231" s="46"/>
      <c r="M231" s="46"/>
      <c r="N231" s="46"/>
      <c r="O231" s="42" t="s">
        <v>1557</v>
      </c>
      <c r="P231" s="40">
        <v>61688</v>
      </c>
      <c r="Q231" s="232" t="s">
        <v>536</v>
      </c>
      <c r="R231" s="73">
        <v>61688</v>
      </c>
      <c r="S231" s="16" t="s">
        <v>355</v>
      </c>
      <c r="T231" s="59"/>
      <c r="U231" s="59"/>
      <c r="V231" s="23">
        <f t="shared" si="172"/>
        <v>0</v>
      </c>
      <c r="W231" s="6"/>
      <c r="X231" s="6"/>
      <c r="Y231" s="1"/>
      <c r="Z231" s="58"/>
      <c r="AA231" s="1"/>
      <c r="AB231" s="1"/>
      <c r="AC231" s="23">
        <f t="shared" si="199"/>
        <v>0</v>
      </c>
      <c r="AD231" s="38">
        <f t="shared" si="200"/>
        <v>0</v>
      </c>
      <c r="AE231" s="31">
        <f t="shared" si="201"/>
        <v>0</v>
      </c>
      <c r="AF231" s="31">
        <f t="shared" si="202"/>
        <v>0</v>
      </c>
      <c r="AG231" s="6"/>
      <c r="AH231" s="6"/>
      <c r="AI231" s="6"/>
      <c r="AJ231" s="6"/>
      <c r="AK231" s="861"/>
    </row>
    <row r="232" spans="1:37" x14ac:dyDescent="0.25">
      <c r="A232" s="356"/>
      <c r="C232" s="46"/>
      <c r="D232" s="46"/>
      <c r="E232" s="46"/>
      <c r="F232" s="46"/>
      <c r="G232" s="46"/>
      <c r="H232" s="46"/>
      <c r="I232" s="46"/>
      <c r="J232" s="46"/>
      <c r="K232" s="46"/>
      <c r="L232" s="46"/>
      <c r="M232" s="46"/>
      <c r="N232" s="46"/>
      <c r="O232" s="42" t="s">
        <v>1557</v>
      </c>
      <c r="P232" s="170">
        <v>617</v>
      </c>
      <c r="Q232" s="232" t="s">
        <v>536</v>
      </c>
      <c r="R232" s="73">
        <v>617</v>
      </c>
      <c r="S232" s="16" t="s">
        <v>2331</v>
      </c>
      <c r="T232" s="59"/>
      <c r="U232" s="59"/>
      <c r="V232" s="23">
        <f t="shared" si="172"/>
        <v>0</v>
      </c>
      <c r="W232" s="6"/>
      <c r="X232" s="6"/>
      <c r="Y232" s="1"/>
      <c r="Z232" s="58"/>
      <c r="AA232" s="1"/>
      <c r="AB232" s="1"/>
      <c r="AC232" s="23">
        <f t="shared" si="199"/>
        <v>0</v>
      </c>
      <c r="AD232" s="38">
        <f t="shared" si="200"/>
        <v>0</v>
      </c>
      <c r="AE232" s="31">
        <f t="shared" si="201"/>
        <v>0</v>
      </c>
      <c r="AF232" s="31">
        <f t="shared" si="202"/>
        <v>0</v>
      </c>
      <c r="AG232" s="6"/>
      <c r="AH232" s="6"/>
      <c r="AI232" s="6"/>
      <c r="AJ232" s="6"/>
      <c r="AK232" s="861"/>
    </row>
    <row r="233" spans="1:37" ht="20.399999999999999" x14ac:dyDescent="0.25">
      <c r="A233" s="356"/>
      <c r="C233" s="46"/>
      <c r="D233" s="46"/>
      <c r="E233" s="46"/>
      <c r="F233" s="46"/>
      <c r="G233" s="46"/>
      <c r="H233" s="46"/>
      <c r="I233" s="46"/>
      <c r="J233" s="46"/>
      <c r="K233" s="46"/>
      <c r="L233" s="46"/>
      <c r="M233" s="46"/>
      <c r="N233" s="46"/>
      <c r="O233" s="42" t="s">
        <v>1557</v>
      </c>
      <c r="P233" s="54">
        <v>618</v>
      </c>
      <c r="Q233" s="232" t="s">
        <v>536</v>
      </c>
      <c r="R233" s="153">
        <v>618</v>
      </c>
      <c r="S233" s="54" t="s">
        <v>356</v>
      </c>
      <c r="T233" s="59"/>
      <c r="U233" s="59"/>
      <c r="V233" s="23">
        <f t="shared" si="172"/>
        <v>0</v>
      </c>
      <c r="W233" s="6"/>
      <c r="X233" s="87">
        <f>SUM(V234:V239)</f>
        <v>0</v>
      </c>
      <c r="Y233" s="1"/>
      <c r="Z233" s="58"/>
      <c r="AA233" s="1"/>
      <c r="AB233" s="1"/>
      <c r="AC233" s="23">
        <f t="shared" si="199"/>
        <v>0</v>
      </c>
      <c r="AD233" s="38">
        <f t="shared" si="200"/>
        <v>0</v>
      </c>
      <c r="AE233" s="31">
        <f t="shared" si="201"/>
        <v>0</v>
      </c>
      <c r="AF233" s="31">
        <f t="shared" si="202"/>
        <v>0</v>
      </c>
      <c r="AG233" s="6"/>
      <c r="AH233" s="6"/>
      <c r="AI233" s="6"/>
      <c r="AJ233" s="6"/>
      <c r="AK233" s="861"/>
    </row>
    <row r="234" spans="1:37" ht="18.75" customHeight="1" x14ac:dyDescent="0.25">
      <c r="A234" s="356"/>
      <c r="C234" s="46"/>
      <c r="D234" s="46"/>
      <c r="E234" s="46"/>
      <c r="F234" s="46"/>
      <c r="G234" s="46"/>
      <c r="H234" s="46"/>
      <c r="I234" s="46"/>
      <c r="J234" s="46"/>
      <c r="K234" s="46"/>
      <c r="L234" s="46"/>
      <c r="M234" s="46"/>
      <c r="N234" s="46"/>
      <c r="O234" s="42" t="s">
        <v>225</v>
      </c>
      <c r="P234" s="20" t="s">
        <v>225</v>
      </c>
      <c r="Q234" s="232" t="s">
        <v>536</v>
      </c>
      <c r="R234" s="20">
        <v>6181</v>
      </c>
      <c r="S234" s="20" t="s">
        <v>45</v>
      </c>
      <c r="T234" s="59"/>
      <c r="U234" s="59"/>
      <c r="V234" s="23">
        <f t="shared" si="172"/>
        <v>0</v>
      </c>
      <c r="W234" s="87" t="str">
        <f t="shared" ref="W234:W239" si="203">+IF(V234=0,"","Regroupement auto en 618")</f>
        <v/>
      </c>
      <c r="X234" s="87">
        <f t="shared" ref="X234:X239" si="204">-V234</f>
        <v>0</v>
      </c>
      <c r="Y234" s="6"/>
      <c r="Z234" s="57"/>
      <c r="AA234" s="6"/>
      <c r="AB234" s="6"/>
      <c r="AC234" s="6"/>
      <c r="AD234" s="6"/>
      <c r="AE234" s="6"/>
      <c r="AF234" s="6"/>
      <c r="AG234" s="6"/>
      <c r="AH234" s="6"/>
      <c r="AI234" s="6"/>
      <c r="AJ234" s="6"/>
      <c r="AK234" s="861"/>
    </row>
    <row r="235" spans="1:37" ht="18.75" customHeight="1" x14ac:dyDescent="0.25">
      <c r="A235" s="356"/>
      <c r="C235" s="46"/>
      <c r="D235" s="46"/>
      <c r="E235" s="46"/>
      <c r="F235" s="46"/>
      <c r="G235" s="46"/>
      <c r="H235" s="46"/>
      <c r="I235" s="46"/>
      <c r="J235" s="46"/>
      <c r="K235" s="46"/>
      <c r="L235" s="46"/>
      <c r="M235" s="46"/>
      <c r="N235" s="46"/>
      <c r="O235" s="42" t="s">
        <v>225</v>
      </c>
      <c r="P235" s="20" t="s">
        <v>225</v>
      </c>
      <c r="Q235" s="232" t="s">
        <v>536</v>
      </c>
      <c r="R235" s="20">
        <v>6183</v>
      </c>
      <c r="S235" s="20" t="s">
        <v>1531</v>
      </c>
      <c r="T235" s="59"/>
      <c r="U235" s="59"/>
      <c r="V235" s="23">
        <f t="shared" si="172"/>
        <v>0</v>
      </c>
      <c r="W235" s="87" t="str">
        <f t="shared" si="203"/>
        <v/>
      </c>
      <c r="X235" s="87">
        <f t="shared" si="204"/>
        <v>0</v>
      </c>
      <c r="Y235" s="6"/>
      <c r="Z235" s="57"/>
      <c r="AA235" s="6"/>
      <c r="AB235" s="6"/>
      <c r="AC235" s="6"/>
      <c r="AD235" s="6"/>
      <c r="AE235" s="6"/>
      <c r="AF235" s="6"/>
      <c r="AG235" s="6"/>
      <c r="AH235" s="6"/>
      <c r="AI235" s="6"/>
      <c r="AJ235" s="6"/>
      <c r="AK235" s="861"/>
    </row>
    <row r="236" spans="1:37" ht="18.75" customHeight="1" x14ac:dyDescent="0.25">
      <c r="A236" s="356"/>
      <c r="C236" s="46"/>
      <c r="D236" s="46"/>
      <c r="E236" s="46"/>
      <c r="F236" s="46"/>
      <c r="G236" s="46"/>
      <c r="H236" s="46"/>
      <c r="I236" s="46"/>
      <c r="J236" s="46"/>
      <c r="K236" s="46"/>
      <c r="L236" s="46"/>
      <c r="M236" s="46"/>
      <c r="N236" s="46"/>
      <c r="O236" s="42" t="s">
        <v>225</v>
      </c>
      <c r="P236" s="20" t="s">
        <v>225</v>
      </c>
      <c r="Q236" s="232" t="s">
        <v>536</v>
      </c>
      <c r="R236" s="20">
        <v>6184</v>
      </c>
      <c r="S236" s="20" t="s">
        <v>908</v>
      </c>
      <c r="T236" s="59"/>
      <c r="U236" s="59"/>
      <c r="V236" s="23">
        <f t="shared" si="172"/>
        <v>0</v>
      </c>
      <c r="W236" s="87" t="str">
        <f t="shared" si="203"/>
        <v/>
      </c>
      <c r="X236" s="87">
        <f t="shared" si="204"/>
        <v>0</v>
      </c>
      <c r="Y236" s="6"/>
      <c r="Z236" s="57"/>
      <c r="AA236" s="6"/>
      <c r="AB236" s="6"/>
      <c r="AC236" s="6"/>
      <c r="AD236" s="6"/>
      <c r="AE236" s="6"/>
      <c r="AF236" s="6"/>
      <c r="AG236" s="6"/>
      <c r="AH236" s="6"/>
      <c r="AI236" s="6"/>
      <c r="AJ236" s="6"/>
      <c r="AK236" s="861"/>
    </row>
    <row r="237" spans="1:37" ht="18.75" customHeight="1" x14ac:dyDescent="0.25">
      <c r="A237" s="356"/>
      <c r="C237" s="46"/>
      <c r="D237" s="46"/>
      <c r="E237" s="46"/>
      <c r="F237" s="46"/>
      <c r="G237" s="46"/>
      <c r="H237" s="46"/>
      <c r="I237" s="46"/>
      <c r="J237" s="46"/>
      <c r="K237" s="46"/>
      <c r="L237" s="46"/>
      <c r="M237" s="46"/>
      <c r="N237" s="46"/>
      <c r="O237" s="42" t="s">
        <v>225</v>
      </c>
      <c r="P237" s="20" t="s">
        <v>225</v>
      </c>
      <c r="Q237" s="232" t="s">
        <v>536</v>
      </c>
      <c r="R237" s="20">
        <v>6185</v>
      </c>
      <c r="S237" s="20" t="s">
        <v>2032</v>
      </c>
      <c r="T237" s="59"/>
      <c r="U237" s="59"/>
      <c r="V237" s="23">
        <f t="shared" si="172"/>
        <v>0</v>
      </c>
      <c r="W237" s="87" t="str">
        <f t="shared" si="203"/>
        <v/>
      </c>
      <c r="X237" s="87">
        <f t="shared" si="204"/>
        <v>0</v>
      </c>
      <c r="Y237" s="6"/>
      <c r="Z237" s="57"/>
      <c r="AA237" s="6"/>
      <c r="AB237" s="6"/>
      <c r="AC237" s="6"/>
      <c r="AD237" s="6"/>
      <c r="AE237" s="6"/>
      <c r="AF237" s="6"/>
      <c r="AG237" s="6"/>
      <c r="AH237" s="6"/>
      <c r="AI237" s="6"/>
      <c r="AJ237" s="6"/>
      <c r="AK237" s="861"/>
    </row>
    <row r="238" spans="1:37" ht="18.75" customHeight="1" x14ac:dyDescent="0.25">
      <c r="A238" s="356"/>
      <c r="C238" s="46"/>
      <c r="D238" s="46"/>
      <c r="E238" s="46"/>
      <c r="F238" s="46"/>
      <c r="G238" s="46"/>
      <c r="H238" s="46"/>
      <c r="I238" s="46"/>
      <c r="J238" s="46"/>
      <c r="K238" s="46"/>
      <c r="L238" s="46"/>
      <c r="M238" s="46"/>
      <c r="N238" s="46"/>
      <c r="O238" s="42" t="s">
        <v>225</v>
      </c>
      <c r="P238" s="20" t="s">
        <v>225</v>
      </c>
      <c r="Q238" s="232" t="s">
        <v>536</v>
      </c>
      <c r="R238" s="20">
        <v>6186</v>
      </c>
      <c r="S238" s="20" t="s">
        <v>2545</v>
      </c>
      <c r="T238" s="59"/>
      <c r="U238" s="59"/>
      <c r="V238" s="23">
        <f t="shared" si="172"/>
        <v>0</v>
      </c>
      <c r="W238" s="87" t="str">
        <f t="shared" si="203"/>
        <v/>
      </c>
      <c r="X238" s="87">
        <f t="shared" si="204"/>
        <v>0</v>
      </c>
      <c r="Y238" s="6"/>
      <c r="Z238" s="57"/>
      <c r="AA238" s="6"/>
      <c r="AB238" s="6"/>
      <c r="AC238" s="6"/>
      <c r="AD238" s="6"/>
      <c r="AE238" s="6"/>
      <c r="AF238" s="6"/>
      <c r="AG238" s="6"/>
      <c r="AH238" s="6"/>
      <c r="AI238" s="6"/>
      <c r="AJ238" s="6"/>
      <c r="AK238" s="861"/>
    </row>
    <row r="239" spans="1:37" ht="18.75" customHeight="1" x14ac:dyDescent="0.25">
      <c r="A239" s="356"/>
      <c r="C239" s="46"/>
      <c r="D239" s="46"/>
      <c r="E239" s="46"/>
      <c r="F239" s="46"/>
      <c r="G239" s="46"/>
      <c r="H239" s="46"/>
      <c r="I239" s="46"/>
      <c r="J239" s="46"/>
      <c r="K239" s="46"/>
      <c r="L239" s="46"/>
      <c r="M239" s="46"/>
      <c r="N239" s="46"/>
      <c r="O239" s="42" t="s">
        <v>225</v>
      </c>
      <c r="P239" s="20" t="s">
        <v>225</v>
      </c>
      <c r="Q239" s="232" t="s">
        <v>536</v>
      </c>
      <c r="R239" s="20">
        <v>6188</v>
      </c>
      <c r="S239" s="20" t="s">
        <v>380</v>
      </c>
      <c r="T239" s="59"/>
      <c r="U239" s="59"/>
      <c r="V239" s="23">
        <f t="shared" si="172"/>
        <v>0</v>
      </c>
      <c r="W239" s="87" t="str">
        <f t="shared" si="203"/>
        <v/>
      </c>
      <c r="X239" s="87">
        <f t="shared" si="204"/>
        <v>0</v>
      </c>
      <c r="Y239" s="6"/>
      <c r="Z239" s="57"/>
      <c r="AA239" s="6"/>
      <c r="AB239" s="6"/>
      <c r="AC239" s="6"/>
      <c r="AD239" s="6"/>
      <c r="AE239" s="6"/>
      <c r="AF239" s="6"/>
      <c r="AG239" s="6"/>
      <c r="AH239" s="6"/>
      <c r="AI239" s="6"/>
      <c r="AJ239" s="6"/>
      <c r="AK239" s="861"/>
    </row>
    <row r="240" spans="1:37" x14ac:dyDescent="0.25">
      <c r="A240" s="356"/>
      <c r="C240" s="46"/>
      <c r="D240" s="46"/>
      <c r="E240" s="46"/>
      <c r="F240" s="46"/>
      <c r="G240" s="46"/>
      <c r="H240" s="46"/>
      <c r="I240" s="46"/>
      <c r="J240" s="46"/>
      <c r="K240" s="46"/>
      <c r="L240" s="46"/>
      <c r="M240" s="46"/>
      <c r="N240" s="46"/>
      <c r="O240" s="42" t="s">
        <v>1557</v>
      </c>
      <c r="P240" s="153">
        <v>619</v>
      </c>
      <c r="Q240" s="232" t="s">
        <v>1358</v>
      </c>
      <c r="R240" s="153">
        <v>619</v>
      </c>
      <c r="S240" s="54" t="s">
        <v>516</v>
      </c>
      <c r="T240" s="59"/>
      <c r="U240" s="59"/>
      <c r="V240" s="23">
        <f t="shared" si="172"/>
        <v>0</v>
      </c>
      <c r="W240" s="6"/>
      <c r="X240" s="6"/>
      <c r="Y240" s="1"/>
      <c r="Z240" s="58"/>
      <c r="AA240" s="1"/>
      <c r="AB240" s="1"/>
      <c r="AC240" s="23">
        <f t="shared" ref="AC240:AC242" si="205">+AA240+AB240+V240+Y240+X240</f>
        <v>0</v>
      </c>
      <c r="AD240" s="38">
        <f t="shared" ref="AD240:AD242" si="206">SUM(AF240:AJ240)</f>
        <v>0</v>
      </c>
      <c r="AE240" s="31">
        <f t="shared" ref="AE240:AE242" si="207">AC240-AD240</f>
        <v>0</v>
      </c>
      <c r="AF240" s="31">
        <f t="shared" ref="AF240:AF242" si="208">AC240</f>
        <v>0</v>
      </c>
      <c r="AG240" s="6"/>
      <c r="AH240" s="6"/>
      <c r="AI240" s="6"/>
      <c r="AJ240" s="6"/>
      <c r="AK240" s="861"/>
    </row>
    <row r="241" spans="1:37" x14ac:dyDescent="0.25">
      <c r="A241" s="356"/>
      <c r="C241" s="46"/>
      <c r="D241" s="46"/>
      <c r="E241" s="46"/>
      <c r="F241" s="46"/>
      <c r="G241" s="46"/>
      <c r="H241" s="46"/>
      <c r="I241" s="46"/>
      <c r="J241" s="46"/>
      <c r="K241" s="46"/>
      <c r="L241" s="46"/>
      <c r="M241" s="46"/>
      <c r="N241" s="46"/>
      <c r="O241" s="42" t="s">
        <v>1557</v>
      </c>
      <c r="P241" s="73" t="s">
        <v>1902</v>
      </c>
      <c r="Q241" s="232" t="s">
        <v>1843</v>
      </c>
      <c r="R241" s="73">
        <v>62111</v>
      </c>
      <c r="S241" s="40" t="s">
        <v>2404</v>
      </c>
      <c r="T241" s="59"/>
      <c r="U241" s="59"/>
      <c r="V241" s="23">
        <f t="shared" si="172"/>
        <v>0</v>
      </c>
      <c r="W241" s="6"/>
      <c r="X241" s="6"/>
      <c r="Y241" s="1"/>
      <c r="Z241" s="58"/>
      <c r="AA241" s="1"/>
      <c r="AB241" s="1"/>
      <c r="AC241" s="23">
        <f t="shared" si="205"/>
        <v>0</v>
      </c>
      <c r="AD241" s="38">
        <f t="shared" si="206"/>
        <v>0</v>
      </c>
      <c r="AE241" s="31">
        <f t="shared" si="207"/>
        <v>0</v>
      </c>
      <c r="AF241" s="31">
        <f t="shared" si="208"/>
        <v>0</v>
      </c>
      <c r="AG241" s="6"/>
      <c r="AH241" s="6"/>
      <c r="AI241" s="6"/>
      <c r="AJ241" s="6"/>
      <c r="AK241" s="861"/>
    </row>
    <row r="242" spans="1:37" x14ac:dyDescent="0.25">
      <c r="A242" s="356"/>
      <c r="C242" s="46"/>
      <c r="D242" s="46"/>
      <c r="E242" s="46"/>
      <c r="F242" s="46"/>
      <c r="G242" s="46"/>
      <c r="H242" s="46"/>
      <c r="I242" s="46"/>
      <c r="J242" s="46"/>
      <c r="K242" s="46"/>
      <c r="L242" s="46"/>
      <c r="M242" s="46"/>
      <c r="N242" s="46"/>
      <c r="O242" s="42" t="s">
        <v>1557</v>
      </c>
      <c r="P242" s="73" t="s">
        <v>1903</v>
      </c>
      <c r="Q242" s="232" t="s">
        <v>1843</v>
      </c>
      <c r="R242" s="73">
        <v>62113</v>
      </c>
      <c r="S242" s="40" t="s">
        <v>762</v>
      </c>
      <c r="T242" s="59"/>
      <c r="U242" s="59"/>
      <c r="V242" s="23">
        <f t="shared" si="172"/>
        <v>0</v>
      </c>
      <c r="W242" s="6"/>
      <c r="X242" s="6"/>
      <c r="Y242" s="1"/>
      <c r="Z242" s="58"/>
      <c r="AA242" s="1"/>
      <c r="AB242" s="1"/>
      <c r="AC242" s="23">
        <f t="shared" si="205"/>
        <v>0</v>
      </c>
      <c r="AD242" s="38">
        <f t="shared" si="206"/>
        <v>0</v>
      </c>
      <c r="AE242" s="31">
        <f t="shared" si="207"/>
        <v>0</v>
      </c>
      <c r="AF242" s="31">
        <f t="shared" si="208"/>
        <v>0</v>
      </c>
      <c r="AG242" s="6"/>
      <c r="AH242" s="6"/>
      <c r="AI242" s="6"/>
      <c r="AJ242" s="6"/>
      <c r="AK242" s="861"/>
    </row>
    <row r="243" spans="1:37" x14ac:dyDescent="0.25">
      <c r="A243" s="356"/>
      <c r="C243" s="46"/>
      <c r="D243" s="46"/>
      <c r="E243" s="46"/>
      <c r="F243" s="46"/>
      <c r="G243" s="46"/>
      <c r="H243" s="46"/>
      <c r="I243" s="46"/>
      <c r="J243" s="46"/>
      <c r="K243" s="46"/>
      <c r="L243" s="46"/>
      <c r="M243" s="46"/>
      <c r="N243" s="46"/>
      <c r="O243" s="42" t="s">
        <v>225</v>
      </c>
      <c r="P243" s="20" t="s">
        <v>225</v>
      </c>
      <c r="Q243" s="232" t="s">
        <v>1843</v>
      </c>
      <c r="R243" s="20">
        <v>62114</v>
      </c>
      <c r="S243" s="20" t="s">
        <v>1532</v>
      </c>
      <c r="T243" s="59"/>
      <c r="U243" s="59"/>
      <c r="V243" s="23">
        <f t="shared" si="172"/>
        <v>0</v>
      </c>
      <c r="W243" s="80" t="str">
        <f>+IF(V243=0,"","A détailler")</f>
        <v/>
      </c>
      <c r="X243" s="6"/>
      <c r="Y243" s="38">
        <f>-V243</f>
        <v>0</v>
      </c>
      <c r="Z243" s="57"/>
      <c r="AA243" s="6"/>
      <c r="AB243" s="6"/>
      <c r="AC243" s="6"/>
      <c r="AD243" s="6"/>
      <c r="AE243" s="6"/>
      <c r="AF243" s="6"/>
      <c r="AG243" s="6"/>
      <c r="AH243" s="6"/>
      <c r="AI243" s="6"/>
      <c r="AJ243" s="6"/>
      <c r="AK243" s="861"/>
    </row>
    <row r="244" spans="1:37" x14ac:dyDescent="0.25">
      <c r="A244" s="356"/>
      <c r="C244" s="46"/>
      <c r="D244" s="46"/>
      <c r="E244" s="46"/>
      <c r="F244" s="46"/>
      <c r="G244" s="46"/>
      <c r="H244" s="46"/>
      <c r="I244" s="46"/>
      <c r="J244" s="46"/>
      <c r="K244" s="46"/>
      <c r="L244" s="46"/>
      <c r="M244" s="46"/>
      <c r="N244" s="46"/>
      <c r="O244" s="42" t="s">
        <v>1557</v>
      </c>
      <c r="P244" s="73" t="s">
        <v>757</v>
      </c>
      <c r="Q244" s="232" t="s">
        <v>1843</v>
      </c>
      <c r="R244" s="254" t="s">
        <v>169</v>
      </c>
      <c r="S244" s="54" t="s">
        <v>1268</v>
      </c>
      <c r="T244" s="63"/>
      <c r="U244" s="63"/>
      <c r="V244" s="6"/>
      <c r="W244" s="6"/>
      <c r="X244" s="6"/>
      <c r="Y244" s="1"/>
      <c r="Z244" s="58"/>
      <c r="AA244" s="1"/>
      <c r="AB244" s="1"/>
      <c r="AC244" s="23">
        <f t="shared" ref="AC244:AC245" si="209">+AA244+AB244+V244+Y244+X244</f>
        <v>0</v>
      </c>
      <c r="AD244" s="38">
        <f t="shared" ref="AD244:AD245" si="210">SUM(AF244:AJ244)</f>
        <v>0</v>
      </c>
      <c r="AE244" s="31">
        <f t="shared" ref="AE244:AE245" si="211">AC244-AD244</f>
        <v>0</v>
      </c>
      <c r="AF244" s="31">
        <f t="shared" ref="AF244:AF245" si="212">AC244</f>
        <v>0</v>
      </c>
      <c r="AG244" s="6"/>
      <c r="AH244" s="6"/>
      <c r="AI244" s="6"/>
      <c r="AJ244" s="6"/>
      <c r="AK244" s="861"/>
    </row>
    <row r="245" spans="1:37" x14ac:dyDescent="0.25">
      <c r="A245" s="356"/>
      <c r="C245" s="46"/>
      <c r="D245" s="46"/>
      <c r="E245" s="46"/>
      <c r="F245" s="46"/>
      <c r="G245" s="46"/>
      <c r="H245" s="46"/>
      <c r="I245" s="46"/>
      <c r="J245" s="46"/>
      <c r="K245" s="46"/>
      <c r="L245" s="46"/>
      <c r="M245" s="46"/>
      <c r="N245" s="46"/>
      <c r="O245" s="42" t="s">
        <v>1557</v>
      </c>
      <c r="P245" s="73" t="s">
        <v>1902</v>
      </c>
      <c r="Q245" s="232" t="s">
        <v>1843</v>
      </c>
      <c r="R245" s="132" t="s">
        <v>1197</v>
      </c>
      <c r="S245" s="40" t="s">
        <v>2245</v>
      </c>
      <c r="T245" s="63"/>
      <c r="U245" s="63"/>
      <c r="V245" s="6"/>
      <c r="W245" s="6"/>
      <c r="X245" s="6"/>
      <c r="Y245" s="1"/>
      <c r="Z245" s="58"/>
      <c r="AA245" s="1"/>
      <c r="AB245" s="1"/>
      <c r="AC245" s="23">
        <f t="shared" si="209"/>
        <v>0</v>
      </c>
      <c r="AD245" s="38">
        <f t="shared" si="210"/>
        <v>0</v>
      </c>
      <c r="AE245" s="31">
        <f t="shared" si="211"/>
        <v>0</v>
      </c>
      <c r="AF245" s="31">
        <f t="shared" si="212"/>
        <v>0</v>
      </c>
      <c r="AG245" s="6"/>
      <c r="AH245" s="6"/>
      <c r="AI245" s="6"/>
      <c r="AJ245" s="6"/>
      <c r="AK245" s="861"/>
    </row>
    <row r="246" spans="1:37" x14ac:dyDescent="0.25">
      <c r="A246" s="356"/>
      <c r="C246" s="46"/>
      <c r="D246" s="46"/>
      <c r="E246" s="46"/>
      <c r="F246" s="46"/>
      <c r="G246" s="46"/>
      <c r="H246" s="46"/>
      <c r="I246" s="46"/>
      <c r="J246" s="46"/>
      <c r="K246" s="46"/>
      <c r="L246" s="46"/>
      <c r="M246" s="46"/>
      <c r="N246" s="46"/>
      <c r="O246" s="42" t="s">
        <v>225</v>
      </c>
      <c r="P246" s="20" t="s">
        <v>225</v>
      </c>
      <c r="Q246" s="232"/>
      <c r="R246" s="20">
        <v>6214</v>
      </c>
      <c r="S246" s="20" t="s">
        <v>381</v>
      </c>
      <c r="T246" s="59"/>
      <c r="U246" s="59"/>
      <c r="V246" s="23">
        <f t="shared" ref="V246:V248" si="213">+T246-U246</f>
        <v>0</v>
      </c>
      <c r="W246" s="80" t="str">
        <f t="shared" ref="W246:W248" si="214">+IF(V246=0,"","A détailler en PS, PA, PM")</f>
        <v/>
      </c>
      <c r="X246" s="6"/>
      <c r="Y246" s="38">
        <f t="shared" ref="Y246:Y248" si="215">-V246</f>
        <v>0</v>
      </c>
      <c r="Z246" s="57"/>
      <c r="AA246" s="6"/>
      <c r="AB246" s="6"/>
      <c r="AC246" s="6"/>
      <c r="AD246" s="6"/>
      <c r="AE246" s="6"/>
      <c r="AF246" s="6"/>
      <c r="AG246" s="6"/>
      <c r="AH246" s="6"/>
      <c r="AI246" s="6"/>
      <c r="AJ246" s="6"/>
      <c r="AK246" s="861"/>
    </row>
    <row r="247" spans="1:37" x14ac:dyDescent="0.25">
      <c r="A247" s="356"/>
      <c r="C247" s="46"/>
      <c r="D247" s="46"/>
      <c r="E247" s="46"/>
      <c r="F247" s="46"/>
      <c r="G247" s="46"/>
      <c r="H247" s="46"/>
      <c r="I247" s="46"/>
      <c r="J247" s="46"/>
      <c r="K247" s="46"/>
      <c r="L247" s="46"/>
      <c r="M247" s="46"/>
      <c r="N247" s="46"/>
      <c r="O247" s="42" t="s">
        <v>225</v>
      </c>
      <c r="P247" s="20" t="s">
        <v>225</v>
      </c>
      <c r="Q247" s="232" t="s">
        <v>1843</v>
      </c>
      <c r="R247" s="20">
        <v>62141</v>
      </c>
      <c r="S247" s="20" t="s">
        <v>2211</v>
      </c>
      <c r="T247" s="59"/>
      <c r="U247" s="59"/>
      <c r="V247" s="23">
        <f t="shared" si="213"/>
        <v>0</v>
      </c>
      <c r="W247" s="80" t="str">
        <f t="shared" si="214"/>
        <v/>
      </c>
      <c r="X247" s="6"/>
      <c r="Y247" s="38">
        <f t="shared" si="215"/>
        <v>0</v>
      </c>
      <c r="Z247" s="57"/>
      <c r="AA247" s="6"/>
      <c r="AB247" s="6"/>
      <c r="AC247" s="6"/>
      <c r="AD247" s="6"/>
      <c r="AE247" s="6"/>
      <c r="AF247" s="6"/>
      <c r="AG247" s="6"/>
      <c r="AH247" s="6"/>
      <c r="AI247" s="6"/>
      <c r="AJ247" s="6"/>
      <c r="AK247" s="861"/>
    </row>
    <row r="248" spans="1:37" x14ac:dyDescent="0.25">
      <c r="A248" s="356"/>
      <c r="C248" s="46"/>
      <c r="D248" s="46"/>
      <c r="E248" s="46"/>
      <c r="F248" s="46"/>
      <c r="G248" s="46"/>
      <c r="H248" s="46"/>
      <c r="I248" s="46"/>
      <c r="J248" s="46"/>
      <c r="K248" s="46"/>
      <c r="L248" s="46"/>
      <c r="M248" s="46"/>
      <c r="N248" s="46"/>
      <c r="O248" s="42" t="s">
        <v>225</v>
      </c>
      <c r="P248" s="20" t="s">
        <v>225</v>
      </c>
      <c r="Q248" s="232" t="s">
        <v>1843</v>
      </c>
      <c r="R248" s="20">
        <v>62143</v>
      </c>
      <c r="S248" s="20" t="s">
        <v>2546</v>
      </c>
      <c r="T248" s="59"/>
      <c r="U248" s="59"/>
      <c r="V248" s="23">
        <f t="shared" si="213"/>
        <v>0</v>
      </c>
      <c r="W248" s="80" t="str">
        <f t="shared" si="214"/>
        <v/>
      </c>
      <c r="X248" s="6"/>
      <c r="Y248" s="38">
        <f t="shared" si="215"/>
        <v>0</v>
      </c>
      <c r="Z248" s="57"/>
      <c r="AA248" s="6"/>
      <c r="AB248" s="6"/>
      <c r="AC248" s="6"/>
      <c r="AD248" s="6"/>
      <c r="AE248" s="6"/>
      <c r="AF248" s="6"/>
      <c r="AG248" s="6"/>
      <c r="AH248" s="6"/>
      <c r="AI248" s="6"/>
      <c r="AJ248" s="6"/>
      <c r="AK248" s="861"/>
    </row>
    <row r="249" spans="1:37" x14ac:dyDescent="0.25">
      <c r="A249" s="356"/>
      <c r="C249" s="46"/>
      <c r="D249" s="46"/>
      <c r="E249" s="46"/>
      <c r="F249" s="46"/>
      <c r="G249" s="46"/>
      <c r="H249" s="46"/>
      <c r="I249" s="46"/>
      <c r="J249" s="46"/>
      <c r="K249" s="46"/>
      <c r="L249" s="46"/>
      <c r="M249" s="46"/>
      <c r="N249" s="46"/>
      <c r="O249" s="283" t="s">
        <v>1557</v>
      </c>
      <c r="P249" s="73" t="s">
        <v>757</v>
      </c>
      <c r="Q249" s="232" t="s">
        <v>1843</v>
      </c>
      <c r="R249" s="132" t="s">
        <v>1874</v>
      </c>
      <c r="S249" s="323" t="s">
        <v>2378</v>
      </c>
      <c r="T249" s="63"/>
      <c r="U249" s="63"/>
      <c r="V249" s="6"/>
      <c r="W249" s="6"/>
      <c r="X249" s="6"/>
      <c r="Y249" s="1"/>
      <c r="Z249" s="58"/>
      <c r="AA249" s="1"/>
      <c r="AB249" s="1"/>
      <c r="AC249" s="23">
        <f t="shared" ref="AC249:AC251" si="216">+AA249+AB249+V249+Y249+X249</f>
        <v>0</v>
      </c>
      <c r="AD249" s="38">
        <f t="shared" ref="AD249:AD251" si="217">SUM(AF249:AJ249)</f>
        <v>0</v>
      </c>
      <c r="AE249" s="31">
        <f t="shared" ref="AE249:AE251" si="218">AC249-AD249</f>
        <v>0</v>
      </c>
      <c r="AF249" s="31">
        <f t="shared" ref="AF249:AF251" si="219">AC249</f>
        <v>0</v>
      </c>
      <c r="AG249" s="6"/>
      <c r="AH249" s="6"/>
      <c r="AI249" s="6"/>
      <c r="AJ249" s="6"/>
      <c r="AK249" s="861"/>
    </row>
    <row r="250" spans="1:37" x14ac:dyDescent="0.25">
      <c r="A250" s="356"/>
      <c r="C250" s="46"/>
      <c r="D250" s="46"/>
      <c r="E250" s="46"/>
      <c r="F250" s="46"/>
      <c r="G250" s="46"/>
      <c r="H250" s="46"/>
      <c r="I250" s="46"/>
      <c r="J250" s="46"/>
      <c r="K250" s="46"/>
      <c r="L250" s="46"/>
      <c r="M250" s="46"/>
      <c r="N250" s="46"/>
      <c r="O250" s="283" t="s">
        <v>1557</v>
      </c>
      <c r="P250" s="40" t="s">
        <v>1902</v>
      </c>
      <c r="Q250" s="232" t="s">
        <v>1843</v>
      </c>
      <c r="R250" s="132" t="s">
        <v>211</v>
      </c>
      <c r="S250" s="323" t="s">
        <v>1269</v>
      </c>
      <c r="T250" s="63"/>
      <c r="U250" s="63"/>
      <c r="V250" s="6"/>
      <c r="W250" s="6"/>
      <c r="X250" s="6"/>
      <c r="Y250" s="1"/>
      <c r="Z250" s="58"/>
      <c r="AA250" s="1"/>
      <c r="AB250" s="1"/>
      <c r="AC250" s="23">
        <f t="shared" si="216"/>
        <v>0</v>
      </c>
      <c r="AD250" s="38">
        <f t="shared" si="217"/>
        <v>0</v>
      </c>
      <c r="AE250" s="31">
        <f t="shared" si="218"/>
        <v>0</v>
      </c>
      <c r="AF250" s="31">
        <f t="shared" si="219"/>
        <v>0</v>
      </c>
      <c r="AG250" s="6"/>
      <c r="AH250" s="6"/>
      <c r="AI250" s="6"/>
      <c r="AJ250" s="6"/>
      <c r="AK250" s="861"/>
    </row>
    <row r="251" spans="1:37" x14ac:dyDescent="0.25">
      <c r="A251" s="356"/>
      <c r="C251" s="46"/>
      <c r="D251" s="46"/>
      <c r="E251" s="46"/>
      <c r="F251" s="46"/>
      <c r="G251" s="46"/>
      <c r="H251" s="46"/>
      <c r="I251" s="46"/>
      <c r="J251" s="46"/>
      <c r="K251" s="46"/>
      <c r="L251" s="46"/>
      <c r="M251" s="46"/>
      <c r="N251" s="46"/>
      <c r="O251" s="283" t="s">
        <v>1557</v>
      </c>
      <c r="P251" s="40" t="s">
        <v>1903</v>
      </c>
      <c r="Q251" s="232" t="s">
        <v>1843</v>
      </c>
      <c r="R251" s="132" t="s">
        <v>560</v>
      </c>
      <c r="S251" s="323" t="s">
        <v>1533</v>
      </c>
      <c r="T251" s="63"/>
      <c r="U251" s="63"/>
      <c r="V251" s="6"/>
      <c r="W251" s="6"/>
      <c r="X251" s="6"/>
      <c r="Y251" s="1"/>
      <c r="Z251" s="58"/>
      <c r="AA251" s="1"/>
      <c r="AB251" s="1"/>
      <c r="AC251" s="23">
        <f t="shared" si="216"/>
        <v>0</v>
      </c>
      <c r="AD251" s="38">
        <f t="shared" si="217"/>
        <v>0</v>
      </c>
      <c r="AE251" s="31">
        <f t="shared" si="218"/>
        <v>0</v>
      </c>
      <c r="AF251" s="31">
        <f t="shared" si="219"/>
        <v>0</v>
      </c>
      <c r="AG251" s="6"/>
      <c r="AH251" s="6"/>
      <c r="AI251" s="6"/>
      <c r="AJ251" s="6"/>
      <c r="AK251" s="861"/>
    </row>
    <row r="252" spans="1:37" x14ac:dyDescent="0.25">
      <c r="A252" s="356"/>
      <c r="C252" s="46"/>
      <c r="D252" s="46"/>
      <c r="E252" s="46"/>
      <c r="F252" s="46"/>
      <c r="G252" s="46"/>
      <c r="H252" s="46"/>
      <c r="I252" s="46"/>
      <c r="J252" s="46"/>
      <c r="K252" s="46"/>
      <c r="L252" s="46"/>
      <c r="M252" s="46"/>
      <c r="N252" s="46"/>
      <c r="O252" s="283" t="s">
        <v>225</v>
      </c>
      <c r="P252" s="20" t="s">
        <v>225</v>
      </c>
      <c r="Q252" s="232" t="s">
        <v>1843</v>
      </c>
      <c r="R252" s="20">
        <v>62151</v>
      </c>
      <c r="S252" s="20" t="s">
        <v>1896</v>
      </c>
      <c r="T252" s="59"/>
      <c r="U252" s="59"/>
      <c r="V252" s="23">
        <f>+T252-U252</f>
        <v>0</v>
      </c>
      <c r="W252" s="80" t="str">
        <f>+IF(V252=0,"","A détailler en PS, PA")</f>
        <v/>
      </c>
      <c r="X252" s="6"/>
      <c r="Y252" s="38">
        <f>-V252</f>
        <v>0</v>
      </c>
      <c r="Z252" s="57"/>
      <c r="AA252" s="6"/>
      <c r="AB252" s="6"/>
      <c r="AC252" s="6"/>
      <c r="AD252" s="6"/>
      <c r="AE252" s="6"/>
      <c r="AF252" s="6"/>
      <c r="AG252" s="6"/>
      <c r="AH252" s="6"/>
      <c r="AI252" s="6"/>
      <c r="AJ252" s="6"/>
      <c r="AK252" s="861"/>
    </row>
    <row r="253" spans="1:37" x14ac:dyDescent="0.25">
      <c r="A253" s="356"/>
      <c r="C253" s="46"/>
      <c r="D253" s="46"/>
      <c r="E253" s="46"/>
      <c r="F253" s="46"/>
      <c r="G253" s="46"/>
      <c r="H253" s="46"/>
      <c r="I253" s="46"/>
      <c r="J253" s="46"/>
      <c r="K253" s="46"/>
      <c r="L253" s="46"/>
      <c r="M253" s="46"/>
      <c r="N253" s="46"/>
      <c r="O253" s="283" t="s">
        <v>1557</v>
      </c>
      <c r="P253" s="73" t="s">
        <v>757</v>
      </c>
      <c r="Q253" s="232" t="s">
        <v>1843</v>
      </c>
      <c r="R253" s="132" t="s">
        <v>747</v>
      </c>
      <c r="S253" s="323" t="s">
        <v>2379</v>
      </c>
      <c r="T253" s="63"/>
      <c r="U253" s="63"/>
      <c r="V253" s="6"/>
      <c r="W253" s="6"/>
      <c r="X253" s="6"/>
      <c r="Y253" s="1"/>
      <c r="Z253" s="58"/>
      <c r="AA253" s="1"/>
      <c r="AB253" s="1"/>
      <c r="AC253" s="23">
        <f t="shared" ref="AC253:AC254" si="220">+AA253+AB253+V253+Y253+X253</f>
        <v>0</v>
      </c>
      <c r="AD253" s="38">
        <f t="shared" ref="AD253:AD254" si="221">SUM(AF253:AJ253)</f>
        <v>0</v>
      </c>
      <c r="AE253" s="31">
        <f t="shared" ref="AE253:AE254" si="222">AC253-AD253</f>
        <v>0</v>
      </c>
      <c r="AF253" s="31">
        <f t="shared" ref="AF253:AF254" si="223">AC253</f>
        <v>0</v>
      </c>
      <c r="AG253" s="6"/>
      <c r="AH253" s="6"/>
      <c r="AI253" s="6"/>
      <c r="AJ253" s="6"/>
      <c r="AK253" s="861"/>
    </row>
    <row r="254" spans="1:37" x14ac:dyDescent="0.25">
      <c r="A254" s="356"/>
      <c r="C254" s="46"/>
      <c r="D254" s="46"/>
      <c r="E254" s="46"/>
      <c r="F254" s="46"/>
      <c r="G254" s="46"/>
      <c r="H254" s="46"/>
      <c r="I254" s="46"/>
      <c r="J254" s="46"/>
      <c r="K254" s="46"/>
      <c r="L254" s="46"/>
      <c r="M254" s="46"/>
      <c r="N254" s="46"/>
      <c r="O254" s="283" t="s">
        <v>1557</v>
      </c>
      <c r="P254" s="40" t="s">
        <v>1902</v>
      </c>
      <c r="Q254" s="232" t="s">
        <v>1843</v>
      </c>
      <c r="R254" s="132" t="s">
        <v>1714</v>
      </c>
      <c r="S254" s="40" t="s">
        <v>2574</v>
      </c>
      <c r="T254" s="63"/>
      <c r="U254" s="63"/>
      <c r="V254" s="6"/>
      <c r="W254" s="6"/>
      <c r="X254" s="6"/>
      <c r="Y254" s="1"/>
      <c r="Z254" s="58"/>
      <c r="AA254" s="1"/>
      <c r="AB254" s="1"/>
      <c r="AC254" s="23">
        <f t="shared" si="220"/>
        <v>0</v>
      </c>
      <c r="AD254" s="38">
        <f t="shared" si="221"/>
        <v>0</v>
      </c>
      <c r="AE254" s="31">
        <f t="shared" si="222"/>
        <v>0</v>
      </c>
      <c r="AF254" s="31">
        <f t="shared" si="223"/>
        <v>0</v>
      </c>
      <c r="AG254" s="6"/>
      <c r="AH254" s="6"/>
      <c r="AI254" s="6"/>
      <c r="AJ254" s="6"/>
      <c r="AK254" s="861"/>
    </row>
    <row r="255" spans="1:37" x14ac:dyDescent="0.25">
      <c r="A255" s="356"/>
      <c r="C255" s="46"/>
      <c r="D255" s="46"/>
      <c r="E255" s="46"/>
      <c r="F255" s="46"/>
      <c r="G255" s="46"/>
      <c r="H255" s="46"/>
      <c r="I255" s="46"/>
      <c r="J255" s="46"/>
      <c r="K255" s="46"/>
      <c r="L255" s="46"/>
      <c r="M255" s="46"/>
      <c r="N255" s="46"/>
      <c r="O255" s="283" t="s">
        <v>225</v>
      </c>
      <c r="P255" s="20" t="s">
        <v>225</v>
      </c>
      <c r="Q255" s="232" t="s">
        <v>1843</v>
      </c>
      <c r="R255" s="20">
        <v>62152</v>
      </c>
      <c r="S255" s="20" t="s">
        <v>1713</v>
      </c>
      <c r="T255" s="59"/>
      <c r="U255" s="59"/>
      <c r="V255" s="23">
        <f>+T255-U255</f>
        <v>0</v>
      </c>
      <c r="W255" s="87" t="str">
        <f>+IF(V255=0,"","Regroupement auto en 6215PM")</f>
        <v/>
      </c>
      <c r="X255" s="87">
        <f>-V255</f>
        <v>0</v>
      </c>
      <c r="Y255" s="6"/>
      <c r="Z255" s="57"/>
      <c r="AA255" s="6"/>
      <c r="AB255" s="6"/>
      <c r="AC255" s="6"/>
      <c r="AD255" s="6"/>
      <c r="AE255" s="6"/>
      <c r="AF255" s="6"/>
      <c r="AG255" s="6"/>
      <c r="AH255" s="6"/>
      <c r="AI255" s="6"/>
      <c r="AJ255" s="6"/>
      <c r="AK255" s="861"/>
    </row>
    <row r="256" spans="1:37" x14ac:dyDescent="0.25">
      <c r="A256" s="356"/>
      <c r="C256" s="46"/>
      <c r="D256" s="46"/>
      <c r="E256" s="46"/>
      <c r="F256" s="46"/>
      <c r="G256" s="46"/>
      <c r="H256" s="46"/>
      <c r="I256" s="46"/>
      <c r="J256" s="46"/>
      <c r="K256" s="46"/>
      <c r="L256" s="46"/>
      <c r="M256" s="46"/>
      <c r="N256" s="46"/>
      <c r="O256" s="283" t="s">
        <v>1557</v>
      </c>
      <c r="P256" s="40" t="s">
        <v>1903</v>
      </c>
      <c r="Q256" s="232" t="s">
        <v>1843</v>
      </c>
      <c r="R256" s="132" t="s">
        <v>579</v>
      </c>
      <c r="S256" s="430" t="s">
        <v>1713</v>
      </c>
      <c r="T256" s="63"/>
      <c r="U256" s="63"/>
      <c r="V256" s="6"/>
      <c r="W256" s="6"/>
      <c r="X256" s="87">
        <f>V255</f>
        <v>0</v>
      </c>
      <c r="Y256" s="1"/>
      <c r="Z256" s="58"/>
      <c r="AA256" s="1"/>
      <c r="AB256" s="1"/>
      <c r="AC256" s="23">
        <f>+AA256+AB256+V256+Y256+X256</f>
        <v>0</v>
      </c>
      <c r="AD256" s="38">
        <f>SUM(AF256:AJ256)</f>
        <v>0</v>
      </c>
      <c r="AE256" s="31">
        <f>AC256-AD256</f>
        <v>0</v>
      </c>
      <c r="AF256" s="31">
        <f>AC256</f>
        <v>0</v>
      </c>
      <c r="AG256" s="6"/>
      <c r="AH256" s="6"/>
      <c r="AI256" s="6"/>
      <c r="AJ256" s="6"/>
      <c r="AK256" s="861"/>
    </row>
    <row r="257" spans="1:37" x14ac:dyDescent="0.25">
      <c r="A257" s="356"/>
      <c r="C257" s="46"/>
      <c r="D257" s="46"/>
      <c r="E257" s="46"/>
      <c r="F257" s="46"/>
      <c r="G257" s="46"/>
      <c r="H257" s="46"/>
      <c r="I257" s="46"/>
      <c r="J257" s="46"/>
      <c r="K257" s="46"/>
      <c r="L257" s="46"/>
      <c r="M257" s="46"/>
      <c r="N257" s="46"/>
      <c r="O257" s="283" t="s">
        <v>225</v>
      </c>
      <c r="P257" s="20" t="s">
        <v>225</v>
      </c>
      <c r="Q257" s="232" t="s">
        <v>1843</v>
      </c>
      <c r="R257" s="20">
        <v>6216</v>
      </c>
      <c r="S257" s="20" t="s">
        <v>2566</v>
      </c>
      <c r="T257" s="59"/>
      <c r="U257" s="59"/>
      <c r="V257" s="23">
        <f>+T257-U257</f>
        <v>0</v>
      </c>
      <c r="W257" s="80" t="str">
        <f>+IF(V257=0,"","A détailler")</f>
        <v/>
      </c>
      <c r="X257" s="6"/>
      <c r="Y257" s="38">
        <f>-V257</f>
        <v>0</v>
      </c>
      <c r="Z257" s="57"/>
      <c r="AA257" s="6"/>
      <c r="AB257" s="6"/>
      <c r="AC257" s="6"/>
      <c r="AD257" s="6"/>
      <c r="AE257" s="6"/>
      <c r="AF257" s="6"/>
      <c r="AG257" s="6"/>
      <c r="AH257" s="6"/>
      <c r="AI257" s="6"/>
      <c r="AJ257" s="6"/>
      <c r="AK257" s="861"/>
    </row>
    <row r="258" spans="1:37" x14ac:dyDescent="0.25">
      <c r="A258" s="356"/>
      <c r="C258" s="46"/>
      <c r="D258" s="46"/>
      <c r="E258" s="46"/>
      <c r="F258" s="46"/>
      <c r="G258" s="46"/>
      <c r="H258" s="46"/>
      <c r="I258" s="46"/>
      <c r="J258" s="46"/>
      <c r="K258" s="46"/>
      <c r="L258" s="46"/>
      <c r="M258" s="46"/>
      <c r="N258" s="46"/>
      <c r="O258" s="283" t="s">
        <v>1557</v>
      </c>
      <c r="P258" s="73" t="s">
        <v>757</v>
      </c>
      <c r="Q258" s="232" t="s">
        <v>1843</v>
      </c>
      <c r="R258" s="132" t="s">
        <v>1873</v>
      </c>
      <c r="S258" s="40" t="s">
        <v>724</v>
      </c>
      <c r="T258" s="63"/>
      <c r="U258" s="63"/>
      <c r="V258" s="6"/>
      <c r="W258" s="6"/>
      <c r="X258" s="6"/>
      <c r="Y258" s="1"/>
      <c r="Z258" s="58"/>
      <c r="AA258" s="1"/>
      <c r="AB258" s="1"/>
      <c r="AC258" s="23">
        <f t="shared" ref="AC258:AC260" si="224">+AA258+AB258+V258+Y258+X258</f>
        <v>0</v>
      </c>
      <c r="AD258" s="38">
        <f t="shared" ref="AD258:AD260" si="225">SUM(AF258:AJ258)</f>
        <v>0</v>
      </c>
      <c r="AE258" s="31">
        <f t="shared" ref="AE258:AE260" si="226">AC258-AD258</f>
        <v>0</v>
      </c>
      <c r="AF258" s="31">
        <f t="shared" ref="AF258:AF260" si="227">AC258</f>
        <v>0</v>
      </c>
      <c r="AG258" s="6"/>
      <c r="AH258" s="6"/>
      <c r="AI258" s="6"/>
      <c r="AJ258" s="6"/>
      <c r="AK258" s="861"/>
    </row>
    <row r="259" spans="1:37" x14ac:dyDescent="0.25">
      <c r="C259" s="46"/>
      <c r="D259" s="46"/>
      <c r="E259" s="46"/>
      <c r="F259" s="46"/>
      <c r="G259" s="46"/>
      <c r="H259" s="46"/>
      <c r="I259" s="46"/>
      <c r="J259" s="46"/>
      <c r="K259" s="46"/>
      <c r="L259" s="46"/>
      <c r="M259" s="46"/>
      <c r="N259" s="46"/>
      <c r="O259" s="283" t="s">
        <v>1557</v>
      </c>
      <c r="P259" s="40" t="s">
        <v>1902</v>
      </c>
      <c r="Q259" s="232" t="s">
        <v>1843</v>
      </c>
      <c r="R259" s="132" t="s">
        <v>212</v>
      </c>
      <c r="S259" s="40" t="s">
        <v>2067</v>
      </c>
      <c r="T259" s="63"/>
      <c r="U259" s="63"/>
      <c r="V259" s="6"/>
      <c r="W259" s="6"/>
      <c r="X259" s="6"/>
      <c r="Y259" s="1"/>
      <c r="Z259" s="58"/>
      <c r="AA259" s="1"/>
      <c r="AB259" s="1"/>
      <c r="AC259" s="23">
        <f t="shared" si="224"/>
        <v>0</v>
      </c>
      <c r="AD259" s="38">
        <f t="shared" si="225"/>
        <v>0</v>
      </c>
      <c r="AE259" s="31">
        <f t="shared" si="226"/>
        <v>0</v>
      </c>
      <c r="AF259" s="31">
        <f t="shared" si="227"/>
        <v>0</v>
      </c>
      <c r="AG259" s="6"/>
      <c r="AH259" s="6"/>
      <c r="AI259" s="6"/>
      <c r="AJ259" s="6"/>
      <c r="AK259" s="861"/>
    </row>
    <row r="260" spans="1:37" x14ac:dyDescent="0.25">
      <c r="C260" s="46"/>
      <c r="D260" s="46"/>
      <c r="E260" s="46"/>
      <c r="F260" s="46"/>
      <c r="G260" s="46"/>
      <c r="H260" s="46"/>
      <c r="I260" s="46"/>
      <c r="J260" s="46"/>
      <c r="K260" s="46"/>
      <c r="L260" s="46"/>
      <c r="M260" s="46"/>
      <c r="N260" s="46"/>
      <c r="O260" s="283" t="s">
        <v>1557</v>
      </c>
      <c r="P260" s="40" t="s">
        <v>1903</v>
      </c>
      <c r="Q260" s="232" t="s">
        <v>1843</v>
      </c>
      <c r="R260" s="132" t="s">
        <v>561</v>
      </c>
      <c r="S260" s="40" t="s">
        <v>1235</v>
      </c>
      <c r="T260" s="63"/>
      <c r="U260" s="63"/>
      <c r="V260" s="6"/>
      <c r="W260" s="6"/>
      <c r="X260" s="6"/>
      <c r="Y260" s="1"/>
      <c r="Z260" s="58"/>
      <c r="AA260" s="1"/>
      <c r="AB260" s="1"/>
      <c r="AC260" s="23">
        <f t="shared" si="224"/>
        <v>0</v>
      </c>
      <c r="AD260" s="38">
        <f t="shared" si="225"/>
        <v>0</v>
      </c>
      <c r="AE260" s="31">
        <f t="shared" si="226"/>
        <v>0</v>
      </c>
      <c r="AF260" s="31">
        <f t="shared" si="227"/>
        <v>0</v>
      </c>
      <c r="AG260" s="6"/>
      <c r="AH260" s="6"/>
      <c r="AI260" s="6"/>
      <c r="AJ260" s="6"/>
      <c r="AK260" s="861"/>
    </row>
    <row r="261" spans="1:37" x14ac:dyDescent="0.25">
      <c r="C261" s="46"/>
      <c r="D261" s="46"/>
      <c r="E261" s="46"/>
      <c r="F261" s="46"/>
      <c r="G261" s="46"/>
      <c r="H261" s="46"/>
      <c r="I261" s="46"/>
      <c r="J261" s="46"/>
      <c r="K261" s="46"/>
      <c r="L261" s="46"/>
      <c r="M261" s="46"/>
      <c r="N261" s="46"/>
      <c r="O261" s="283" t="s">
        <v>225</v>
      </c>
      <c r="P261" s="20" t="s">
        <v>225</v>
      </c>
      <c r="Q261" s="232" t="s">
        <v>1843</v>
      </c>
      <c r="R261" s="20">
        <v>62181</v>
      </c>
      <c r="S261" s="20" t="s">
        <v>1535</v>
      </c>
      <c r="T261" s="59"/>
      <c r="U261" s="59"/>
      <c r="V261" s="23">
        <f>+T261-U261</f>
        <v>0</v>
      </c>
      <c r="W261" s="80" t="str">
        <f>+IF(V261=0,"","A détailler")</f>
        <v/>
      </c>
      <c r="X261" s="6"/>
      <c r="Y261" s="38">
        <f>-V261</f>
        <v>0</v>
      </c>
      <c r="Z261" s="57"/>
      <c r="AA261" s="6"/>
      <c r="AB261" s="6"/>
      <c r="AC261" s="6"/>
      <c r="AD261" s="6"/>
      <c r="AE261" s="6"/>
      <c r="AF261" s="6"/>
      <c r="AG261" s="6"/>
      <c r="AH261" s="6"/>
      <c r="AI261" s="6"/>
      <c r="AJ261" s="6"/>
      <c r="AK261" s="861"/>
    </row>
    <row r="262" spans="1:37" x14ac:dyDescent="0.25">
      <c r="C262" s="46"/>
      <c r="D262" s="46"/>
      <c r="E262" s="46"/>
      <c r="F262" s="46"/>
      <c r="G262" s="46"/>
      <c r="H262" s="46"/>
      <c r="I262" s="46"/>
      <c r="J262" s="46"/>
      <c r="K262" s="46"/>
      <c r="L262" s="46"/>
      <c r="M262" s="46"/>
      <c r="N262" s="46"/>
      <c r="O262" s="283" t="s">
        <v>1557</v>
      </c>
      <c r="P262" s="40" t="s">
        <v>757</v>
      </c>
      <c r="Q262" s="232" t="s">
        <v>1843</v>
      </c>
      <c r="R262" s="132" t="s">
        <v>242</v>
      </c>
      <c r="S262" s="40" t="s">
        <v>562</v>
      </c>
      <c r="T262" s="63"/>
      <c r="U262" s="63"/>
      <c r="V262" s="6"/>
      <c r="W262" s="6"/>
      <c r="X262" s="6"/>
      <c r="Y262" s="1"/>
      <c r="Z262" s="58"/>
      <c r="AA262" s="1"/>
      <c r="AB262" s="1"/>
      <c r="AC262" s="23">
        <f t="shared" ref="AC262:AC263" si="228">+AA262+AB262+V262+Y262+X262</f>
        <v>0</v>
      </c>
      <c r="AD262" s="38">
        <f t="shared" ref="AD262:AD263" si="229">SUM(AF262:AJ262)</f>
        <v>0</v>
      </c>
      <c r="AE262" s="31">
        <f t="shared" ref="AE262:AE263" si="230">AC262-AD262</f>
        <v>0</v>
      </c>
      <c r="AF262" s="31">
        <f t="shared" ref="AF262:AF263" si="231">AC262</f>
        <v>0</v>
      </c>
      <c r="AG262" s="6"/>
      <c r="AH262" s="6"/>
      <c r="AI262" s="6"/>
      <c r="AJ262" s="6"/>
      <c r="AK262" s="861"/>
    </row>
    <row r="263" spans="1:37" x14ac:dyDescent="0.25">
      <c r="C263" s="46"/>
      <c r="D263" s="46"/>
      <c r="E263" s="46"/>
      <c r="F263" s="46"/>
      <c r="G263" s="46"/>
      <c r="H263" s="46"/>
      <c r="I263" s="46"/>
      <c r="J263" s="46"/>
      <c r="K263" s="46"/>
      <c r="L263" s="46"/>
      <c r="M263" s="46"/>
      <c r="N263" s="46"/>
      <c r="O263" s="283" t="s">
        <v>1557</v>
      </c>
      <c r="P263" s="40" t="s">
        <v>1902</v>
      </c>
      <c r="Q263" s="232" t="s">
        <v>1843</v>
      </c>
      <c r="R263" s="132" t="s">
        <v>1265</v>
      </c>
      <c r="S263" s="40" t="s">
        <v>213</v>
      </c>
      <c r="T263" s="63"/>
      <c r="U263" s="63"/>
      <c r="V263" s="6"/>
      <c r="W263" s="6"/>
      <c r="X263" s="6"/>
      <c r="Y263" s="1"/>
      <c r="Z263" s="58"/>
      <c r="AA263" s="1"/>
      <c r="AB263" s="1"/>
      <c r="AC263" s="23">
        <f t="shared" si="228"/>
        <v>0</v>
      </c>
      <c r="AD263" s="38">
        <f t="shared" si="229"/>
        <v>0</v>
      </c>
      <c r="AE263" s="31">
        <f t="shared" si="230"/>
        <v>0</v>
      </c>
      <c r="AF263" s="31">
        <f t="shared" si="231"/>
        <v>0</v>
      </c>
      <c r="AG263" s="6"/>
      <c r="AH263" s="6"/>
      <c r="AI263" s="6"/>
      <c r="AJ263" s="6"/>
      <c r="AK263" s="861"/>
    </row>
    <row r="264" spans="1:37" x14ac:dyDescent="0.25">
      <c r="C264" s="46"/>
      <c r="D264" s="46"/>
      <c r="E264" s="46"/>
      <c r="F264" s="46"/>
      <c r="G264" s="46"/>
      <c r="H264" s="46"/>
      <c r="I264" s="46"/>
      <c r="J264" s="46"/>
      <c r="K264" s="46"/>
      <c r="L264" s="46"/>
      <c r="M264" s="46"/>
      <c r="N264" s="46"/>
      <c r="O264" s="283" t="s">
        <v>225</v>
      </c>
      <c r="P264" s="20" t="s">
        <v>225</v>
      </c>
      <c r="Q264" s="232" t="s">
        <v>1843</v>
      </c>
      <c r="R264" s="20">
        <v>62182</v>
      </c>
      <c r="S264" s="20" t="s">
        <v>1072</v>
      </c>
      <c r="T264" s="59"/>
      <c r="U264" s="59"/>
      <c r="V264" s="23">
        <f>+T264-U264</f>
        <v>0</v>
      </c>
      <c r="W264" s="87" t="str">
        <f>+IF(V264=0,"","Regroupement auto en 62182PM")</f>
        <v/>
      </c>
      <c r="X264" s="87">
        <f>-V264</f>
        <v>0</v>
      </c>
      <c r="Y264" s="6"/>
      <c r="Z264" s="57"/>
      <c r="AA264" s="6"/>
      <c r="AB264" s="6"/>
      <c r="AC264" s="6"/>
      <c r="AD264" s="6"/>
      <c r="AE264" s="6"/>
      <c r="AF264" s="6"/>
      <c r="AG264" s="6"/>
      <c r="AH264" s="6"/>
      <c r="AI264" s="6"/>
      <c r="AJ264" s="6"/>
      <c r="AK264" s="861"/>
    </row>
    <row r="265" spans="1:37" x14ac:dyDescent="0.25">
      <c r="C265" s="46"/>
      <c r="D265" s="46"/>
      <c r="E265" s="46"/>
      <c r="F265" s="46"/>
      <c r="G265" s="46"/>
      <c r="H265" s="46"/>
      <c r="I265" s="46"/>
      <c r="J265" s="46"/>
      <c r="K265" s="46"/>
      <c r="L265" s="46"/>
      <c r="M265" s="46"/>
      <c r="N265" s="46"/>
      <c r="O265" s="283" t="s">
        <v>1557</v>
      </c>
      <c r="P265" s="40" t="s">
        <v>1903</v>
      </c>
      <c r="Q265" s="232" t="s">
        <v>1843</v>
      </c>
      <c r="R265" s="132" t="s">
        <v>82</v>
      </c>
      <c r="S265" s="40" t="s">
        <v>725</v>
      </c>
      <c r="T265" s="63"/>
      <c r="U265" s="63"/>
      <c r="V265" s="6"/>
      <c r="W265" s="6"/>
      <c r="X265" s="87">
        <f>V264</f>
        <v>0</v>
      </c>
      <c r="Y265" s="1"/>
      <c r="Z265" s="58"/>
      <c r="AA265" s="1"/>
      <c r="AB265" s="1"/>
      <c r="AC265" s="23">
        <f>+AA265+AB265+V265+Y265+X265</f>
        <v>0</v>
      </c>
      <c r="AD265" s="38">
        <f>SUM(AF265:AJ265)</f>
        <v>0</v>
      </c>
      <c r="AE265" s="31">
        <f>AC265-AD265</f>
        <v>0</v>
      </c>
      <c r="AF265" s="31">
        <f>AC265</f>
        <v>0</v>
      </c>
      <c r="AG265" s="6"/>
      <c r="AH265" s="6"/>
      <c r="AI265" s="6"/>
      <c r="AJ265" s="6"/>
      <c r="AK265" s="861"/>
    </row>
    <row r="266" spans="1:37" x14ac:dyDescent="0.25">
      <c r="C266" s="46"/>
      <c r="D266" s="46"/>
      <c r="E266" s="46"/>
      <c r="F266" s="46"/>
      <c r="G266" s="46"/>
      <c r="H266" s="46"/>
      <c r="I266" s="46"/>
      <c r="J266" s="46"/>
      <c r="K266" s="46"/>
      <c r="L266" s="46"/>
      <c r="M266" s="46"/>
      <c r="N266" s="46"/>
      <c r="O266" s="42" t="s">
        <v>225</v>
      </c>
      <c r="P266" s="20" t="s">
        <v>225</v>
      </c>
      <c r="Q266" s="232" t="s">
        <v>536</v>
      </c>
      <c r="R266" s="20">
        <v>622</v>
      </c>
      <c r="S266" s="20" t="s">
        <v>1376</v>
      </c>
      <c r="T266" s="59"/>
      <c r="U266" s="59"/>
      <c r="V266" s="23">
        <f t="shared" ref="V266:V274" si="232">+T266-U266</f>
        <v>0</v>
      </c>
      <c r="W266" s="80" t="str">
        <f>+IF(V266=0,"","A détailler")</f>
        <v/>
      </c>
      <c r="X266" s="6"/>
      <c r="Y266" s="38">
        <f>-V266</f>
        <v>0</v>
      </c>
      <c r="Z266" s="57"/>
      <c r="AA266" s="6"/>
      <c r="AB266" s="6"/>
      <c r="AC266" s="6"/>
      <c r="AD266" s="6"/>
      <c r="AE266" s="6"/>
      <c r="AF266" s="6"/>
      <c r="AG266" s="6"/>
      <c r="AH266" s="6"/>
      <c r="AI266" s="6"/>
      <c r="AJ266" s="6"/>
      <c r="AK266" s="861"/>
    </row>
    <row r="267" spans="1:37" x14ac:dyDescent="0.25">
      <c r="C267" s="46"/>
      <c r="D267" s="46"/>
      <c r="E267" s="46"/>
      <c r="F267" s="46"/>
      <c r="G267" s="46"/>
      <c r="H267" s="46"/>
      <c r="I267" s="46"/>
      <c r="J267" s="46"/>
      <c r="K267" s="46"/>
      <c r="L267" s="46"/>
      <c r="M267" s="46"/>
      <c r="N267" s="46"/>
      <c r="O267" s="42" t="s">
        <v>1557</v>
      </c>
      <c r="P267" s="153">
        <v>6223</v>
      </c>
      <c r="Q267" s="232" t="s">
        <v>536</v>
      </c>
      <c r="R267" s="153">
        <v>6223</v>
      </c>
      <c r="S267" s="54" t="s">
        <v>1665</v>
      </c>
      <c r="T267" s="59"/>
      <c r="U267" s="59"/>
      <c r="V267" s="23">
        <f t="shared" si="232"/>
        <v>0</v>
      </c>
      <c r="W267" s="6"/>
      <c r="X267" s="6"/>
      <c r="Y267" s="1"/>
      <c r="Z267" s="58"/>
      <c r="AA267" s="1"/>
      <c r="AB267" s="1"/>
      <c r="AC267" s="23">
        <f t="shared" ref="AC267:AC268" si="233">+AA267+AB267+V267+Y267+X267</f>
        <v>0</v>
      </c>
      <c r="AD267" s="38">
        <f t="shared" ref="AD267:AD268" si="234">SUM(AF267:AJ267)</f>
        <v>0</v>
      </c>
      <c r="AE267" s="31">
        <f t="shared" ref="AE267:AE268" si="235">AC267-AD267</f>
        <v>0</v>
      </c>
      <c r="AF267" s="31">
        <f t="shared" ref="AF267:AF268" si="236">AC267</f>
        <v>0</v>
      </c>
      <c r="AG267" s="6"/>
      <c r="AH267" s="6"/>
      <c r="AI267" s="6"/>
      <c r="AJ267" s="6"/>
      <c r="AK267" s="861"/>
    </row>
    <row r="268" spans="1:37" x14ac:dyDescent="0.25">
      <c r="C268" s="46"/>
      <c r="D268" s="46"/>
      <c r="E268" s="46"/>
      <c r="F268" s="46"/>
      <c r="G268" s="46"/>
      <c r="H268" s="46"/>
      <c r="I268" s="46"/>
      <c r="J268" s="46"/>
      <c r="K268" s="46"/>
      <c r="L268" s="46"/>
      <c r="M268" s="46"/>
      <c r="N268" s="46"/>
      <c r="O268" s="42" t="s">
        <v>1557</v>
      </c>
      <c r="P268" s="328" t="s">
        <v>1725</v>
      </c>
      <c r="Q268" s="232" t="s">
        <v>536</v>
      </c>
      <c r="R268" s="153">
        <v>6225</v>
      </c>
      <c r="S268" s="54" t="s">
        <v>2212</v>
      </c>
      <c r="T268" s="59"/>
      <c r="U268" s="59"/>
      <c r="V268" s="23">
        <f t="shared" si="232"/>
        <v>0</v>
      </c>
      <c r="W268" s="6"/>
      <c r="X268" s="87">
        <f>SUM(V269:V270)</f>
        <v>0</v>
      </c>
      <c r="Y268" s="1"/>
      <c r="Z268" s="58"/>
      <c r="AA268" s="1"/>
      <c r="AB268" s="1"/>
      <c r="AC268" s="23">
        <f t="shared" si="233"/>
        <v>0</v>
      </c>
      <c r="AD268" s="38">
        <f t="shared" si="234"/>
        <v>0</v>
      </c>
      <c r="AE268" s="31">
        <f t="shared" si="235"/>
        <v>0</v>
      </c>
      <c r="AF268" s="31">
        <f t="shared" si="236"/>
        <v>0</v>
      </c>
      <c r="AG268" s="6"/>
      <c r="AH268" s="6"/>
      <c r="AI268" s="6"/>
      <c r="AJ268" s="6"/>
      <c r="AK268" s="861"/>
    </row>
    <row r="269" spans="1:37" x14ac:dyDescent="0.25">
      <c r="C269" s="46"/>
      <c r="D269" s="46"/>
      <c r="E269" s="46"/>
      <c r="F269" s="46"/>
      <c r="G269" s="46"/>
      <c r="H269" s="46"/>
      <c r="I269" s="46"/>
      <c r="J269" s="46"/>
      <c r="K269" s="46"/>
      <c r="L269" s="46"/>
      <c r="M269" s="46"/>
      <c r="N269" s="46"/>
      <c r="O269" s="42" t="s">
        <v>225</v>
      </c>
      <c r="P269" s="20" t="s">
        <v>225</v>
      </c>
      <c r="Q269" s="232" t="s">
        <v>536</v>
      </c>
      <c r="R269" s="20">
        <v>62251</v>
      </c>
      <c r="S269" s="20" t="s">
        <v>2394</v>
      </c>
      <c r="T269" s="59"/>
      <c r="U269" s="59"/>
      <c r="V269" s="23">
        <f t="shared" si="232"/>
        <v>0</v>
      </c>
      <c r="W269" s="87" t="str">
        <f t="shared" ref="W269:W270" si="237">+IF(V269=0,"","Regroupement auto en 6225")</f>
        <v/>
      </c>
      <c r="X269" s="87">
        <f t="shared" ref="X269:X270" si="238">-V269</f>
        <v>0</v>
      </c>
      <c r="Y269" s="6"/>
      <c r="Z269" s="57"/>
      <c r="AA269" s="6"/>
      <c r="AB269" s="6"/>
      <c r="AC269" s="6"/>
      <c r="AD269" s="6"/>
      <c r="AE269" s="6"/>
      <c r="AF269" s="6"/>
      <c r="AG269" s="6"/>
      <c r="AH269" s="6"/>
      <c r="AI269" s="6"/>
      <c r="AJ269" s="6"/>
      <c r="AK269" s="861"/>
    </row>
    <row r="270" spans="1:37" x14ac:dyDescent="0.25">
      <c r="C270" s="46"/>
      <c r="D270" s="46"/>
      <c r="E270" s="46"/>
      <c r="F270" s="46"/>
      <c r="G270" s="46"/>
      <c r="H270" s="46"/>
      <c r="I270" s="46"/>
      <c r="J270" s="46"/>
      <c r="K270" s="46"/>
      <c r="L270" s="46"/>
      <c r="M270" s="46"/>
      <c r="N270" s="46"/>
      <c r="O270" s="42" t="s">
        <v>225</v>
      </c>
      <c r="P270" s="20" t="s">
        <v>225</v>
      </c>
      <c r="Q270" s="232" t="s">
        <v>536</v>
      </c>
      <c r="R270" s="20">
        <v>62252</v>
      </c>
      <c r="S270" s="20" t="s">
        <v>932</v>
      </c>
      <c r="T270" s="59"/>
      <c r="U270" s="59"/>
      <c r="V270" s="23">
        <f t="shared" si="232"/>
        <v>0</v>
      </c>
      <c r="W270" s="87" t="str">
        <f t="shared" si="237"/>
        <v/>
      </c>
      <c r="X270" s="87">
        <f t="shared" si="238"/>
        <v>0</v>
      </c>
      <c r="Y270" s="6"/>
      <c r="Z270" s="57"/>
      <c r="AA270" s="6"/>
      <c r="AB270" s="6"/>
      <c r="AC270" s="6"/>
      <c r="AD270" s="6"/>
      <c r="AE270" s="6"/>
      <c r="AF270" s="6"/>
      <c r="AG270" s="6"/>
      <c r="AH270" s="6"/>
      <c r="AI270" s="6"/>
      <c r="AJ270" s="6"/>
      <c r="AK270" s="861"/>
    </row>
    <row r="271" spans="1:37" x14ac:dyDescent="0.25">
      <c r="C271" s="46"/>
      <c r="D271" s="46"/>
      <c r="E271" s="46"/>
      <c r="F271" s="46"/>
      <c r="G271" s="46"/>
      <c r="H271" s="46"/>
      <c r="I271" s="46"/>
      <c r="J271" s="46"/>
      <c r="K271" s="46"/>
      <c r="L271" s="46"/>
      <c r="M271" s="46"/>
      <c r="N271" s="46"/>
      <c r="O271" s="42" t="s">
        <v>225</v>
      </c>
      <c r="P271" s="20" t="s">
        <v>225</v>
      </c>
      <c r="Q271" s="232" t="s">
        <v>536</v>
      </c>
      <c r="R271" s="20">
        <v>6226</v>
      </c>
      <c r="S271" s="20" t="s">
        <v>2380</v>
      </c>
      <c r="T271" s="59"/>
      <c r="U271" s="59"/>
      <c r="V271" s="23">
        <f t="shared" si="232"/>
        <v>0</v>
      </c>
      <c r="W271" s="80" t="str">
        <f>+IF(V271=0,"","A détailler")</f>
        <v/>
      </c>
      <c r="X271" s="6"/>
      <c r="Y271" s="38">
        <f>-V271</f>
        <v>0</v>
      </c>
      <c r="Z271" s="57"/>
      <c r="AA271" s="6"/>
      <c r="AB271" s="6"/>
      <c r="AC271" s="6"/>
      <c r="AD271" s="6"/>
      <c r="AE271" s="6"/>
      <c r="AF271" s="6"/>
      <c r="AG271" s="6"/>
      <c r="AH271" s="6"/>
      <c r="AI271" s="6"/>
      <c r="AJ271" s="6"/>
      <c r="AK271" s="861"/>
    </row>
    <row r="272" spans="1:37" ht="30.6" x14ac:dyDescent="0.25">
      <c r="C272" s="46"/>
      <c r="D272" s="46"/>
      <c r="E272" s="46"/>
      <c r="F272" s="46"/>
      <c r="G272" s="46"/>
      <c r="H272" s="46"/>
      <c r="I272" s="46"/>
      <c r="J272" s="46"/>
      <c r="K272" s="46"/>
      <c r="L272" s="46"/>
      <c r="M272" s="46"/>
      <c r="N272" s="46"/>
      <c r="O272" s="42" t="s">
        <v>225</v>
      </c>
      <c r="P272" s="20" t="s">
        <v>225</v>
      </c>
      <c r="Q272" s="232" t="s">
        <v>536</v>
      </c>
      <c r="R272" s="20">
        <v>62261</v>
      </c>
      <c r="S272" s="20" t="s">
        <v>1254</v>
      </c>
      <c r="T272" s="59"/>
      <c r="U272" s="59"/>
      <c r="V272" s="23">
        <f t="shared" si="232"/>
        <v>0</v>
      </c>
      <c r="W272" s="87" t="str">
        <f t="shared" ref="W272:W274" si="239">+IF(V272=0,"","Regroupement auto en 62261CAC")</f>
        <v/>
      </c>
      <c r="X272" s="87">
        <f t="shared" ref="X272:X274" si="240">-V272</f>
        <v>0</v>
      </c>
      <c r="Y272" s="6"/>
      <c r="Z272" s="57"/>
      <c r="AA272" s="6"/>
      <c r="AB272" s="6"/>
      <c r="AC272" s="6"/>
      <c r="AD272" s="6"/>
      <c r="AE272" s="6"/>
      <c r="AF272" s="6"/>
      <c r="AG272" s="6"/>
      <c r="AH272" s="6"/>
      <c r="AI272" s="6"/>
      <c r="AJ272" s="6"/>
      <c r="AK272" s="861"/>
    </row>
    <row r="273" spans="1:38" ht="24" customHeight="1" x14ac:dyDescent="0.25">
      <c r="C273" s="46"/>
      <c r="D273" s="46"/>
      <c r="E273" s="46"/>
      <c r="F273" s="46"/>
      <c r="G273" s="46"/>
      <c r="H273" s="46"/>
      <c r="I273" s="46"/>
      <c r="J273" s="46"/>
      <c r="K273" s="46"/>
      <c r="L273" s="46"/>
      <c r="M273" s="46"/>
      <c r="N273" s="46"/>
      <c r="O273" s="42" t="s">
        <v>225</v>
      </c>
      <c r="P273" s="20" t="s">
        <v>225</v>
      </c>
      <c r="Q273" s="232" t="s">
        <v>536</v>
      </c>
      <c r="R273" s="20">
        <v>62262</v>
      </c>
      <c r="S273" s="20" t="s">
        <v>1893</v>
      </c>
      <c r="T273" s="59"/>
      <c r="U273" s="59"/>
      <c r="V273" s="23">
        <f t="shared" si="232"/>
        <v>0</v>
      </c>
      <c r="W273" s="87" t="str">
        <f t="shared" si="239"/>
        <v/>
      </c>
      <c r="X273" s="87">
        <f t="shared" si="240"/>
        <v>0</v>
      </c>
      <c r="Y273" s="6"/>
      <c r="Z273" s="57"/>
      <c r="AA273" s="6"/>
      <c r="AB273" s="6"/>
      <c r="AC273" s="6"/>
      <c r="AD273" s="6"/>
      <c r="AE273" s="6"/>
      <c r="AF273" s="6"/>
      <c r="AG273" s="6"/>
      <c r="AH273" s="6"/>
      <c r="AI273" s="6"/>
      <c r="AJ273" s="6"/>
      <c r="AK273" s="861"/>
    </row>
    <row r="274" spans="1:38" ht="27" customHeight="1" x14ac:dyDescent="0.25">
      <c r="C274" s="46"/>
      <c r="D274" s="46"/>
      <c r="E274" s="46"/>
      <c r="F274" s="46"/>
      <c r="G274" s="46"/>
      <c r="H274" s="46"/>
      <c r="I274" s="46"/>
      <c r="J274" s="46"/>
      <c r="K274" s="46"/>
      <c r="L274" s="46"/>
      <c r="M274" s="46"/>
      <c r="N274" s="46"/>
      <c r="O274" s="42" t="s">
        <v>225</v>
      </c>
      <c r="P274" s="20" t="s">
        <v>225</v>
      </c>
      <c r="Q274" s="232" t="s">
        <v>536</v>
      </c>
      <c r="R274" s="20">
        <v>62263</v>
      </c>
      <c r="S274" s="20" t="s">
        <v>2395</v>
      </c>
      <c r="T274" s="59"/>
      <c r="U274" s="59"/>
      <c r="V274" s="23">
        <f t="shared" si="232"/>
        <v>0</v>
      </c>
      <c r="W274" s="87" t="str">
        <f t="shared" si="239"/>
        <v/>
      </c>
      <c r="X274" s="87">
        <f t="shared" si="240"/>
        <v>0</v>
      </c>
      <c r="Y274" s="6"/>
      <c r="Z274" s="57"/>
      <c r="AA274" s="6"/>
      <c r="AB274" s="6"/>
      <c r="AC274" s="6"/>
      <c r="AD274" s="6"/>
      <c r="AE274" s="6"/>
      <c r="AF274" s="6"/>
      <c r="AG274" s="6"/>
      <c r="AH274" s="6"/>
      <c r="AI274" s="6"/>
      <c r="AJ274" s="6"/>
      <c r="AK274" s="861"/>
    </row>
    <row r="275" spans="1:38" x14ac:dyDescent="0.25">
      <c r="C275" s="46"/>
      <c r="D275" s="46"/>
      <c r="E275" s="46"/>
      <c r="F275" s="46"/>
      <c r="G275" s="46"/>
      <c r="H275" s="46"/>
      <c r="I275" s="46"/>
      <c r="J275" s="46"/>
      <c r="K275" s="46"/>
      <c r="L275" s="46"/>
      <c r="M275" s="46"/>
      <c r="N275" s="46"/>
      <c r="O275" s="42" t="s">
        <v>1557</v>
      </c>
      <c r="P275" s="328" t="str">
        <f>+R275</f>
        <v>62261CAC</v>
      </c>
      <c r="Q275" s="232" t="s">
        <v>536</v>
      </c>
      <c r="R275" s="254" t="s">
        <v>587</v>
      </c>
      <c r="S275" s="822" t="s">
        <v>2229</v>
      </c>
      <c r="T275" s="63"/>
      <c r="U275" s="63"/>
      <c r="V275" s="6"/>
      <c r="W275" s="6"/>
      <c r="X275" s="87">
        <f>+V272+V274</f>
        <v>0</v>
      </c>
      <c r="Y275" s="1"/>
      <c r="Z275" s="58"/>
      <c r="AA275" s="1"/>
      <c r="AB275" s="1"/>
      <c r="AC275" s="23">
        <f>+AA275+AB275+V275+Y275+X275</f>
        <v>0</v>
      </c>
      <c r="AD275" s="38">
        <f>SUM(AF275:AJ275)</f>
        <v>0</v>
      </c>
      <c r="AE275" s="31">
        <f>AC275-AD275</f>
        <v>0</v>
      </c>
      <c r="AF275" s="31">
        <f>+AC275-AG275</f>
        <v>0</v>
      </c>
      <c r="AG275" s="6"/>
      <c r="AH275" s="6"/>
      <c r="AI275" s="6"/>
      <c r="AJ275" s="6"/>
      <c r="AK275" s="861"/>
    </row>
    <row r="276" spans="1:38" x14ac:dyDescent="0.25">
      <c r="C276" s="46"/>
      <c r="D276" s="46"/>
      <c r="E276" s="46"/>
      <c r="F276" s="46"/>
      <c r="G276" s="46"/>
      <c r="H276" s="46"/>
      <c r="I276" s="46"/>
      <c r="J276" s="46"/>
      <c r="K276" s="46"/>
      <c r="L276" s="46"/>
      <c r="M276" s="46"/>
      <c r="N276" s="46"/>
      <c r="O276" s="42" t="s">
        <v>225</v>
      </c>
      <c r="P276" s="20" t="s">
        <v>225</v>
      </c>
      <c r="Q276" s="232" t="s">
        <v>536</v>
      </c>
      <c r="R276" s="20">
        <v>62268</v>
      </c>
      <c r="S276" s="20" t="s">
        <v>177</v>
      </c>
      <c r="T276" s="59"/>
      <c r="U276" s="59"/>
      <c r="V276" s="23">
        <f>+T276-U276</f>
        <v>0</v>
      </c>
      <c r="W276" s="80" t="str">
        <f>+IF(V276=0,"","A détailler")</f>
        <v/>
      </c>
      <c r="X276" s="6"/>
      <c r="Y276" s="38">
        <f>-V276</f>
        <v>0</v>
      </c>
      <c r="Z276" s="57"/>
      <c r="AA276" s="6"/>
      <c r="AB276" s="6"/>
      <c r="AC276" s="6"/>
      <c r="AD276" s="6"/>
      <c r="AE276" s="6"/>
      <c r="AF276" s="6"/>
      <c r="AG276" s="6"/>
      <c r="AH276" s="6"/>
      <c r="AI276" s="6"/>
      <c r="AJ276" s="6"/>
      <c r="AK276" s="861"/>
    </row>
    <row r="277" spans="1:38" x14ac:dyDescent="0.25">
      <c r="C277" s="46"/>
      <c r="D277" s="46"/>
      <c r="E277" s="46"/>
      <c r="F277" s="46"/>
      <c r="G277" s="46"/>
      <c r="H277" s="46"/>
      <c r="I277" s="46"/>
      <c r="J277" s="46"/>
      <c r="K277" s="46"/>
      <c r="L277" s="46"/>
      <c r="M277" s="46"/>
      <c r="N277" s="46"/>
      <c r="O277" s="42" t="s">
        <v>1557</v>
      </c>
      <c r="P277" s="328" t="s">
        <v>2064</v>
      </c>
      <c r="Q277" s="232" t="s">
        <v>536</v>
      </c>
      <c r="R277" s="254" t="s">
        <v>1724</v>
      </c>
      <c r="S277" s="54" t="s">
        <v>1377</v>
      </c>
      <c r="T277" s="63"/>
      <c r="U277" s="63"/>
      <c r="V277" s="6"/>
      <c r="W277" s="6"/>
      <c r="X277" s="6"/>
      <c r="Y277" s="1"/>
      <c r="Z277" s="58"/>
      <c r="AA277" s="1"/>
      <c r="AB277" s="1"/>
      <c r="AC277" s="23">
        <f t="shared" ref="AC277:AC280" si="241">+AA277+AB277+V277+Y277+X277</f>
        <v>0</v>
      </c>
      <c r="AD277" s="38">
        <f t="shared" ref="AD277:AD280" si="242">SUM(AF277:AJ277)</f>
        <v>0</v>
      </c>
      <c r="AE277" s="31">
        <f t="shared" ref="AE277:AE280" si="243">AC277-AD277</f>
        <v>0</v>
      </c>
      <c r="AF277" s="31">
        <f t="shared" ref="AF277:AF280" si="244">+AC277-AG277</f>
        <v>0</v>
      </c>
      <c r="AG277" s="6"/>
      <c r="AH277" s="6"/>
      <c r="AI277" s="6"/>
      <c r="AJ277" s="6"/>
      <c r="AK277" s="861"/>
    </row>
    <row r="278" spans="1:38" x14ac:dyDescent="0.25">
      <c r="C278" s="46"/>
      <c r="D278" s="46"/>
      <c r="E278" s="46"/>
      <c r="F278" s="46"/>
      <c r="G278" s="46"/>
      <c r="H278" s="46"/>
      <c r="I278" s="46"/>
      <c r="J278" s="46"/>
      <c r="K278" s="46"/>
      <c r="L278" s="46"/>
      <c r="M278" s="46"/>
      <c r="N278" s="46"/>
      <c r="O278" s="42" t="s">
        <v>1557</v>
      </c>
      <c r="P278" s="73" t="s">
        <v>1164</v>
      </c>
      <c r="Q278" s="232" t="s">
        <v>536</v>
      </c>
      <c r="R278" s="254" t="s">
        <v>1611</v>
      </c>
      <c r="S278" s="54" t="s">
        <v>2465</v>
      </c>
      <c r="T278" s="63"/>
      <c r="U278" s="63"/>
      <c r="V278" s="6"/>
      <c r="W278" s="6"/>
      <c r="X278" s="6"/>
      <c r="Y278" s="1"/>
      <c r="Z278" s="58"/>
      <c r="AA278" s="1"/>
      <c r="AB278" s="1"/>
      <c r="AC278" s="23">
        <f t="shared" si="241"/>
        <v>0</v>
      </c>
      <c r="AD278" s="38">
        <f t="shared" si="242"/>
        <v>0</v>
      </c>
      <c r="AE278" s="31">
        <f t="shared" si="243"/>
        <v>0</v>
      </c>
      <c r="AF278" s="31">
        <f t="shared" si="244"/>
        <v>0</v>
      </c>
      <c r="AG278" s="6"/>
      <c r="AH278" s="6"/>
      <c r="AI278" s="6"/>
      <c r="AJ278" s="6"/>
      <c r="AK278" s="861"/>
    </row>
    <row r="279" spans="1:38" x14ac:dyDescent="0.25">
      <c r="C279" s="46"/>
      <c r="D279" s="46"/>
      <c r="E279" s="46"/>
      <c r="F279" s="46"/>
      <c r="G279" s="46"/>
      <c r="H279" s="46"/>
      <c r="I279" s="46"/>
      <c r="J279" s="46"/>
      <c r="K279" s="46"/>
      <c r="L279" s="46"/>
      <c r="M279" s="46"/>
      <c r="N279" s="46"/>
      <c r="O279" s="42" t="s">
        <v>1557</v>
      </c>
      <c r="P279" s="328" t="s">
        <v>1725</v>
      </c>
      <c r="Q279" s="232" t="s">
        <v>536</v>
      </c>
      <c r="R279" s="254" t="s">
        <v>81</v>
      </c>
      <c r="S279" s="54" t="s">
        <v>1534</v>
      </c>
      <c r="T279" s="63"/>
      <c r="U279" s="63"/>
      <c r="V279" s="6"/>
      <c r="W279" s="6"/>
      <c r="X279" s="87">
        <f>V273</f>
        <v>0</v>
      </c>
      <c r="Y279" s="1"/>
      <c r="Z279" s="58"/>
      <c r="AA279" s="1"/>
      <c r="AB279" s="1"/>
      <c r="AC279" s="23">
        <f t="shared" si="241"/>
        <v>0</v>
      </c>
      <c r="AD279" s="38">
        <f t="shared" si="242"/>
        <v>0</v>
      </c>
      <c r="AE279" s="31">
        <f t="shared" si="243"/>
        <v>0</v>
      </c>
      <c r="AF279" s="31">
        <f t="shared" si="244"/>
        <v>0</v>
      </c>
      <c r="AG279" s="6"/>
      <c r="AH279" s="6"/>
      <c r="AI279" s="6"/>
      <c r="AJ279" s="6"/>
      <c r="AK279" s="861"/>
    </row>
    <row r="280" spans="1:38" x14ac:dyDescent="0.25">
      <c r="C280" s="46"/>
      <c r="D280" s="46"/>
      <c r="E280" s="46"/>
      <c r="F280" s="46"/>
      <c r="G280" s="46"/>
      <c r="H280" s="46"/>
      <c r="I280" s="46"/>
      <c r="J280" s="46"/>
      <c r="K280" s="46"/>
      <c r="L280" s="46"/>
      <c r="M280" s="46"/>
      <c r="N280" s="46"/>
      <c r="O280" s="42" t="s">
        <v>1557</v>
      </c>
      <c r="P280" s="328" t="s">
        <v>1725</v>
      </c>
      <c r="Q280" s="232" t="s">
        <v>536</v>
      </c>
      <c r="R280" s="153">
        <v>6227</v>
      </c>
      <c r="S280" s="54" t="s">
        <v>2381</v>
      </c>
      <c r="T280" s="59"/>
      <c r="U280" s="59"/>
      <c r="V280" s="23">
        <f t="shared" ref="V280:V281" si="245">+T280-U280</f>
        <v>0</v>
      </c>
      <c r="W280" s="6"/>
      <c r="X280" s="6"/>
      <c r="Y280" s="1"/>
      <c r="Z280" s="58"/>
      <c r="AA280" s="1"/>
      <c r="AB280" s="1"/>
      <c r="AC280" s="23">
        <f t="shared" si="241"/>
        <v>0</v>
      </c>
      <c r="AD280" s="38">
        <f t="shared" si="242"/>
        <v>0</v>
      </c>
      <c r="AE280" s="31">
        <f t="shared" si="243"/>
        <v>0</v>
      </c>
      <c r="AF280" s="31">
        <f t="shared" si="244"/>
        <v>0</v>
      </c>
      <c r="AG280" s="6"/>
      <c r="AH280" s="6"/>
      <c r="AI280" s="6"/>
      <c r="AJ280" s="6"/>
      <c r="AK280" s="861"/>
    </row>
    <row r="281" spans="1:38" x14ac:dyDescent="0.25">
      <c r="C281" s="46"/>
      <c r="D281" s="46"/>
      <c r="E281" s="46"/>
      <c r="F281" s="46"/>
      <c r="G281" s="46"/>
      <c r="H281" s="46"/>
      <c r="I281" s="46"/>
      <c r="J281" s="46"/>
      <c r="K281" s="46"/>
      <c r="L281" s="46"/>
      <c r="M281" s="46"/>
      <c r="N281" s="46"/>
      <c r="O281" s="42" t="s">
        <v>225</v>
      </c>
      <c r="P281" s="20" t="s">
        <v>225</v>
      </c>
      <c r="Q281" s="232" t="s">
        <v>536</v>
      </c>
      <c r="R281" s="20">
        <v>6228</v>
      </c>
      <c r="S281" s="20" t="s">
        <v>1693</v>
      </c>
      <c r="T281" s="59"/>
      <c r="U281" s="59"/>
      <c r="V281" s="23">
        <f t="shared" si="245"/>
        <v>0</v>
      </c>
      <c r="W281" s="80" t="str">
        <f>+IF(V281=0,"","A détailler")</f>
        <v/>
      </c>
      <c r="X281" s="6"/>
      <c r="Y281" s="38">
        <f>-V281</f>
        <v>0</v>
      </c>
      <c r="Z281" s="57"/>
      <c r="AA281" s="6"/>
      <c r="AB281" s="6"/>
      <c r="AC281" s="6"/>
      <c r="AD281" s="6"/>
      <c r="AE281" s="6"/>
      <c r="AF281" s="6"/>
      <c r="AG281" s="6"/>
      <c r="AH281" s="6"/>
      <c r="AI281" s="6"/>
      <c r="AJ281" s="6"/>
      <c r="AK281" s="861"/>
    </row>
    <row r="282" spans="1:38" x14ac:dyDescent="0.25">
      <c r="C282" s="46"/>
      <c r="D282" s="46"/>
      <c r="E282" s="46"/>
      <c r="F282" s="46"/>
      <c r="G282" s="46"/>
      <c r="H282" s="46"/>
      <c r="I282" s="46"/>
      <c r="J282" s="46"/>
      <c r="K282" s="46"/>
      <c r="L282" s="46"/>
      <c r="M282" s="46"/>
      <c r="N282" s="46"/>
      <c r="O282" s="42" t="s">
        <v>1557</v>
      </c>
      <c r="P282" s="328" t="s">
        <v>2064</v>
      </c>
      <c r="Q282" s="232" t="s">
        <v>536</v>
      </c>
      <c r="R282" s="254" t="s">
        <v>1692</v>
      </c>
      <c r="S282" s="54" t="s">
        <v>382</v>
      </c>
      <c r="T282" s="63"/>
      <c r="U282" s="63"/>
      <c r="V282" s="6"/>
      <c r="W282" s="6"/>
      <c r="X282" s="6"/>
      <c r="Y282" s="1"/>
      <c r="Z282" s="58"/>
      <c r="AA282" s="1"/>
      <c r="AB282" s="1"/>
      <c r="AC282" s="23">
        <f t="shared" ref="AC282:AC285" si="246">+AA282+AB282+V282+Y282+X282</f>
        <v>0</v>
      </c>
      <c r="AD282" s="38">
        <f t="shared" ref="AD282:AD285" si="247">SUM(AF282:AJ282)</f>
        <v>0</v>
      </c>
      <c r="AE282" s="31">
        <f t="shared" ref="AE282:AE285" si="248">AC282-AD282</f>
        <v>0</v>
      </c>
      <c r="AF282" s="31">
        <f t="shared" ref="AF282:AF284" si="249">+AC282-AG282</f>
        <v>0</v>
      </c>
      <c r="AG282" s="6"/>
      <c r="AH282" s="6"/>
      <c r="AI282" s="6"/>
      <c r="AJ282" s="6"/>
      <c r="AK282" s="861"/>
    </row>
    <row r="283" spans="1:38" x14ac:dyDescent="0.25">
      <c r="C283" s="46"/>
      <c r="D283" s="46"/>
      <c r="E283" s="46"/>
      <c r="F283" s="46"/>
      <c r="G283" s="46"/>
      <c r="H283" s="46"/>
      <c r="I283" s="46"/>
      <c r="J283" s="46"/>
      <c r="K283" s="46"/>
      <c r="L283" s="46"/>
      <c r="M283" s="46"/>
      <c r="N283" s="46"/>
      <c r="O283" s="42" t="s">
        <v>1557</v>
      </c>
      <c r="P283" s="73" t="s">
        <v>1164</v>
      </c>
      <c r="Q283" s="232" t="s">
        <v>536</v>
      </c>
      <c r="R283" s="254" t="s">
        <v>1612</v>
      </c>
      <c r="S283" s="54" t="s">
        <v>823</v>
      </c>
      <c r="T283" s="63"/>
      <c r="U283" s="63"/>
      <c r="V283" s="6"/>
      <c r="W283" s="6"/>
      <c r="X283" s="6"/>
      <c r="Y283" s="1"/>
      <c r="Z283" s="58"/>
      <c r="AA283" s="1"/>
      <c r="AB283" s="1"/>
      <c r="AC283" s="23">
        <f t="shared" si="246"/>
        <v>0</v>
      </c>
      <c r="AD283" s="38">
        <f t="shared" si="247"/>
        <v>0</v>
      </c>
      <c r="AE283" s="31">
        <f t="shared" si="248"/>
        <v>0</v>
      </c>
      <c r="AF283" s="31">
        <f t="shared" si="249"/>
        <v>0</v>
      </c>
      <c r="AG283" s="6"/>
      <c r="AH283" s="6"/>
      <c r="AI283" s="6"/>
      <c r="AJ283" s="6"/>
      <c r="AK283" s="861"/>
    </row>
    <row r="284" spans="1:38" ht="20.399999999999999" x14ac:dyDescent="0.25">
      <c r="C284" s="46"/>
      <c r="D284" s="46"/>
      <c r="E284" s="46"/>
      <c r="F284" s="46"/>
      <c r="G284" s="46"/>
      <c r="H284" s="46"/>
      <c r="I284" s="46"/>
      <c r="J284" s="46"/>
      <c r="K284" s="46"/>
      <c r="L284" s="46"/>
      <c r="M284" s="46"/>
      <c r="N284" s="46"/>
      <c r="O284" s="42" t="s">
        <v>1557</v>
      </c>
      <c r="P284" s="328" t="s">
        <v>1725</v>
      </c>
      <c r="Q284" s="232" t="s">
        <v>536</v>
      </c>
      <c r="R284" s="254" t="s">
        <v>46</v>
      </c>
      <c r="S284" s="54" t="s">
        <v>1378</v>
      </c>
      <c r="T284" s="63"/>
      <c r="U284" s="63"/>
      <c r="V284" s="6"/>
      <c r="W284" s="6"/>
      <c r="X284" s="6"/>
      <c r="Y284" s="1"/>
      <c r="Z284" s="58"/>
      <c r="AA284" s="1"/>
      <c r="AB284" s="1"/>
      <c r="AC284" s="23">
        <f t="shared" si="246"/>
        <v>0</v>
      </c>
      <c r="AD284" s="38">
        <f t="shared" si="247"/>
        <v>0</v>
      </c>
      <c r="AE284" s="31">
        <f t="shared" si="248"/>
        <v>0</v>
      </c>
      <c r="AF284" s="31">
        <f t="shared" si="249"/>
        <v>0</v>
      </c>
      <c r="AG284" s="6"/>
      <c r="AH284" s="6"/>
      <c r="AI284" s="6"/>
      <c r="AJ284" s="6"/>
      <c r="AK284" s="861"/>
    </row>
    <row r="285" spans="1:38" s="48" customFormat="1" x14ac:dyDescent="0.25">
      <c r="A285"/>
      <c r="C285" s="46"/>
      <c r="D285" s="46"/>
      <c r="E285" s="46"/>
      <c r="F285" s="46"/>
      <c r="G285" s="46"/>
      <c r="H285" s="46"/>
      <c r="I285" s="46"/>
      <c r="J285" s="46"/>
      <c r="K285" s="46"/>
      <c r="L285" s="46"/>
      <c r="M285" s="46"/>
      <c r="N285" s="46"/>
      <c r="O285" s="42" t="s">
        <v>1557</v>
      </c>
      <c r="P285" s="295">
        <v>623</v>
      </c>
      <c r="Q285" s="60" t="s">
        <v>536</v>
      </c>
      <c r="R285" s="328">
        <v>623</v>
      </c>
      <c r="S285" s="430" t="s">
        <v>2505</v>
      </c>
      <c r="T285" s="59"/>
      <c r="U285" s="59"/>
      <c r="V285" s="23">
        <f t="shared" ref="V285:V332" si="250">+T285-U285</f>
        <v>0</v>
      </c>
      <c r="W285" s="6"/>
      <c r="X285" s="87">
        <f>SUM(V286:V293)</f>
        <v>0</v>
      </c>
      <c r="Y285" s="1"/>
      <c r="Z285" s="58"/>
      <c r="AA285" s="1"/>
      <c r="AB285" s="1"/>
      <c r="AC285" s="23">
        <f t="shared" si="246"/>
        <v>0</v>
      </c>
      <c r="AD285" s="38">
        <f t="shared" si="247"/>
        <v>0</v>
      </c>
      <c r="AE285" s="31">
        <f t="shared" si="248"/>
        <v>0</v>
      </c>
      <c r="AF285" s="31">
        <f>AC285</f>
        <v>0</v>
      </c>
      <c r="AG285" s="6"/>
      <c r="AH285" s="6"/>
      <c r="AI285" s="6"/>
      <c r="AJ285" s="6"/>
      <c r="AK285" s="861"/>
      <c r="AL285"/>
    </row>
    <row r="286" spans="1:38" s="48" customFormat="1" x14ac:dyDescent="0.25">
      <c r="A286"/>
      <c r="C286" s="46"/>
      <c r="D286" s="46"/>
      <c r="E286" s="46"/>
      <c r="F286" s="46"/>
      <c r="G286" s="46"/>
      <c r="H286" s="46"/>
      <c r="I286" s="46"/>
      <c r="J286" s="46"/>
      <c r="K286" s="46"/>
      <c r="L286" s="46"/>
      <c r="M286" s="46"/>
      <c r="N286" s="46"/>
      <c r="O286" s="42" t="s">
        <v>225</v>
      </c>
      <c r="P286" s="20" t="s">
        <v>225</v>
      </c>
      <c r="Q286" s="60" t="s">
        <v>536</v>
      </c>
      <c r="R286" s="20">
        <v>6231</v>
      </c>
      <c r="S286" s="20" t="s">
        <v>1070</v>
      </c>
      <c r="T286" s="59"/>
      <c r="U286" s="59"/>
      <c r="V286" s="23">
        <f t="shared" si="250"/>
        <v>0</v>
      </c>
      <c r="W286" s="87" t="str">
        <f t="shared" ref="W286:W293" si="251">+IF(V286=0,"","Regroupement auto en 623")</f>
        <v/>
      </c>
      <c r="X286" s="87">
        <f t="shared" ref="X286:X293" si="252">-V286</f>
        <v>0</v>
      </c>
      <c r="Y286" s="6"/>
      <c r="Z286" s="57"/>
      <c r="AA286" s="6"/>
      <c r="AB286" s="6"/>
      <c r="AC286" s="6"/>
      <c r="AD286" s="6"/>
      <c r="AE286" s="6"/>
      <c r="AF286" s="6"/>
      <c r="AG286" s="6"/>
      <c r="AH286" s="6"/>
      <c r="AI286" s="6"/>
      <c r="AJ286" s="6"/>
      <c r="AK286" s="861"/>
      <c r="AL286"/>
    </row>
    <row r="287" spans="1:38" s="48" customFormat="1" x14ac:dyDescent="0.25">
      <c r="A287"/>
      <c r="C287" s="46"/>
      <c r="D287" s="46"/>
      <c r="E287" s="46"/>
      <c r="F287" s="46"/>
      <c r="G287" s="46"/>
      <c r="H287" s="46"/>
      <c r="I287" s="46"/>
      <c r="J287" s="46"/>
      <c r="K287" s="46"/>
      <c r="L287" s="46"/>
      <c r="M287" s="46"/>
      <c r="N287" s="46"/>
      <c r="O287" s="42" t="s">
        <v>225</v>
      </c>
      <c r="P287" s="20" t="s">
        <v>225</v>
      </c>
      <c r="Q287" s="60" t="s">
        <v>536</v>
      </c>
      <c r="R287" s="20">
        <v>6232</v>
      </c>
      <c r="S287" s="20" t="s">
        <v>1875</v>
      </c>
      <c r="T287" s="59"/>
      <c r="U287" s="59"/>
      <c r="V287" s="23">
        <f t="shared" si="250"/>
        <v>0</v>
      </c>
      <c r="W287" s="87" t="str">
        <f t="shared" si="251"/>
        <v/>
      </c>
      <c r="X287" s="87">
        <f t="shared" si="252"/>
        <v>0</v>
      </c>
      <c r="Y287" s="6"/>
      <c r="Z287" s="57"/>
      <c r="AA287" s="6"/>
      <c r="AB287" s="6"/>
      <c r="AC287" s="6"/>
      <c r="AD287" s="6"/>
      <c r="AE287" s="6"/>
      <c r="AF287" s="6"/>
      <c r="AG287" s="6"/>
      <c r="AH287" s="6"/>
      <c r="AI287" s="6"/>
      <c r="AJ287" s="6"/>
      <c r="AK287" s="861"/>
      <c r="AL287"/>
    </row>
    <row r="288" spans="1:38" s="48" customFormat="1" x14ac:dyDescent="0.25">
      <c r="A288"/>
      <c r="C288" s="46"/>
      <c r="D288" s="46"/>
      <c r="E288" s="46"/>
      <c r="F288" s="46"/>
      <c r="G288" s="46"/>
      <c r="H288" s="46"/>
      <c r="I288" s="46"/>
      <c r="J288" s="46"/>
      <c r="K288" s="46"/>
      <c r="L288" s="46"/>
      <c r="M288" s="46"/>
      <c r="N288" s="46"/>
      <c r="O288" s="42" t="s">
        <v>225</v>
      </c>
      <c r="P288" s="20" t="s">
        <v>225</v>
      </c>
      <c r="Q288" s="60" t="s">
        <v>536</v>
      </c>
      <c r="R288" s="20">
        <v>6233</v>
      </c>
      <c r="S288" s="20" t="s">
        <v>726</v>
      </c>
      <c r="T288" s="59"/>
      <c r="U288" s="59"/>
      <c r="V288" s="23">
        <f t="shared" si="250"/>
        <v>0</v>
      </c>
      <c r="W288" s="87" t="str">
        <f t="shared" si="251"/>
        <v/>
      </c>
      <c r="X288" s="87">
        <f t="shared" si="252"/>
        <v>0</v>
      </c>
      <c r="Y288" s="6"/>
      <c r="Z288" s="57"/>
      <c r="AA288" s="6"/>
      <c r="AB288" s="6"/>
      <c r="AC288" s="6"/>
      <c r="AD288" s="6"/>
      <c r="AE288" s="6"/>
      <c r="AF288" s="6"/>
      <c r="AG288" s="6"/>
      <c r="AH288" s="6"/>
      <c r="AI288" s="6"/>
      <c r="AJ288" s="6"/>
      <c r="AK288" s="861"/>
      <c r="AL288"/>
    </row>
    <row r="289" spans="1:38" s="48" customFormat="1" x14ac:dyDescent="0.25">
      <c r="A289"/>
      <c r="C289" s="46"/>
      <c r="D289" s="46"/>
      <c r="E289" s="46"/>
      <c r="F289" s="46"/>
      <c r="G289" s="46"/>
      <c r="H289" s="46"/>
      <c r="I289" s="46"/>
      <c r="J289" s="46"/>
      <c r="K289" s="46"/>
      <c r="L289" s="46"/>
      <c r="M289" s="46"/>
      <c r="N289" s="46"/>
      <c r="O289" s="42" t="s">
        <v>225</v>
      </c>
      <c r="P289" s="20" t="s">
        <v>225</v>
      </c>
      <c r="Q289" s="60" t="s">
        <v>536</v>
      </c>
      <c r="R289" s="20">
        <v>6234</v>
      </c>
      <c r="S289" s="20" t="s">
        <v>909</v>
      </c>
      <c r="T289" s="59"/>
      <c r="U289" s="59"/>
      <c r="V289" s="23">
        <f t="shared" si="250"/>
        <v>0</v>
      </c>
      <c r="W289" s="87" t="str">
        <f t="shared" si="251"/>
        <v/>
      </c>
      <c r="X289" s="87">
        <f t="shared" si="252"/>
        <v>0</v>
      </c>
      <c r="Y289" s="6"/>
      <c r="Z289" s="57"/>
      <c r="AA289" s="6"/>
      <c r="AB289" s="6"/>
      <c r="AC289" s="6"/>
      <c r="AD289" s="6"/>
      <c r="AE289" s="6"/>
      <c r="AF289" s="6"/>
      <c r="AG289" s="6"/>
      <c r="AH289" s="6"/>
      <c r="AI289" s="6"/>
      <c r="AJ289" s="6"/>
      <c r="AK289" s="861"/>
      <c r="AL289"/>
    </row>
    <row r="290" spans="1:38" s="48" customFormat="1" x14ac:dyDescent="0.25">
      <c r="A290"/>
      <c r="C290" s="46"/>
      <c r="D290" s="46"/>
      <c r="E290" s="46"/>
      <c r="F290" s="46"/>
      <c r="G290" s="46"/>
      <c r="H290" s="46"/>
      <c r="I290" s="46"/>
      <c r="J290" s="46"/>
      <c r="K290" s="46"/>
      <c r="L290" s="46"/>
      <c r="M290" s="46"/>
      <c r="N290" s="46"/>
      <c r="O290" s="42" t="s">
        <v>225</v>
      </c>
      <c r="P290" s="20" t="s">
        <v>225</v>
      </c>
      <c r="Q290" s="60" t="s">
        <v>536</v>
      </c>
      <c r="R290" s="20">
        <v>6235</v>
      </c>
      <c r="S290" s="20" t="s">
        <v>72</v>
      </c>
      <c r="T290" s="59"/>
      <c r="U290" s="59"/>
      <c r="V290" s="23">
        <f t="shared" si="250"/>
        <v>0</v>
      </c>
      <c r="W290" s="87" t="str">
        <f t="shared" si="251"/>
        <v/>
      </c>
      <c r="X290" s="87">
        <f t="shared" si="252"/>
        <v>0</v>
      </c>
      <c r="Y290" s="6"/>
      <c r="Z290" s="57"/>
      <c r="AA290" s="6"/>
      <c r="AB290" s="6"/>
      <c r="AC290" s="6"/>
      <c r="AD290" s="6"/>
      <c r="AE290" s="6"/>
      <c r="AF290" s="6"/>
      <c r="AG290" s="6"/>
      <c r="AH290" s="6"/>
      <c r="AI290" s="6"/>
      <c r="AJ290" s="6"/>
      <c r="AK290" s="861"/>
      <c r="AL290"/>
    </row>
    <row r="291" spans="1:38" s="48" customFormat="1" x14ac:dyDescent="0.25">
      <c r="A291"/>
      <c r="C291" s="46"/>
      <c r="D291" s="46"/>
      <c r="E291" s="46"/>
      <c r="F291" s="46"/>
      <c r="G291" s="46"/>
      <c r="H291" s="46"/>
      <c r="I291" s="46"/>
      <c r="J291" s="46"/>
      <c r="K291" s="46"/>
      <c r="L291" s="46"/>
      <c r="M291" s="46"/>
      <c r="N291" s="46"/>
      <c r="O291" s="42" t="s">
        <v>225</v>
      </c>
      <c r="P291" s="20" t="s">
        <v>225</v>
      </c>
      <c r="Q291" s="60" t="s">
        <v>536</v>
      </c>
      <c r="R291" s="20">
        <v>6236</v>
      </c>
      <c r="S291" s="20" t="s">
        <v>2033</v>
      </c>
      <c r="T291" s="59"/>
      <c r="U291" s="59"/>
      <c r="V291" s="23">
        <f t="shared" si="250"/>
        <v>0</v>
      </c>
      <c r="W291" s="87" t="str">
        <f t="shared" si="251"/>
        <v/>
      </c>
      <c r="X291" s="87">
        <f t="shared" si="252"/>
        <v>0</v>
      </c>
      <c r="Y291" s="6"/>
      <c r="Z291" s="57"/>
      <c r="AA291" s="6"/>
      <c r="AB291" s="6"/>
      <c r="AC291" s="6"/>
      <c r="AD291" s="6"/>
      <c r="AE291" s="6"/>
      <c r="AF291" s="6"/>
      <c r="AG291" s="6"/>
      <c r="AH291" s="6"/>
      <c r="AI291" s="6"/>
      <c r="AJ291" s="6"/>
      <c r="AK291" s="861"/>
      <c r="AL291"/>
    </row>
    <row r="292" spans="1:38" s="48" customFormat="1" x14ac:dyDescent="0.25">
      <c r="A292"/>
      <c r="C292" s="46"/>
      <c r="D292" s="46"/>
      <c r="E292" s="46"/>
      <c r="F292" s="46"/>
      <c r="G292" s="46"/>
      <c r="H292" s="46"/>
      <c r="I292" s="46"/>
      <c r="J292" s="46"/>
      <c r="K292" s="46"/>
      <c r="L292" s="46"/>
      <c r="M292" s="46"/>
      <c r="N292" s="46"/>
      <c r="O292" s="42" t="s">
        <v>225</v>
      </c>
      <c r="P292" s="20" t="s">
        <v>225</v>
      </c>
      <c r="Q292" s="60" t="s">
        <v>536</v>
      </c>
      <c r="R292" s="20">
        <v>6237</v>
      </c>
      <c r="S292" s="20" t="s">
        <v>383</v>
      </c>
      <c r="T292" s="59"/>
      <c r="U292" s="59"/>
      <c r="V292" s="23">
        <f t="shared" si="250"/>
        <v>0</v>
      </c>
      <c r="W292" s="87" t="str">
        <f t="shared" si="251"/>
        <v/>
      </c>
      <c r="X292" s="87">
        <f t="shared" si="252"/>
        <v>0</v>
      </c>
      <c r="Y292" s="6"/>
      <c r="Z292" s="57"/>
      <c r="AA292" s="6"/>
      <c r="AB292" s="6"/>
      <c r="AC292" s="6"/>
      <c r="AD292" s="6"/>
      <c r="AE292" s="6"/>
      <c r="AF292" s="6"/>
      <c r="AG292" s="6"/>
      <c r="AH292" s="6"/>
      <c r="AI292" s="6"/>
      <c r="AJ292" s="6"/>
      <c r="AK292" s="861"/>
      <c r="AL292"/>
    </row>
    <row r="293" spans="1:38" s="48" customFormat="1" x14ac:dyDescent="0.25">
      <c r="A293"/>
      <c r="C293" s="46"/>
      <c r="D293" s="46"/>
      <c r="E293" s="46"/>
      <c r="F293" s="46"/>
      <c r="G293" s="46"/>
      <c r="H293" s="46"/>
      <c r="I293" s="46"/>
      <c r="J293" s="46"/>
      <c r="K293" s="46"/>
      <c r="L293" s="46"/>
      <c r="M293" s="46"/>
      <c r="N293" s="46"/>
      <c r="O293" s="42" t="s">
        <v>225</v>
      </c>
      <c r="P293" s="20" t="s">
        <v>225</v>
      </c>
      <c r="Q293" s="60" t="s">
        <v>536</v>
      </c>
      <c r="R293" s="20">
        <v>6238</v>
      </c>
      <c r="S293" s="20" t="s">
        <v>2034</v>
      </c>
      <c r="T293" s="59"/>
      <c r="U293" s="59"/>
      <c r="V293" s="23">
        <f t="shared" si="250"/>
        <v>0</v>
      </c>
      <c r="W293" s="87" t="str">
        <f t="shared" si="251"/>
        <v/>
      </c>
      <c r="X293" s="87">
        <f t="shared" si="252"/>
        <v>0</v>
      </c>
      <c r="Y293" s="6"/>
      <c r="Z293" s="57"/>
      <c r="AA293" s="6"/>
      <c r="AB293" s="6"/>
      <c r="AC293" s="6"/>
      <c r="AD293" s="6"/>
      <c r="AE293" s="6"/>
      <c r="AF293" s="6"/>
      <c r="AG293" s="6"/>
      <c r="AH293" s="6"/>
      <c r="AI293" s="6"/>
      <c r="AJ293" s="6"/>
      <c r="AK293" s="861"/>
      <c r="AL293"/>
    </row>
    <row r="294" spans="1:38" s="48" customFormat="1" x14ac:dyDescent="0.25">
      <c r="A294"/>
      <c r="C294" s="46"/>
      <c r="D294" s="46"/>
      <c r="E294" s="46"/>
      <c r="F294" s="46"/>
      <c r="G294" s="46"/>
      <c r="H294" s="46"/>
      <c r="I294" s="46"/>
      <c r="J294" s="46"/>
      <c r="K294" s="46"/>
      <c r="L294" s="46"/>
      <c r="M294" s="46"/>
      <c r="N294" s="46"/>
      <c r="O294" s="42" t="s">
        <v>225</v>
      </c>
      <c r="P294" s="20" t="s">
        <v>225</v>
      </c>
      <c r="Q294" s="60" t="s">
        <v>536</v>
      </c>
      <c r="R294" s="20">
        <v>624</v>
      </c>
      <c r="S294" s="20" t="s">
        <v>2213</v>
      </c>
      <c r="T294" s="59"/>
      <c r="U294" s="59"/>
      <c r="V294" s="23">
        <f t="shared" si="250"/>
        <v>0</v>
      </c>
      <c r="W294" s="80" t="str">
        <f>+IF(V294=0,"","A détailler")</f>
        <v/>
      </c>
      <c r="X294" s="6"/>
      <c r="Y294" s="38">
        <f>-V294</f>
        <v>0</v>
      </c>
      <c r="Z294" s="57"/>
      <c r="AA294" s="6"/>
      <c r="AB294" s="6"/>
      <c r="AC294" s="6"/>
      <c r="AD294" s="6"/>
      <c r="AE294" s="6"/>
      <c r="AF294" s="6"/>
      <c r="AG294" s="6"/>
      <c r="AH294" s="6"/>
      <c r="AI294" s="6"/>
      <c r="AJ294" s="6"/>
      <c r="AK294" s="861"/>
      <c r="AL294"/>
    </row>
    <row r="295" spans="1:38" s="48" customFormat="1" x14ac:dyDescent="0.25">
      <c r="A295"/>
      <c r="C295" s="46"/>
      <c r="D295" s="46"/>
      <c r="E295" s="46"/>
      <c r="F295" s="46"/>
      <c r="G295" s="46"/>
      <c r="H295" s="46"/>
      <c r="I295" s="46"/>
      <c r="J295" s="46"/>
      <c r="K295" s="46"/>
      <c r="L295" s="46"/>
      <c r="M295" s="46"/>
      <c r="N295" s="46"/>
      <c r="O295" s="42" t="s">
        <v>1557</v>
      </c>
      <c r="P295" s="73" t="s">
        <v>1326</v>
      </c>
      <c r="Q295" s="60" t="s">
        <v>536</v>
      </c>
      <c r="R295" s="328">
        <v>6241</v>
      </c>
      <c r="S295" s="430" t="s">
        <v>2214</v>
      </c>
      <c r="T295" s="59"/>
      <c r="U295" s="59"/>
      <c r="V295" s="23">
        <f t="shared" si="250"/>
        <v>0</v>
      </c>
      <c r="W295" s="6"/>
      <c r="X295" s="6"/>
      <c r="Y295" s="1"/>
      <c r="Z295" s="58"/>
      <c r="AA295" s="1"/>
      <c r="AB295" s="1"/>
      <c r="AC295" s="23">
        <f t="shared" ref="AC295:AC296" si="253">+AA295+AB295+V295+Y295+X295</f>
        <v>0</v>
      </c>
      <c r="AD295" s="38">
        <f t="shared" ref="AD295:AD296" si="254">SUM(AF295:AJ295)</f>
        <v>0</v>
      </c>
      <c r="AE295" s="31">
        <f t="shared" ref="AE295:AE296" si="255">AC295-AD295</f>
        <v>0</v>
      </c>
      <c r="AF295" s="31">
        <f t="shared" ref="AF295:AF296" si="256">AC295</f>
        <v>0</v>
      </c>
      <c r="AG295" s="6"/>
      <c r="AH295" s="6"/>
      <c r="AI295" s="6"/>
      <c r="AJ295" s="6"/>
      <c r="AK295" s="861"/>
      <c r="AL295"/>
    </row>
    <row r="296" spans="1:38" s="48" customFormat="1" x14ac:dyDescent="0.25">
      <c r="A296"/>
      <c r="C296" s="46"/>
      <c r="D296" s="46"/>
      <c r="E296" s="46"/>
      <c r="F296" s="46"/>
      <c r="G296" s="46"/>
      <c r="H296" s="46"/>
      <c r="I296" s="46"/>
      <c r="J296" s="46"/>
      <c r="K296" s="46"/>
      <c r="L296" s="46"/>
      <c r="M296" s="46"/>
      <c r="N296" s="46"/>
      <c r="O296" s="42" t="s">
        <v>1557</v>
      </c>
      <c r="P296" s="73" t="s">
        <v>1326</v>
      </c>
      <c r="Q296" s="60" t="s">
        <v>536</v>
      </c>
      <c r="R296" s="328">
        <v>6242</v>
      </c>
      <c r="S296" s="430" t="s">
        <v>2035</v>
      </c>
      <c r="T296" s="59"/>
      <c r="U296" s="59"/>
      <c r="V296" s="23">
        <f t="shared" si="250"/>
        <v>0</v>
      </c>
      <c r="W296" s="6"/>
      <c r="X296" s="6"/>
      <c r="Y296" s="1"/>
      <c r="Z296" s="58"/>
      <c r="AA296" s="1"/>
      <c r="AB296" s="1"/>
      <c r="AC296" s="23">
        <f t="shared" si="253"/>
        <v>0</v>
      </c>
      <c r="AD296" s="38">
        <f t="shared" si="254"/>
        <v>0</v>
      </c>
      <c r="AE296" s="31">
        <f t="shared" si="255"/>
        <v>0</v>
      </c>
      <c r="AF296" s="31">
        <f t="shared" si="256"/>
        <v>0</v>
      </c>
      <c r="AG296" s="6"/>
      <c r="AH296" s="6"/>
      <c r="AI296" s="6"/>
      <c r="AJ296" s="6"/>
      <c r="AK296" s="861"/>
      <c r="AL296"/>
    </row>
    <row r="297" spans="1:38" s="48" customFormat="1" x14ac:dyDescent="0.25">
      <c r="A297"/>
      <c r="C297" s="46"/>
      <c r="D297" s="46"/>
      <c r="E297" s="46"/>
      <c r="F297" s="46"/>
      <c r="G297" s="46"/>
      <c r="H297" s="46"/>
      <c r="I297" s="46"/>
      <c r="J297" s="46"/>
      <c r="K297" s="46"/>
      <c r="L297" s="46"/>
      <c r="M297" s="46"/>
      <c r="N297" s="46"/>
      <c r="O297" s="42" t="s">
        <v>225</v>
      </c>
      <c r="P297" s="20" t="s">
        <v>225</v>
      </c>
      <c r="Q297" s="60" t="s">
        <v>536</v>
      </c>
      <c r="R297" s="20">
        <v>6243</v>
      </c>
      <c r="S297" s="20" t="s">
        <v>1001</v>
      </c>
      <c r="T297" s="59"/>
      <c r="U297" s="59"/>
      <c r="V297" s="23">
        <f t="shared" si="250"/>
        <v>0</v>
      </c>
      <c r="W297" s="80" t="str">
        <f>+IF(V297=0,"","A détailler")</f>
        <v/>
      </c>
      <c r="X297" s="6"/>
      <c r="Y297" s="38">
        <f>-V297</f>
        <v>0</v>
      </c>
      <c r="Z297" s="57"/>
      <c r="AA297" s="6"/>
      <c r="AB297" s="6"/>
      <c r="AC297" s="6"/>
      <c r="AD297" s="6"/>
      <c r="AE297" s="6"/>
      <c r="AF297" s="6"/>
      <c r="AG297" s="6"/>
      <c r="AH297" s="6"/>
      <c r="AI297" s="6"/>
      <c r="AJ297" s="6"/>
      <c r="AK297" s="861"/>
      <c r="AL297"/>
    </row>
    <row r="298" spans="1:38" s="48" customFormat="1" x14ac:dyDescent="0.25">
      <c r="A298"/>
      <c r="C298" s="46"/>
      <c r="D298" s="46"/>
      <c r="E298" s="46"/>
      <c r="F298" s="46"/>
      <c r="G298" s="46"/>
      <c r="H298" s="46"/>
      <c r="I298" s="46"/>
      <c r="J298" s="46"/>
      <c r="K298" s="46"/>
      <c r="L298" s="46"/>
      <c r="M298" s="46"/>
      <c r="N298" s="46"/>
      <c r="O298" s="42" t="s">
        <v>1557</v>
      </c>
      <c r="P298" s="73" t="s">
        <v>650</v>
      </c>
      <c r="Q298" s="60" t="s">
        <v>536</v>
      </c>
      <c r="R298" s="132" t="s">
        <v>1788</v>
      </c>
      <c r="S298" s="430" t="s">
        <v>1953</v>
      </c>
      <c r="T298" s="59"/>
      <c r="U298" s="59"/>
      <c r="V298" s="23">
        <f t="shared" si="250"/>
        <v>0</v>
      </c>
      <c r="W298" s="6"/>
      <c r="X298" s="6"/>
      <c r="Y298" s="1"/>
      <c r="Z298" s="58"/>
      <c r="AA298" s="1"/>
      <c r="AB298" s="1"/>
      <c r="AC298" s="23">
        <f t="shared" ref="AC298:AC302" si="257">+AA298+AB298+V298+Y298+X298</f>
        <v>0</v>
      </c>
      <c r="AD298" s="38">
        <f t="shared" ref="AD298:AD302" si="258">SUM(AF298:AJ298)</f>
        <v>0</v>
      </c>
      <c r="AE298" s="31">
        <f t="shared" ref="AE298:AE302" si="259">AC298-AD298</f>
        <v>0</v>
      </c>
      <c r="AF298" s="31">
        <f t="shared" ref="AF298:AF302" si="260">AC298</f>
        <v>0</v>
      </c>
      <c r="AG298" s="6"/>
      <c r="AH298" s="6"/>
      <c r="AI298" s="6"/>
      <c r="AJ298" s="6"/>
      <c r="AK298" s="861"/>
      <c r="AL298"/>
    </row>
    <row r="299" spans="1:38" s="48" customFormat="1" x14ac:dyDescent="0.25">
      <c r="A299"/>
      <c r="C299" s="46"/>
      <c r="D299" s="46"/>
      <c r="E299" s="46"/>
      <c r="F299" s="46"/>
      <c r="G299" s="46"/>
      <c r="H299" s="46"/>
      <c r="I299" s="46"/>
      <c r="J299" s="46"/>
      <c r="K299" s="46"/>
      <c r="L299" s="46"/>
      <c r="M299" s="46"/>
      <c r="N299" s="46"/>
      <c r="O299" s="42" t="s">
        <v>1557</v>
      </c>
      <c r="P299" s="73" t="s">
        <v>1326</v>
      </c>
      <c r="Q299" s="60" t="s">
        <v>536</v>
      </c>
      <c r="R299" s="132" t="s">
        <v>2307</v>
      </c>
      <c r="S299" s="430" t="s">
        <v>831</v>
      </c>
      <c r="T299" s="59"/>
      <c r="U299" s="59"/>
      <c r="V299" s="23">
        <f t="shared" si="250"/>
        <v>0</v>
      </c>
      <c r="W299" s="6"/>
      <c r="X299" s="6"/>
      <c r="Y299" s="1"/>
      <c r="Z299" s="58"/>
      <c r="AA299" s="1"/>
      <c r="AB299" s="1"/>
      <c r="AC299" s="23">
        <f t="shared" si="257"/>
        <v>0</v>
      </c>
      <c r="AD299" s="38">
        <f t="shared" si="258"/>
        <v>0</v>
      </c>
      <c r="AE299" s="31">
        <f t="shared" si="259"/>
        <v>0</v>
      </c>
      <c r="AF299" s="31">
        <f t="shared" si="260"/>
        <v>0</v>
      </c>
      <c r="AG299" s="6"/>
      <c r="AH299" s="6"/>
      <c r="AI299" s="6"/>
      <c r="AJ299" s="6"/>
      <c r="AK299" s="861"/>
      <c r="AL299"/>
    </row>
    <row r="300" spans="1:38" s="48" customFormat="1" x14ac:dyDescent="0.25">
      <c r="A300"/>
      <c r="C300" s="46"/>
      <c r="D300" s="46"/>
      <c r="E300" s="46"/>
      <c r="F300" s="46"/>
      <c r="G300" s="46"/>
      <c r="H300" s="46"/>
      <c r="I300" s="46"/>
      <c r="J300" s="46"/>
      <c r="K300" s="46"/>
      <c r="L300" s="46"/>
      <c r="M300" s="46"/>
      <c r="N300" s="46"/>
      <c r="O300" s="42" t="s">
        <v>1557</v>
      </c>
      <c r="P300" s="73" t="s">
        <v>650</v>
      </c>
      <c r="Q300" s="60" t="s">
        <v>536</v>
      </c>
      <c r="R300" s="328">
        <v>6245</v>
      </c>
      <c r="S300" s="430" t="s">
        <v>2547</v>
      </c>
      <c r="T300" s="59"/>
      <c r="U300" s="59"/>
      <c r="V300" s="23">
        <f t="shared" si="250"/>
        <v>0</v>
      </c>
      <c r="W300" s="6"/>
      <c r="X300" s="6"/>
      <c r="Y300" s="1"/>
      <c r="Z300" s="58"/>
      <c r="AA300" s="1"/>
      <c r="AB300" s="1"/>
      <c r="AC300" s="23">
        <f t="shared" si="257"/>
        <v>0</v>
      </c>
      <c r="AD300" s="38">
        <f t="shared" si="258"/>
        <v>0</v>
      </c>
      <c r="AE300" s="31">
        <f t="shared" si="259"/>
        <v>0</v>
      </c>
      <c r="AF300" s="31">
        <f t="shared" si="260"/>
        <v>0</v>
      </c>
      <c r="AG300" s="6"/>
      <c r="AH300" s="6"/>
      <c r="AI300" s="6"/>
      <c r="AJ300" s="6"/>
      <c r="AK300" s="861"/>
      <c r="AL300"/>
    </row>
    <row r="301" spans="1:38" s="48" customFormat="1" x14ac:dyDescent="0.25">
      <c r="A301"/>
      <c r="C301" s="46"/>
      <c r="D301" s="46"/>
      <c r="E301" s="46"/>
      <c r="F301" s="46"/>
      <c r="G301" s="46"/>
      <c r="H301" s="46"/>
      <c r="I301" s="46"/>
      <c r="J301" s="46"/>
      <c r="K301" s="46"/>
      <c r="L301" s="46"/>
      <c r="M301" s="46"/>
      <c r="N301" s="46"/>
      <c r="O301" s="42" t="s">
        <v>1557</v>
      </c>
      <c r="P301" s="73" t="s">
        <v>1326</v>
      </c>
      <c r="Q301" s="60" t="s">
        <v>536</v>
      </c>
      <c r="R301" s="328">
        <v>6247</v>
      </c>
      <c r="S301" s="430" t="s">
        <v>47</v>
      </c>
      <c r="T301" s="59"/>
      <c r="U301" s="59"/>
      <c r="V301" s="23">
        <f t="shared" si="250"/>
        <v>0</v>
      </c>
      <c r="W301" s="6"/>
      <c r="X301" s="6"/>
      <c r="Y301" s="1"/>
      <c r="Z301" s="58"/>
      <c r="AA301" s="1"/>
      <c r="AB301" s="1"/>
      <c r="AC301" s="23">
        <f t="shared" si="257"/>
        <v>0</v>
      </c>
      <c r="AD301" s="38">
        <f t="shared" si="258"/>
        <v>0</v>
      </c>
      <c r="AE301" s="31">
        <f t="shared" si="259"/>
        <v>0</v>
      </c>
      <c r="AF301" s="31">
        <f t="shared" si="260"/>
        <v>0</v>
      </c>
      <c r="AG301" s="6"/>
      <c r="AH301" s="6"/>
      <c r="AI301" s="6"/>
      <c r="AJ301" s="6"/>
      <c r="AK301" s="861"/>
      <c r="AL301"/>
    </row>
    <row r="302" spans="1:38" s="48" customFormat="1" x14ac:dyDescent="0.25">
      <c r="A302"/>
      <c r="C302" s="46"/>
      <c r="D302" s="46"/>
      <c r="E302" s="46"/>
      <c r="F302" s="46"/>
      <c r="G302" s="46"/>
      <c r="H302" s="46"/>
      <c r="I302" s="46"/>
      <c r="J302" s="46"/>
      <c r="K302" s="46"/>
      <c r="L302" s="46"/>
      <c r="M302" s="46"/>
      <c r="N302" s="46"/>
      <c r="O302" s="42" t="s">
        <v>1557</v>
      </c>
      <c r="P302" s="73" t="s">
        <v>1326</v>
      </c>
      <c r="Q302" s="60" t="s">
        <v>536</v>
      </c>
      <c r="R302" s="328">
        <v>6248</v>
      </c>
      <c r="S302" s="430" t="s">
        <v>48</v>
      </c>
      <c r="T302" s="59"/>
      <c r="U302" s="59"/>
      <c r="V302" s="23">
        <f t="shared" si="250"/>
        <v>0</v>
      </c>
      <c r="W302" s="6"/>
      <c r="X302" s="6"/>
      <c r="Y302" s="1"/>
      <c r="Z302" s="58"/>
      <c r="AA302" s="1"/>
      <c r="AB302" s="1"/>
      <c r="AC302" s="23">
        <f t="shared" si="257"/>
        <v>0</v>
      </c>
      <c r="AD302" s="38">
        <f t="shared" si="258"/>
        <v>0</v>
      </c>
      <c r="AE302" s="31">
        <f t="shared" si="259"/>
        <v>0</v>
      </c>
      <c r="AF302" s="31">
        <f t="shared" si="260"/>
        <v>0</v>
      </c>
      <c r="AG302" s="6"/>
      <c r="AH302" s="6"/>
      <c r="AI302" s="6"/>
      <c r="AJ302" s="6"/>
      <c r="AK302" s="861"/>
      <c r="AL302"/>
    </row>
    <row r="303" spans="1:38" s="48" customFormat="1" x14ac:dyDescent="0.25">
      <c r="A303"/>
      <c r="C303" s="46"/>
      <c r="D303" s="46"/>
      <c r="E303" s="46"/>
      <c r="F303" s="46"/>
      <c r="G303" s="46"/>
      <c r="H303" s="46"/>
      <c r="I303" s="46"/>
      <c r="J303" s="46"/>
      <c r="K303" s="46"/>
      <c r="L303" s="46"/>
      <c r="M303" s="46"/>
      <c r="N303" s="46"/>
      <c r="O303" s="42" t="s">
        <v>225</v>
      </c>
      <c r="P303" s="20" t="s">
        <v>225</v>
      </c>
      <c r="Q303" s="60" t="s">
        <v>536</v>
      </c>
      <c r="R303" s="20">
        <v>625</v>
      </c>
      <c r="S303" s="20" t="s">
        <v>1876</v>
      </c>
      <c r="T303" s="59"/>
      <c r="U303" s="59"/>
      <c r="V303" s="23">
        <f t="shared" si="250"/>
        <v>0</v>
      </c>
      <c r="W303" s="80" t="str">
        <f>+IF(V303=0,"","A détailler")</f>
        <v/>
      </c>
      <c r="X303" s="6"/>
      <c r="Y303" s="38">
        <f>-V303</f>
        <v>0</v>
      </c>
      <c r="Z303" s="57"/>
      <c r="AA303" s="6"/>
      <c r="AB303" s="6"/>
      <c r="AC303" s="6"/>
      <c r="AD303" s="6"/>
      <c r="AE303" s="6"/>
      <c r="AF303" s="6"/>
      <c r="AG303" s="6"/>
      <c r="AH303" s="6"/>
      <c r="AI303" s="6"/>
      <c r="AJ303" s="6"/>
      <c r="AK303" s="861"/>
      <c r="AL303"/>
    </row>
    <row r="304" spans="1:38" x14ac:dyDescent="0.25">
      <c r="C304" s="46"/>
      <c r="D304" s="46"/>
      <c r="E304" s="46"/>
      <c r="F304" s="46"/>
      <c r="G304" s="46"/>
      <c r="H304" s="46"/>
      <c r="I304" s="46"/>
      <c r="J304" s="46"/>
      <c r="K304" s="46"/>
      <c r="L304" s="46"/>
      <c r="M304" s="46"/>
      <c r="N304" s="46"/>
      <c r="O304" s="42" t="s">
        <v>1557</v>
      </c>
      <c r="P304" s="73">
        <v>6251</v>
      </c>
      <c r="Q304" s="232" t="s">
        <v>536</v>
      </c>
      <c r="R304" s="73">
        <v>6251</v>
      </c>
      <c r="S304" s="16" t="s">
        <v>1482</v>
      </c>
      <c r="T304" s="59"/>
      <c r="U304" s="59"/>
      <c r="V304" s="23">
        <f t="shared" si="250"/>
        <v>0</v>
      </c>
      <c r="W304" s="6"/>
      <c r="X304" s="6"/>
      <c r="Y304" s="1"/>
      <c r="Z304" s="58"/>
      <c r="AA304" s="1"/>
      <c r="AB304" s="1"/>
      <c r="AC304" s="23">
        <f t="shared" ref="AC304:AC307" si="261">+AA304+AB304+V304+Y304+X304</f>
        <v>0</v>
      </c>
      <c r="AD304" s="38">
        <f t="shared" ref="AD304:AD307" si="262">SUM(AF304:AJ304)</f>
        <v>0</v>
      </c>
      <c r="AE304" s="31">
        <f t="shared" ref="AE304:AE307" si="263">AC304-AD304</f>
        <v>0</v>
      </c>
      <c r="AF304" s="31">
        <f t="shared" ref="AF304:AF307" si="264">AC304</f>
        <v>0</v>
      </c>
      <c r="AG304" s="6"/>
      <c r="AH304" s="6"/>
      <c r="AI304" s="6"/>
      <c r="AJ304" s="6"/>
      <c r="AK304" s="861"/>
    </row>
    <row r="305" spans="3:37" x14ac:dyDescent="0.25">
      <c r="C305" s="46"/>
      <c r="D305" s="46"/>
      <c r="E305" s="46"/>
      <c r="F305" s="46"/>
      <c r="G305" s="46"/>
      <c r="H305" s="46"/>
      <c r="I305" s="46"/>
      <c r="J305" s="46"/>
      <c r="K305" s="46"/>
      <c r="L305" s="46"/>
      <c r="M305" s="46"/>
      <c r="N305" s="46"/>
      <c r="O305" s="42" t="s">
        <v>1557</v>
      </c>
      <c r="P305" s="73" t="s">
        <v>2181</v>
      </c>
      <c r="Q305" s="232" t="s">
        <v>536</v>
      </c>
      <c r="R305" s="73">
        <v>6255</v>
      </c>
      <c r="S305" s="16" t="s">
        <v>1071</v>
      </c>
      <c r="T305" s="59"/>
      <c r="U305" s="59"/>
      <c r="V305" s="23">
        <f t="shared" si="250"/>
        <v>0</v>
      </c>
      <c r="W305" s="6"/>
      <c r="X305" s="6"/>
      <c r="Y305" s="1"/>
      <c r="Z305" s="58"/>
      <c r="AA305" s="1"/>
      <c r="AB305" s="1"/>
      <c r="AC305" s="23">
        <f t="shared" si="261"/>
        <v>0</v>
      </c>
      <c r="AD305" s="38">
        <f t="shared" si="262"/>
        <v>0</v>
      </c>
      <c r="AE305" s="31">
        <f t="shared" si="263"/>
        <v>0</v>
      </c>
      <c r="AF305" s="31">
        <f t="shared" si="264"/>
        <v>0</v>
      </c>
      <c r="AG305" s="6"/>
      <c r="AH305" s="6"/>
      <c r="AI305" s="6"/>
      <c r="AJ305" s="6"/>
      <c r="AK305" s="861"/>
    </row>
    <row r="306" spans="3:37" x14ac:dyDescent="0.25">
      <c r="C306" s="46"/>
      <c r="D306" s="46"/>
      <c r="E306" s="46"/>
      <c r="F306" s="46"/>
      <c r="G306" s="46"/>
      <c r="H306" s="46"/>
      <c r="I306" s="46"/>
      <c r="J306" s="46"/>
      <c r="K306" s="46"/>
      <c r="L306" s="46"/>
      <c r="M306" s="46"/>
      <c r="N306" s="46"/>
      <c r="O306" s="42" t="s">
        <v>1557</v>
      </c>
      <c r="P306" s="73" t="s">
        <v>2181</v>
      </c>
      <c r="Q306" s="232" t="s">
        <v>536</v>
      </c>
      <c r="R306" s="73">
        <v>6256</v>
      </c>
      <c r="S306" s="16" t="s">
        <v>2382</v>
      </c>
      <c r="T306" s="59"/>
      <c r="U306" s="59"/>
      <c r="V306" s="23">
        <f t="shared" si="250"/>
        <v>0</v>
      </c>
      <c r="W306" s="6"/>
      <c r="X306" s="6"/>
      <c r="Y306" s="1"/>
      <c r="Z306" s="58"/>
      <c r="AA306" s="1"/>
      <c r="AB306" s="1"/>
      <c r="AC306" s="23">
        <f t="shared" si="261"/>
        <v>0</v>
      </c>
      <c r="AD306" s="38">
        <f t="shared" si="262"/>
        <v>0</v>
      </c>
      <c r="AE306" s="31">
        <f t="shared" si="263"/>
        <v>0</v>
      </c>
      <c r="AF306" s="31">
        <f t="shared" si="264"/>
        <v>0</v>
      </c>
      <c r="AG306" s="6"/>
      <c r="AH306" s="6"/>
      <c r="AI306" s="6"/>
      <c r="AJ306" s="6"/>
      <c r="AK306" s="861"/>
    </row>
    <row r="307" spans="3:37" x14ac:dyDescent="0.25">
      <c r="C307" s="46"/>
      <c r="D307" s="46"/>
      <c r="E307" s="46"/>
      <c r="F307" s="46"/>
      <c r="G307" s="46"/>
      <c r="H307" s="46"/>
      <c r="I307" s="46"/>
      <c r="J307" s="46"/>
      <c r="K307" s="46"/>
      <c r="L307" s="46"/>
      <c r="M307" s="46"/>
      <c r="N307" s="46"/>
      <c r="O307" s="42" t="s">
        <v>1557</v>
      </c>
      <c r="P307" s="73" t="s">
        <v>2181</v>
      </c>
      <c r="Q307" s="232" t="s">
        <v>536</v>
      </c>
      <c r="R307" s="73">
        <v>6257</v>
      </c>
      <c r="S307" s="16" t="s">
        <v>2036</v>
      </c>
      <c r="T307" s="59"/>
      <c r="U307" s="59"/>
      <c r="V307" s="23">
        <f t="shared" si="250"/>
        <v>0</v>
      </c>
      <c r="W307" s="6"/>
      <c r="X307" s="6"/>
      <c r="Y307" s="1"/>
      <c r="Z307" s="58"/>
      <c r="AA307" s="1"/>
      <c r="AB307" s="1"/>
      <c r="AC307" s="23">
        <f t="shared" si="261"/>
        <v>0</v>
      </c>
      <c r="AD307" s="38">
        <f t="shared" si="262"/>
        <v>0</v>
      </c>
      <c r="AE307" s="31">
        <f t="shared" si="263"/>
        <v>0</v>
      </c>
      <c r="AF307" s="31">
        <f t="shared" si="264"/>
        <v>0</v>
      </c>
      <c r="AG307" s="6"/>
      <c r="AH307" s="6"/>
      <c r="AI307" s="6"/>
      <c r="AJ307" s="6"/>
      <c r="AK307" s="861"/>
    </row>
    <row r="308" spans="3:37" x14ac:dyDescent="0.25">
      <c r="C308" s="46"/>
      <c r="D308" s="46"/>
      <c r="E308" s="46"/>
      <c r="F308" s="46"/>
      <c r="G308" s="46"/>
      <c r="H308" s="46"/>
      <c r="I308" s="46"/>
      <c r="J308" s="46"/>
      <c r="K308" s="46"/>
      <c r="L308" s="46"/>
      <c r="M308" s="46"/>
      <c r="N308" s="46"/>
      <c r="O308" s="42" t="s">
        <v>225</v>
      </c>
      <c r="P308" s="20" t="s">
        <v>225</v>
      </c>
      <c r="Q308" s="232" t="s">
        <v>536</v>
      </c>
      <c r="R308" s="20">
        <v>626</v>
      </c>
      <c r="S308" s="20" t="s">
        <v>2548</v>
      </c>
      <c r="T308" s="59"/>
      <c r="U308" s="59"/>
      <c r="V308" s="23">
        <f t="shared" si="250"/>
        <v>0</v>
      </c>
      <c r="W308" s="80" t="str">
        <f>+IF(V308=0,"","A détailler")</f>
        <v/>
      </c>
      <c r="X308" s="6"/>
      <c r="Y308" s="38">
        <f>-V308</f>
        <v>0</v>
      </c>
      <c r="Z308" s="57"/>
      <c r="AA308" s="6"/>
      <c r="AB308" s="6"/>
      <c r="AC308" s="6"/>
      <c r="AD308" s="6"/>
      <c r="AE308" s="6"/>
      <c r="AF308" s="6"/>
      <c r="AG308" s="6"/>
      <c r="AH308" s="6"/>
      <c r="AI308" s="6"/>
      <c r="AJ308" s="6"/>
      <c r="AK308" s="861"/>
    </row>
    <row r="309" spans="3:37" x14ac:dyDescent="0.25">
      <c r="C309" s="46"/>
      <c r="D309" s="46"/>
      <c r="E309" s="46"/>
      <c r="F309" s="46"/>
      <c r="G309" s="46"/>
      <c r="H309" s="46"/>
      <c r="I309" s="46"/>
      <c r="J309" s="46"/>
      <c r="K309" s="46"/>
      <c r="L309" s="46"/>
      <c r="M309" s="46"/>
      <c r="N309" s="46"/>
      <c r="O309" s="42" t="s">
        <v>1557</v>
      </c>
      <c r="P309" s="54">
        <v>6261</v>
      </c>
      <c r="Q309" s="232" t="s">
        <v>536</v>
      </c>
      <c r="R309" s="73">
        <v>6261</v>
      </c>
      <c r="S309" s="16" t="s">
        <v>2350</v>
      </c>
      <c r="T309" s="59"/>
      <c r="U309" s="59"/>
      <c r="V309" s="23">
        <f t="shared" si="250"/>
        <v>0</v>
      </c>
      <c r="W309" s="6"/>
      <c r="X309" s="6"/>
      <c r="Y309" s="1"/>
      <c r="Z309" s="58"/>
      <c r="AA309" s="1"/>
      <c r="AB309" s="1"/>
      <c r="AC309" s="23">
        <f t="shared" ref="AC309:AC312" si="265">+AA309+AB309+V309+Y309+X309</f>
        <v>0</v>
      </c>
      <c r="AD309" s="38">
        <f t="shared" ref="AD309:AD312" si="266">SUM(AF309:AJ309)</f>
        <v>0</v>
      </c>
      <c r="AE309" s="31">
        <f t="shared" ref="AE309:AE312" si="267">AC309-AD309</f>
        <v>0</v>
      </c>
      <c r="AF309" s="31">
        <f t="shared" ref="AF309:AF312" si="268">AC309</f>
        <v>0</v>
      </c>
      <c r="AG309" s="6"/>
      <c r="AH309" s="6"/>
      <c r="AI309" s="6"/>
      <c r="AJ309" s="6"/>
      <c r="AK309" s="861"/>
    </row>
    <row r="310" spans="3:37" x14ac:dyDescent="0.25">
      <c r="C310" s="46"/>
      <c r="D310" s="46"/>
      <c r="E310" s="46"/>
      <c r="F310" s="46"/>
      <c r="G310" s="46"/>
      <c r="H310" s="46"/>
      <c r="I310" s="46"/>
      <c r="J310" s="46"/>
      <c r="K310" s="46"/>
      <c r="L310" s="46"/>
      <c r="M310" s="46"/>
      <c r="N310" s="46"/>
      <c r="O310" s="42" t="s">
        <v>1557</v>
      </c>
      <c r="P310" s="40">
        <v>6263</v>
      </c>
      <c r="Q310" s="232" t="s">
        <v>536</v>
      </c>
      <c r="R310" s="73">
        <v>6263</v>
      </c>
      <c r="S310" s="16" t="s">
        <v>1193</v>
      </c>
      <c r="T310" s="59"/>
      <c r="U310" s="59"/>
      <c r="V310" s="23">
        <f t="shared" si="250"/>
        <v>0</v>
      </c>
      <c r="W310" s="6"/>
      <c r="X310" s="6"/>
      <c r="Y310" s="1"/>
      <c r="Z310" s="58"/>
      <c r="AA310" s="1"/>
      <c r="AB310" s="1"/>
      <c r="AC310" s="23">
        <f t="shared" si="265"/>
        <v>0</v>
      </c>
      <c r="AD310" s="38">
        <f t="shared" si="266"/>
        <v>0</v>
      </c>
      <c r="AE310" s="31">
        <f t="shared" si="267"/>
        <v>0</v>
      </c>
      <c r="AF310" s="31">
        <f t="shared" si="268"/>
        <v>0</v>
      </c>
      <c r="AG310" s="6"/>
      <c r="AH310" s="6"/>
      <c r="AI310" s="6"/>
      <c r="AJ310" s="6"/>
      <c r="AK310" s="861"/>
    </row>
    <row r="311" spans="3:37" x14ac:dyDescent="0.25">
      <c r="C311" s="46"/>
      <c r="D311" s="46"/>
      <c r="E311" s="46"/>
      <c r="F311" s="46"/>
      <c r="G311" s="46"/>
      <c r="H311" s="46"/>
      <c r="I311" s="46"/>
      <c r="J311" s="46"/>
      <c r="K311" s="46"/>
      <c r="L311" s="46"/>
      <c r="M311" s="46"/>
      <c r="N311" s="46"/>
      <c r="O311" s="42" t="s">
        <v>1557</v>
      </c>
      <c r="P311" s="40">
        <v>6265</v>
      </c>
      <c r="Q311" s="232" t="s">
        <v>536</v>
      </c>
      <c r="R311" s="73">
        <v>6265</v>
      </c>
      <c r="S311" s="16" t="s">
        <v>1478</v>
      </c>
      <c r="T311" s="59"/>
      <c r="U311" s="59"/>
      <c r="V311" s="23">
        <f t="shared" si="250"/>
        <v>0</v>
      </c>
      <c r="W311" s="6"/>
      <c r="X311" s="6"/>
      <c r="Y311" s="1"/>
      <c r="Z311" s="58"/>
      <c r="AA311" s="1"/>
      <c r="AB311" s="1"/>
      <c r="AC311" s="23">
        <f t="shared" si="265"/>
        <v>0</v>
      </c>
      <c r="AD311" s="38">
        <f t="shared" si="266"/>
        <v>0</v>
      </c>
      <c r="AE311" s="31">
        <f t="shared" si="267"/>
        <v>0</v>
      </c>
      <c r="AF311" s="31">
        <f t="shared" si="268"/>
        <v>0</v>
      </c>
      <c r="AG311" s="6"/>
      <c r="AH311" s="6"/>
      <c r="AI311" s="6"/>
      <c r="AJ311" s="6"/>
      <c r="AK311" s="861"/>
    </row>
    <row r="312" spans="3:37" x14ac:dyDescent="0.25">
      <c r="C312" s="46"/>
      <c r="D312" s="46"/>
      <c r="E312" s="46"/>
      <c r="F312" s="46"/>
      <c r="G312" s="46"/>
      <c r="H312" s="46"/>
      <c r="I312" s="46"/>
      <c r="J312" s="46"/>
      <c r="K312" s="46"/>
      <c r="L312" s="46"/>
      <c r="M312" s="46"/>
      <c r="N312" s="46"/>
      <c r="O312" s="42" t="s">
        <v>1557</v>
      </c>
      <c r="P312" s="54">
        <v>627</v>
      </c>
      <c r="Q312" s="232" t="s">
        <v>536</v>
      </c>
      <c r="R312" s="73">
        <v>627</v>
      </c>
      <c r="S312" s="16" t="s">
        <v>1995</v>
      </c>
      <c r="T312" s="59"/>
      <c r="U312" s="59"/>
      <c r="V312" s="23">
        <f t="shared" si="250"/>
        <v>0</v>
      </c>
      <c r="W312" s="6"/>
      <c r="X312" s="87">
        <f>SUM(V313:V317)</f>
        <v>0</v>
      </c>
      <c r="Y312" s="1"/>
      <c r="Z312" s="58"/>
      <c r="AA312" s="1"/>
      <c r="AB312" s="1"/>
      <c r="AC312" s="23">
        <f t="shared" si="265"/>
        <v>0</v>
      </c>
      <c r="AD312" s="38">
        <f t="shared" si="266"/>
        <v>0</v>
      </c>
      <c r="AE312" s="31">
        <f t="shared" si="267"/>
        <v>0</v>
      </c>
      <c r="AF312" s="31">
        <f t="shared" si="268"/>
        <v>0</v>
      </c>
      <c r="AG312" s="6"/>
      <c r="AH312" s="6"/>
      <c r="AI312" s="6"/>
      <c r="AJ312" s="6"/>
      <c r="AK312" s="861"/>
    </row>
    <row r="313" spans="3:37" x14ac:dyDescent="0.25">
      <c r="C313" s="46"/>
      <c r="D313" s="46"/>
      <c r="E313" s="46"/>
      <c r="F313" s="46"/>
      <c r="G313" s="46"/>
      <c r="H313" s="46"/>
      <c r="I313" s="46"/>
      <c r="J313" s="46"/>
      <c r="K313" s="46"/>
      <c r="L313" s="46"/>
      <c r="M313" s="46"/>
      <c r="N313" s="46"/>
      <c r="O313" s="42" t="s">
        <v>225</v>
      </c>
      <c r="P313" s="20" t="s">
        <v>225</v>
      </c>
      <c r="Q313" s="232" t="s">
        <v>536</v>
      </c>
      <c r="R313" s="20">
        <v>6271</v>
      </c>
      <c r="S313" s="20" t="s">
        <v>2236</v>
      </c>
      <c r="T313" s="59"/>
      <c r="U313" s="59"/>
      <c r="V313" s="23">
        <f t="shared" si="250"/>
        <v>0</v>
      </c>
      <c r="W313" s="87" t="str">
        <f t="shared" ref="W313:W317" si="269">+IF(V313=0,"","Regroupement auto en 627")</f>
        <v/>
      </c>
      <c r="X313" s="87">
        <f t="shared" ref="X313:X317" si="270">-V313</f>
        <v>0</v>
      </c>
      <c r="Y313" s="6"/>
      <c r="Z313" s="57"/>
      <c r="AA313" s="6"/>
      <c r="AB313" s="6"/>
      <c r="AC313" s="6"/>
      <c r="AD313" s="6"/>
      <c r="AE313" s="6"/>
      <c r="AF313" s="6"/>
      <c r="AG313" s="6"/>
      <c r="AH313" s="6"/>
      <c r="AI313" s="6"/>
      <c r="AJ313" s="6"/>
      <c r="AK313" s="861"/>
    </row>
    <row r="314" spans="3:37" x14ac:dyDescent="0.25">
      <c r="C314" s="46"/>
      <c r="D314" s="46"/>
      <c r="E314" s="46"/>
      <c r="F314" s="46"/>
      <c r="G314" s="46"/>
      <c r="H314" s="46"/>
      <c r="I314" s="46"/>
      <c r="J314" s="46"/>
      <c r="K314" s="46"/>
      <c r="L314" s="46"/>
      <c r="M314" s="46"/>
      <c r="N314" s="46"/>
      <c r="O314" s="42" t="s">
        <v>225</v>
      </c>
      <c r="P314" s="20" t="s">
        <v>225</v>
      </c>
      <c r="Q314" s="232" t="s">
        <v>536</v>
      </c>
      <c r="R314" s="20">
        <v>6272</v>
      </c>
      <c r="S314" s="20" t="s">
        <v>233</v>
      </c>
      <c r="T314" s="59"/>
      <c r="U314" s="59"/>
      <c r="V314" s="23">
        <f t="shared" si="250"/>
        <v>0</v>
      </c>
      <c r="W314" s="87" t="str">
        <f t="shared" si="269"/>
        <v/>
      </c>
      <c r="X314" s="87">
        <f t="shared" si="270"/>
        <v>0</v>
      </c>
      <c r="Y314" s="6"/>
      <c r="Z314" s="57"/>
      <c r="AA314" s="6"/>
      <c r="AB314" s="6"/>
      <c r="AC314" s="6"/>
      <c r="AD314" s="6"/>
      <c r="AE314" s="6"/>
      <c r="AF314" s="6"/>
      <c r="AG314" s="6"/>
      <c r="AH314" s="6"/>
      <c r="AI314" s="6"/>
      <c r="AJ314" s="6"/>
      <c r="AK314" s="861"/>
    </row>
    <row r="315" spans="3:37" x14ac:dyDescent="0.25">
      <c r="C315" s="46"/>
      <c r="D315" s="46"/>
      <c r="E315" s="46"/>
      <c r="F315" s="46"/>
      <c r="G315" s="46"/>
      <c r="H315" s="46"/>
      <c r="I315" s="46"/>
      <c r="J315" s="46"/>
      <c r="K315" s="46"/>
      <c r="L315" s="46"/>
      <c r="M315" s="46"/>
      <c r="N315" s="46"/>
      <c r="O315" s="42" t="s">
        <v>225</v>
      </c>
      <c r="P315" s="20" t="s">
        <v>225</v>
      </c>
      <c r="Q315" s="232" t="s">
        <v>536</v>
      </c>
      <c r="R315" s="20">
        <v>6276</v>
      </c>
      <c r="S315" s="20" t="s">
        <v>234</v>
      </c>
      <c r="T315" s="59"/>
      <c r="U315" s="59"/>
      <c r="V315" s="23">
        <f t="shared" si="250"/>
        <v>0</v>
      </c>
      <c r="W315" s="87" t="str">
        <f t="shared" si="269"/>
        <v/>
      </c>
      <c r="X315" s="87">
        <f t="shared" si="270"/>
        <v>0</v>
      </c>
      <c r="Y315" s="6"/>
      <c r="Z315" s="57"/>
      <c r="AA315" s="6"/>
      <c r="AB315" s="6"/>
      <c r="AC315" s="6"/>
      <c r="AD315" s="6"/>
      <c r="AE315" s="6"/>
      <c r="AF315" s="6"/>
      <c r="AG315" s="6"/>
      <c r="AH315" s="6"/>
      <c r="AI315" s="6"/>
      <c r="AJ315" s="6"/>
      <c r="AK315" s="861"/>
    </row>
    <row r="316" spans="3:37" x14ac:dyDescent="0.25">
      <c r="C316" s="46"/>
      <c r="D316" s="46"/>
      <c r="E316" s="46"/>
      <c r="F316" s="46"/>
      <c r="G316" s="46"/>
      <c r="H316" s="46"/>
      <c r="I316" s="46"/>
      <c r="J316" s="46"/>
      <c r="K316" s="46"/>
      <c r="L316" s="46"/>
      <c r="M316" s="46"/>
      <c r="N316" s="46"/>
      <c r="O316" s="42" t="s">
        <v>225</v>
      </c>
      <c r="P316" s="20" t="s">
        <v>225</v>
      </c>
      <c r="Q316" s="232" t="s">
        <v>536</v>
      </c>
      <c r="R316" s="20">
        <v>6278</v>
      </c>
      <c r="S316" s="20" t="s">
        <v>1394</v>
      </c>
      <c r="T316" s="59"/>
      <c r="U316" s="59"/>
      <c r="V316" s="23">
        <f t="shared" si="250"/>
        <v>0</v>
      </c>
      <c r="W316" s="87" t="str">
        <f t="shared" si="269"/>
        <v/>
      </c>
      <c r="X316" s="87">
        <f t="shared" si="270"/>
        <v>0</v>
      </c>
      <c r="Y316" s="6"/>
      <c r="Z316" s="57"/>
      <c r="AA316" s="6"/>
      <c r="AB316" s="6"/>
      <c r="AC316" s="6"/>
      <c r="AD316" s="6"/>
      <c r="AE316" s="6"/>
      <c r="AF316" s="6"/>
      <c r="AG316" s="6"/>
      <c r="AH316" s="6"/>
      <c r="AI316" s="6"/>
      <c r="AJ316" s="6"/>
      <c r="AK316" s="861"/>
    </row>
    <row r="317" spans="3:37" x14ac:dyDescent="0.25">
      <c r="C317" s="46"/>
      <c r="D317" s="46"/>
      <c r="E317" s="46"/>
      <c r="F317" s="46"/>
      <c r="G317" s="46"/>
      <c r="H317" s="46"/>
      <c r="I317" s="46"/>
      <c r="J317" s="46"/>
      <c r="K317" s="46"/>
      <c r="L317" s="46"/>
      <c r="M317" s="46"/>
      <c r="N317" s="46"/>
      <c r="O317" s="42" t="s">
        <v>225</v>
      </c>
      <c r="P317" s="20" t="s">
        <v>225</v>
      </c>
      <c r="Q317" s="232" t="s">
        <v>536</v>
      </c>
      <c r="R317" s="20">
        <v>628</v>
      </c>
      <c r="S317" s="20" t="s">
        <v>2034</v>
      </c>
      <c r="T317" s="59"/>
      <c r="U317" s="59"/>
      <c r="V317" s="23">
        <f t="shared" si="250"/>
        <v>0</v>
      </c>
      <c r="W317" s="87" t="str">
        <f t="shared" si="269"/>
        <v/>
      </c>
      <c r="X317" s="87">
        <f t="shared" si="270"/>
        <v>0</v>
      </c>
      <c r="Y317" s="6"/>
      <c r="Z317" s="57"/>
      <c r="AA317" s="6"/>
      <c r="AB317" s="6"/>
      <c r="AC317" s="6"/>
      <c r="AD317" s="6"/>
      <c r="AE317" s="6"/>
      <c r="AF317" s="6"/>
      <c r="AG317" s="6"/>
      <c r="AH317" s="6"/>
      <c r="AI317" s="6"/>
      <c r="AJ317" s="6"/>
      <c r="AK317" s="861"/>
    </row>
    <row r="318" spans="3:37" x14ac:dyDescent="0.25">
      <c r="C318" s="46"/>
      <c r="D318" s="46"/>
      <c r="E318" s="46"/>
      <c r="F318" s="46"/>
      <c r="G318" s="46"/>
      <c r="H318" s="46"/>
      <c r="I318" s="46"/>
      <c r="J318" s="46"/>
      <c r="K318" s="46"/>
      <c r="L318" s="46"/>
      <c r="M318" s="46"/>
      <c r="N318" s="46"/>
      <c r="O318" s="42" t="s">
        <v>1557</v>
      </c>
      <c r="P318" s="54">
        <v>6281</v>
      </c>
      <c r="Q318" s="232" t="s">
        <v>536</v>
      </c>
      <c r="R318" s="73">
        <v>6281</v>
      </c>
      <c r="S318" s="16" t="s">
        <v>674</v>
      </c>
      <c r="T318" s="59"/>
      <c r="U318" s="59"/>
      <c r="V318" s="23">
        <f t="shared" si="250"/>
        <v>0</v>
      </c>
      <c r="W318" s="6"/>
      <c r="X318" s="6"/>
      <c r="Y318" s="1"/>
      <c r="Z318" s="58"/>
      <c r="AA318" s="1"/>
      <c r="AB318" s="1"/>
      <c r="AC318" s="23">
        <f t="shared" ref="AC318:AC325" si="271">+AA318+AB318+V318+Y318+X318</f>
        <v>0</v>
      </c>
      <c r="AD318" s="38">
        <f t="shared" ref="AD318:AD325" si="272">SUM(AF318:AJ318)</f>
        <v>0</v>
      </c>
      <c r="AE318" s="31">
        <f t="shared" ref="AE318:AE325" si="273">AC318-AD318</f>
        <v>0</v>
      </c>
      <c r="AF318" s="31">
        <f t="shared" ref="AF318:AF320" si="274">AC318</f>
        <v>0</v>
      </c>
      <c r="AG318" s="6"/>
      <c r="AH318" s="6"/>
      <c r="AI318" s="6"/>
      <c r="AJ318" s="6"/>
      <c r="AK318" s="861"/>
    </row>
    <row r="319" spans="3:37" x14ac:dyDescent="0.25">
      <c r="C319" s="46"/>
      <c r="D319" s="46"/>
      <c r="E319" s="46"/>
      <c r="F319" s="46"/>
      <c r="G319" s="46"/>
      <c r="H319" s="46"/>
      <c r="I319" s="46"/>
      <c r="J319" s="46"/>
      <c r="K319" s="46"/>
      <c r="L319" s="46"/>
      <c r="M319" s="46"/>
      <c r="N319" s="46"/>
      <c r="O319" s="42" t="s">
        <v>1557</v>
      </c>
      <c r="P319" s="40">
        <v>6282</v>
      </c>
      <c r="Q319" s="232" t="s">
        <v>536</v>
      </c>
      <c r="R319" s="73">
        <v>6282</v>
      </c>
      <c r="S319" s="16" t="s">
        <v>6</v>
      </c>
      <c r="T319" s="59"/>
      <c r="U319" s="59"/>
      <c r="V319" s="23">
        <f t="shared" si="250"/>
        <v>0</v>
      </c>
      <c r="W319" s="6"/>
      <c r="X319" s="6"/>
      <c r="Y319" s="1"/>
      <c r="Z319" s="58"/>
      <c r="AA319" s="1"/>
      <c r="AB319" s="1"/>
      <c r="AC319" s="23">
        <f t="shared" si="271"/>
        <v>0</v>
      </c>
      <c r="AD319" s="38">
        <f t="shared" si="272"/>
        <v>0</v>
      </c>
      <c r="AE319" s="31">
        <f t="shared" si="273"/>
        <v>0</v>
      </c>
      <c r="AF319" s="31">
        <f t="shared" si="274"/>
        <v>0</v>
      </c>
      <c r="AG319" s="6"/>
      <c r="AH319" s="6"/>
      <c r="AI319" s="6"/>
      <c r="AJ319" s="6"/>
      <c r="AK319" s="861"/>
    </row>
    <row r="320" spans="3:37" x14ac:dyDescent="0.25">
      <c r="C320" s="46"/>
      <c r="D320" s="46"/>
      <c r="E320" s="46"/>
      <c r="F320" s="46"/>
      <c r="G320" s="46"/>
      <c r="H320" s="46"/>
      <c r="I320" s="46"/>
      <c r="J320" s="46"/>
      <c r="K320" s="46"/>
      <c r="L320" s="46"/>
      <c r="M320" s="46"/>
      <c r="N320" s="46"/>
      <c r="O320" s="42" t="s">
        <v>1557</v>
      </c>
      <c r="P320" s="40">
        <v>6283</v>
      </c>
      <c r="Q320" s="232" t="s">
        <v>536</v>
      </c>
      <c r="R320" s="73">
        <v>6283</v>
      </c>
      <c r="S320" s="40" t="s">
        <v>1652</v>
      </c>
      <c r="T320" s="59"/>
      <c r="U320" s="59"/>
      <c r="V320" s="23">
        <f t="shared" si="250"/>
        <v>0</v>
      </c>
      <c r="W320" s="6"/>
      <c r="X320" s="6"/>
      <c r="Y320" s="1"/>
      <c r="Z320" s="58"/>
      <c r="AA320" s="1"/>
      <c r="AB320" s="1"/>
      <c r="AC320" s="23">
        <f t="shared" si="271"/>
        <v>0</v>
      </c>
      <c r="AD320" s="38">
        <f t="shared" si="272"/>
        <v>0</v>
      </c>
      <c r="AE320" s="31">
        <f t="shared" si="273"/>
        <v>0</v>
      </c>
      <c r="AF320" s="31">
        <f t="shared" si="274"/>
        <v>0</v>
      </c>
      <c r="AG320" s="6"/>
      <c r="AH320" s="6"/>
      <c r="AI320" s="6"/>
      <c r="AJ320" s="6"/>
      <c r="AK320" s="861"/>
    </row>
    <row r="321" spans="3:37" x14ac:dyDescent="0.25">
      <c r="C321" s="46"/>
      <c r="D321" s="46"/>
      <c r="E321" s="46"/>
      <c r="F321" s="46"/>
      <c r="G321" s="46"/>
      <c r="H321" s="46"/>
      <c r="I321" s="46"/>
      <c r="J321" s="46"/>
      <c r="K321" s="46"/>
      <c r="L321" s="46"/>
      <c r="M321" s="46"/>
      <c r="N321" s="46"/>
      <c r="O321" s="42" t="s">
        <v>1557</v>
      </c>
      <c r="P321" s="40">
        <v>6284</v>
      </c>
      <c r="Q321" s="232" t="s">
        <v>536</v>
      </c>
      <c r="R321" s="73">
        <v>6284</v>
      </c>
      <c r="S321" s="16" t="s">
        <v>687</v>
      </c>
      <c r="T321" s="59"/>
      <c r="U321" s="59"/>
      <c r="V321" s="23">
        <f t="shared" si="250"/>
        <v>0</v>
      </c>
      <c r="W321" s="6"/>
      <c r="X321" s="6"/>
      <c r="Y321" s="1"/>
      <c r="Z321" s="58"/>
      <c r="AA321" s="1"/>
      <c r="AB321" s="1"/>
      <c r="AC321" s="23">
        <f t="shared" si="271"/>
        <v>0</v>
      </c>
      <c r="AD321" s="38">
        <f t="shared" si="272"/>
        <v>0</v>
      </c>
      <c r="AE321" s="31">
        <f t="shared" si="273"/>
        <v>0</v>
      </c>
      <c r="AF321" s="31">
        <f>+AC321-AG321</f>
        <v>0</v>
      </c>
      <c r="AG321" s="1"/>
      <c r="AH321" s="6"/>
      <c r="AI321" s="6"/>
      <c r="AJ321" s="6"/>
      <c r="AK321" s="861"/>
    </row>
    <row r="322" spans="3:37" x14ac:dyDescent="0.25">
      <c r="C322" s="46"/>
      <c r="D322" s="46"/>
      <c r="E322" s="46"/>
      <c r="F322" s="46"/>
      <c r="G322" s="46"/>
      <c r="H322" s="46"/>
      <c r="I322" s="46"/>
      <c r="J322" s="46"/>
      <c r="K322" s="46"/>
      <c r="L322" s="46"/>
      <c r="M322" s="46"/>
      <c r="N322" s="46"/>
      <c r="O322" s="42" t="s">
        <v>1557</v>
      </c>
      <c r="P322" s="40">
        <v>6285</v>
      </c>
      <c r="Q322" s="232" t="s">
        <v>536</v>
      </c>
      <c r="R322" s="73">
        <v>6285</v>
      </c>
      <c r="S322" s="474" t="s">
        <v>2499</v>
      </c>
      <c r="T322" s="59"/>
      <c r="U322" s="59"/>
      <c r="V322" s="23">
        <f t="shared" si="250"/>
        <v>0</v>
      </c>
      <c r="W322" s="6"/>
      <c r="X322" s="6"/>
      <c r="Y322" s="1"/>
      <c r="Z322" s="58"/>
      <c r="AA322" s="1"/>
      <c r="AB322" s="1"/>
      <c r="AC322" s="23">
        <f t="shared" si="271"/>
        <v>0</v>
      </c>
      <c r="AD322" s="38">
        <f t="shared" si="272"/>
        <v>0</v>
      </c>
      <c r="AE322" s="31">
        <f t="shared" si="273"/>
        <v>0</v>
      </c>
      <c r="AF322" s="31">
        <f t="shared" ref="AF322:AF323" si="275">AC322</f>
        <v>0</v>
      </c>
      <c r="AG322" s="6"/>
      <c r="AH322" s="6"/>
      <c r="AI322" s="6"/>
      <c r="AJ322" s="6"/>
      <c r="AK322" s="861"/>
    </row>
    <row r="323" spans="3:37" x14ac:dyDescent="0.25">
      <c r="C323" s="46"/>
      <c r="D323" s="46"/>
      <c r="E323" s="46"/>
      <c r="F323" s="46"/>
      <c r="G323" s="46"/>
      <c r="H323" s="46"/>
      <c r="I323" s="46"/>
      <c r="J323" s="46"/>
      <c r="K323" s="46"/>
      <c r="L323" s="46"/>
      <c r="M323" s="46"/>
      <c r="N323" s="46"/>
      <c r="O323" s="42" t="s">
        <v>1557</v>
      </c>
      <c r="P323" s="40">
        <v>6287</v>
      </c>
      <c r="Q323" s="232" t="s">
        <v>536</v>
      </c>
      <c r="R323" s="73">
        <v>6287</v>
      </c>
      <c r="S323" s="474" t="s">
        <v>1542</v>
      </c>
      <c r="T323" s="59"/>
      <c r="U323" s="59"/>
      <c r="V323" s="23">
        <f t="shared" si="250"/>
        <v>0</v>
      </c>
      <c r="W323" s="6"/>
      <c r="X323" s="6"/>
      <c r="Y323" s="1"/>
      <c r="Z323" s="58"/>
      <c r="AA323" s="1"/>
      <c r="AB323" s="1"/>
      <c r="AC323" s="23">
        <f t="shared" si="271"/>
        <v>0</v>
      </c>
      <c r="AD323" s="38">
        <f t="shared" si="272"/>
        <v>0</v>
      </c>
      <c r="AE323" s="31">
        <f t="shared" si="273"/>
        <v>0</v>
      </c>
      <c r="AF323" s="31">
        <f t="shared" si="275"/>
        <v>0</v>
      </c>
      <c r="AG323" s="6"/>
      <c r="AH323" s="6"/>
      <c r="AI323" s="6"/>
      <c r="AJ323" s="6"/>
      <c r="AK323" s="861"/>
    </row>
    <row r="324" spans="3:37" x14ac:dyDescent="0.25">
      <c r="C324" s="46"/>
      <c r="D324" s="46"/>
      <c r="E324" s="46"/>
      <c r="F324" s="46"/>
      <c r="G324" s="46"/>
      <c r="H324" s="46"/>
      <c r="I324" s="46"/>
      <c r="J324" s="46"/>
      <c r="K324" s="46"/>
      <c r="L324" s="46"/>
      <c r="M324" s="46"/>
      <c r="N324" s="46"/>
      <c r="O324" s="42" t="s">
        <v>1557</v>
      </c>
      <c r="P324" s="40">
        <v>6288</v>
      </c>
      <c r="Q324" s="232" t="s">
        <v>536</v>
      </c>
      <c r="R324" s="73">
        <v>6288</v>
      </c>
      <c r="S324" s="40" t="s">
        <v>1341</v>
      </c>
      <c r="T324" s="59"/>
      <c r="U324" s="59"/>
      <c r="V324" s="23">
        <f t="shared" si="250"/>
        <v>0</v>
      </c>
      <c r="W324" s="6"/>
      <c r="X324" s="6"/>
      <c r="Y324" s="1"/>
      <c r="Z324" s="58"/>
      <c r="AA324" s="1"/>
      <c r="AB324" s="1"/>
      <c r="AC324" s="23">
        <f t="shared" si="271"/>
        <v>0</v>
      </c>
      <c r="AD324" s="38">
        <f t="shared" si="272"/>
        <v>0</v>
      </c>
      <c r="AE324" s="31">
        <f t="shared" si="273"/>
        <v>0</v>
      </c>
      <c r="AF324" s="31">
        <f>+AC324-AG324</f>
        <v>0</v>
      </c>
      <c r="AG324" s="1"/>
      <c r="AH324" s="6"/>
      <c r="AI324" s="6"/>
      <c r="AJ324" s="6"/>
      <c r="AK324" s="861"/>
    </row>
    <row r="325" spans="3:37" x14ac:dyDescent="0.25">
      <c r="C325" s="46"/>
      <c r="D325" s="46"/>
      <c r="E325" s="46"/>
      <c r="F325" s="46"/>
      <c r="G325" s="46"/>
      <c r="H325" s="46"/>
      <c r="I325" s="46"/>
      <c r="J325" s="46"/>
      <c r="K325" s="46"/>
      <c r="L325" s="46"/>
      <c r="M325" s="46"/>
      <c r="N325" s="46"/>
      <c r="O325" s="42" t="s">
        <v>1557</v>
      </c>
      <c r="P325" s="295">
        <v>629</v>
      </c>
      <c r="Q325" s="232" t="s">
        <v>1358</v>
      </c>
      <c r="R325" s="153">
        <v>629</v>
      </c>
      <c r="S325" s="54" t="s">
        <v>333</v>
      </c>
      <c r="T325" s="59"/>
      <c r="U325" s="59"/>
      <c r="V325" s="23">
        <f t="shared" si="250"/>
        <v>0</v>
      </c>
      <c r="W325" s="6"/>
      <c r="X325" s="6"/>
      <c r="Y325" s="1"/>
      <c r="Z325" s="58"/>
      <c r="AA325" s="1"/>
      <c r="AB325" s="1"/>
      <c r="AC325" s="23">
        <f t="shared" si="271"/>
        <v>0</v>
      </c>
      <c r="AD325" s="38">
        <f t="shared" si="272"/>
        <v>0</v>
      </c>
      <c r="AE325" s="31">
        <f t="shared" si="273"/>
        <v>0</v>
      </c>
      <c r="AF325" s="31">
        <f>AC325</f>
        <v>0</v>
      </c>
      <c r="AG325" s="6"/>
      <c r="AH325" s="6"/>
      <c r="AI325" s="6"/>
      <c r="AJ325" s="6"/>
      <c r="AK325" s="861"/>
    </row>
    <row r="326" spans="3:37" x14ac:dyDescent="0.25">
      <c r="C326" s="46"/>
      <c r="D326" s="46"/>
      <c r="E326" s="46"/>
      <c r="F326" s="46"/>
      <c r="G326" s="46"/>
      <c r="H326" s="46"/>
      <c r="I326" s="46"/>
      <c r="J326" s="46"/>
      <c r="K326" s="46"/>
      <c r="L326" s="46"/>
      <c r="M326" s="46"/>
      <c r="N326" s="46"/>
      <c r="O326" s="42" t="s">
        <v>225</v>
      </c>
      <c r="P326" s="20" t="s">
        <v>225</v>
      </c>
      <c r="Q326" s="232" t="s">
        <v>1843</v>
      </c>
      <c r="R326" s="20">
        <v>6311</v>
      </c>
      <c r="S326" s="20" t="s">
        <v>563</v>
      </c>
      <c r="T326" s="59"/>
      <c r="U326" s="59"/>
      <c r="V326" s="23">
        <f t="shared" si="250"/>
        <v>0</v>
      </c>
      <c r="W326" s="80" t="str">
        <f t="shared" ref="W326:W332" si="276">+IF(V326=0,"","A détailler")</f>
        <v/>
      </c>
      <c r="X326" s="6"/>
      <c r="Y326" s="38">
        <f t="shared" ref="Y326:Y332" si="277">-V326</f>
        <v>0</v>
      </c>
      <c r="Z326" s="57"/>
      <c r="AA326" s="6"/>
      <c r="AB326" s="6"/>
      <c r="AC326" s="6"/>
      <c r="AD326" s="6"/>
      <c r="AE326" s="6"/>
      <c r="AF326" s="6"/>
      <c r="AG326" s="6"/>
      <c r="AH326" s="6"/>
      <c r="AI326" s="6"/>
      <c r="AJ326" s="6"/>
      <c r="AK326" s="861"/>
    </row>
    <row r="327" spans="3:37" x14ac:dyDescent="0.25">
      <c r="C327" s="46"/>
      <c r="D327" s="46"/>
      <c r="E327" s="46"/>
      <c r="F327" s="46"/>
      <c r="G327" s="46"/>
      <c r="H327" s="46"/>
      <c r="I327" s="46"/>
      <c r="J327" s="46"/>
      <c r="K327" s="46"/>
      <c r="L327" s="46"/>
      <c r="M327" s="46"/>
      <c r="N327" s="46"/>
      <c r="O327" s="42" t="s">
        <v>225</v>
      </c>
      <c r="P327" s="20" t="s">
        <v>225</v>
      </c>
      <c r="Q327" s="232" t="s">
        <v>1843</v>
      </c>
      <c r="R327" s="20">
        <v>63111</v>
      </c>
      <c r="S327" s="20" t="s">
        <v>1535</v>
      </c>
      <c r="T327" s="59"/>
      <c r="U327" s="59"/>
      <c r="V327" s="23">
        <f t="shared" si="250"/>
        <v>0</v>
      </c>
      <c r="W327" s="80" t="str">
        <f t="shared" si="276"/>
        <v/>
      </c>
      <c r="X327" s="6"/>
      <c r="Y327" s="38">
        <f t="shared" si="277"/>
        <v>0</v>
      </c>
      <c r="Z327" s="57"/>
      <c r="AA327" s="6"/>
      <c r="AB327" s="6"/>
      <c r="AC327" s="6"/>
      <c r="AD327" s="6"/>
      <c r="AE327" s="6"/>
      <c r="AF327" s="6"/>
      <c r="AG327" s="6"/>
      <c r="AH327" s="6"/>
      <c r="AI327" s="6"/>
      <c r="AJ327" s="6"/>
      <c r="AK327" s="861"/>
    </row>
    <row r="328" spans="3:37" x14ac:dyDescent="0.25">
      <c r="C328" s="46"/>
      <c r="D328" s="46"/>
      <c r="E328" s="46"/>
      <c r="F328" s="46"/>
      <c r="G328" s="46"/>
      <c r="H328" s="46"/>
      <c r="I328" s="46"/>
      <c r="J328" s="46"/>
      <c r="K328" s="46"/>
      <c r="L328" s="46"/>
      <c r="M328" s="46"/>
      <c r="N328" s="46"/>
      <c r="O328" s="42" t="s">
        <v>225</v>
      </c>
      <c r="P328" s="20" t="s">
        <v>225</v>
      </c>
      <c r="Q328" s="232" t="s">
        <v>1843</v>
      </c>
      <c r="R328" s="20">
        <v>63112</v>
      </c>
      <c r="S328" s="20" t="s">
        <v>1072</v>
      </c>
      <c r="T328" s="59"/>
      <c r="U328" s="59"/>
      <c r="V328" s="23">
        <f t="shared" si="250"/>
        <v>0</v>
      </c>
      <c r="W328" s="80" t="str">
        <f t="shared" si="276"/>
        <v/>
      </c>
      <c r="X328" s="6"/>
      <c r="Y328" s="38">
        <f t="shared" si="277"/>
        <v>0</v>
      </c>
      <c r="Z328" s="57"/>
      <c r="AA328" s="6"/>
      <c r="AB328" s="6"/>
      <c r="AC328" s="6"/>
      <c r="AD328" s="6"/>
      <c r="AE328" s="6"/>
      <c r="AF328" s="6"/>
      <c r="AG328" s="6"/>
      <c r="AH328" s="6"/>
      <c r="AI328" s="6"/>
      <c r="AJ328" s="6"/>
      <c r="AK328" s="861"/>
    </row>
    <row r="329" spans="3:37" x14ac:dyDescent="0.25">
      <c r="C329" s="46"/>
      <c r="D329" s="46"/>
      <c r="E329" s="46"/>
      <c r="F329" s="46"/>
      <c r="G329" s="46"/>
      <c r="H329" s="46"/>
      <c r="I329" s="46"/>
      <c r="J329" s="46"/>
      <c r="K329" s="46"/>
      <c r="L329" s="46"/>
      <c r="M329" s="46"/>
      <c r="N329" s="46"/>
      <c r="O329" s="42" t="s">
        <v>225</v>
      </c>
      <c r="P329" s="20" t="s">
        <v>225</v>
      </c>
      <c r="Q329" s="232" t="s">
        <v>1843</v>
      </c>
      <c r="R329" s="20">
        <v>6312</v>
      </c>
      <c r="S329" s="20" t="s">
        <v>2215</v>
      </c>
      <c r="T329" s="59"/>
      <c r="U329" s="59"/>
      <c r="V329" s="23">
        <f t="shared" si="250"/>
        <v>0</v>
      </c>
      <c r="W329" s="80" t="str">
        <f t="shared" si="276"/>
        <v/>
      </c>
      <c r="X329" s="6"/>
      <c r="Y329" s="38">
        <f t="shared" si="277"/>
        <v>0</v>
      </c>
      <c r="Z329" s="57"/>
      <c r="AA329" s="6"/>
      <c r="AB329" s="6"/>
      <c r="AC329" s="6"/>
      <c r="AD329" s="6"/>
      <c r="AE329" s="6"/>
      <c r="AF329" s="6"/>
      <c r="AG329" s="6"/>
      <c r="AH329" s="6"/>
      <c r="AI329" s="6"/>
      <c r="AJ329" s="6"/>
      <c r="AK329" s="861"/>
    </row>
    <row r="330" spans="3:37" x14ac:dyDescent="0.25">
      <c r="C330" s="46"/>
      <c r="D330" s="46"/>
      <c r="E330" s="46"/>
      <c r="F330" s="46"/>
      <c r="G330" s="46"/>
      <c r="H330" s="46"/>
      <c r="I330" s="46"/>
      <c r="J330" s="46"/>
      <c r="K330" s="46"/>
      <c r="L330" s="46"/>
      <c r="M330" s="46"/>
      <c r="N330" s="46"/>
      <c r="O330" s="42" t="s">
        <v>225</v>
      </c>
      <c r="P330" s="20" t="s">
        <v>225</v>
      </c>
      <c r="Q330" s="232" t="s">
        <v>1843</v>
      </c>
      <c r="R330" s="20">
        <v>6313</v>
      </c>
      <c r="S330" s="20" t="s">
        <v>1536</v>
      </c>
      <c r="T330" s="59"/>
      <c r="U330" s="59"/>
      <c r="V330" s="23">
        <f t="shared" si="250"/>
        <v>0</v>
      </c>
      <c r="W330" s="80" t="str">
        <f t="shared" si="276"/>
        <v/>
      </c>
      <c r="X330" s="6"/>
      <c r="Y330" s="38">
        <f t="shared" si="277"/>
        <v>0</v>
      </c>
      <c r="Z330" s="57"/>
      <c r="AA330" s="6"/>
      <c r="AB330" s="6"/>
      <c r="AC330" s="6"/>
      <c r="AD330" s="6"/>
      <c r="AE330" s="6"/>
      <c r="AF330" s="6"/>
      <c r="AG330" s="6"/>
      <c r="AH330" s="6"/>
      <c r="AI330" s="6"/>
      <c r="AJ330" s="6"/>
      <c r="AK330" s="861"/>
    </row>
    <row r="331" spans="3:37" x14ac:dyDescent="0.25">
      <c r="C331" s="46"/>
      <c r="D331" s="46"/>
      <c r="E331" s="46"/>
      <c r="F331" s="46"/>
      <c r="G331" s="46"/>
      <c r="H331" s="46"/>
      <c r="I331" s="46"/>
      <c r="J331" s="46"/>
      <c r="K331" s="46"/>
      <c r="L331" s="46"/>
      <c r="M331" s="46"/>
      <c r="N331" s="46"/>
      <c r="O331" s="42" t="s">
        <v>225</v>
      </c>
      <c r="P331" s="20" t="s">
        <v>225</v>
      </c>
      <c r="Q331" s="232" t="s">
        <v>1843</v>
      </c>
      <c r="R331" s="20">
        <v>6314</v>
      </c>
      <c r="S331" s="20" t="s">
        <v>1073</v>
      </c>
      <c r="T331" s="59"/>
      <c r="U331" s="59"/>
      <c r="V331" s="23">
        <f t="shared" si="250"/>
        <v>0</v>
      </c>
      <c r="W331" s="80" t="str">
        <f t="shared" si="276"/>
        <v/>
      </c>
      <c r="X331" s="6"/>
      <c r="Y331" s="38">
        <f t="shared" si="277"/>
        <v>0</v>
      </c>
      <c r="Z331" s="57"/>
      <c r="AA331" s="6"/>
      <c r="AB331" s="6"/>
      <c r="AC331" s="6"/>
      <c r="AD331" s="6"/>
      <c r="AE331" s="6"/>
      <c r="AF331" s="6"/>
      <c r="AG331" s="6"/>
      <c r="AH331" s="6"/>
      <c r="AI331" s="6"/>
      <c r="AJ331" s="6"/>
      <c r="AK331" s="861"/>
    </row>
    <row r="332" spans="3:37" ht="20.399999999999999" x14ac:dyDescent="0.25">
      <c r="C332" s="46"/>
      <c r="D332" s="46"/>
      <c r="E332" s="46"/>
      <c r="F332" s="46"/>
      <c r="G332" s="46"/>
      <c r="H332" s="46"/>
      <c r="I332" s="46"/>
      <c r="J332" s="46"/>
      <c r="K332" s="46"/>
      <c r="L332" s="46"/>
      <c r="M332" s="46"/>
      <c r="N332" s="46"/>
      <c r="O332" s="42" t="s">
        <v>225</v>
      </c>
      <c r="P332" s="20" t="s">
        <v>225</v>
      </c>
      <c r="Q332" s="232" t="s">
        <v>1843</v>
      </c>
      <c r="R332" s="20">
        <v>6318</v>
      </c>
      <c r="S332" s="20" t="s">
        <v>1236</v>
      </c>
      <c r="T332" s="59"/>
      <c r="U332" s="59"/>
      <c r="V332" s="23">
        <f t="shared" si="250"/>
        <v>0</v>
      </c>
      <c r="W332" s="80" t="str">
        <f t="shared" si="276"/>
        <v/>
      </c>
      <c r="X332" s="6"/>
      <c r="Y332" s="38">
        <f t="shared" si="277"/>
        <v>0</v>
      </c>
      <c r="Z332" s="57"/>
      <c r="AA332" s="6"/>
      <c r="AB332" s="6"/>
      <c r="AC332" s="6"/>
      <c r="AD332" s="6"/>
      <c r="AE332" s="6"/>
      <c r="AF332" s="6"/>
      <c r="AG332" s="6"/>
      <c r="AH332" s="6"/>
      <c r="AI332" s="6"/>
      <c r="AJ332" s="6"/>
      <c r="AK332" s="861"/>
    </row>
    <row r="333" spans="3:37" ht="20.399999999999999" x14ac:dyDescent="0.25">
      <c r="C333" s="46"/>
      <c r="D333" s="46"/>
      <c r="E333" s="46"/>
      <c r="F333" s="46"/>
      <c r="G333" s="46"/>
      <c r="H333" s="46"/>
      <c r="I333" s="46"/>
      <c r="J333" s="46"/>
      <c r="K333" s="46"/>
      <c r="L333" s="46"/>
      <c r="M333" s="46"/>
      <c r="N333" s="46"/>
      <c r="O333" s="42" t="s">
        <v>1557</v>
      </c>
      <c r="P333" s="54" t="s">
        <v>2402</v>
      </c>
      <c r="Q333" s="42" t="s">
        <v>1843</v>
      </c>
      <c r="R333" s="254" t="s">
        <v>517</v>
      </c>
      <c r="S333" s="54" t="s">
        <v>75</v>
      </c>
      <c r="T333" s="63"/>
      <c r="U333" s="63"/>
      <c r="V333" s="6"/>
      <c r="W333" s="6"/>
      <c r="X333" s="6"/>
      <c r="Y333" s="1"/>
      <c r="Z333" s="58"/>
      <c r="AA333" s="1"/>
      <c r="AB333" s="1"/>
      <c r="AC333" s="23">
        <f t="shared" ref="AC333:AC336" si="278">+AA333+AB333+V333+Y333+X333</f>
        <v>0</v>
      </c>
      <c r="AD333" s="38">
        <f t="shared" ref="AD333:AD336" si="279">SUM(AF333:AJ333)</f>
        <v>0</v>
      </c>
      <c r="AE333" s="31">
        <f t="shared" ref="AE333:AE336" si="280">AC333-AD333</f>
        <v>0</v>
      </c>
      <c r="AF333" s="31">
        <f t="shared" ref="AF333:AF336" si="281">+AC333-AG333</f>
        <v>0</v>
      </c>
      <c r="AG333" s="6"/>
      <c r="AH333" s="6"/>
      <c r="AI333" s="6"/>
      <c r="AJ333" s="6"/>
      <c r="AK333" s="861"/>
    </row>
    <row r="334" spans="3:37" ht="20.399999999999999" x14ac:dyDescent="0.25">
      <c r="C334" s="46"/>
      <c r="D334" s="46"/>
      <c r="E334" s="46"/>
      <c r="F334" s="46"/>
      <c r="G334" s="46"/>
      <c r="H334" s="46"/>
      <c r="I334" s="46"/>
      <c r="J334" s="46"/>
      <c r="K334" s="46"/>
      <c r="L334" s="46"/>
      <c r="M334" s="46"/>
      <c r="N334" s="46"/>
      <c r="O334" s="42" t="s">
        <v>1557</v>
      </c>
      <c r="P334" s="40" t="s">
        <v>2571</v>
      </c>
      <c r="Q334" s="42" t="s">
        <v>1843</v>
      </c>
      <c r="R334" s="132" t="s">
        <v>1651</v>
      </c>
      <c r="S334" s="40" t="s">
        <v>2241</v>
      </c>
      <c r="T334" s="63"/>
      <c r="U334" s="63"/>
      <c r="V334" s="6"/>
      <c r="W334" s="6"/>
      <c r="X334" s="6"/>
      <c r="Y334" s="1"/>
      <c r="Z334" s="58"/>
      <c r="AA334" s="1"/>
      <c r="AB334" s="1"/>
      <c r="AC334" s="23">
        <f t="shared" si="278"/>
        <v>0</v>
      </c>
      <c r="AD334" s="38">
        <f t="shared" si="279"/>
        <v>0</v>
      </c>
      <c r="AE334" s="31">
        <f t="shared" si="280"/>
        <v>0</v>
      </c>
      <c r="AF334" s="31">
        <f t="shared" si="281"/>
        <v>0</v>
      </c>
      <c r="AG334" s="6"/>
      <c r="AH334" s="6"/>
      <c r="AI334" s="6"/>
      <c r="AJ334" s="6"/>
      <c r="AK334" s="861"/>
    </row>
    <row r="335" spans="3:37" ht="20.399999999999999" x14ac:dyDescent="0.25">
      <c r="C335" s="46"/>
      <c r="D335" s="46"/>
      <c r="E335" s="46"/>
      <c r="F335" s="46"/>
      <c r="G335" s="46"/>
      <c r="H335" s="46"/>
      <c r="I335" s="46"/>
      <c r="J335" s="46"/>
      <c r="K335" s="46"/>
      <c r="L335" s="46"/>
      <c r="M335" s="46"/>
      <c r="N335" s="46"/>
      <c r="O335" s="42" t="s">
        <v>1557</v>
      </c>
      <c r="P335" s="40" t="s">
        <v>78</v>
      </c>
      <c r="Q335" s="42" t="s">
        <v>1843</v>
      </c>
      <c r="R335" s="132" t="s">
        <v>1490</v>
      </c>
      <c r="S335" s="40" t="s">
        <v>2058</v>
      </c>
      <c r="T335" s="63"/>
      <c r="U335" s="63"/>
      <c r="V335" s="6"/>
      <c r="W335" s="6"/>
      <c r="X335" s="6"/>
      <c r="Y335" s="1"/>
      <c r="Z335" s="58"/>
      <c r="AA335" s="1"/>
      <c r="AB335" s="1"/>
      <c r="AC335" s="23">
        <f t="shared" si="278"/>
        <v>0</v>
      </c>
      <c r="AD335" s="38">
        <f t="shared" si="279"/>
        <v>0</v>
      </c>
      <c r="AE335" s="31">
        <f t="shared" si="280"/>
        <v>0</v>
      </c>
      <c r="AF335" s="31">
        <f t="shared" si="281"/>
        <v>0</v>
      </c>
      <c r="AG335" s="6"/>
      <c r="AH335" s="6"/>
      <c r="AI335" s="6"/>
      <c r="AJ335" s="6"/>
      <c r="AK335" s="861"/>
    </row>
    <row r="336" spans="3:37" ht="20.399999999999999" x14ac:dyDescent="0.25">
      <c r="C336" s="46"/>
      <c r="D336" s="46"/>
      <c r="E336" s="46"/>
      <c r="F336" s="46"/>
      <c r="G336" s="46"/>
      <c r="H336" s="46"/>
      <c r="I336" s="46"/>
      <c r="J336" s="46"/>
      <c r="K336" s="46"/>
      <c r="L336" s="46"/>
      <c r="M336" s="46"/>
      <c r="N336" s="46"/>
      <c r="O336" s="42" t="s">
        <v>1557</v>
      </c>
      <c r="P336" s="40" t="s">
        <v>1722</v>
      </c>
      <c r="Q336" s="42" t="s">
        <v>1843</v>
      </c>
      <c r="R336" s="132" t="s">
        <v>1654</v>
      </c>
      <c r="S336" s="40" t="s">
        <v>1899</v>
      </c>
      <c r="T336" s="63"/>
      <c r="U336" s="63"/>
      <c r="V336" s="6"/>
      <c r="W336" s="6"/>
      <c r="X336" s="6"/>
      <c r="Y336" s="1"/>
      <c r="Z336" s="58"/>
      <c r="AA336" s="1"/>
      <c r="AB336" s="1"/>
      <c r="AC336" s="23">
        <f t="shared" si="278"/>
        <v>0</v>
      </c>
      <c r="AD336" s="38">
        <f t="shared" si="279"/>
        <v>0</v>
      </c>
      <c r="AE336" s="31">
        <f t="shared" si="280"/>
        <v>0</v>
      </c>
      <c r="AF336" s="31">
        <f t="shared" si="281"/>
        <v>0</v>
      </c>
      <c r="AG336" s="6"/>
      <c r="AH336" s="6"/>
      <c r="AI336" s="6"/>
      <c r="AJ336" s="6"/>
      <c r="AK336" s="861"/>
    </row>
    <row r="337" spans="3:37" ht="20.399999999999999" x14ac:dyDescent="0.25">
      <c r="C337" s="46"/>
      <c r="D337" s="46"/>
      <c r="E337" s="46"/>
      <c r="F337" s="46"/>
      <c r="G337" s="46"/>
      <c r="H337" s="46"/>
      <c r="I337" s="46"/>
      <c r="J337" s="46"/>
      <c r="K337" s="46"/>
      <c r="L337" s="46"/>
      <c r="M337" s="46"/>
      <c r="N337" s="46"/>
      <c r="O337" s="283" t="s">
        <v>225</v>
      </c>
      <c r="P337" s="20" t="s">
        <v>225</v>
      </c>
      <c r="Q337" s="42" t="s">
        <v>1358</v>
      </c>
      <c r="R337" s="20">
        <v>6319</v>
      </c>
      <c r="S337" s="20" t="s">
        <v>214</v>
      </c>
      <c r="T337" s="59"/>
      <c r="U337" s="59"/>
      <c r="V337" s="23">
        <f>+T337-U337</f>
        <v>0</v>
      </c>
      <c r="W337" s="80" t="str">
        <f>+IF(V337=0,"","A détailler")</f>
        <v/>
      </c>
      <c r="X337" s="6"/>
      <c r="Y337" s="38">
        <f>-V337</f>
        <v>0</v>
      </c>
      <c r="Z337" s="57"/>
      <c r="AA337" s="6"/>
      <c r="AB337" s="6"/>
      <c r="AC337" s="6"/>
      <c r="AD337" s="6"/>
      <c r="AE337" s="6"/>
      <c r="AF337" s="6"/>
      <c r="AG337" s="6"/>
      <c r="AH337" s="6"/>
      <c r="AI337" s="6"/>
      <c r="AJ337" s="6"/>
      <c r="AK337" s="861"/>
    </row>
    <row r="338" spans="3:37" ht="20.399999999999999" x14ac:dyDescent="0.25">
      <c r="C338" s="46"/>
      <c r="D338" s="46"/>
      <c r="E338" s="46"/>
      <c r="F338" s="46"/>
      <c r="G338" s="46"/>
      <c r="H338" s="46"/>
      <c r="I338" s="46"/>
      <c r="J338" s="46"/>
      <c r="K338" s="46"/>
      <c r="L338" s="46"/>
      <c r="M338" s="46"/>
      <c r="N338" s="46"/>
      <c r="O338" s="283" t="s">
        <v>1557</v>
      </c>
      <c r="P338" s="40" t="s">
        <v>140</v>
      </c>
      <c r="Q338" s="42" t="s">
        <v>1358</v>
      </c>
      <c r="R338" s="254" t="s">
        <v>359</v>
      </c>
      <c r="S338" s="54" t="s">
        <v>1213</v>
      </c>
      <c r="T338" s="63"/>
      <c r="U338" s="63"/>
      <c r="V338" s="6"/>
      <c r="W338" s="6"/>
      <c r="X338" s="6"/>
      <c r="Y338" s="1"/>
      <c r="Z338" s="1"/>
      <c r="AA338" s="1"/>
      <c r="AB338" s="1"/>
      <c r="AC338" s="23">
        <f t="shared" ref="AC338:AC341" si="282">+AA338+AB338+V338+Y338+X338</f>
        <v>0</v>
      </c>
      <c r="AD338" s="38">
        <f t="shared" ref="AD338:AD341" si="283">SUM(AF338:AJ338)</f>
        <v>0</v>
      </c>
      <c r="AE338" s="31">
        <f t="shared" ref="AE338:AE341" si="284">AC338-AD338</f>
        <v>0</v>
      </c>
      <c r="AF338" s="31">
        <f t="shared" ref="AF338:AF341" si="285">+AC338-AG338</f>
        <v>0</v>
      </c>
      <c r="AG338" s="6"/>
      <c r="AH338" s="6"/>
      <c r="AI338" s="6"/>
      <c r="AJ338" s="6"/>
      <c r="AK338" s="861"/>
    </row>
    <row r="339" spans="3:37" ht="20.399999999999999" x14ac:dyDescent="0.25">
      <c r="C339" s="46"/>
      <c r="D339" s="46"/>
      <c r="E339" s="46"/>
      <c r="F339" s="46"/>
      <c r="G339" s="46"/>
      <c r="H339" s="46"/>
      <c r="I339" s="46"/>
      <c r="J339" s="46"/>
      <c r="K339" s="46"/>
      <c r="L339" s="46"/>
      <c r="M339" s="46"/>
      <c r="N339" s="46"/>
      <c r="O339" s="283" t="s">
        <v>1557</v>
      </c>
      <c r="P339" s="40" t="s">
        <v>305</v>
      </c>
      <c r="Q339" s="42" t="s">
        <v>1358</v>
      </c>
      <c r="R339" s="132" t="s">
        <v>1500</v>
      </c>
      <c r="S339" s="40" t="s">
        <v>1671</v>
      </c>
      <c r="T339" s="63"/>
      <c r="U339" s="63"/>
      <c r="V339" s="6"/>
      <c r="W339" s="6"/>
      <c r="X339" s="6"/>
      <c r="Y339" s="1"/>
      <c r="Z339" s="58"/>
      <c r="AA339" s="1"/>
      <c r="AB339" s="1"/>
      <c r="AC339" s="23">
        <f t="shared" si="282"/>
        <v>0</v>
      </c>
      <c r="AD339" s="38">
        <f t="shared" si="283"/>
        <v>0</v>
      </c>
      <c r="AE339" s="31">
        <f t="shared" si="284"/>
        <v>0</v>
      </c>
      <c r="AF339" s="31">
        <f t="shared" si="285"/>
        <v>0</v>
      </c>
      <c r="AG339" s="6"/>
      <c r="AH339" s="6"/>
      <c r="AI339" s="6"/>
      <c r="AJ339" s="6"/>
      <c r="AK339" s="861"/>
    </row>
    <row r="340" spans="3:37" ht="20.399999999999999" x14ac:dyDescent="0.25">
      <c r="C340" s="46"/>
      <c r="D340" s="46"/>
      <c r="E340" s="46"/>
      <c r="F340" s="46"/>
      <c r="G340" s="46"/>
      <c r="H340" s="46"/>
      <c r="I340" s="46"/>
      <c r="J340" s="46"/>
      <c r="K340" s="46"/>
      <c r="L340" s="46"/>
      <c r="M340" s="46"/>
      <c r="N340" s="46"/>
      <c r="O340" s="283" t="s">
        <v>1557</v>
      </c>
      <c r="P340" s="40" t="s">
        <v>465</v>
      </c>
      <c r="Q340" s="42" t="s">
        <v>1358</v>
      </c>
      <c r="R340" s="132" t="s">
        <v>1354</v>
      </c>
      <c r="S340" s="40" t="s">
        <v>889</v>
      </c>
      <c r="T340" s="63"/>
      <c r="U340" s="63"/>
      <c r="V340" s="6"/>
      <c r="W340" s="6"/>
      <c r="X340" s="6"/>
      <c r="Y340" s="1"/>
      <c r="Z340" s="58"/>
      <c r="AA340" s="1"/>
      <c r="AB340" s="1"/>
      <c r="AC340" s="23">
        <f t="shared" si="282"/>
        <v>0</v>
      </c>
      <c r="AD340" s="38">
        <f t="shared" si="283"/>
        <v>0</v>
      </c>
      <c r="AE340" s="31">
        <f t="shared" si="284"/>
        <v>0</v>
      </c>
      <c r="AF340" s="31">
        <f t="shared" si="285"/>
        <v>0</v>
      </c>
      <c r="AG340" s="6"/>
      <c r="AH340" s="6"/>
      <c r="AI340" s="6"/>
      <c r="AJ340" s="6"/>
      <c r="AK340" s="861"/>
    </row>
    <row r="341" spans="3:37" ht="33" customHeight="1" x14ac:dyDescent="0.25">
      <c r="C341" s="46"/>
      <c r="D341" s="46"/>
      <c r="E341" s="46"/>
      <c r="F341" s="46"/>
      <c r="G341" s="46"/>
      <c r="H341" s="46"/>
      <c r="I341" s="46"/>
      <c r="J341" s="46"/>
      <c r="K341" s="46"/>
      <c r="L341" s="46"/>
      <c r="M341" s="46"/>
      <c r="N341" s="46"/>
      <c r="O341" s="283" t="s">
        <v>1557</v>
      </c>
      <c r="P341" s="40" t="s">
        <v>2131</v>
      </c>
      <c r="Q341" s="42" t="s">
        <v>1358</v>
      </c>
      <c r="R341" s="132" t="s">
        <v>1501</v>
      </c>
      <c r="S341" s="40" t="s">
        <v>1672</v>
      </c>
      <c r="T341" s="63"/>
      <c r="U341" s="63"/>
      <c r="V341" s="6"/>
      <c r="W341" s="6"/>
      <c r="X341" s="6"/>
      <c r="Y341" s="1"/>
      <c r="Z341" s="58"/>
      <c r="AA341" s="1"/>
      <c r="AB341" s="1"/>
      <c r="AC341" s="23">
        <f t="shared" si="282"/>
        <v>0</v>
      </c>
      <c r="AD341" s="38">
        <f t="shared" si="283"/>
        <v>0</v>
      </c>
      <c r="AE341" s="31">
        <f t="shared" si="284"/>
        <v>0</v>
      </c>
      <c r="AF341" s="31">
        <f t="shared" si="285"/>
        <v>0</v>
      </c>
      <c r="AG341" s="6"/>
      <c r="AH341" s="6"/>
      <c r="AI341" s="6"/>
      <c r="AJ341" s="6"/>
      <c r="AK341" s="861"/>
    </row>
    <row r="342" spans="3:37" x14ac:dyDescent="0.25">
      <c r="C342" s="46"/>
      <c r="D342" s="46"/>
      <c r="E342" s="46"/>
      <c r="F342" s="46"/>
      <c r="G342" s="46"/>
      <c r="H342" s="46"/>
      <c r="I342" s="46"/>
      <c r="J342" s="46"/>
      <c r="K342" s="46"/>
      <c r="L342" s="46"/>
      <c r="M342" s="46"/>
      <c r="N342" s="46"/>
      <c r="O342" s="42" t="s">
        <v>225</v>
      </c>
      <c r="P342" s="20" t="s">
        <v>225</v>
      </c>
      <c r="Q342" s="232" t="s">
        <v>1843</v>
      </c>
      <c r="R342" s="20">
        <v>6331</v>
      </c>
      <c r="S342" s="20" t="s">
        <v>644</v>
      </c>
      <c r="T342" s="59"/>
      <c r="U342" s="59"/>
      <c r="V342" s="23">
        <f t="shared" ref="V342:V357" si="286">+T342-U342</f>
        <v>0</v>
      </c>
      <c r="W342" s="80" t="str">
        <f>+IF(V342=0,"","A détailler en PM/PI/PS/PA")</f>
        <v/>
      </c>
      <c r="X342" s="6"/>
      <c r="Y342" s="38">
        <f t="shared" ref="Y342:Y357" si="287">-V342</f>
        <v>0</v>
      </c>
      <c r="Z342" s="57"/>
      <c r="AA342" s="6"/>
      <c r="AB342" s="6"/>
      <c r="AC342" s="6"/>
      <c r="AD342" s="6"/>
      <c r="AE342" s="6"/>
      <c r="AF342" s="6"/>
      <c r="AG342" s="6"/>
      <c r="AH342" s="6"/>
      <c r="AI342" s="6"/>
      <c r="AJ342" s="6"/>
      <c r="AK342" s="861"/>
    </row>
    <row r="343" spans="3:37" x14ac:dyDescent="0.25">
      <c r="C343" s="46"/>
      <c r="D343" s="46"/>
      <c r="E343" s="46"/>
      <c r="F343" s="46"/>
      <c r="G343" s="46"/>
      <c r="H343" s="46"/>
      <c r="I343" s="46"/>
      <c r="J343" s="46"/>
      <c r="K343" s="46"/>
      <c r="L343" s="46"/>
      <c r="M343" s="46"/>
      <c r="N343" s="46"/>
      <c r="O343" s="42" t="s">
        <v>225</v>
      </c>
      <c r="P343" s="20" t="s">
        <v>225</v>
      </c>
      <c r="Q343" s="232" t="s">
        <v>1843</v>
      </c>
      <c r="R343" s="20">
        <v>63311</v>
      </c>
      <c r="S343" s="20" t="s">
        <v>2549</v>
      </c>
      <c r="T343" s="59"/>
      <c r="U343" s="59"/>
      <c r="V343" s="23">
        <f t="shared" si="286"/>
        <v>0</v>
      </c>
      <c r="W343" s="80" t="str">
        <f>+IF(V343=0,"","A détailler en PS/PA")</f>
        <v/>
      </c>
      <c r="X343" s="6"/>
      <c r="Y343" s="38">
        <f t="shared" si="287"/>
        <v>0</v>
      </c>
      <c r="Z343" s="57"/>
      <c r="AA343" s="6"/>
      <c r="AB343" s="6"/>
      <c r="AC343" s="6"/>
      <c r="AD343" s="6"/>
      <c r="AE343" s="6"/>
      <c r="AF343" s="6"/>
      <c r="AG343" s="6"/>
      <c r="AH343" s="6"/>
      <c r="AI343" s="6"/>
      <c r="AJ343" s="6"/>
      <c r="AK343" s="861"/>
    </row>
    <row r="344" spans="3:37" x14ac:dyDescent="0.25">
      <c r="C344" s="46"/>
      <c r="D344" s="46"/>
      <c r="E344" s="46"/>
      <c r="F344" s="46"/>
      <c r="G344" s="46"/>
      <c r="H344" s="46"/>
      <c r="I344" s="46"/>
      <c r="J344" s="46"/>
      <c r="K344" s="46"/>
      <c r="L344" s="46"/>
      <c r="M344" s="46"/>
      <c r="N344" s="46"/>
      <c r="O344" s="42" t="s">
        <v>225</v>
      </c>
      <c r="P344" s="20" t="s">
        <v>225</v>
      </c>
      <c r="Q344" s="232" t="s">
        <v>1843</v>
      </c>
      <c r="R344" s="20">
        <v>63312</v>
      </c>
      <c r="S344" s="20" t="s">
        <v>215</v>
      </c>
      <c r="T344" s="59"/>
      <c r="U344" s="59"/>
      <c r="V344" s="23">
        <f t="shared" si="286"/>
        <v>0</v>
      </c>
      <c r="W344" s="80" t="str">
        <f>+IF(V344=0,"","A détailler en PM/PI")</f>
        <v/>
      </c>
      <c r="X344" s="6"/>
      <c r="Y344" s="38">
        <f t="shared" si="287"/>
        <v>0</v>
      </c>
      <c r="Z344" s="57"/>
      <c r="AA344" s="6"/>
      <c r="AB344" s="6"/>
      <c r="AC344" s="6"/>
      <c r="AD344" s="6"/>
      <c r="AE344" s="6"/>
      <c r="AF344" s="6"/>
      <c r="AG344" s="6"/>
      <c r="AH344" s="6"/>
      <c r="AI344" s="6"/>
      <c r="AJ344" s="6"/>
      <c r="AK344" s="861"/>
    </row>
    <row r="345" spans="3:37" x14ac:dyDescent="0.25">
      <c r="C345" s="46"/>
      <c r="D345" s="46"/>
      <c r="E345" s="46"/>
      <c r="F345" s="46"/>
      <c r="G345" s="46"/>
      <c r="H345" s="46"/>
      <c r="I345" s="46"/>
      <c r="J345" s="46"/>
      <c r="K345" s="46"/>
      <c r="L345" s="46"/>
      <c r="M345" s="46"/>
      <c r="N345" s="46"/>
      <c r="O345" s="42" t="s">
        <v>225</v>
      </c>
      <c r="P345" s="20" t="s">
        <v>225</v>
      </c>
      <c r="Q345" s="232" t="s">
        <v>1843</v>
      </c>
      <c r="R345" s="20">
        <v>6332</v>
      </c>
      <c r="S345" s="20" t="s">
        <v>384</v>
      </c>
      <c r="T345" s="59"/>
      <c r="U345" s="59"/>
      <c r="V345" s="23">
        <f t="shared" si="286"/>
        <v>0</v>
      </c>
      <c r="W345" s="80" t="str">
        <f t="shared" ref="W345:W346" si="288">+IF(V345=0,"","A détailler en PM/PI/PS/PA")</f>
        <v/>
      </c>
      <c r="X345" s="6"/>
      <c r="Y345" s="38">
        <f t="shared" si="287"/>
        <v>0</v>
      </c>
      <c r="Z345" s="57"/>
      <c r="AA345" s="6"/>
      <c r="AB345" s="6"/>
      <c r="AC345" s="6"/>
      <c r="AD345" s="6"/>
      <c r="AE345" s="6"/>
      <c r="AF345" s="6"/>
      <c r="AG345" s="6"/>
      <c r="AH345" s="6"/>
      <c r="AI345" s="6"/>
      <c r="AJ345" s="6"/>
      <c r="AK345" s="861"/>
    </row>
    <row r="346" spans="3:37" x14ac:dyDescent="0.25">
      <c r="C346" s="46"/>
      <c r="D346" s="46"/>
      <c r="E346" s="46"/>
      <c r="F346" s="46"/>
      <c r="G346" s="46"/>
      <c r="H346" s="46"/>
      <c r="I346" s="46"/>
      <c r="J346" s="46"/>
      <c r="K346" s="46"/>
      <c r="L346" s="46"/>
      <c r="M346" s="46"/>
      <c r="N346" s="46"/>
      <c r="O346" s="42" t="s">
        <v>225</v>
      </c>
      <c r="P346" s="20" t="s">
        <v>225</v>
      </c>
      <c r="Q346" s="232" t="s">
        <v>1843</v>
      </c>
      <c r="R346" s="20">
        <v>6333</v>
      </c>
      <c r="S346" s="20" t="s">
        <v>1536</v>
      </c>
      <c r="T346" s="59"/>
      <c r="U346" s="59"/>
      <c r="V346" s="23">
        <f t="shared" si="286"/>
        <v>0</v>
      </c>
      <c r="W346" s="80" t="str">
        <f t="shared" si="288"/>
        <v/>
      </c>
      <c r="X346" s="6"/>
      <c r="Y346" s="38">
        <f t="shared" si="287"/>
        <v>0</v>
      </c>
      <c r="Z346" s="57"/>
      <c r="AA346" s="6"/>
      <c r="AB346" s="6"/>
      <c r="AC346" s="6"/>
      <c r="AD346" s="6"/>
      <c r="AE346" s="6"/>
      <c r="AF346" s="6"/>
      <c r="AG346" s="6"/>
      <c r="AH346" s="6"/>
      <c r="AI346" s="6"/>
      <c r="AJ346" s="6"/>
      <c r="AK346" s="861"/>
    </row>
    <row r="347" spans="3:37" x14ac:dyDescent="0.25">
      <c r="C347" s="46"/>
      <c r="D347" s="46"/>
      <c r="E347" s="46"/>
      <c r="F347" s="46"/>
      <c r="G347" s="46"/>
      <c r="H347" s="46"/>
      <c r="I347" s="46"/>
      <c r="J347" s="46"/>
      <c r="K347" s="46"/>
      <c r="L347" s="46"/>
      <c r="M347" s="46"/>
      <c r="N347" s="46"/>
      <c r="O347" s="42" t="s">
        <v>225</v>
      </c>
      <c r="P347" s="20" t="s">
        <v>225</v>
      </c>
      <c r="Q347" s="232" t="s">
        <v>1843</v>
      </c>
      <c r="R347" s="20">
        <v>63331</v>
      </c>
      <c r="S347" s="20" t="s">
        <v>385</v>
      </c>
      <c r="T347" s="59"/>
      <c r="U347" s="59"/>
      <c r="V347" s="23">
        <f t="shared" si="286"/>
        <v>0</v>
      </c>
      <c r="W347" s="80" t="str">
        <f>+IF(V347=0,"","A détailler en PS/PA")</f>
        <v/>
      </c>
      <c r="X347" s="6"/>
      <c r="Y347" s="38">
        <f t="shared" si="287"/>
        <v>0</v>
      </c>
      <c r="Z347" s="57"/>
      <c r="AA347" s="6"/>
      <c r="AB347" s="6"/>
      <c r="AC347" s="6"/>
      <c r="AD347" s="6"/>
      <c r="AE347" s="6"/>
      <c r="AF347" s="6"/>
      <c r="AG347" s="6"/>
      <c r="AH347" s="6"/>
      <c r="AI347" s="6"/>
      <c r="AJ347" s="6"/>
      <c r="AK347" s="861"/>
    </row>
    <row r="348" spans="3:37" x14ac:dyDescent="0.25">
      <c r="C348" s="46"/>
      <c r="D348" s="46"/>
      <c r="E348" s="46"/>
      <c r="F348" s="46"/>
      <c r="G348" s="46"/>
      <c r="H348" s="46"/>
      <c r="I348" s="46"/>
      <c r="J348" s="46"/>
      <c r="K348" s="46"/>
      <c r="L348" s="46"/>
      <c r="M348" s="46"/>
      <c r="N348" s="46"/>
      <c r="O348" s="42" t="s">
        <v>225</v>
      </c>
      <c r="P348" s="20" t="s">
        <v>225</v>
      </c>
      <c r="Q348" s="232" t="s">
        <v>1843</v>
      </c>
      <c r="R348" s="20">
        <v>63332</v>
      </c>
      <c r="S348" s="20" t="s">
        <v>50</v>
      </c>
      <c r="T348" s="59"/>
      <c r="U348" s="59"/>
      <c r="V348" s="23">
        <f t="shared" si="286"/>
        <v>0</v>
      </c>
      <c r="W348" s="80" t="str">
        <f>+IF(V348=0,"","A détailler en PM/PI")</f>
        <v/>
      </c>
      <c r="X348" s="6"/>
      <c r="Y348" s="38">
        <f t="shared" si="287"/>
        <v>0</v>
      </c>
      <c r="Z348" s="57"/>
      <c r="AA348" s="6"/>
      <c r="AB348" s="6"/>
      <c r="AC348" s="6"/>
      <c r="AD348" s="6"/>
      <c r="AE348" s="6"/>
      <c r="AF348" s="6"/>
      <c r="AG348" s="6"/>
      <c r="AH348" s="6"/>
      <c r="AI348" s="6"/>
      <c r="AJ348" s="6"/>
      <c r="AK348" s="861"/>
    </row>
    <row r="349" spans="3:37" x14ac:dyDescent="0.25">
      <c r="C349" s="46"/>
      <c r="D349" s="46"/>
      <c r="E349" s="46"/>
      <c r="F349" s="46"/>
      <c r="G349" s="46"/>
      <c r="H349" s="46"/>
      <c r="I349" s="46"/>
      <c r="J349" s="46"/>
      <c r="K349" s="46"/>
      <c r="L349" s="46"/>
      <c r="M349" s="46"/>
      <c r="N349" s="46"/>
      <c r="O349" s="42" t="s">
        <v>225</v>
      </c>
      <c r="P349" s="20" t="s">
        <v>225</v>
      </c>
      <c r="Q349" s="232" t="s">
        <v>1843</v>
      </c>
      <c r="R349" s="20">
        <v>6334</v>
      </c>
      <c r="S349" s="20" t="s">
        <v>2383</v>
      </c>
      <c r="T349" s="59"/>
      <c r="U349" s="59"/>
      <c r="V349" s="23">
        <f t="shared" si="286"/>
        <v>0</v>
      </c>
      <c r="W349" s="80" t="str">
        <f>+IF(V349=0,"","A détailler en PM/PI/PS/PA")</f>
        <v/>
      </c>
      <c r="X349" s="6"/>
      <c r="Y349" s="38">
        <f t="shared" si="287"/>
        <v>0</v>
      </c>
      <c r="Z349" s="57"/>
      <c r="AA349" s="6"/>
      <c r="AB349" s="6"/>
      <c r="AC349" s="6"/>
      <c r="AD349" s="6"/>
      <c r="AE349" s="6"/>
      <c r="AF349" s="6"/>
      <c r="AG349" s="6"/>
      <c r="AH349" s="6"/>
      <c r="AI349" s="6"/>
      <c r="AJ349" s="6"/>
      <c r="AK349" s="861"/>
    </row>
    <row r="350" spans="3:37" x14ac:dyDescent="0.25">
      <c r="C350" s="46"/>
      <c r="D350" s="46"/>
      <c r="E350" s="46"/>
      <c r="F350" s="46"/>
      <c r="G350" s="46"/>
      <c r="H350" s="46"/>
      <c r="I350" s="46"/>
      <c r="J350" s="46"/>
      <c r="K350" s="46"/>
      <c r="L350" s="46"/>
      <c r="M350" s="46"/>
      <c r="N350" s="46"/>
      <c r="O350" s="42" t="s">
        <v>225</v>
      </c>
      <c r="P350" s="20" t="s">
        <v>225</v>
      </c>
      <c r="Q350" s="232" t="s">
        <v>1843</v>
      </c>
      <c r="R350" s="20">
        <v>63341</v>
      </c>
      <c r="S350" s="20" t="s">
        <v>49</v>
      </c>
      <c r="T350" s="59"/>
      <c r="U350" s="59"/>
      <c r="V350" s="23">
        <f t="shared" si="286"/>
        <v>0</v>
      </c>
      <c r="W350" s="80" t="str">
        <f>+IF(V350=0,"","A détailler en PS/PA")</f>
        <v/>
      </c>
      <c r="X350" s="6"/>
      <c r="Y350" s="38">
        <f t="shared" si="287"/>
        <v>0</v>
      </c>
      <c r="Z350" s="57"/>
      <c r="AA350" s="6"/>
      <c r="AB350" s="6"/>
      <c r="AC350" s="6"/>
      <c r="AD350" s="6"/>
      <c r="AE350" s="6"/>
      <c r="AF350" s="6"/>
      <c r="AG350" s="6"/>
      <c r="AH350" s="6"/>
      <c r="AI350" s="6"/>
      <c r="AJ350" s="6"/>
      <c r="AK350" s="861"/>
    </row>
    <row r="351" spans="3:37" x14ac:dyDescent="0.25">
      <c r="C351" s="46"/>
      <c r="D351" s="46"/>
      <c r="E351" s="46"/>
      <c r="F351" s="46"/>
      <c r="G351" s="46"/>
      <c r="H351" s="46"/>
      <c r="I351" s="46"/>
      <c r="J351" s="46"/>
      <c r="K351" s="46"/>
      <c r="L351" s="46"/>
      <c r="M351" s="46"/>
      <c r="N351" s="46"/>
      <c r="O351" s="42" t="s">
        <v>225</v>
      </c>
      <c r="P351" s="20" t="s">
        <v>225</v>
      </c>
      <c r="Q351" s="232" t="s">
        <v>1843</v>
      </c>
      <c r="R351" s="20">
        <v>63342</v>
      </c>
      <c r="S351" s="20" t="s">
        <v>1237</v>
      </c>
      <c r="T351" s="59"/>
      <c r="U351" s="59"/>
      <c r="V351" s="23">
        <f t="shared" si="286"/>
        <v>0</v>
      </c>
      <c r="W351" s="80" t="str">
        <f>+IF(V351=0,"","A détailler en PM/PI")</f>
        <v/>
      </c>
      <c r="X351" s="6"/>
      <c r="Y351" s="38">
        <f t="shared" si="287"/>
        <v>0</v>
      </c>
      <c r="Z351" s="57"/>
      <c r="AA351" s="6"/>
      <c r="AB351" s="6"/>
      <c r="AC351" s="6"/>
      <c r="AD351" s="6"/>
      <c r="AE351" s="6"/>
      <c r="AF351" s="6"/>
      <c r="AG351" s="6"/>
      <c r="AH351" s="6"/>
      <c r="AI351" s="6"/>
      <c r="AJ351" s="6"/>
      <c r="AK351" s="861"/>
    </row>
    <row r="352" spans="3:37" x14ac:dyDescent="0.25">
      <c r="C352" s="46"/>
      <c r="D352" s="46"/>
      <c r="E352" s="46"/>
      <c r="F352" s="46"/>
      <c r="G352" s="46"/>
      <c r="H352" s="46"/>
      <c r="I352" s="46"/>
      <c r="J352" s="46"/>
      <c r="K352" s="46"/>
      <c r="L352" s="46"/>
      <c r="M352" s="46"/>
      <c r="N352" s="46"/>
      <c r="O352" s="42" t="s">
        <v>225</v>
      </c>
      <c r="P352" s="20" t="s">
        <v>225</v>
      </c>
      <c r="Q352" s="42" t="s">
        <v>1843</v>
      </c>
      <c r="R352" s="20">
        <v>6335</v>
      </c>
      <c r="S352" s="20" t="s">
        <v>2351</v>
      </c>
      <c r="T352" s="59"/>
      <c r="U352" s="59"/>
      <c r="V352" s="23">
        <f t="shared" si="286"/>
        <v>0</v>
      </c>
      <c r="W352" s="80" t="str">
        <f t="shared" ref="W352:W355" si="289">+IF(V352=0,"","A détailler en PM/PI/PS/PA")</f>
        <v/>
      </c>
      <c r="X352" s="6"/>
      <c r="Y352" s="38">
        <f t="shared" si="287"/>
        <v>0</v>
      </c>
      <c r="Z352" s="57"/>
      <c r="AA352" s="6"/>
      <c r="AB352" s="6"/>
      <c r="AC352" s="6"/>
      <c r="AD352" s="6"/>
      <c r="AE352" s="6"/>
      <c r="AF352" s="6"/>
      <c r="AG352" s="6"/>
      <c r="AH352" s="6"/>
      <c r="AI352" s="6"/>
      <c r="AJ352" s="6"/>
      <c r="AK352" s="861"/>
    </row>
    <row r="353" spans="3:37" x14ac:dyDescent="0.25">
      <c r="C353" s="46"/>
      <c r="D353" s="46"/>
      <c r="E353" s="46"/>
      <c r="F353" s="46"/>
      <c r="G353" s="46"/>
      <c r="H353" s="46"/>
      <c r="I353" s="46"/>
      <c r="J353" s="46"/>
      <c r="K353" s="46"/>
      <c r="L353" s="46"/>
      <c r="M353" s="46"/>
      <c r="N353" s="46"/>
      <c r="O353" s="42" t="s">
        <v>225</v>
      </c>
      <c r="P353" s="20" t="s">
        <v>225</v>
      </c>
      <c r="Q353" s="42" t="s">
        <v>1843</v>
      </c>
      <c r="R353" s="20">
        <v>6336</v>
      </c>
      <c r="S353" s="20" t="s">
        <v>727</v>
      </c>
      <c r="T353" s="59"/>
      <c r="U353" s="59"/>
      <c r="V353" s="23">
        <f t="shared" si="286"/>
        <v>0</v>
      </c>
      <c r="W353" s="80" t="str">
        <f t="shared" si="289"/>
        <v/>
      </c>
      <c r="X353" s="6"/>
      <c r="Y353" s="38">
        <f t="shared" si="287"/>
        <v>0</v>
      </c>
      <c r="Z353" s="57"/>
      <c r="AA353" s="6"/>
      <c r="AB353" s="6"/>
      <c r="AC353" s="6"/>
      <c r="AD353" s="6"/>
      <c r="AE353" s="6"/>
      <c r="AF353" s="6"/>
      <c r="AG353" s="6"/>
      <c r="AH353" s="6"/>
      <c r="AI353" s="6"/>
      <c r="AJ353" s="6"/>
      <c r="AK353" s="861"/>
    </row>
    <row r="354" spans="3:37" ht="20.399999999999999" x14ac:dyDescent="0.25">
      <c r="C354" s="46"/>
      <c r="D354" s="46"/>
      <c r="E354" s="46"/>
      <c r="F354" s="46"/>
      <c r="G354" s="46"/>
      <c r="H354" s="46"/>
      <c r="I354" s="46"/>
      <c r="J354" s="46"/>
      <c r="K354" s="46"/>
      <c r="L354" s="46"/>
      <c r="M354" s="46"/>
      <c r="N354" s="46"/>
      <c r="O354" s="42" t="s">
        <v>225</v>
      </c>
      <c r="P354" s="20" t="s">
        <v>225</v>
      </c>
      <c r="Q354" s="42" t="s">
        <v>1843</v>
      </c>
      <c r="R354" s="20">
        <v>6337</v>
      </c>
      <c r="S354" s="20" t="s">
        <v>2216</v>
      </c>
      <c r="T354" s="59"/>
      <c r="U354" s="59"/>
      <c r="V354" s="23">
        <f t="shared" si="286"/>
        <v>0</v>
      </c>
      <c r="W354" s="80" t="str">
        <f t="shared" si="289"/>
        <v/>
      </c>
      <c r="X354" s="6"/>
      <c r="Y354" s="38">
        <f t="shared" si="287"/>
        <v>0</v>
      </c>
      <c r="Z354" s="57"/>
      <c r="AA354" s="6"/>
      <c r="AB354" s="6"/>
      <c r="AC354" s="6"/>
      <c r="AD354" s="6"/>
      <c r="AE354" s="6"/>
      <c r="AF354" s="6"/>
      <c r="AG354" s="6"/>
      <c r="AH354" s="6"/>
      <c r="AI354" s="6"/>
      <c r="AJ354" s="6"/>
      <c r="AK354" s="861"/>
    </row>
    <row r="355" spans="3:37" x14ac:dyDescent="0.25">
      <c r="C355" s="46"/>
      <c r="D355" s="46"/>
      <c r="E355" s="46"/>
      <c r="F355" s="46"/>
      <c r="G355" s="46"/>
      <c r="H355" s="46"/>
      <c r="I355" s="46"/>
      <c r="J355" s="46"/>
      <c r="K355" s="46"/>
      <c r="L355" s="46"/>
      <c r="M355" s="46"/>
      <c r="N355" s="46"/>
      <c r="O355" s="42" t="s">
        <v>225</v>
      </c>
      <c r="P355" s="20" t="s">
        <v>225</v>
      </c>
      <c r="Q355" s="42" t="s">
        <v>1843</v>
      </c>
      <c r="R355" s="20">
        <v>6338</v>
      </c>
      <c r="S355" s="20" t="s">
        <v>1379</v>
      </c>
      <c r="T355" s="59"/>
      <c r="U355" s="59"/>
      <c r="V355" s="23">
        <f t="shared" si="286"/>
        <v>0</v>
      </c>
      <c r="W355" s="80" t="str">
        <f t="shared" si="289"/>
        <v/>
      </c>
      <c r="X355" s="6"/>
      <c r="Y355" s="38">
        <f t="shared" si="287"/>
        <v>0</v>
      </c>
      <c r="Z355" s="57"/>
      <c r="AA355" s="6"/>
      <c r="AB355" s="6"/>
      <c r="AC355" s="6"/>
      <c r="AD355" s="6"/>
      <c r="AE355" s="6"/>
      <c r="AF355" s="6"/>
      <c r="AG355" s="6"/>
      <c r="AH355" s="6"/>
      <c r="AI355" s="6"/>
      <c r="AJ355" s="6"/>
      <c r="AK355" s="861"/>
    </row>
    <row r="356" spans="3:37" x14ac:dyDescent="0.25">
      <c r="C356" s="46"/>
      <c r="D356" s="46"/>
      <c r="E356" s="46"/>
      <c r="F356" s="46"/>
      <c r="G356" s="46"/>
      <c r="H356" s="46"/>
      <c r="I356" s="46"/>
      <c r="J356" s="46"/>
      <c r="K356" s="46"/>
      <c r="L356" s="46"/>
      <c r="M356" s="46"/>
      <c r="N356" s="46"/>
      <c r="O356" s="42" t="s">
        <v>225</v>
      </c>
      <c r="P356" s="20" t="s">
        <v>225</v>
      </c>
      <c r="Q356" s="42" t="s">
        <v>1843</v>
      </c>
      <c r="R356" s="20">
        <v>63381</v>
      </c>
      <c r="S356" s="20" t="s">
        <v>1535</v>
      </c>
      <c r="T356" s="59"/>
      <c r="U356" s="59"/>
      <c r="V356" s="23">
        <f t="shared" si="286"/>
        <v>0</v>
      </c>
      <c r="W356" s="80" t="str">
        <f>+IF(V356=0,"","A détailler en PS/PA")</f>
        <v/>
      </c>
      <c r="X356" s="6"/>
      <c r="Y356" s="38">
        <f t="shared" si="287"/>
        <v>0</v>
      </c>
      <c r="Z356" s="57"/>
      <c r="AA356" s="6"/>
      <c r="AB356" s="6"/>
      <c r="AC356" s="6"/>
      <c r="AD356" s="6"/>
      <c r="AE356" s="6"/>
      <c r="AF356" s="6"/>
      <c r="AG356" s="6"/>
      <c r="AH356" s="6"/>
      <c r="AI356" s="6"/>
      <c r="AJ356" s="6"/>
      <c r="AK356" s="861"/>
    </row>
    <row r="357" spans="3:37" x14ac:dyDescent="0.25">
      <c r="C357" s="46"/>
      <c r="D357" s="46"/>
      <c r="E357" s="46"/>
      <c r="F357" s="46"/>
      <c r="G357" s="46"/>
      <c r="H357" s="46"/>
      <c r="I357" s="46"/>
      <c r="J357" s="46"/>
      <c r="K357" s="46"/>
      <c r="L357" s="46"/>
      <c r="M357" s="46"/>
      <c r="N357" s="46"/>
      <c r="O357" s="42" t="s">
        <v>225</v>
      </c>
      <c r="P357" s="20" t="s">
        <v>225</v>
      </c>
      <c r="Q357" s="42" t="s">
        <v>1843</v>
      </c>
      <c r="R357" s="20">
        <v>63382</v>
      </c>
      <c r="S357" s="20" t="s">
        <v>1072</v>
      </c>
      <c r="T357" s="59"/>
      <c r="U357" s="59"/>
      <c r="V357" s="23">
        <f t="shared" si="286"/>
        <v>0</v>
      </c>
      <c r="W357" s="80" t="str">
        <f>+IF(V357=0,"","A détailler en PM/PI")</f>
        <v/>
      </c>
      <c r="X357" s="6"/>
      <c r="Y357" s="38">
        <f t="shared" si="287"/>
        <v>0</v>
      </c>
      <c r="Z357" s="57"/>
      <c r="AA357" s="6"/>
      <c r="AB357" s="6"/>
      <c r="AC357" s="6"/>
      <c r="AD357" s="6"/>
      <c r="AE357" s="6"/>
      <c r="AF357" s="6"/>
      <c r="AG357" s="6"/>
      <c r="AH357" s="6"/>
      <c r="AI357" s="6"/>
      <c r="AJ357" s="6"/>
      <c r="AK357" s="861"/>
    </row>
    <row r="358" spans="3:37" ht="20.399999999999999" x14ac:dyDescent="0.25">
      <c r="C358" s="46"/>
      <c r="D358" s="46"/>
      <c r="E358" s="46"/>
      <c r="F358" s="46"/>
      <c r="G358" s="46"/>
      <c r="H358" s="46"/>
      <c r="I358" s="46"/>
      <c r="J358" s="46"/>
      <c r="K358" s="46"/>
      <c r="L358" s="46"/>
      <c r="M358" s="46"/>
      <c r="N358" s="46"/>
      <c r="O358" s="42" t="s">
        <v>1557</v>
      </c>
      <c r="P358" s="54" t="s">
        <v>2402</v>
      </c>
      <c r="Q358" s="42" t="s">
        <v>1843</v>
      </c>
      <c r="R358" s="254" t="s">
        <v>522</v>
      </c>
      <c r="S358" s="54" t="s">
        <v>755</v>
      </c>
      <c r="T358" s="63"/>
      <c r="U358" s="63"/>
      <c r="V358" s="6"/>
      <c r="W358" s="6"/>
      <c r="X358" s="6"/>
      <c r="Y358" s="1"/>
      <c r="Z358" s="58"/>
      <c r="AA358" s="1"/>
      <c r="AB358" s="1"/>
      <c r="AC358" s="23">
        <f t="shared" ref="AC358:AC361" si="290">+AA358+AB358+V358+Y358+X358</f>
        <v>0</v>
      </c>
      <c r="AD358" s="38">
        <f t="shared" ref="AD358:AD361" si="291">SUM(AF358:AJ358)</f>
        <v>0</v>
      </c>
      <c r="AE358" s="31">
        <f t="shared" ref="AE358:AE361" si="292">AC358-AD358</f>
        <v>0</v>
      </c>
      <c r="AF358" s="31">
        <f t="shared" ref="AF358:AF361" si="293">+AC358-AG358</f>
        <v>0</v>
      </c>
      <c r="AG358" s="6"/>
      <c r="AH358" s="6"/>
      <c r="AI358" s="6"/>
      <c r="AJ358" s="6"/>
      <c r="AK358" s="861"/>
    </row>
    <row r="359" spans="3:37" ht="20.399999999999999" x14ac:dyDescent="0.25">
      <c r="C359" s="46"/>
      <c r="D359" s="46"/>
      <c r="E359" s="46"/>
      <c r="F359" s="46"/>
      <c r="G359" s="46"/>
      <c r="H359" s="46"/>
      <c r="I359" s="46"/>
      <c r="J359" s="46"/>
      <c r="K359" s="46"/>
      <c r="L359" s="46"/>
      <c r="M359" s="46"/>
      <c r="N359" s="46"/>
      <c r="O359" s="42" t="s">
        <v>1557</v>
      </c>
      <c r="P359" s="40" t="s">
        <v>2571</v>
      </c>
      <c r="Q359" s="42" t="s">
        <v>1843</v>
      </c>
      <c r="R359" s="132" t="s">
        <v>1836</v>
      </c>
      <c r="S359" s="40" t="s">
        <v>1551</v>
      </c>
      <c r="T359" s="63"/>
      <c r="U359" s="63"/>
      <c r="V359" s="6"/>
      <c r="W359" s="6"/>
      <c r="X359" s="6"/>
      <c r="Y359" s="1"/>
      <c r="Z359" s="58"/>
      <c r="AA359" s="1"/>
      <c r="AB359" s="1"/>
      <c r="AC359" s="23">
        <f t="shared" si="290"/>
        <v>0</v>
      </c>
      <c r="AD359" s="38">
        <f t="shared" si="291"/>
        <v>0</v>
      </c>
      <c r="AE359" s="31">
        <f t="shared" si="292"/>
        <v>0</v>
      </c>
      <c r="AF359" s="31">
        <f t="shared" si="293"/>
        <v>0</v>
      </c>
      <c r="AG359" s="6"/>
      <c r="AH359" s="6"/>
      <c r="AI359" s="6"/>
      <c r="AJ359" s="6"/>
      <c r="AK359" s="861"/>
    </row>
    <row r="360" spans="3:37" ht="20.399999999999999" x14ac:dyDescent="0.25">
      <c r="C360" s="46"/>
      <c r="D360" s="46"/>
      <c r="E360" s="46"/>
      <c r="F360" s="46"/>
      <c r="G360" s="46"/>
      <c r="H360" s="46"/>
      <c r="I360" s="46"/>
      <c r="J360" s="46"/>
      <c r="K360" s="46"/>
      <c r="L360" s="46"/>
      <c r="M360" s="46"/>
      <c r="N360" s="46"/>
      <c r="O360" s="42" t="s">
        <v>1557</v>
      </c>
      <c r="P360" s="40" t="s">
        <v>78</v>
      </c>
      <c r="Q360" s="42" t="s">
        <v>1843</v>
      </c>
      <c r="R360" s="132" t="s">
        <v>1495</v>
      </c>
      <c r="S360" s="40" t="s">
        <v>939</v>
      </c>
      <c r="T360" s="63"/>
      <c r="U360" s="63"/>
      <c r="V360" s="6"/>
      <c r="W360" s="6"/>
      <c r="X360" s="6"/>
      <c r="Y360" s="1"/>
      <c r="Z360" s="58"/>
      <c r="AA360" s="1"/>
      <c r="AB360" s="1"/>
      <c r="AC360" s="23">
        <f t="shared" si="290"/>
        <v>0</v>
      </c>
      <c r="AD360" s="38">
        <f t="shared" si="291"/>
        <v>0</v>
      </c>
      <c r="AE360" s="31">
        <f t="shared" si="292"/>
        <v>0</v>
      </c>
      <c r="AF360" s="31">
        <f t="shared" si="293"/>
        <v>0</v>
      </c>
      <c r="AG360" s="6"/>
      <c r="AH360" s="6"/>
      <c r="AI360" s="6"/>
      <c r="AJ360" s="6"/>
      <c r="AK360" s="861"/>
    </row>
    <row r="361" spans="3:37" ht="20.399999999999999" x14ac:dyDescent="0.25">
      <c r="C361" s="46"/>
      <c r="D361" s="46"/>
      <c r="E361" s="46"/>
      <c r="F361" s="46"/>
      <c r="G361" s="46"/>
      <c r="H361" s="46"/>
      <c r="I361" s="46"/>
      <c r="J361" s="46"/>
      <c r="K361" s="46"/>
      <c r="L361" s="46"/>
      <c r="M361" s="46"/>
      <c r="N361" s="46"/>
      <c r="O361" s="42" t="s">
        <v>1557</v>
      </c>
      <c r="P361" s="40" t="s">
        <v>1722</v>
      </c>
      <c r="Q361" s="42" t="s">
        <v>1843</v>
      </c>
      <c r="R361" s="132" t="s">
        <v>1660</v>
      </c>
      <c r="S361" s="40" t="s">
        <v>1552</v>
      </c>
      <c r="T361" s="63"/>
      <c r="U361" s="63"/>
      <c r="V361" s="6"/>
      <c r="W361" s="6"/>
      <c r="X361" s="6"/>
      <c r="Y361" s="1"/>
      <c r="Z361" s="58"/>
      <c r="AA361" s="1"/>
      <c r="AB361" s="1"/>
      <c r="AC361" s="23">
        <f t="shared" si="290"/>
        <v>0</v>
      </c>
      <c r="AD361" s="38">
        <f t="shared" si="291"/>
        <v>0</v>
      </c>
      <c r="AE361" s="31">
        <f t="shared" si="292"/>
        <v>0</v>
      </c>
      <c r="AF361" s="31">
        <f t="shared" si="293"/>
        <v>0</v>
      </c>
      <c r="AG361" s="6"/>
      <c r="AH361" s="6"/>
      <c r="AI361" s="6"/>
      <c r="AJ361" s="6"/>
      <c r="AK361" s="861"/>
    </row>
    <row r="362" spans="3:37" ht="20.399999999999999" x14ac:dyDescent="0.25">
      <c r="C362" s="46"/>
      <c r="D362" s="46"/>
      <c r="E362" s="46"/>
      <c r="F362" s="46"/>
      <c r="G362" s="46"/>
      <c r="H362" s="46"/>
      <c r="I362" s="46"/>
      <c r="J362" s="46"/>
      <c r="K362" s="46"/>
      <c r="L362" s="46"/>
      <c r="M362" s="46"/>
      <c r="N362" s="46"/>
      <c r="O362" s="283" t="s">
        <v>225</v>
      </c>
      <c r="P362" s="20" t="s">
        <v>225</v>
      </c>
      <c r="Q362" s="42" t="s">
        <v>1358</v>
      </c>
      <c r="R362" s="20">
        <v>6339</v>
      </c>
      <c r="S362" s="20" t="s">
        <v>216</v>
      </c>
      <c r="T362" s="59"/>
      <c r="U362" s="59"/>
      <c r="V362" s="23">
        <f>+T362-U362</f>
        <v>0</v>
      </c>
      <c r="W362" s="80" t="str">
        <f>+IF(V362=0,"","A détailler")</f>
        <v/>
      </c>
      <c r="X362" s="6"/>
      <c r="Y362" s="38">
        <f>-V362</f>
        <v>0</v>
      </c>
      <c r="Z362" s="57"/>
      <c r="AA362" s="6"/>
      <c r="AB362" s="6"/>
      <c r="AC362" s="6"/>
      <c r="AD362" s="6"/>
      <c r="AE362" s="6"/>
      <c r="AF362" s="6"/>
      <c r="AG362" s="6"/>
      <c r="AH362" s="6"/>
      <c r="AI362" s="6"/>
      <c r="AJ362" s="6"/>
      <c r="AK362" s="861"/>
    </row>
    <row r="363" spans="3:37" ht="20.399999999999999" x14ac:dyDescent="0.25">
      <c r="C363" s="46"/>
      <c r="D363" s="46"/>
      <c r="E363" s="46"/>
      <c r="F363" s="46"/>
      <c r="G363" s="46"/>
      <c r="H363" s="46"/>
      <c r="I363" s="46"/>
      <c r="J363" s="46"/>
      <c r="K363" s="46"/>
      <c r="L363" s="46"/>
      <c r="M363" s="46"/>
      <c r="N363" s="46"/>
      <c r="O363" s="283" t="s">
        <v>1557</v>
      </c>
      <c r="P363" s="40" t="s">
        <v>140</v>
      </c>
      <c r="Q363" s="232" t="s">
        <v>1358</v>
      </c>
      <c r="R363" s="254" t="s">
        <v>27</v>
      </c>
      <c r="S363" s="54" t="s">
        <v>696</v>
      </c>
      <c r="T363" s="63"/>
      <c r="U363" s="63"/>
      <c r="V363" s="6"/>
      <c r="W363" s="6"/>
      <c r="X363" s="6"/>
      <c r="Y363" s="1"/>
      <c r="Z363" s="1"/>
      <c r="AA363" s="1"/>
      <c r="AB363" s="1"/>
      <c r="AC363" s="23">
        <f t="shared" ref="AC363:AC366" si="294">+AA363+AB363+V363+Y363+X363</f>
        <v>0</v>
      </c>
      <c r="AD363" s="38">
        <f t="shared" ref="AD363:AD366" si="295">SUM(AF363:AJ363)</f>
        <v>0</v>
      </c>
      <c r="AE363" s="31">
        <f t="shared" ref="AE363:AE366" si="296">AC363-AD363</f>
        <v>0</v>
      </c>
      <c r="AF363" s="31">
        <f t="shared" ref="AF363:AF366" si="297">+AC363-AG363</f>
        <v>0</v>
      </c>
      <c r="AG363" s="6"/>
      <c r="AH363" s="6"/>
      <c r="AI363" s="6"/>
      <c r="AJ363" s="6"/>
      <c r="AK363" s="861"/>
    </row>
    <row r="364" spans="3:37" ht="20.399999999999999" x14ac:dyDescent="0.25">
      <c r="C364" s="46"/>
      <c r="D364" s="46"/>
      <c r="E364" s="46"/>
      <c r="F364" s="46"/>
      <c r="G364" s="46"/>
      <c r="H364" s="46"/>
      <c r="I364" s="46"/>
      <c r="J364" s="46"/>
      <c r="K364" s="46"/>
      <c r="L364" s="46"/>
      <c r="M364" s="46"/>
      <c r="N364" s="46"/>
      <c r="O364" s="283" t="s">
        <v>1557</v>
      </c>
      <c r="P364" s="40" t="s">
        <v>305</v>
      </c>
      <c r="Q364" s="232" t="s">
        <v>1358</v>
      </c>
      <c r="R364" s="132" t="s">
        <v>1206</v>
      </c>
      <c r="S364" s="40" t="s">
        <v>697</v>
      </c>
      <c r="T364" s="63"/>
      <c r="U364" s="63"/>
      <c r="V364" s="6"/>
      <c r="W364" s="6"/>
      <c r="X364" s="6"/>
      <c r="Y364" s="1"/>
      <c r="Z364" s="58"/>
      <c r="AA364" s="1"/>
      <c r="AB364" s="1"/>
      <c r="AC364" s="23">
        <f t="shared" si="294"/>
        <v>0</v>
      </c>
      <c r="AD364" s="38">
        <f t="shared" si="295"/>
        <v>0</v>
      </c>
      <c r="AE364" s="31">
        <f t="shared" si="296"/>
        <v>0</v>
      </c>
      <c r="AF364" s="31">
        <f t="shared" si="297"/>
        <v>0</v>
      </c>
      <c r="AG364" s="6"/>
      <c r="AH364" s="6"/>
      <c r="AI364" s="6"/>
      <c r="AJ364" s="6"/>
      <c r="AK364" s="861"/>
    </row>
    <row r="365" spans="3:37" ht="20.399999999999999" x14ac:dyDescent="0.25">
      <c r="C365" s="46"/>
      <c r="D365" s="46"/>
      <c r="E365" s="46"/>
      <c r="F365" s="46"/>
      <c r="G365" s="46"/>
      <c r="H365" s="46"/>
      <c r="I365" s="46"/>
      <c r="J365" s="46"/>
      <c r="K365" s="46"/>
      <c r="L365" s="46"/>
      <c r="M365" s="46"/>
      <c r="N365" s="46"/>
      <c r="O365" s="283" t="s">
        <v>1557</v>
      </c>
      <c r="P365" s="40" t="s">
        <v>465</v>
      </c>
      <c r="Q365" s="232" t="s">
        <v>1358</v>
      </c>
      <c r="R365" s="132" t="s">
        <v>1046</v>
      </c>
      <c r="S365" s="40" t="s">
        <v>1508</v>
      </c>
      <c r="T365" s="63"/>
      <c r="U365" s="63"/>
      <c r="V365" s="6"/>
      <c r="W365" s="6"/>
      <c r="X365" s="6"/>
      <c r="Y365" s="1"/>
      <c r="Z365" s="58"/>
      <c r="AA365" s="1"/>
      <c r="AB365" s="1"/>
      <c r="AC365" s="23">
        <f t="shared" si="294"/>
        <v>0</v>
      </c>
      <c r="AD365" s="38">
        <f t="shared" si="295"/>
        <v>0</v>
      </c>
      <c r="AE365" s="31">
        <f t="shared" si="296"/>
        <v>0</v>
      </c>
      <c r="AF365" s="31">
        <f t="shared" si="297"/>
        <v>0</v>
      </c>
      <c r="AG365" s="6"/>
      <c r="AH365" s="6"/>
      <c r="AI365" s="6"/>
      <c r="AJ365" s="6"/>
      <c r="AK365" s="861"/>
    </row>
    <row r="366" spans="3:37" ht="20.399999999999999" x14ac:dyDescent="0.25">
      <c r="C366" s="46"/>
      <c r="D366" s="46"/>
      <c r="E366" s="46"/>
      <c r="F366" s="46"/>
      <c r="G366" s="46"/>
      <c r="H366" s="46"/>
      <c r="I366" s="46"/>
      <c r="J366" s="46"/>
      <c r="K366" s="46"/>
      <c r="L366" s="46"/>
      <c r="M366" s="46"/>
      <c r="N366" s="46"/>
      <c r="O366" s="283" t="s">
        <v>1557</v>
      </c>
      <c r="P366" s="40" t="s">
        <v>2131</v>
      </c>
      <c r="Q366" s="232" t="s">
        <v>1358</v>
      </c>
      <c r="R366" s="132" t="s">
        <v>1209</v>
      </c>
      <c r="S366" s="40" t="s">
        <v>538</v>
      </c>
      <c r="T366" s="63"/>
      <c r="U366" s="63"/>
      <c r="V366" s="6"/>
      <c r="W366" s="6"/>
      <c r="X366" s="6"/>
      <c r="Y366" s="1"/>
      <c r="Z366" s="58"/>
      <c r="AA366" s="1"/>
      <c r="AB366" s="1"/>
      <c r="AC366" s="23">
        <f t="shared" si="294"/>
        <v>0</v>
      </c>
      <c r="AD366" s="38">
        <f t="shared" si="295"/>
        <v>0</v>
      </c>
      <c r="AE366" s="31">
        <f t="shared" si="296"/>
        <v>0</v>
      </c>
      <c r="AF366" s="31">
        <f t="shared" si="297"/>
        <v>0</v>
      </c>
      <c r="AG366" s="6"/>
      <c r="AH366" s="6"/>
      <c r="AI366" s="6"/>
      <c r="AJ366" s="6"/>
      <c r="AK366" s="861"/>
    </row>
    <row r="367" spans="3:37" x14ac:dyDescent="0.25">
      <c r="C367" s="46"/>
      <c r="D367" s="46"/>
      <c r="E367" s="46"/>
      <c r="F367" s="46"/>
      <c r="G367" s="46"/>
      <c r="H367" s="46"/>
      <c r="I367" s="46"/>
      <c r="J367" s="46"/>
      <c r="K367" s="46"/>
      <c r="L367" s="46"/>
      <c r="M367" s="46"/>
      <c r="N367" s="46"/>
      <c r="O367" s="283" t="s">
        <v>225</v>
      </c>
      <c r="P367" s="20" t="s">
        <v>225</v>
      </c>
      <c r="Q367" s="232" t="s">
        <v>536</v>
      </c>
      <c r="R367" s="20">
        <v>635</v>
      </c>
      <c r="S367" s="20" t="s">
        <v>728</v>
      </c>
      <c r="T367" s="59"/>
      <c r="U367" s="59"/>
      <c r="V367" s="23">
        <f t="shared" ref="V367:V432" si="298">+T367-U367</f>
        <v>0</v>
      </c>
      <c r="W367" s="80" t="str">
        <f t="shared" ref="W367:W368" si="299">+IF(V367=0,"","A détailler")</f>
        <v/>
      </c>
      <c r="X367" s="6"/>
      <c r="Y367" s="38">
        <f t="shared" ref="Y367:Y368" si="300">-V367</f>
        <v>0</v>
      </c>
      <c r="Z367" s="57"/>
      <c r="AA367" s="6"/>
      <c r="AB367" s="6"/>
      <c r="AC367" s="6"/>
      <c r="AD367" s="6"/>
      <c r="AE367" s="6"/>
      <c r="AF367" s="6"/>
      <c r="AG367" s="6"/>
      <c r="AH367" s="6"/>
      <c r="AI367" s="6"/>
      <c r="AJ367" s="6"/>
      <c r="AK367" s="861"/>
    </row>
    <row r="368" spans="3:37" x14ac:dyDescent="0.25">
      <c r="C368" s="46"/>
      <c r="D368" s="46"/>
      <c r="E368" s="46"/>
      <c r="F368" s="46"/>
      <c r="G368" s="46"/>
      <c r="H368" s="46"/>
      <c r="I368" s="46"/>
      <c r="J368" s="46"/>
      <c r="K368" s="46"/>
      <c r="L368" s="46"/>
      <c r="M368" s="46"/>
      <c r="N368" s="46"/>
      <c r="O368" s="42" t="s">
        <v>225</v>
      </c>
      <c r="P368" s="20" t="s">
        <v>225</v>
      </c>
      <c r="Q368" s="232" t="s">
        <v>536</v>
      </c>
      <c r="R368" s="20">
        <v>6351</v>
      </c>
      <c r="S368" s="20" t="s">
        <v>910</v>
      </c>
      <c r="T368" s="59"/>
      <c r="U368" s="59"/>
      <c r="V368" s="23">
        <f t="shared" si="298"/>
        <v>0</v>
      </c>
      <c r="W368" s="80" t="str">
        <f t="shared" si="299"/>
        <v/>
      </c>
      <c r="X368" s="6"/>
      <c r="Y368" s="38">
        <f t="shared" si="300"/>
        <v>0</v>
      </c>
      <c r="Z368" s="57"/>
      <c r="AA368" s="6"/>
      <c r="AB368" s="6"/>
      <c r="AC368" s="6"/>
      <c r="AD368" s="6"/>
      <c r="AE368" s="6"/>
      <c r="AF368" s="6"/>
      <c r="AG368" s="6"/>
      <c r="AH368" s="6"/>
      <c r="AI368" s="6"/>
      <c r="AJ368" s="6"/>
      <c r="AK368" s="861"/>
    </row>
    <row r="369" spans="3:37" ht="13.5" customHeight="1" x14ac:dyDescent="0.25">
      <c r="C369" s="46"/>
      <c r="D369" s="46"/>
      <c r="E369" s="46"/>
      <c r="F369" s="46"/>
      <c r="G369" s="46"/>
      <c r="H369" s="46"/>
      <c r="I369" s="46"/>
      <c r="J369" s="46"/>
      <c r="K369" s="46"/>
      <c r="L369" s="46"/>
      <c r="M369" s="46"/>
      <c r="N369" s="46"/>
      <c r="O369" s="42" t="s">
        <v>1557</v>
      </c>
      <c r="P369" s="295">
        <v>63511</v>
      </c>
      <c r="Q369" s="60" t="s">
        <v>536</v>
      </c>
      <c r="R369" s="295">
        <v>63511</v>
      </c>
      <c r="S369" s="295" t="s">
        <v>25</v>
      </c>
      <c r="T369" s="59"/>
      <c r="U369" s="59"/>
      <c r="V369" s="23">
        <f t="shared" si="298"/>
        <v>0</v>
      </c>
      <c r="W369" s="6"/>
      <c r="X369" s="87">
        <f>V371+V370</f>
        <v>0</v>
      </c>
      <c r="Y369" s="1"/>
      <c r="Z369" s="58"/>
      <c r="AA369" s="1"/>
      <c r="AB369" s="1"/>
      <c r="AC369" s="23">
        <f>+AA369+AB369+V369+Y369+X369</f>
        <v>0</v>
      </c>
      <c r="AD369" s="38">
        <f>SUM(AF369:AJ369)</f>
        <v>0</v>
      </c>
      <c r="AE369" s="31">
        <f>AC369-AD369</f>
        <v>0</v>
      </c>
      <c r="AF369" s="31">
        <f>AC369</f>
        <v>0</v>
      </c>
      <c r="AG369" s="6"/>
      <c r="AH369" s="6"/>
      <c r="AI369" s="6"/>
      <c r="AJ369" s="6"/>
      <c r="AK369" s="861"/>
    </row>
    <row r="370" spans="3:37" x14ac:dyDescent="0.25">
      <c r="C370" s="46"/>
      <c r="D370" s="46"/>
      <c r="E370" s="46"/>
      <c r="F370" s="46"/>
      <c r="G370" s="46"/>
      <c r="H370" s="46"/>
      <c r="I370" s="46"/>
      <c r="J370" s="46"/>
      <c r="K370" s="46"/>
      <c r="L370" s="46"/>
      <c r="M370" s="46"/>
      <c r="N370" s="46"/>
      <c r="O370" s="42" t="s">
        <v>225</v>
      </c>
      <c r="P370" s="20" t="s">
        <v>225</v>
      </c>
      <c r="Q370" s="232" t="s">
        <v>536</v>
      </c>
      <c r="R370" s="20">
        <v>635111</v>
      </c>
      <c r="S370" s="20" t="s">
        <v>2037</v>
      </c>
      <c r="T370" s="59"/>
      <c r="U370" s="59"/>
      <c r="V370" s="23">
        <f t="shared" si="298"/>
        <v>0</v>
      </c>
      <c r="W370" s="87" t="str">
        <f t="shared" ref="W370:W371" si="301">+IF(V370=0,"","Regroupement auto en 63511")</f>
        <v/>
      </c>
      <c r="X370" s="87">
        <f t="shared" ref="X370:X371" si="302">-V370</f>
        <v>0</v>
      </c>
      <c r="Y370" s="6"/>
      <c r="Z370" s="57"/>
      <c r="AA370" s="6"/>
      <c r="AB370" s="6"/>
      <c r="AC370" s="6"/>
      <c r="AD370" s="6"/>
      <c r="AE370" s="6"/>
      <c r="AF370" s="6"/>
      <c r="AG370" s="6"/>
      <c r="AH370" s="6"/>
      <c r="AI370" s="6"/>
      <c r="AJ370" s="6"/>
      <c r="AK370" s="861"/>
    </row>
    <row r="371" spans="3:37" x14ac:dyDescent="0.25">
      <c r="C371" s="46"/>
      <c r="D371" s="46"/>
      <c r="E371" s="46"/>
      <c r="F371" s="46"/>
      <c r="G371" s="46"/>
      <c r="H371" s="46"/>
      <c r="I371" s="46"/>
      <c r="J371" s="46"/>
      <c r="K371" s="46"/>
      <c r="L371" s="46"/>
      <c r="M371" s="46"/>
      <c r="N371" s="46"/>
      <c r="O371" s="42" t="s">
        <v>225</v>
      </c>
      <c r="P371" s="20" t="s">
        <v>225</v>
      </c>
      <c r="Q371" s="232" t="s">
        <v>536</v>
      </c>
      <c r="R371" s="20">
        <v>635112</v>
      </c>
      <c r="S371" s="20" t="s">
        <v>2550</v>
      </c>
      <c r="T371" s="59"/>
      <c r="U371" s="59"/>
      <c r="V371" s="23">
        <f t="shared" si="298"/>
        <v>0</v>
      </c>
      <c r="W371" s="87" t="str">
        <f t="shared" si="301"/>
        <v/>
      </c>
      <c r="X371" s="87">
        <f t="shared" si="302"/>
        <v>0</v>
      </c>
      <c r="Y371" s="6"/>
      <c r="Z371" s="57"/>
      <c r="AA371" s="6"/>
      <c r="AB371" s="6"/>
      <c r="AC371" s="6"/>
      <c r="AD371" s="6"/>
      <c r="AE371" s="6"/>
      <c r="AF371" s="6"/>
      <c r="AG371" s="6"/>
      <c r="AH371" s="6"/>
      <c r="AI371" s="6"/>
      <c r="AJ371" s="6"/>
      <c r="AK371" s="861"/>
    </row>
    <row r="372" spans="3:37" x14ac:dyDescent="0.25">
      <c r="C372" s="46"/>
      <c r="D372" s="46"/>
      <c r="E372" s="46"/>
      <c r="F372" s="46"/>
      <c r="G372" s="46"/>
      <c r="H372" s="46"/>
      <c r="I372" s="46"/>
      <c r="J372" s="46"/>
      <c r="K372" s="46"/>
      <c r="L372" s="46"/>
      <c r="M372" s="46"/>
      <c r="N372" s="46"/>
      <c r="O372" s="42" t="s">
        <v>1557</v>
      </c>
      <c r="P372" s="40">
        <v>63512</v>
      </c>
      <c r="Q372" s="232" t="s">
        <v>536</v>
      </c>
      <c r="R372" s="73">
        <v>63512</v>
      </c>
      <c r="S372" s="16" t="s">
        <v>152</v>
      </c>
      <c r="T372" s="59"/>
      <c r="U372" s="59"/>
      <c r="V372" s="23">
        <f t="shared" si="298"/>
        <v>0</v>
      </c>
      <c r="W372" s="6"/>
      <c r="X372" s="6"/>
      <c r="Y372" s="1"/>
      <c r="Z372" s="58"/>
      <c r="AA372" s="1"/>
      <c r="AB372" s="1"/>
      <c r="AC372" s="23">
        <f t="shared" ref="AC372:AC377" si="303">+AA372+AB372+V372+Y372+X372</f>
        <v>0</v>
      </c>
      <c r="AD372" s="38">
        <f t="shared" ref="AD372:AD377" si="304">SUM(AF372:AJ372)</f>
        <v>0</v>
      </c>
      <c r="AE372" s="31">
        <f t="shared" ref="AE372:AE377" si="305">AC372-AD372</f>
        <v>0</v>
      </c>
      <c r="AF372" s="31">
        <f t="shared" ref="AF372:AF374" si="306">AC372</f>
        <v>0</v>
      </c>
      <c r="AG372" s="6"/>
      <c r="AH372" s="6"/>
      <c r="AI372" s="6"/>
      <c r="AJ372" s="6"/>
      <c r="AK372" s="861"/>
    </row>
    <row r="373" spans="3:37" x14ac:dyDescent="0.25">
      <c r="C373" s="46"/>
      <c r="D373" s="46"/>
      <c r="E373" s="46"/>
      <c r="F373" s="46"/>
      <c r="G373" s="46"/>
      <c r="H373" s="46"/>
      <c r="I373" s="46"/>
      <c r="J373" s="46"/>
      <c r="K373" s="46"/>
      <c r="L373" s="46"/>
      <c r="M373" s="46"/>
      <c r="N373" s="46"/>
      <c r="O373" s="42" t="s">
        <v>1557</v>
      </c>
      <c r="P373" s="40">
        <v>63513</v>
      </c>
      <c r="Q373" s="232" t="s">
        <v>536</v>
      </c>
      <c r="R373" s="73">
        <v>63513</v>
      </c>
      <c r="S373" s="16" t="s">
        <v>2510</v>
      </c>
      <c r="T373" s="59"/>
      <c r="U373" s="59"/>
      <c r="V373" s="23">
        <f t="shared" si="298"/>
        <v>0</v>
      </c>
      <c r="W373" s="6"/>
      <c r="X373" s="6"/>
      <c r="Y373" s="1"/>
      <c r="Z373" s="58"/>
      <c r="AA373" s="1"/>
      <c r="AB373" s="1"/>
      <c r="AC373" s="23">
        <f t="shared" si="303"/>
        <v>0</v>
      </c>
      <c r="AD373" s="38">
        <f t="shared" si="304"/>
        <v>0</v>
      </c>
      <c r="AE373" s="31">
        <f t="shared" si="305"/>
        <v>0</v>
      </c>
      <c r="AF373" s="31">
        <f t="shared" si="306"/>
        <v>0</v>
      </c>
      <c r="AG373" s="6"/>
      <c r="AH373" s="6"/>
      <c r="AI373" s="6"/>
      <c r="AJ373" s="6"/>
      <c r="AK373" s="861"/>
    </row>
    <row r="374" spans="3:37" x14ac:dyDescent="0.25">
      <c r="C374" s="46"/>
      <c r="D374" s="46"/>
      <c r="E374" s="46"/>
      <c r="F374" s="46"/>
      <c r="G374" s="46"/>
      <c r="H374" s="46"/>
      <c r="I374" s="46"/>
      <c r="J374" s="46"/>
      <c r="K374" s="46"/>
      <c r="L374" s="46"/>
      <c r="M374" s="46"/>
      <c r="N374" s="46"/>
      <c r="O374" s="42" t="s">
        <v>1557</v>
      </c>
      <c r="P374" s="40">
        <v>63514</v>
      </c>
      <c r="Q374" s="232" t="s">
        <v>536</v>
      </c>
      <c r="R374" s="73">
        <v>63514</v>
      </c>
      <c r="S374" s="16" t="s">
        <v>894</v>
      </c>
      <c r="T374" s="59"/>
      <c r="U374" s="59"/>
      <c r="V374" s="23">
        <f t="shared" si="298"/>
        <v>0</v>
      </c>
      <c r="W374" s="6"/>
      <c r="X374" s="6"/>
      <c r="Y374" s="1"/>
      <c r="Z374" s="58"/>
      <c r="AA374" s="1"/>
      <c r="AB374" s="1"/>
      <c r="AC374" s="23">
        <f t="shared" si="303"/>
        <v>0</v>
      </c>
      <c r="AD374" s="38">
        <f t="shared" si="304"/>
        <v>0</v>
      </c>
      <c r="AE374" s="31">
        <f t="shared" si="305"/>
        <v>0</v>
      </c>
      <c r="AF374" s="31">
        <f t="shared" si="306"/>
        <v>0</v>
      </c>
      <c r="AG374" s="6"/>
      <c r="AH374" s="6"/>
      <c r="AI374" s="6"/>
      <c r="AJ374" s="6"/>
      <c r="AK374" s="861"/>
    </row>
    <row r="375" spans="3:37" x14ac:dyDescent="0.25">
      <c r="C375" s="46"/>
      <c r="D375" s="46"/>
      <c r="E375" s="46"/>
      <c r="F375" s="46"/>
      <c r="G375" s="46"/>
      <c r="H375" s="46"/>
      <c r="I375" s="46"/>
      <c r="J375" s="46"/>
      <c r="K375" s="46"/>
      <c r="L375" s="46"/>
      <c r="M375" s="46"/>
      <c r="N375" s="46"/>
      <c r="O375" s="42" t="s">
        <v>1557</v>
      </c>
      <c r="P375" s="54">
        <v>6352</v>
      </c>
      <c r="Q375" s="232" t="s">
        <v>536</v>
      </c>
      <c r="R375" s="244">
        <v>6352</v>
      </c>
      <c r="S375" s="213" t="s">
        <v>1979</v>
      </c>
      <c r="T375" s="59"/>
      <c r="U375" s="59"/>
      <c r="V375" s="23">
        <f t="shared" si="298"/>
        <v>0</v>
      </c>
      <c r="W375" s="6"/>
      <c r="X375" s="6"/>
      <c r="Y375" s="1"/>
      <c r="Z375" s="58"/>
      <c r="AA375" s="1"/>
      <c r="AB375" s="1"/>
      <c r="AC375" s="23">
        <f t="shared" si="303"/>
        <v>0</v>
      </c>
      <c r="AD375" s="38">
        <f t="shared" si="304"/>
        <v>0</v>
      </c>
      <c r="AE375" s="31">
        <f t="shared" si="305"/>
        <v>0</v>
      </c>
      <c r="AF375" s="6"/>
      <c r="AG375" s="6"/>
      <c r="AH375" s="6"/>
      <c r="AI375" s="6"/>
      <c r="AJ375" s="130">
        <f>AC375</f>
        <v>0</v>
      </c>
      <c r="AK375" s="861"/>
    </row>
    <row r="376" spans="3:37" x14ac:dyDescent="0.25">
      <c r="C376" s="46"/>
      <c r="D376" s="46"/>
      <c r="E376" s="46"/>
      <c r="F376" s="46"/>
      <c r="G376" s="46"/>
      <c r="H376" s="46"/>
      <c r="I376" s="46"/>
      <c r="J376" s="46"/>
      <c r="K376" s="46"/>
      <c r="L376" s="46"/>
      <c r="M376" s="46"/>
      <c r="N376" s="46"/>
      <c r="O376" s="42" t="s">
        <v>1557</v>
      </c>
      <c r="P376" s="54">
        <v>6353</v>
      </c>
      <c r="Q376" s="232" t="s">
        <v>536</v>
      </c>
      <c r="R376" s="73">
        <v>6353</v>
      </c>
      <c r="S376" s="16" t="s">
        <v>2513</v>
      </c>
      <c r="T376" s="59"/>
      <c r="U376" s="59"/>
      <c r="V376" s="23">
        <f t="shared" si="298"/>
        <v>0</v>
      </c>
      <c r="W376" s="6"/>
      <c r="X376" s="6"/>
      <c r="Y376" s="1"/>
      <c r="Z376" s="58"/>
      <c r="AA376" s="1"/>
      <c r="AB376" s="1"/>
      <c r="AC376" s="23">
        <f t="shared" si="303"/>
        <v>0</v>
      </c>
      <c r="AD376" s="38">
        <f t="shared" si="304"/>
        <v>0</v>
      </c>
      <c r="AE376" s="31">
        <f t="shared" si="305"/>
        <v>0</v>
      </c>
      <c r="AF376" s="31">
        <f t="shared" ref="AF376:AF377" si="307">AC376</f>
        <v>0</v>
      </c>
      <c r="AG376" s="6"/>
      <c r="AH376" s="6"/>
      <c r="AI376" s="6"/>
      <c r="AJ376" s="6"/>
      <c r="AK376" s="861"/>
    </row>
    <row r="377" spans="3:37" x14ac:dyDescent="0.25">
      <c r="C377" s="46"/>
      <c r="D377" s="46"/>
      <c r="E377" s="46"/>
      <c r="F377" s="46"/>
      <c r="G377" s="46"/>
      <c r="H377" s="46"/>
      <c r="I377" s="46"/>
      <c r="J377" s="46"/>
      <c r="K377" s="46"/>
      <c r="L377" s="46"/>
      <c r="M377" s="46"/>
      <c r="N377" s="46"/>
      <c r="O377" s="42" t="s">
        <v>1557</v>
      </c>
      <c r="P377" s="54">
        <v>6354</v>
      </c>
      <c r="Q377" s="232" t="s">
        <v>536</v>
      </c>
      <c r="R377" s="73">
        <v>6354</v>
      </c>
      <c r="S377" s="16" t="s">
        <v>2180</v>
      </c>
      <c r="T377" s="59"/>
      <c r="U377" s="59"/>
      <c r="V377" s="23">
        <f t="shared" si="298"/>
        <v>0</v>
      </c>
      <c r="W377" s="6"/>
      <c r="X377" s="87">
        <f>+V378</f>
        <v>0</v>
      </c>
      <c r="Y377" s="1"/>
      <c r="Z377" s="58"/>
      <c r="AA377" s="1"/>
      <c r="AB377" s="1"/>
      <c r="AC377" s="23">
        <f t="shared" si="303"/>
        <v>0</v>
      </c>
      <c r="AD377" s="38">
        <f t="shared" si="304"/>
        <v>0</v>
      </c>
      <c r="AE377" s="31">
        <f t="shared" si="305"/>
        <v>0</v>
      </c>
      <c r="AF377" s="31">
        <f t="shared" si="307"/>
        <v>0</v>
      </c>
      <c r="AG377" s="6"/>
      <c r="AH377" s="6"/>
      <c r="AI377" s="6"/>
      <c r="AJ377" s="6"/>
      <c r="AK377" s="861"/>
    </row>
    <row r="378" spans="3:37" x14ac:dyDescent="0.25">
      <c r="C378" s="46"/>
      <c r="D378" s="46"/>
      <c r="E378" s="46"/>
      <c r="F378" s="46"/>
      <c r="G378" s="46"/>
      <c r="H378" s="46"/>
      <c r="I378" s="46"/>
      <c r="J378" s="46"/>
      <c r="K378" s="46"/>
      <c r="L378" s="46"/>
      <c r="M378" s="46"/>
      <c r="N378" s="46"/>
      <c r="O378" s="42" t="s">
        <v>225</v>
      </c>
      <c r="P378" s="20" t="s">
        <v>225</v>
      </c>
      <c r="Q378" s="232" t="s">
        <v>536</v>
      </c>
      <c r="R378" s="20">
        <v>63541</v>
      </c>
      <c r="S378" s="20" t="s">
        <v>51</v>
      </c>
      <c r="T378" s="59"/>
      <c r="U378" s="59"/>
      <c r="V378" s="23">
        <f t="shared" si="298"/>
        <v>0</v>
      </c>
      <c r="W378" s="87" t="str">
        <f>+IF(V378=0,"","Regroupement auto en 6354")</f>
        <v/>
      </c>
      <c r="X378" s="87">
        <f>-V378</f>
        <v>0</v>
      </c>
      <c r="Y378" s="6"/>
      <c r="Z378" s="57"/>
      <c r="AA378" s="6"/>
      <c r="AB378" s="6"/>
      <c r="AC378" s="6"/>
      <c r="AD378" s="6"/>
      <c r="AE378" s="6"/>
      <c r="AF378" s="6"/>
      <c r="AG378" s="6"/>
      <c r="AH378" s="6"/>
      <c r="AI378" s="6"/>
      <c r="AJ378" s="6"/>
      <c r="AK378" s="861"/>
    </row>
    <row r="379" spans="3:37" x14ac:dyDescent="0.25">
      <c r="C379" s="46"/>
      <c r="D379" s="46"/>
      <c r="E379" s="46"/>
      <c r="F379" s="46"/>
      <c r="G379" s="46"/>
      <c r="H379" s="46"/>
      <c r="I379" s="46"/>
      <c r="J379" s="46"/>
      <c r="K379" s="46"/>
      <c r="L379" s="46"/>
      <c r="M379" s="46"/>
      <c r="N379" s="46"/>
      <c r="O379" s="42" t="s">
        <v>1557</v>
      </c>
      <c r="P379" s="54">
        <v>6358</v>
      </c>
      <c r="Q379" s="232" t="s">
        <v>536</v>
      </c>
      <c r="R379" s="73">
        <v>6358</v>
      </c>
      <c r="S379" s="16" t="s">
        <v>871</v>
      </c>
      <c r="T379" s="59"/>
      <c r="U379" s="59"/>
      <c r="V379" s="23">
        <f t="shared" si="298"/>
        <v>0</v>
      </c>
      <c r="W379" s="6"/>
      <c r="X379" s="6"/>
      <c r="Y379" s="1"/>
      <c r="Z379" s="58"/>
      <c r="AA379" s="1"/>
      <c r="AB379" s="1"/>
      <c r="AC379" s="23">
        <f t="shared" ref="AC379:AC380" si="308">+AA379+AB379+V379+Y379+X379</f>
        <v>0</v>
      </c>
      <c r="AD379" s="38">
        <f t="shared" ref="AD379:AD380" si="309">SUM(AF379:AJ379)</f>
        <v>0</v>
      </c>
      <c r="AE379" s="31">
        <f t="shared" ref="AE379:AE380" si="310">AC379-AD379</f>
        <v>0</v>
      </c>
      <c r="AF379" s="31">
        <f t="shared" ref="AF379:AF380" si="311">AC379</f>
        <v>0</v>
      </c>
      <c r="AG379" s="6"/>
      <c r="AH379" s="6"/>
      <c r="AI379" s="6"/>
      <c r="AJ379" s="6"/>
      <c r="AK379" s="861"/>
    </row>
    <row r="380" spans="3:37" x14ac:dyDescent="0.25">
      <c r="C380" s="46"/>
      <c r="D380" s="46"/>
      <c r="E380" s="46"/>
      <c r="F380" s="46"/>
      <c r="G380" s="46"/>
      <c r="H380" s="46"/>
      <c r="I380" s="46"/>
      <c r="J380" s="46"/>
      <c r="K380" s="46"/>
      <c r="L380" s="46"/>
      <c r="M380" s="46"/>
      <c r="N380" s="46"/>
      <c r="O380" s="42" t="s">
        <v>1557</v>
      </c>
      <c r="P380" s="54">
        <v>637</v>
      </c>
      <c r="Q380" s="232" t="s">
        <v>536</v>
      </c>
      <c r="R380" s="73">
        <v>637</v>
      </c>
      <c r="S380" s="16" t="s">
        <v>1822</v>
      </c>
      <c r="T380" s="59"/>
      <c r="U380" s="59"/>
      <c r="V380" s="23">
        <f t="shared" si="298"/>
        <v>0</v>
      </c>
      <c r="W380" s="6"/>
      <c r="X380" s="6"/>
      <c r="Y380" s="1"/>
      <c r="Z380" s="58"/>
      <c r="AA380" s="1"/>
      <c r="AB380" s="1"/>
      <c r="AC380" s="23">
        <f t="shared" si="308"/>
        <v>0</v>
      </c>
      <c r="AD380" s="38">
        <f t="shared" si="309"/>
        <v>0</v>
      </c>
      <c r="AE380" s="31">
        <f t="shared" si="310"/>
        <v>0</v>
      </c>
      <c r="AF380" s="31">
        <f t="shared" si="311"/>
        <v>0</v>
      </c>
      <c r="AG380" s="6"/>
      <c r="AH380" s="6"/>
      <c r="AI380" s="6"/>
      <c r="AJ380" s="6"/>
      <c r="AK380" s="861"/>
    </row>
    <row r="381" spans="3:37" x14ac:dyDescent="0.25">
      <c r="C381" s="46"/>
      <c r="D381" s="46"/>
      <c r="E381" s="46"/>
      <c r="F381" s="46"/>
      <c r="G381" s="46"/>
      <c r="H381" s="46"/>
      <c r="I381" s="46"/>
      <c r="J381" s="46"/>
      <c r="K381" s="46"/>
      <c r="L381" s="46"/>
      <c r="M381" s="46"/>
      <c r="N381" s="46"/>
      <c r="O381" s="42" t="s">
        <v>225</v>
      </c>
      <c r="P381" s="20" t="s">
        <v>225</v>
      </c>
      <c r="Q381" s="232" t="s">
        <v>1843</v>
      </c>
      <c r="R381" s="20">
        <v>6411</v>
      </c>
      <c r="S381" s="20" t="s">
        <v>237</v>
      </c>
      <c r="T381" s="59"/>
      <c r="U381" s="59"/>
      <c r="V381" s="23">
        <f t="shared" si="298"/>
        <v>0</v>
      </c>
      <c r="W381" s="80" t="str">
        <f t="shared" ref="W381:W432" si="312">+IF(V381=0,"","A détailler en PS/PA")</f>
        <v/>
      </c>
      <c r="X381" s="6"/>
      <c r="Y381" s="38">
        <f t="shared" ref="Y381:Y432" si="313">-V381</f>
        <v>0</v>
      </c>
      <c r="Z381" s="57"/>
      <c r="AA381" s="6"/>
      <c r="AB381" s="6"/>
      <c r="AC381" s="6"/>
      <c r="AD381" s="6"/>
      <c r="AE381" s="6"/>
      <c r="AF381" s="6"/>
      <c r="AG381" s="6"/>
      <c r="AH381" s="6"/>
      <c r="AI381" s="6"/>
      <c r="AJ381" s="6"/>
      <c r="AK381" s="861"/>
    </row>
    <row r="382" spans="3:37" x14ac:dyDescent="0.25">
      <c r="C382" s="46"/>
      <c r="D382" s="46"/>
      <c r="E382" s="46"/>
      <c r="F382" s="46"/>
      <c r="G382" s="46"/>
      <c r="H382" s="46"/>
      <c r="I382" s="46"/>
      <c r="J382" s="46"/>
      <c r="K382" s="46"/>
      <c r="L382" s="46"/>
      <c r="M382" s="46"/>
      <c r="N382" s="46"/>
      <c r="O382" s="42" t="s">
        <v>225</v>
      </c>
      <c r="P382" s="20" t="s">
        <v>225</v>
      </c>
      <c r="Q382" s="232" t="s">
        <v>1843</v>
      </c>
      <c r="R382" s="20">
        <v>64111</v>
      </c>
      <c r="S382" s="20" t="s">
        <v>236</v>
      </c>
      <c r="T382" s="59"/>
      <c r="U382" s="59"/>
      <c r="V382" s="23">
        <f t="shared" si="298"/>
        <v>0</v>
      </c>
      <c r="W382" s="80" t="str">
        <f t="shared" si="312"/>
        <v/>
      </c>
      <c r="X382" s="6"/>
      <c r="Y382" s="38">
        <f t="shared" si="313"/>
        <v>0</v>
      </c>
      <c r="Z382" s="57"/>
      <c r="AA382" s="6"/>
      <c r="AB382" s="6"/>
      <c r="AC382" s="6"/>
      <c r="AD382" s="6"/>
      <c r="AE382" s="6"/>
      <c r="AF382" s="6"/>
      <c r="AG382" s="6"/>
      <c r="AH382" s="6"/>
      <c r="AI382" s="6"/>
      <c r="AJ382" s="6"/>
      <c r="AK382" s="861"/>
    </row>
    <row r="383" spans="3:37" x14ac:dyDescent="0.25">
      <c r="C383" s="46"/>
      <c r="D383" s="46"/>
      <c r="E383" s="46"/>
      <c r="F383" s="46"/>
      <c r="G383" s="46"/>
      <c r="H383" s="46"/>
      <c r="I383" s="46"/>
      <c r="J383" s="46"/>
      <c r="K383" s="46"/>
      <c r="L383" s="46"/>
      <c r="M383" s="46"/>
      <c r="N383" s="46"/>
      <c r="O383" s="42" t="s">
        <v>225</v>
      </c>
      <c r="P383" s="20" t="s">
        <v>225</v>
      </c>
      <c r="Q383" s="232" t="s">
        <v>1843</v>
      </c>
      <c r="R383" s="20">
        <v>64112</v>
      </c>
      <c r="S383" s="20" t="s">
        <v>2056</v>
      </c>
      <c r="T383" s="59"/>
      <c r="U383" s="59"/>
      <c r="V383" s="23">
        <f t="shared" si="298"/>
        <v>0</v>
      </c>
      <c r="W383" s="80" t="str">
        <f t="shared" si="312"/>
        <v/>
      </c>
      <c r="X383" s="6"/>
      <c r="Y383" s="38">
        <f t="shared" si="313"/>
        <v>0</v>
      </c>
      <c r="Z383" s="57"/>
      <c r="AA383" s="6"/>
      <c r="AB383" s="6"/>
      <c r="AC383" s="6"/>
      <c r="AD383" s="6"/>
      <c r="AE383" s="6"/>
      <c r="AF383" s="6"/>
      <c r="AG383" s="6"/>
      <c r="AH383" s="6"/>
      <c r="AI383" s="6"/>
      <c r="AJ383" s="6"/>
      <c r="AK383" s="861"/>
    </row>
    <row r="384" spans="3:37" x14ac:dyDescent="0.25">
      <c r="C384" s="46"/>
      <c r="D384" s="46"/>
      <c r="E384" s="46"/>
      <c r="F384" s="46"/>
      <c r="G384" s="46"/>
      <c r="H384" s="46"/>
      <c r="I384" s="46"/>
      <c r="J384" s="46"/>
      <c r="K384" s="46"/>
      <c r="L384" s="46"/>
      <c r="M384" s="46"/>
      <c r="N384" s="46"/>
      <c r="O384" s="42" t="s">
        <v>225</v>
      </c>
      <c r="P384" s="20" t="s">
        <v>225</v>
      </c>
      <c r="Q384" s="232" t="s">
        <v>1843</v>
      </c>
      <c r="R384" s="20">
        <v>64113</v>
      </c>
      <c r="S384" s="20" t="s">
        <v>2569</v>
      </c>
      <c r="T384" s="59"/>
      <c r="U384" s="59"/>
      <c r="V384" s="23">
        <f t="shared" si="298"/>
        <v>0</v>
      </c>
      <c r="W384" s="80" t="str">
        <f t="shared" si="312"/>
        <v/>
      </c>
      <c r="X384" s="6"/>
      <c r="Y384" s="38">
        <f t="shared" si="313"/>
        <v>0</v>
      </c>
      <c r="Z384" s="57"/>
      <c r="AA384" s="6"/>
      <c r="AB384" s="6"/>
      <c r="AC384" s="6"/>
      <c r="AD384" s="6"/>
      <c r="AE384" s="6"/>
      <c r="AF384" s="6"/>
      <c r="AG384" s="6"/>
      <c r="AH384" s="6"/>
      <c r="AI384" s="6"/>
      <c r="AJ384" s="6"/>
      <c r="AK384" s="861"/>
    </row>
    <row r="385" spans="3:37" x14ac:dyDescent="0.25">
      <c r="C385" s="46"/>
      <c r="D385" s="46"/>
      <c r="E385" s="46"/>
      <c r="F385" s="46"/>
      <c r="G385" s="46"/>
      <c r="H385" s="46"/>
      <c r="I385" s="46"/>
      <c r="J385" s="46"/>
      <c r="K385" s="46"/>
      <c r="L385" s="46"/>
      <c r="M385" s="46"/>
      <c r="N385" s="46"/>
      <c r="O385" s="42" t="s">
        <v>225</v>
      </c>
      <c r="P385" s="20" t="s">
        <v>225</v>
      </c>
      <c r="Q385" s="232" t="s">
        <v>1843</v>
      </c>
      <c r="R385" s="20">
        <v>64114</v>
      </c>
      <c r="S385" s="20" t="s">
        <v>1091</v>
      </c>
      <c r="T385" s="59"/>
      <c r="U385" s="59"/>
      <c r="V385" s="23">
        <f t="shared" si="298"/>
        <v>0</v>
      </c>
      <c r="W385" s="80" t="str">
        <f t="shared" si="312"/>
        <v/>
      </c>
      <c r="X385" s="6"/>
      <c r="Y385" s="38">
        <f t="shared" si="313"/>
        <v>0</v>
      </c>
      <c r="Z385" s="57"/>
      <c r="AA385" s="6"/>
      <c r="AB385" s="6"/>
      <c r="AC385" s="6"/>
      <c r="AD385" s="6"/>
      <c r="AE385" s="6"/>
      <c r="AF385" s="6"/>
      <c r="AG385" s="6"/>
      <c r="AH385" s="6"/>
      <c r="AI385" s="6"/>
      <c r="AJ385" s="6"/>
      <c r="AK385" s="861"/>
    </row>
    <row r="386" spans="3:37" x14ac:dyDescent="0.25">
      <c r="C386" s="46"/>
      <c r="D386" s="46"/>
      <c r="E386" s="46"/>
      <c r="F386" s="46"/>
      <c r="G386" s="46"/>
      <c r="H386" s="46"/>
      <c r="I386" s="46"/>
      <c r="J386" s="46"/>
      <c r="K386" s="46"/>
      <c r="L386" s="46"/>
      <c r="M386" s="46"/>
      <c r="N386" s="46"/>
      <c r="O386" s="42" t="s">
        <v>225</v>
      </c>
      <c r="P386" s="20" t="s">
        <v>225</v>
      </c>
      <c r="Q386" s="232" t="s">
        <v>1843</v>
      </c>
      <c r="R386" s="20">
        <v>64115</v>
      </c>
      <c r="S386" s="20" t="s">
        <v>1258</v>
      </c>
      <c r="T386" s="59"/>
      <c r="U386" s="59"/>
      <c r="V386" s="23">
        <f t="shared" si="298"/>
        <v>0</v>
      </c>
      <c r="W386" s="80" t="str">
        <f t="shared" si="312"/>
        <v/>
      </c>
      <c r="X386" s="6"/>
      <c r="Y386" s="38">
        <f t="shared" si="313"/>
        <v>0</v>
      </c>
      <c r="Z386" s="57"/>
      <c r="AA386" s="6"/>
      <c r="AB386" s="6"/>
      <c r="AC386" s="6"/>
      <c r="AD386" s="6"/>
      <c r="AE386" s="6"/>
      <c r="AF386" s="6"/>
      <c r="AG386" s="6"/>
      <c r="AH386" s="6"/>
      <c r="AI386" s="6"/>
      <c r="AJ386" s="6"/>
      <c r="AK386" s="861"/>
    </row>
    <row r="387" spans="3:37" x14ac:dyDescent="0.25">
      <c r="C387" s="46"/>
      <c r="D387" s="46"/>
      <c r="E387" s="46"/>
      <c r="F387" s="46"/>
      <c r="G387" s="46"/>
      <c r="H387" s="46"/>
      <c r="I387" s="46"/>
      <c r="J387" s="46"/>
      <c r="K387" s="46"/>
      <c r="L387" s="46"/>
      <c r="M387" s="46"/>
      <c r="N387" s="46"/>
      <c r="O387" s="42" t="s">
        <v>225</v>
      </c>
      <c r="P387" s="20" t="s">
        <v>225</v>
      </c>
      <c r="Q387" s="232" t="s">
        <v>1843</v>
      </c>
      <c r="R387" s="20">
        <v>64117</v>
      </c>
      <c r="S387" s="20" t="s">
        <v>750</v>
      </c>
      <c r="T387" s="59"/>
      <c r="U387" s="59"/>
      <c r="V387" s="23">
        <f t="shared" si="298"/>
        <v>0</v>
      </c>
      <c r="W387" s="80" t="str">
        <f t="shared" si="312"/>
        <v/>
      </c>
      <c r="X387" s="6"/>
      <c r="Y387" s="38">
        <f t="shared" si="313"/>
        <v>0</v>
      </c>
      <c r="Z387" s="57"/>
      <c r="AA387" s="6"/>
      <c r="AB387" s="6"/>
      <c r="AC387" s="6"/>
      <c r="AD387" s="6"/>
      <c r="AE387" s="6"/>
      <c r="AF387" s="6"/>
      <c r="AG387" s="6"/>
      <c r="AH387" s="6"/>
      <c r="AI387" s="6"/>
      <c r="AJ387" s="6"/>
      <c r="AK387" s="861"/>
    </row>
    <row r="388" spans="3:37" ht="20.399999999999999" x14ac:dyDescent="0.25">
      <c r="C388" s="46"/>
      <c r="D388" s="46"/>
      <c r="E388" s="46"/>
      <c r="F388" s="46"/>
      <c r="G388" s="46"/>
      <c r="H388" s="46"/>
      <c r="I388" s="46"/>
      <c r="J388" s="46"/>
      <c r="K388" s="46"/>
      <c r="L388" s="46"/>
      <c r="M388" s="46"/>
      <c r="N388" s="46"/>
      <c r="O388" s="42" t="s">
        <v>225</v>
      </c>
      <c r="P388" s="20" t="s">
        <v>225</v>
      </c>
      <c r="Q388" s="232" t="s">
        <v>1843</v>
      </c>
      <c r="R388" s="20">
        <v>641171</v>
      </c>
      <c r="S388" s="20" t="s">
        <v>936</v>
      </c>
      <c r="T388" s="59"/>
      <c r="U388" s="59"/>
      <c r="V388" s="23">
        <f t="shared" si="298"/>
        <v>0</v>
      </c>
      <c r="W388" s="80" t="str">
        <f t="shared" si="312"/>
        <v/>
      </c>
      <c r="X388" s="6"/>
      <c r="Y388" s="38">
        <f t="shared" si="313"/>
        <v>0</v>
      </c>
      <c r="Z388" s="57"/>
      <c r="AA388" s="6"/>
      <c r="AB388" s="6"/>
      <c r="AC388" s="6"/>
      <c r="AD388" s="6"/>
      <c r="AE388" s="6"/>
      <c r="AF388" s="6"/>
      <c r="AG388" s="6"/>
      <c r="AH388" s="6"/>
      <c r="AI388" s="6"/>
      <c r="AJ388" s="6"/>
      <c r="AK388" s="861"/>
    </row>
    <row r="389" spans="3:37" x14ac:dyDescent="0.25">
      <c r="C389" s="46"/>
      <c r="D389" s="46"/>
      <c r="E389" s="46"/>
      <c r="F389" s="46"/>
      <c r="G389" s="46"/>
      <c r="H389" s="46"/>
      <c r="I389" s="46"/>
      <c r="J389" s="46"/>
      <c r="K389" s="46"/>
      <c r="L389" s="46"/>
      <c r="M389" s="46"/>
      <c r="N389" s="46"/>
      <c r="O389" s="42" t="s">
        <v>225</v>
      </c>
      <c r="P389" s="20" t="s">
        <v>225</v>
      </c>
      <c r="Q389" s="232" t="s">
        <v>1843</v>
      </c>
      <c r="R389" s="20">
        <v>641172</v>
      </c>
      <c r="S389" s="20" t="s">
        <v>751</v>
      </c>
      <c r="T389" s="59"/>
      <c r="U389" s="59"/>
      <c r="V389" s="23">
        <f t="shared" si="298"/>
        <v>0</v>
      </c>
      <c r="W389" s="80" t="str">
        <f t="shared" si="312"/>
        <v/>
      </c>
      <c r="X389" s="6"/>
      <c r="Y389" s="38">
        <f t="shared" si="313"/>
        <v>0</v>
      </c>
      <c r="Z389" s="57"/>
      <c r="AA389" s="6"/>
      <c r="AB389" s="6"/>
      <c r="AC389" s="6"/>
      <c r="AD389" s="6"/>
      <c r="AE389" s="6"/>
      <c r="AF389" s="6"/>
      <c r="AG389" s="6"/>
      <c r="AH389" s="6"/>
      <c r="AI389" s="6"/>
      <c r="AJ389" s="6"/>
      <c r="AK389" s="861"/>
    </row>
    <row r="390" spans="3:37" x14ac:dyDescent="0.25">
      <c r="C390" s="46"/>
      <c r="D390" s="46"/>
      <c r="E390" s="46"/>
      <c r="F390" s="46"/>
      <c r="G390" s="46"/>
      <c r="H390" s="46"/>
      <c r="I390" s="46"/>
      <c r="J390" s="46"/>
      <c r="K390" s="46"/>
      <c r="L390" s="46"/>
      <c r="M390" s="46"/>
      <c r="N390" s="46"/>
      <c r="O390" s="42" t="s">
        <v>225</v>
      </c>
      <c r="P390" s="20" t="s">
        <v>225</v>
      </c>
      <c r="Q390" s="232" t="s">
        <v>1843</v>
      </c>
      <c r="R390" s="20">
        <v>641173</v>
      </c>
      <c r="S390" s="20" t="s">
        <v>752</v>
      </c>
      <c r="T390" s="59"/>
      <c r="U390" s="59"/>
      <c r="V390" s="23">
        <f t="shared" si="298"/>
        <v>0</v>
      </c>
      <c r="W390" s="80" t="str">
        <f t="shared" si="312"/>
        <v/>
      </c>
      <c r="X390" s="6"/>
      <c r="Y390" s="38">
        <f t="shared" si="313"/>
        <v>0</v>
      </c>
      <c r="Z390" s="57"/>
      <c r="AA390" s="6"/>
      <c r="AB390" s="6"/>
      <c r="AC390" s="6"/>
      <c r="AD390" s="6"/>
      <c r="AE390" s="6"/>
      <c r="AF390" s="6"/>
      <c r="AG390" s="6"/>
      <c r="AH390" s="6"/>
      <c r="AI390" s="6"/>
      <c r="AJ390" s="6"/>
      <c r="AK390" s="861"/>
    </row>
    <row r="391" spans="3:37" x14ac:dyDescent="0.25">
      <c r="C391" s="46"/>
      <c r="D391" s="46"/>
      <c r="E391" s="46"/>
      <c r="F391" s="46"/>
      <c r="G391" s="46"/>
      <c r="H391" s="46"/>
      <c r="I391" s="46"/>
      <c r="J391" s="46"/>
      <c r="K391" s="46"/>
      <c r="L391" s="46"/>
      <c r="M391" s="46"/>
      <c r="N391" s="46"/>
      <c r="O391" s="42" t="s">
        <v>225</v>
      </c>
      <c r="P391" s="20" t="s">
        <v>225</v>
      </c>
      <c r="Q391" s="232" t="s">
        <v>1843</v>
      </c>
      <c r="R391" s="20">
        <v>641175</v>
      </c>
      <c r="S391" s="20" t="s">
        <v>1799</v>
      </c>
      <c r="T391" s="59"/>
      <c r="U391" s="59"/>
      <c r="V391" s="23">
        <f t="shared" si="298"/>
        <v>0</v>
      </c>
      <c r="W391" s="80" t="str">
        <f t="shared" si="312"/>
        <v/>
      </c>
      <c r="X391" s="6"/>
      <c r="Y391" s="38">
        <f t="shared" si="313"/>
        <v>0</v>
      </c>
      <c r="Z391" s="57"/>
      <c r="AA391" s="6"/>
      <c r="AB391" s="6"/>
      <c r="AC391" s="6"/>
      <c r="AD391" s="6"/>
      <c r="AE391" s="6"/>
      <c r="AF391" s="6"/>
      <c r="AG391" s="6"/>
      <c r="AH391" s="6"/>
      <c r="AI391" s="6"/>
      <c r="AJ391" s="6"/>
      <c r="AK391" s="861"/>
    </row>
    <row r="392" spans="3:37" x14ac:dyDescent="0.25">
      <c r="C392" s="46"/>
      <c r="D392" s="46"/>
      <c r="E392" s="46"/>
      <c r="F392" s="46"/>
      <c r="G392" s="46"/>
      <c r="H392" s="46"/>
      <c r="I392" s="46"/>
      <c r="J392" s="46"/>
      <c r="K392" s="46"/>
      <c r="L392" s="46"/>
      <c r="M392" s="46"/>
      <c r="N392" s="46"/>
      <c r="O392" s="42" t="s">
        <v>225</v>
      </c>
      <c r="P392" s="20" t="s">
        <v>225</v>
      </c>
      <c r="Q392" s="232" t="s">
        <v>1843</v>
      </c>
      <c r="R392" s="366">
        <v>641176</v>
      </c>
      <c r="S392" s="366" t="s">
        <v>1329</v>
      </c>
      <c r="T392" s="59"/>
      <c r="U392" s="59"/>
      <c r="V392" s="23">
        <f t="shared" si="298"/>
        <v>0</v>
      </c>
      <c r="W392" s="80" t="str">
        <f t="shared" si="312"/>
        <v/>
      </c>
      <c r="X392" s="6"/>
      <c r="Y392" s="38">
        <f t="shared" si="313"/>
        <v>0</v>
      </c>
      <c r="Z392" s="57"/>
      <c r="AA392" s="6"/>
      <c r="AB392" s="6"/>
      <c r="AC392" s="6"/>
      <c r="AD392" s="6"/>
      <c r="AE392" s="6"/>
      <c r="AF392" s="6"/>
      <c r="AG392" s="6"/>
      <c r="AH392" s="6"/>
      <c r="AI392" s="6"/>
      <c r="AJ392" s="6"/>
      <c r="AK392" s="861"/>
    </row>
    <row r="393" spans="3:37" x14ac:dyDescent="0.25">
      <c r="C393" s="46"/>
      <c r="D393" s="46"/>
      <c r="E393" s="46"/>
      <c r="F393" s="46"/>
      <c r="G393" s="46"/>
      <c r="H393" s="46"/>
      <c r="I393" s="46"/>
      <c r="J393" s="46"/>
      <c r="K393" s="46"/>
      <c r="L393" s="46"/>
      <c r="M393" s="46"/>
      <c r="N393" s="46"/>
      <c r="O393" s="42" t="s">
        <v>225</v>
      </c>
      <c r="P393" s="20" t="s">
        <v>225</v>
      </c>
      <c r="Q393" s="232" t="s">
        <v>1843</v>
      </c>
      <c r="R393" s="366">
        <v>641177</v>
      </c>
      <c r="S393" s="366" t="s">
        <v>510</v>
      </c>
      <c r="T393" s="59"/>
      <c r="U393" s="59"/>
      <c r="V393" s="23">
        <f t="shared" si="298"/>
        <v>0</v>
      </c>
      <c r="W393" s="80" t="str">
        <f t="shared" si="312"/>
        <v/>
      </c>
      <c r="X393" s="6"/>
      <c r="Y393" s="38">
        <f t="shared" si="313"/>
        <v>0</v>
      </c>
      <c r="Z393" s="57"/>
      <c r="AA393" s="6"/>
      <c r="AB393" s="6"/>
      <c r="AC393" s="6"/>
      <c r="AD393" s="6"/>
      <c r="AE393" s="6"/>
      <c r="AF393" s="6"/>
      <c r="AG393" s="6"/>
      <c r="AH393" s="6"/>
      <c r="AI393" s="6"/>
      <c r="AJ393" s="6"/>
      <c r="AK393" s="861"/>
    </row>
    <row r="394" spans="3:37" x14ac:dyDescent="0.25">
      <c r="C394" s="46"/>
      <c r="D394" s="46"/>
      <c r="E394" s="46"/>
      <c r="F394" s="46"/>
      <c r="G394" s="46"/>
      <c r="H394" s="46"/>
      <c r="I394" s="46"/>
      <c r="J394" s="46"/>
      <c r="K394" s="46"/>
      <c r="L394" s="46"/>
      <c r="M394" s="46"/>
      <c r="N394" s="46"/>
      <c r="O394" s="42" t="s">
        <v>225</v>
      </c>
      <c r="P394" s="20" t="s">
        <v>225</v>
      </c>
      <c r="Q394" s="232" t="s">
        <v>1843</v>
      </c>
      <c r="R394" s="20">
        <v>641178</v>
      </c>
      <c r="S394" s="20" t="s">
        <v>1550</v>
      </c>
      <c r="T394" s="59"/>
      <c r="U394" s="59"/>
      <c r="V394" s="23">
        <f t="shared" si="298"/>
        <v>0</v>
      </c>
      <c r="W394" s="80" t="str">
        <f t="shared" si="312"/>
        <v/>
      </c>
      <c r="X394" s="6"/>
      <c r="Y394" s="38">
        <f t="shared" si="313"/>
        <v>0</v>
      </c>
      <c r="Z394" s="57"/>
      <c r="AA394" s="6"/>
      <c r="AB394" s="6"/>
      <c r="AC394" s="6"/>
      <c r="AD394" s="6"/>
      <c r="AE394" s="6"/>
      <c r="AF394" s="6"/>
      <c r="AG394" s="6"/>
      <c r="AH394" s="6"/>
      <c r="AI394" s="6"/>
      <c r="AJ394" s="6"/>
      <c r="AK394" s="861"/>
    </row>
    <row r="395" spans="3:37" x14ac:dyDescent="0.25">
      <c r="C395" s="46"/>
      <c r="D395" s="46"/>
      <c r="E395" s="46"/>
      <c r="F395" s="46"/>
      <c r="G395" s="46"/>
      <c r="H395" s="46"/>
      <c r="I395" s="46"/>
      <c r="J395" s="46"/>
      <c r="K395" s="46"/>
      <c r="L395" s="46"/>
      <c r="M395" s="46"/>
      <c r="N395" s="46"/>
      <c r="O395" s="42" t="s">
        <v>225</v>
      </c>
      <c r="P395" s="20" t="s">
        <v>225</v>
      </c>
      <c r="Q395" s="232" t="s">
        <v>1843</v>
      </c>
      <c r="R395" s="366">
        <v>6411782</v>
      </c>
      <c r="S395" s="366" t="s">
        <v>511</v>
      </c>
      <c r="T395" s="59"/>
      <c r="U395" s="59"/>
      <c r="V395" s="23">
        <f t="shared" si="298"/>
        <v>0</v>
      </c>
      <c r="W395" s="80" t="str">
        <f t="shared" si="312"/>
        <v/>
      </c>
      <c r="X395" s="6"/>
      <c r="Y395" s="38">
        <f t="shared" si="313"/>
        <v>0</v>
      </c>
      <c r="Z395" s="57"/>
      <c r="AA395" s="6"/>
      <c r="AB395" s="6"/>
      <c r="AC395" s="6"/>
      <c r="AD395" s="6"/>
      <c r="AE395" s="6"/>
      <c r="AF395" s="6"/>
      <c r="AG395" s="6"/>
      <c r="AH395" s="6"/>
      <c r="AI395" s="6"/>
      <c r="AJ395" s="6"/>
      <c r="AK395" s="861"/>
    </row>
    <row r="396" spans="3:37" x14ac:dyDescent="0.25">
      <c r="C396" s="46"/>
      <c r="D396" s="46"/>
      <c r="E396" s="46"/>
      <c r="F396" s="46"/>
      <c r="G396" s="46"/>
      <c r="H396" s="46"/>
      <c r="I396" s="46"/>
      <c r="J396" s="46"/>
      <c r="K396" s="46"/>
      <c r="L396" s="46"/>
      <c r="M396" s="46"/>
      <c r="N396" s="46"/>
      <c r="O396" s="42" t="s">
        <v>225</v>
      </c>
      <c r="P396" s="20" t="s">
        <v>225</v>
      </c>
      <c r="Q396" s="232" t="s">
        <v>1843</v>
      </c>
      <c r="R396" s="366">
        <v>6411788</v>
      </c>
      <c r="S396" s="366" t="s">
        <v>177</v>
      </c>
      <c r="T396" s="59"/>
      <c r="U396" s="59"/>
      <c r="V396" s="23">
        <f t="shared" si="298"/>
        <v>0</v>
      </c>
      <c r="W396" s="80" t="str">
        <f t="shared" si="312"/>
        <v/>
      </c>
      <c r="X396" s="6"/>
      <c r="Y396" s="38">
        <f t="shared" si="313"/>
        <v>0</v>
      </c>
      <c r="Z396" s="57"/>
      <c r="AA396" s="6"/>
      <c r="AB396" s="6"/>
      <c r="AC396" s="6"/>
      <c r="AD396" s="6"/>
      <c r="AE396" s="6"/>
      <c r="AF396" s="6"/>
      <c r="AG396" s="6"/>
      <c r="AH396" s="6"/>
      <c r="AI396" s="6"/>
      <c r="AJ396" s="6"/>
      <c r="AK396" s="861"/>
    </row>
    <row r="397" spans="3:37" x14ac:dyDescent="0.25">
      <c r="C397" s="46"/>
      <c r="D397" s="46"/>
      <c r="E397" s="46"/>
      <c r="F397" s="46"/>
      <c r="G397" s="46"/>
      <c r="H397" s="46"/>
      <c r="I397" s="46"/>
      <c r="J397" s="46"/>
      <c r="K397" s="46"/>
      <c r="L397" s="46"/>
      <c r="M397" s="46"/>
      <c r="N397" s="46"/>
      <c r="O397" s="42" t="s">
        <v>225</v>
      </c>
      <c r="P397" s="20" t="s">
        <v>225</v>
      </c>
      <c r="Q397" s="232" t="s">
        <v>1843</v>
      </c>
      <c r="R397" s="366">
        <v>6412</v>
      </c>
      <c r="S397" s="366" t="s">
        <v>512</v>
      </c>
      <c r="T397" s="59"/>
      <c r="U397" s="59"/>
      <c r="V397" s="23">
        <f t="shared" si="298"/>
        <v>0</v>
      </c>
      <c r="W397" s="80" t="str">
        <f t="shared" si="312"/>
        <v/>
      </c>
      <c r="X397" s="6"/>
      <c r="Y397" s="38">
        <f t="shared" si="313"/>
        <v>0</v>
      </c>
      <c r="Z397" s="57"/>
      <c r="AA397" s="6"/>
      <c r="AB397" s="6"/>
      <c r="AC397" s="6"/>
      <c r="AD397" s="6"/>
      <c r="AE397" s="6"/>
      <c r="AF397" s="6"/>
      <c r="AG397" s="6"/>
      <c r="AH397" s="6"/>
      <c r="AI397" s="6"/>
      <c r="AJ397" s="6"/>
      <c r="AK397" s="861"/>
    </row>
    <row r="398" spans="3:37" x14ac:dyDescent="0.25">
      <c r="C398" s="46"/>
      <c r="D398" s="46"/>
      <c r="E398" s="46"/>
      <c r="F398" s="46"/>
      <c r="G398" s="46"/>
      <c r="H398" s="46"/>
      <c r="I398" s="46"/>
      <c r="J398" s="46"/>
      <c r="K398" s="46"/>
      <c r="L398" s="46"/>
      <c r="M398" s="46"/>
      <c r="N398" s="46"/>
      <c r="O398" s="42" t="s">
        <v>225</v>
      </c>
      <c r="P398" s="20" t="s">
        <v>225</v>
      </c>
      <c r="Q398" s="232" t="s">
        <v>1843</v>
      </c>
      <c r="R398" s="20">
        <v>6413</v>
      </c>
      <c r="S398" s="20" t="s">
        <v>2136</v>
      </c>
      <c r="T398" s="59"/>
      <c r="U398" s="59"/>
      <c r="V398" s="23">
        <f t="shared" si="298"/>
        <v>0</v>
      </c>
      <c r="W398" s="80" t="str">
        <f t="shared" si="312"/>
        <v/>
      </c>
      <c r="X398" s="6"/>
      <c r="Y398" s="38">
        <f t="shared" si="313"/>
        <v>0</v>
      </c>
      <c r="Z398" s="57"/>
      <c r="AA398" s="6"/>
      <c r="AB398" s="6"/>
      <c r="AC398" s="6"/>
      <c r="AD398" s="6"/>
      <c r="AE398" s="6"/>
      <c r="AF398" s="6"/>
      <c r="AG398" s="6"/>
      <c r="AH398" s="6"/>
      <c r="AI398" s="6"/>
      <c r="AJ398" s="6"/>
      <c r="AK398" s="861"/>
    </row>
    <row r="399" spans="3:37" x14ac:dyDescent="0.25">
      <c r="C399" s="46"/>
      <c r="D399" s="46"/>
      <c r="E399" s="46"/>
      <c r="F399" s="46"/>
      <c r="G399" s="46"/>
      <c r="H399" s="46"/>
      <c r="I399" s="46"/>
      <c r="J399" s="46"/>
      <c r="K399" s="46"/>
      <c r="L399" s="46"/>
      <c r="M399" s="46"/>
      <c r="N399" s="46"/>
      <c r="O399" s="42" t="s">
        <v>225</v>
      </c>
      <c r="P399" s="20" t="s">
        <v>225</v>
      </c>
      <c r="Q399" s="232" t="s">
        <v>1843</v>
      </c>
      <c r="R399" s="20">
        <v>64131</v>
      </c>
      <c r="S399" s="20" t="s">
        <v>236</v>
      </c>
      <c r="T399" s="59"/>
      <c r="U399" s="59"/>
      <c r="V399" s="23">
        <f t="shared" si="298"/>
        <v>0</v>
      </c>
      <c r="W399" s="80" t="str">
        <f t="shared" si="312"/>
        <v/>
      </c>
      <c r="X399" s="6"/>
      <c r="Y399" s="38">
        <f t="shared" si="313"/>
        <v>0</v>
      </c>
      <c r="Z399" s="57"/>
      <c r="AA399" s="6"/>
      <c r="AB399" s="6"/>
      <c r="AC399" s="6"/>
      <c r="AD399" s="6"/>
      <c r="AE399" s="6"/>
      <c r="AF399" s="6"/>
      <c r="AG399" s="6"/>
      <c r="AH399" s="6"/>
      <c r="AI399" s="6"/>
      <c r="AJ399" s="6"/>
      <c r="AK399" s="861"/>
    </row>
    <row r="400" spans="3:37" x14ac:dyDescent="0.25">
      <c r="C400" s="46"/>
      <c r="D400" s="46"/>
      <c r="E400" s="46"/>
      <c r="F400" s="46"/>
      <c r="G400" s="46"/>
      <c r="H400" s="46"/>
      <c r="I400" s="46"/>
      <c r="J400" s="46"/>
      <c r="K400" s="46"/>
      <c r="L400" s="46"/>
      <c r="M400" s="46"/>
      <c r="N400" s="46"/>
      <c r="O400" s="42" t="s">
        <v>225</v>
      </c>
      <c r="P400" s="20" t="s">
        <v>225</v>
      </c>
      <c r="Q400" s="232" t="s">
        <v>1843</v>
      </c>
      <c r="R400" s="20">
        <v>64132</v>
      </c>
      <c r="S400" s="20" t="s">
        <v>2056</v>
      </c>
      <c r="T400" s="59"/>
      <c r="U400" s="59"/>
      <c r="V400" s="23">
        <f t="shared" si="298"/>
        <v>0</v>
      </c>
      <c r="W400" s="80" t="str">
        <f t="shared" si="312"/>
        <v/>
      </c>
      <c r="X400" s="6"/>
      <c r="Y400" s="38">
        <f t="shared" si="313"/>
        <v>0</v>
      </c>
      <c r="Z400" s="57"/>
      <c r="AA400" s="6"/>
      <c r="AB400" s="6"/>
      <c r="AC400" s="6"/>
      <c r="AD400" s="6"/>
      <c r="AE400" s="6"/>
      <c r="AF400" s="6"/>
      <c r="AG400" s="6"/>
      <c r="AH400" s="6"/>
      <c r="AI400" s="6"/>
      <c r="AJ400" s="6"/>
      <c r="AK400" s="861"/>
    </row>
    <row r="401" spans="3:37" x14ac:dyDescent="0.25">
      <c r="C401" s="46"/>
      <c r="D401" s="46"/>
      <c r="E401" s="46"/>
      <c r="F401" s="46"/>
      <c r="G401" s="46"/>
      <c r="H401" s="46"/>
      <c r="I401" s="46"/>
      <c r="J401" s="46"/>
      <c r="K401" s="46"/>
      <c r="L401" s="46"/>
      <c r="M401" s="46"/>
      <c r="N401" s="46"/>
      <c r="O401" s="42" t="s">
        <v>225</v>
      </c>
      <c r="P401" s="20" t="s">
        <v>225</v>
      </c>
      <c r="Q401" s="232" t="s">
        <v>1843</v>
      </c>
      <c r="R401" s="20">
        <v>64133</v>
      </c>
      <c r="S401" s="20" t="s">
        <v>2569</v>
      </c>
      <c r="T401" s="59"/>
      <c r="U401" s="59"/>
      <c r="V401" s="23">
        <f t="shared" si="298"/>
        <v>0</v>
      </c>
      <c r="W401" s="80" t="str">
        <f t="shared" si="312"/>
        <v/>
      </c>
      <c r="X401" s="6"/>
      <c r="Y401" s="38">
        <f t="shared" si="313"/>
        <v>0</v>
      </c>
      <c r="Z401" s="57"/>
      <c r="AA401" s="6"/>
      <c r="AB401" s="6"/>
      <c r="AC401" s="6"/>
      <c r="AD401" s="6"/>
      <c r="AE401" s="6"/>
      <c r="AF401" s="6"/>
      <c r="AG401" s="6"/>
      <c r="AH401" s="6"/>
      <c r="AI401" s="6"/>
      <c r="AJ401" s="6"/>
      <c r="AK401" s="861"/>
    </row>
    <row r="402" spans="3:37" x14ac:dyDescent="0.25">
      <c r="C402" s="46"/>
      <c r="D402" s="46"/>
      <c r="E402" s="46"/>
      <c r="F402" s="46"/>
      <c r="G402" s="46"/>
      <c r="H402" s="46"/>
      <c r="I402" s="46"/>
      <c r="J402" s="46"/>
      <c r="K402" s="46"/>
      <c r="L402" s="46"/>
      <c r="M402" s="46"/>
      <c r="N402" s="46"/>
      <c r="O402" s="42" t="s">
        <v>225</v>
      </c>
      <c r="P402" s="20" t="s">
        <v>225</v>
      </c>
      <c r="Q402" s="232" t="s">
        <v>1843</v>
      </c>
      <c r="R402" s="20">
        <v>64135</v>
      </c>
      <c r="S402" s="20" t="s">
        <v>1898</v>
      </c>
      <c r="T402" s="59"/>
      <c r="U402" s="59"/>
      <c r="V402" s="23">
        <f t="shared" si="298"/>
        <v>0</v>
      </c>
      <c r="W402" s="80" t="str">
        <f t="shared" si="312"/>
        <v/>
      </c>
      <c r="X402" s="6"/>
      <c r="Y402" s="38">
        <f t="shared" si="313"/>
        <v>0</v>
      </c>
      <c r="Z402" s="57"/>
      <c r="AA402" s="6"/>
      <c r="AB402" s="6"/>
      <c r="AC402" s="6"/>
      <c r="AD402" s="6"/>
      <c r="AE402" s="6"/>
      <c r="AF402" s="6"/>
      <c r="AG402" s="6"/>
      <c r="AH402" s="6"/>
      <c r="AI402" s="6"/>
      <c r="AJ402" s="6"/>
      <c r="AK402" s="861"/>
    </row>
    <row r="403" spans="3:37" x14ac:dyDescent="0.25">
      <c r="C403" s="46"/>
      <c r="D403" s="46"/>
      <c r="E403" s="46"/>
      <c r="F403" s="46"/>
      <c r="G403" s="46"/>
      <c r="H403" s="46"/>
      <c r="I403" s="46"/>
      <c r="J403" s="46"/>
      <c r="K403" s="46"/>
      <c r="L403" s="46"/>
      <c r="M403" s="46"/>
      <c r="N403" s="46"/>
      <c r="O403" s="42" t="s">
        <v>225</v>
      </c>
      <c r="P403" s="20" t="s">
        <v>225</v>
      </c>
      <c r="Q403" s="232" t="s">
        <v>1843</v>
      </c>
      <c r="R403" s="20">
        <v>64136</v>
      </c>
      <c r="S403" s="20" t="s">
        <v>2652</v>
      </c>
      <c r="T403" s="59"/>
      <c r="U403" s="59"/>
      <c r="V403" s="23">
        <f t="shared" si="298"/>
        <v>0</v>
      </c>
      <c r="W403" s="80" t="str">
        <f t="shared" si="312"/>
        <v/>
      </c>
      <c r="X403" s="6"/>
      <c r="Y403" s="38">
        <f t="shared" si="313"/>
        <v>0</v>
      </c>
      <c r="Z403" s="57"/>
      <c r="AA403" s="6"/>
      <c r="AB403" s="6"/>
      <c r="AC403" s="6"/>
      <c r="AD403" s="6"/>
      <c r="AE403" s="6"/>
      <c r="AF403" s="6"/>
      <c r="AG403" s="6"/>
      <c r="AH403" s="6"/>
      <c r="AI403" s="6"/>
      <c r="AJ403" s="6"/>
      <c r="AK403" s="861"/>
    </row>
    <row r="404" spans="3:37" x14ac:dyDescent="0.25">
      <c r="C404" s="46"/>
      <c r="D404" s="46"/>
      <c r="E404" s="46"/>
      <c r="F404" s="46"/>
      <c r="G404" s="46"/>
      <c r="H404" s="46"/>
      <c r="I404" s="46"/>
      <c r="J404" s="46"/>
      <c r="K404" s="46"/>
      <c r="L404" s="46"/>
      <c r="M404" s="46"/>
      <c r="N404" s="46"/>
      <c r="O404" s="42" t="s">
        <v>225</v>
      </c>
      <c r="P404" s="20" t="s">
        <v>225</v>
      </c>
      <c r="Q404" s="232" t="s">
        <v>1843</v>
      </c>
      <c r="R404" s="20">
        <v>64137</v>
      </c>
      <c r="S404" s="20" t="s">
        <v>753</v>
      </c>
      <c r="T404" s="59"/>
      <c r="U404" s="59"/>
      <c r="V404" s="23">
        <f t="shared" si="298"/>
        <v>0</v>
      </c>
      <c r="W404" s="80" t="str">
        <f t="shared" si="312"/>
        <v/>
      </c>
      <c r="X404" s="6"/>
      <c r="Y404" s="38">
        <f t="shared" si="313"/>
        <v>0</v>
      </c>
      <c r="Z404" s="57"/>
      <c r="AA404" s="6"/>
      <c r="AB404" s="6"/>
      <c r="AC404" s="6"/>
      <c r="AD404" s="6"/>
      <c r="AE404" s="6"/>
      <c r="AF404" s="6"/>
      <c r="AG404" s="6"/>
      <c r="AH404" s="6"/>
      <c r="AI404" s="6"/>
      <c r="AJ404" s="6"/>
      <c r="AK404" s="861"/>
    </row>
    <row r="405" spans="3:37" x14ac:dyDescent="0.25">
      <c r="C405" s="46"/>
      <c r="D405" s="46"/>
      <c r="E405" s="46"/>
      <c r="F405" s="46"/>
      <c r="G405" s="46"/>
      <c r="H405" s="46"/>
      <c r="I405" s="46"/>
      <c r="J405" s="46"/>
      <c r="K405" s="46"/>
      <c r="L405" s="46"/>
      <c r="M405" s="46"/>
      <c r="N405" s="46"/>
      <c r="O405" s="42" t="s">
        <v>225</v>
      </c>
      <c r="P405" s="20" t="s">
        <v>225</v>
      </c>
      <c r="Q405" s="232" t="s">
        <v>1843</v>
      </c>
      <c r="R405" s="20">
        <v>641371</v>
      </c>
      <c r="S405" s="20" t="s">
        <v>1401</v>
      </c>
      <c r="T405" s="59"/>
      <c r="U405" s="59"/>
      <c r="V405" s="23">
        <f t="shared" si="298"/>
        <v>0</v>
      </c>
      <c r="W405" s="80" t="str">
        <f t="shared" si="312"/>
        <v/>
      </c>
      <c r="X405" s="6"/>
      <c r="Y405" s="38">
        <f t="shared" si="313"/>
        <v>0</v>
      </c>
      <c r="Z405" s="57"/>
      <c r="AA405" s="6"/>
      <c r="AB405" s="6"/>
      <c r="AC405" s="6"/>
      <c r="AD405" s="6"/>
      <c r="AE405" s="6"/>
      <c r="AF405" s="6"/>
      <c r="AG405" s="6"/>
      <c r="AH405" s="6"/>
      <c r="AI405" s="6"/>
      <c r="AJ405" s="6"/>
      <c r="AK405" s="861"/>
    </row>
    <row r="406" spans="3:37" x14ac:dyDescent="0.25">
      <c r="C406" s="46"/>
      <c r="D406" s="46"/>
      <c r="E406" s="46"/>
      <c r="F406" s="46"/>
      <c r="G406" s="46"/>
      <c r="H406" s="46"/>
      <c r="I406" s="46"/>
      <c r="J406" s="46"/>
      <c r="K406" s="46"/>
      <c r="L406" s="46"/>
      <c r="M406" s="46"/>
      <c r="N406" s="46"/>
      <c r="O406" s="42" t="s">
        <v>225</v>
      </c>
      <c r="P406" s="20" t="s">
        <v>225</v>
      </c>
      <c r="Q406" s="232" t="s">
        <v>1843</v>
      </c>
      <c r="R406" s="20">
        <v>641372</v>
      </c>
      <c r="S406" s="20" t="s">
        <v>751</v>
      </c>
      <c r="T406" s="59"/>
      <c r="U406" s="59"/>
      <c r="V406" s="23">
        <f t="shared" si="298"/>
        <v>0</v>
      </c>
      <c r="W406" s="80" t="str">
        <f t="shared" si="312"/>
        <v/>
      </c>
      <c r="X406" s="6"/>
      <c r="Y406" s="38">
        <f t="shared" si="313"/>
        <v>0</v>
      </c>
      <c r="Z406" s="57"/>
      <c r="AA406" s="6"/>
      <c r="AB406" s="6"/>
      <c r="AC406" s="6"/>
      <c r="AD406" s="6"/>
      <c r="AE406" s="6"/>
      <c r="AF406" s="6"/>
      <c r="AG406" s="6"/>
      <c r="AH406" s="6"/>
      <c r="AI406" s="6"/>
      <c r="AJ406" s="6"/>
      <c r="AK406" s="861"/>
    </row>
    <row r="407" spans="3:37" x14ac:dyDescent="0.25">
      <c r="C407" s="46"/>
      <c r="D407" s="46"/>
      <c r="E407" s="46"/>
      <c r="F407" s="46"/>
      <c r="G407" s="46"/>
      <c r="H407" s="46"/>
      <c r="I407" s="46"/>
      <c r="J407" s="46"/>
      <c r="K407" s="46"/>
      <c r="L407" s="46"/>
      <c r="M407" s="46"/>
      <c r="N407" s="46"/>
      <c r="O407" s="42" t="s">
        <v>225</v>
      </c>
      <c r="P407" s="20" t="s">
        <v>225</v>
      </c>
      <c r="Q407" s="232" t="s">
        <v>1843</v>
      </c>
      <c r="R407" s="20">
        <v>641375</v>
      </c>
      <c r="S407" s="20" t="s">
        <v>1799</v>
      </c>
      <c r="T407" s="59"/>
      <c r="U407" s="59"/>
      <c r="V407" s="23">
        <f t="shared" si="298"/>
        <v>0</v>
      </c>
      <c r="W407" s="80" t="str">
        <f t="shared" si="312"/>
        <v/>
      </c>
      <c r="X407" s="6"/>
      <c r="Y407" s="38">
        <f t="shared" si="313"/>
        <v>0</v>
      </c>
      <c r="Z407" s="57"/>
      <c r="AA407" s="6"/>
      <c r="AB407" s="6"/>
      <c r="AC407" s="6"/>
      <c r="AD407" s="6"/>
      <c r="AE407" s="6"/>
      <c r="AF407" s="6"/>
      <c r="AG407" s="6"/>
      <c r="AH407" s="6"/>
      <c r="AI407" s="6"/>
      <c r="AJ407" s="6"/>
      <c r="AK407" s="861"/>
    </row>
    <row r="408" spans="3:37" x14ac:dyDescent="0.25">
      <c r="C408" s="46"/>
      <c r="D408" s="46"/>
      <c r="E408" s="46"/>
      <c r="F408" s="46"/>
      <c r="G408" s="46"/>
      <c r="H408" s="46"/>
      <c r="I408" s="46"/>
      <c r="J408" s="46"/>
      <c r="K408" s="46"/>
      <c r="L408" s="46"/>
      <c r="M408" s="46"/>
      <c r="N408" s="46"/>
      <c r="O408" s="42" t="s">
        <v>225</v>
      </c>
      <c r="P408" s="20" t="s">
        <v>225</v>
      </c>
      <c r="Q408" s="232" t="s">
        <v>1843</v>
      </c>
      <c r="R408" s="366">
        <v>641376</v>
      </c>
      <c r="S408" s="366" t="s">
        <v>1811</v>
      </c>
      <c r="T408" s="59"/>
      <c r="U408" s="59"/>
      <c r="V408" s="23">
        <f t="shared" si="298"/>
        <v>0</v>
      </c>
      <c r="W408" s="80" t="str">
        <f t="shared" si="312"/>
        <v/>
      </c>
      <c r="X408" s="6"/>
      <c r="Y408" s="38">
        <f t="shared" si="313"/>
        <v>0</v>
      </c>
      <c r="Z408" s="57"/>
      <c r="AA408" s="6"/>
      <c r="AB408" s="6"/>
      <c r="AC408" s="6"/>
      <c r="AD408" s="6"/>
      <c r="AE408" s="6"/>
      <c r="AF408" s="6"/>
      <c r="AG408" s="6"/>
      <c r="AH408" s="6"/>
      <c r="AI408" s="6"/>
      <c r="AJ408" s="6"/>
      <c r="AK408" s="861"/>
    </row>
    <row r="409" spans="3:37" x14ac:dyDescent="0.25">
      <c r="C409" s="46"/>
      <c r="D409" s="46"/>
      <c r="E409" s="46"/>
      <c r="F409" s="46"/>
      <c r="G409" s="46"/>
      <c r="H409" s="46"/>
      <c r="I409" s="46"/>
      <c r="J409" s="46"/>
      <c r="K409" s="46"/>
      <c r="L409" s="46"/>
      <c r="M409" s="46"/>
      <c r="N409" s="46"/>
      <c r="O409" s="42" t="s">
        <v>225</v>
      </c>
      <c r="P409" s="20" t="s">
        <v>225</v>
      </c>
      <c r="Q409" s="232" t="s">
        <v>1843</v>
      </c>
      <c r="R409" s="366">
        <v>641377</v>
      </c>
      <c r="S409" s="366" t="s">
        <v>510</v>
      </c>
      <c r="T409" s="59"/>
      <c r="U409" s="59"/>
      <c r="V409" s="23">
        <f t="shared" si="298"/>
        <v>0</v>
      </c>
      <c r="W409" s="80" t="str">
        <f t="shared" si="312"/>
        <v/>
      </c>
      <c r="X409" s="6"/>
      <c r="Y409" s="38">
        <f t="shared" si="313"/>
        <v>0</v>
      </c>
      <c r="Z409" s="57"/>
      <c r="AA409" s="6"/>
      <c r="AB409" s="6"/>
      <c r="AC409" s="6"/>
      <c r="AD409" s="6"/>
      <c r="AE409" s="6"/>
      <c r="AF409" s="6"/>
      <c r="AG409" s="6"/>
      <c r="AH409" s="6"/>
      <c r="AI409" s="6"/>
      <c r="AJ409" s="6"/>
      <c r="AK409" s="861"/>
    </row>
    <row r="410" spans="3:37" x14ac:dyDescent="0.25">
      <c r="C410" s="46"/>
      <c r="D410" s="46"/>
      <c r="E410" s="46"/>
      <c r="F410" s="46"/>
      <c r="G410" s="46"/>
      <c r="H410" s="46"/>
      <c r="I410" s="46"/>
      <c r="J410" s="46"/>
      <c r="K410" s="46"/>
      <c r="L410" s="46"/>
      <c r="M410" s="46"/>
      <c r="N410" s="46"/>
      <c r="O410" s="42" t="s">
        <v>225</v>
      </c>
      <c r="P410" s="20" t="s">
        <v>225</v>
      </c>
      <c r="Q410" s="232" t="s">
        <v>1843</v>
      </c>
      <c r="R410" s="20">
        <v>641378</v>
      </c>
      <c r="S410" s="20" t="s">
        <v>1550</v>
      </c>
      <c r="T410" s="59"/>
      <c r="U410" s="59"/>
      <c r="V410" s="23">
        <f t="shared" si="298"/>
        <v>0</v>
      </c>
      <c r="W410" s="80" t="str">
        <f t="shared" si="312"/>
        <v/>
      </c>
      <c r="X410" s="6"/>
      <c r="Y410" s="38">
        <f t="shared" si="313"/>
        <v>0</v>
      </c>
      <c r="Z410" s="57"/>
      <c r="AA410" s="6"/>
      <c r="AB410" s="6"/>
      <c r="AC410" s="6"/>
      <c r="AD410" s="6"/>
      <c r="AE410" s="6"/>
      <c r="AF410" s="6"/>
      <c r="AG410" s="6"/>
      <c r="AH410" s="6"/>
      <c r="AI410" s="6"/>
      <c r="AJ410" s="6"/>
      <c r="AK410" s="861"/>
    </row>
    <row r="411" spans="3:37" x14ac:dyDescent="0.25">
      <c r="C411" s="46"/>
      <c r="D411" s="46"/>
      <c r="E411" s="46"/>
      <c r="F411" s="46"/>
      <c r="G411" s="46"/>
      <c r="H411" s="46"/>
      <c r="I411" s="46"/>
      <c r="J411" s="46"/>
      <c r="K411" s="46"/>
      <c r="L411" s="46"/>
      <c r="M411" s="46"/>
      <c r="N411" s="46"/>
      <c r="O411" s="42" t="s">
        <v>225</v>
      </c>
      <c r="P411" s="20" t="s">
        <v>225</v>
      </c>
      <c r="Q411" s="232" t="s">
        <v>1843</v>
      </c>
      <c r="R411" s="366">
        <v>6413782</v>
      </c>
      <c r="S411" s="366" t="s">
        <v>511</v>
      </c>
      <c r="T411" s="59"/>
      <c r="U411" s="59"/>
      <c r="V411" s="23">
        <f t="shared" si="298"/>
        <v>0</v>
      </c>
      <c r="W411" s="80" t="str">
        <f t="shared" si="312"/>
        <v/>
      </c>
      <c r="X411" s="6"/>
      <c r="Y411" s="38">
        <f t="shared" si="313"/>
        <v>0</v>
      </c>
      <c r="Z411" s="57"/>
      <c r="AA411" s="6"/>
      <c r="AB411" s="6"/>
      <c r="AC411" s="6"/>
      <c r="AD411" s="6"/>
      <c r="AE411" s="6"/>
      <c r="AF411" s="6"/>
      <c r="AG411" s="6"/>
      <c r="AH411" s="6"/>
      <c r="AI411" s="6"/>
      <c r="AJ411" s="6"/>
      <c r="AK411" s="861"/>
    </row>
    <row r="412" spans="3:37" x14ac:dyDescent="0.25">
      <c r="C412" s="46"/>
      <c r="D412" s="46"/>
      <c r="E412" s="46"/>
      <c r="F412" s="46"/>
      <c r="G412" s="46"/>
      <c r="H412" s="46"/>
      <c r="I412" s="46"/>
      <c r="J412" s="46"/>
      <c r="K412" s="46"/>
      <c r="L412" s="46"/>
      <c r="M412" s="46"/>
      <c r="N412" s="46"/>
      <c r="O412" s="42" t="s">
        <v>225</v>
      </c>
      <c r="P412" s="20" t="s">
        <v>225</v>
      </c>
      <c r="Q412" s="232" t="s">
        <v>1843</v>
      </c>
      <c r="R412" s="366">
        <v>6413788</v>
      </c>
      <c r="S412" s="366" t="s">
        <v>177</v>
      </c>
      <c r="T412" s="59"/>
      <c r="U412" s="59"/>
      <c r="V412" s="23">
        <f t="shared" si="298"/>
        <v>0</v>
      </c>
      <c r="W412" s="80" t="str">
        <f t="shared" si="312"/>
        <v/>
      </c>
      <c r="X412" s="6"/>
      <c r="Y412" s="38">
        <f t="shared" si="313"/>
        <v>0</v>
      </c>
      <c r="Z412" s="57"/>
      <c r="AA412" s="6"/>
      <c r="AB412" s="6"/>
      <c r="AC412" s="6"/>
      <c r="AD412" s="6"/>
      <c r="AE412" s="6"/>
      <c r="AF412" s="6"/>
      <c r="AG412" s="6"/>
      <c r="AH412" s="6"/>
      <c r="AI412" s="6"/>
      <c r="AJ412" s="6"/>
      <c r="AK412" s="861"/>
    </row>
    <row r="413" spans="3:37" x14ac:dyDescent="0.25">
      <c r="C413" s="46"/>
      <c r="D413" s="46"/>
      <c r="E413" s="46"/>
      <c r="F413" s="46"/>
      <c r="G413" s="46"/>
      <c r="H413" s="46"/>
      <c r="I413" s="46"/>
      <c r="J413" s="46"/>
      <c r="K413" s="46"/>
      <c r="L413" s="46"/>
      <c r="M413" s="46"/>
      <c r="N413" s="46"/>
      <c r="O413" s="42" t="s">
        <v>225</v>
      </c>
      <c r="P413" s="20" t="s">
        <v>225</v>
      </c>
      <c r="Q413" s="232" t="s">
        <v>1843</v>
      </c>
      <c r="R413" s="20">
        <v>64138</v>
      </c>
      <c r="S413" s="20" t="s">
        <v>1550</v>
      </c>
      <c r="T413" s="59"/>
      <c r="U413" s="59"/>
      <c r="V413" s="23">
        <f t="shared" si="298"/>
        <v>0</v>
      </c>
      <c r="W413" s="80" t="str">
        <f t="shared" si="312"/>
        <v/>
      </c>
      <c r="X413" s="6"/>
      <c r="Y413" s="38">
        <f t="shared" si="313"/>
        <v>0</v>
      </c>
      <c r="Z413" s="57"/>
      <c r="AA413" s="6"/>
      <c r="AB413" s="6"/>
      <c r="AC413" s="6"/>
      <c r="AD413" s="6"/>
      <c r="AE413" s="6"/>
      <c r="AF413" s="6"/>
      <c r="AG413" s="6"/>
      <c r="AH413" s="6"/>
      <c r="AI413" s="6"/>
      <c r="AJ413" s="6"/>
      <c r="AK413" s="861"/>
    </row>
    <row r="414" spans="3:37" x14ac:dyDescent="0.25">
      <c r="C414" s="46"/>
      <c r="D414" s="46"/>
      <c r="E414" s="46"/>
      <c r="F414" s="46"/>
      <c r="G414" s="46"/>
      <c r="H414" s="46"/>
      <c r="I414" s="46"/>
      <c r="J414" s="46"/>
      <c r="K414" s="46"/>
      <c r="L414" s="46"/>
      <c r="M414" s="46"/>
      <c r="N414" s="46"/>
      <c r="O414" s="42" t="s">
        <v>225</v>
      </c>
      <c r="P414" s="20" t="s">
        <v>225</v>
      </c>
      <c r="Q414" s="232" t="s">
        <v>1843</v>
      </c>
      <c r="R414" s="20">
        <v>6415</v>
      </c>
      <c r="S414" s="20" t="s">
        <v>238</v>
      </c>
      <c r="T414" s="59"/>
      <c r="U414" s="59"/>
      <c r="V414" s="23">
        <f t="shared" si="298"/>
        <v>0</v>
      </c>
      <c r="W414" s="80" t="str">
        <f t="shared" si="312"/>
        <v/>
      </c>
      <c r="X414" s="6"/>
      <c r="Y414" s="38">
        <f t="shared" si="313"/>
        <v>0</v>
      </c>
      <c r="Z414" s="57"/>
      <c r="AA414" s="6"/>
      <c r="AB414" s="6"/>
      <c r="AC414" s="6"/>
      <c r="AD414" s="6"/>
      <c r="AE414" s="6"/>
      <c r="AF414" s="6"/>
      <c r="AG414" s="6"/>
      <c r="AH414" s="6"/>
      <c r="AI414" s="6"/>
      <c r="AJ414" s="6"/>
      <c r="AK414" s="861"/>
    </row>
    <row r="415" spans="3:37" x14ac:dyDescent="0.25">
      <c r="C415" s="46"/>
      <c r="D415" s="46"/>
      <c r="E415" s="46"/>
      <c r="F415" s="46"/>
      <c r="G415" s="46"/>
      <c r="H415" s="46"/>
      <c r="I415" s="46"/>
      <c r="J415" s="46"/>
      <c r="K415" s="46"/>
      <c r="L415" s="46"/>
      <c r="M415" s="46"/>
      <c r="N415" s="46"/>
      <c r="O415" s="42" t="s">
        <v>225</v>
      </c>
      <c r="P415" s="20" t="s">
        <v>225</v>
      </c>
      <c r="Q415" s="232" t="s">
        <v>1843</v>
      </c>
      <c r="R415" s="20">
        <v>64151</v>
      </c>
      <c r="S415" s="20" t="s">
        <v>236</v>
      </c>
      <c r="T415" s="59"/>
      <c r="U415" s="59"/>
      <c r="V415" s="23">
        <f t="shared" si="298"/>
        <v>0</v>
      </c>
      <c r="W415" s="80" t="str">
        <f t="shared" si="312"/>
        <v/>
      </c>
      <c r="X415" s="6"/>
      <c r="Y415" s="38">
        <f t="shared" si="313"/>
        <v>0</v>
      </c>
      <c r="Z415" s="57"/>
      <c r="AA415" s="6"/>
      <c r="AB415" s="6"/>
      <c r="AC415" s="6"/>
      <c r="AD415" s="6"/>
      <c r="AE415" s="6"/>
      <c r="AF415" s="6"/>
      <c r="AG415" s="6"/>
      <c r="AH415" s="6"/>
      <c r="AI415" s="6"/>
      <c r="AJ415" s="6"/>
      <c r="AK415" s="861"/>
    </row>
    <row r="416" spans="3:37" x14ac:dyDescent="0.25">
      <c r="C416" s="46"/>
      <c r="D416" s="46"/>
      <c r="E416" s="46"/>
      <c r="F416" s="46"/>
      <c r="G416" s="46"/>
      <c r="H416" s="46"/>
      <c r="I416" s="46"/>
      <c r="J416" s="46"/>
      <c r="K416" s="46"/>
      <c r="L416" s="46"/>
      <c r="M416" s="46"/>
      <c r="N416" s="46"/>
      <c r="O416" s="42" t="s">
        <v>225</v>
      </c>
      <c r="P416" s="20" t="s">
        <v>225</v>
      </c>
      <c r="Q416" s="232" t="s">
        <v>1843</v>
      </c>
      <c r="R416" s="20">
        <v>64152</v>
      </c>
      <c r="S416" s="20" t="s">
        <v>754</v>
      </c>
      <c r="T416" s="59"/>
      <c r="U416" s="59"/>
      <c r="V416" s="23">
        <f t="shared" si="298"/>
        <v>0</v>
      </c>
      <c r="W416" s="80" t="str">
        <f t="shared" si="312"/>
        <v/>
      </c>
      <c r="X416" s="6"/>
      <c r="Y416" s="38">
        <f t="shared" si="313"/>
        <v>0</v>
      </c>
      <c r="Z416" s="57"/>
      <c r="AA416" s="6"/>
      <c r="AB416" s="6"/>
      <c r="AC416" s="6"/>
      <c r="AD416" s="6"/>
      <c r="AE416" s="6"/>
      <c r="AF416" s="6"/>
      <c r="AG416" s="6"/>
      <c r="AH416" s="6"/>
      <c r="AI416" s="6"/>
      <c r="AJ416" s="6"/>
      <c r="AK416" s="861"/>
    </row>
    <row r="417" spans="3:37" x14ac:dyDescent="0.25">
      <c r="C417" s="46"/>
      <c r="D417" s="46"/>
      <c r="E417" s="46"/>
      <c r="F417" s="46"/>
      <c r="G417" s="46"/>
      <c r="H417" s="46"/>
      <c r="I417" s="46"/>
      <c r="J417" s="46"/>
      <c r="K417" s="46"/>
      <c r="L417" s="46"/>
      <c r="M417" s="46"/>
      <c r="N417" s="46"/>
      <c r="O417" s="42" t="s">
        <v>225</v>
      </c>
      <c r="P417" s="20" t="s">
        <v>225</v>
      </c>
      <c r="Q417" s="232" t="s">
        <v>1843</v>
      </c>
      <c r="R417" s="20">
        <v>64153</v>
      </c>
      <c r="S417" s="20" t="s">
        <v>72</v>
      </c>
      <c r="T417" s="59"/>
      <c r="U417" s="59"/>
      <c r="V417" s="23">
        <f t="shared" si="298"/>
        <v>0</v>
      </c>
      <c r="W417" s="80" t="str">
        <f t="shared" si="312"/>
        <v/>
      </c>
      <c r="X417" s="6"/>
      <c r="Y417" s="38">
        <f t="shared" si="313"/>
        <v>0</v>
      </c>
      <c r="Z417" s="57"/>
      <c r="AA417" s="6"/>
      <c r="AB417" s="6"/>
      <c r="AC417" s="6"/>
      <c r="AD417" s="6"/>
      <c r="AE417" s="6"/>
      <c r="AF417" s="6"/>
      <c r="AG417" s="6"/>
      <c r="AH417" s="6"/>
      <c r="AI417" s="6"/>
      <c r="AJ417" s="6"/>
      <c r="AK417" s="861"/>
    </row>
    <row r="418" spans="3:37" x14ac:dyDescent="0.25">
      <c r="C418" s="46"/>
      <c r="D418" s="46"/>
      <c r="E418" s="46"/>
      <c r="F418" s="46"/>
      <c r="G418" s="46"/>
      <c r="H418" s="46"/>
      <c r="I418" s="46"/>
      <c r="J418" s="46"/>
      <c r="K418" s="46"/>
      <c r="L418" s="46"/>
      <c r="M418" s="46"/>
      <c r="N418" s="46"/>
      <c r="O418" s="42" t="s">
        <v>225</v>
      </c>
      <c r="P418" s="20" t="s">
        <v>225</v>
      </c>
      <c r="Q418" s="232" t="s">
        <v>1843</v>
      </c>
      <c r="R418" s="20">
        <v>64155</v>
      </c>
      <c r="S418" s="20" t="s">
        <v>1898</v>
      </c>
      <c r="T418" s="59"/>
      <c r="U418" s="59"/>
      <c r="V418" s="23">
        <f t="shared" si="298"/>
        <v>0</v>
      </c>
      <c r="W418" s="80" t="str">
        <f t="shared" si="312"/>
        <v/>
      </c>
      <c r="X418" s="6"/>
      <c r="Y418" s="38">
        <f t="shared" si="313"/>
        <v>0</v>
      </c>
      <c r="Z418" s="57"/>
      <c r="AA418" s="6"/>
      <c r="AB418" s="6"/>
      <c r="AC418" s="6"/>
      <c r="AD418" s="6"/>
      <c r="AE418" s="6"/>
      <c r="AF418" s="6"/>
      <c r="AG418" s="6"/>
      <c r="AH418" s="6"/>
      <c r="AI418" s="6"/>
      <c r="AJ418" s="6"/>
      <c r="AK418" s="861"/>
    </row>
    <row r="419" spans="3:37" x14ac:dyDescent="0.25">
      <c r="C419" s="46"/>
      <c r="D419" s="46"/>
      <c r="E419" s="46"/>
      <c r="F419" s="46"/>
      <c r="G419" s="46"/>
      <c r="H419" s="46"/>
      <c r="I419" s="46"/>
      <c r="J419" s="46"/>
      <c r="K419" s="46"/>
      <c r="L419" s="46"/>
      <c r="M419" s="46"/>
      <c r="N419" s="46"/>
      <c r="O419" s="42" t="s">
        <v>225</v>
      </c>
      <c r="P419" s="20" t="s">
        <v>225</v>
      </c>
      <c r="Q419" s="232" t="s">
        <v>1843</v>
      </c>
      <c r="R419" s="20">
        <v>64156</v>
      </c>
      <c r="S419" s="20" t="s">
        <v>1002</v>
      </c>
      <c r="T419" s="59"/>
      <c r="U419" s="59"/>
      <c r="V419" s="23">
        <f t="shared" si="298"/>
        <v>0</v>
      </c>
      <c r="W419" s="80" t="str">
        <f t="shared" si="312"/>
        <v/>
      </c>
      <c r="X419" s="6"/>
      <c r="Y419" s="38">
        <f t="shared" si="313"/>
        <v>0</v>
      </c>
      <c r="Z419" s="57"/>
      <c r="AA419" s="6"/>
      <c r="AB419" s="6"/>
      <c r="AC419" s="6"/>
      <c r="AD419" s="6"/>
      <c r="AE419" s="6"/>
      <c r="AF419" s="6"/>
      <c r="AG419" s="6"/>
      <c r="AH419" s="6"/>
      <c r="AI419" s="6"/>
      <c r="AJ419" s="6"/>
      <c r="AK419" s="861"/>
    </row>
    <row r="420" spans="3:37" x14ac:dyDescent="0.25">
      <c r="C420" s="46"/>
      <c r="D420" s="46"/>
      <c r="E420" s="46"/>
      <c r="F420" s="46"/>
      <c r="G420" s="46"/>
      <c r="H420" s="46"/>
      <c r="I420" s="46"/>
      <c r="J420" s="46"/>
      <c r="K420" s="46"/>
      <c r="L420" s="46"/>
      <c r="M420" s="46"/>
      <c r="N420" s="46"/>
      <c r="O420" s="42" t="s">
        <v>225</v>
      </c>
      <c r="P420" s="20" t="s">
        <v>225</v>
      </c>
      <c r="Q420" s="232" t="s">
        <v>1843</v>
      </c>
      <c r="R420" s="20">
        <v>64157</v>
      </c>
      <c r="S420" s="20" t="s">
        <v>750</v>
      </c>
      <c r="T420" s="59"/>
      <c r="U420" s="59"/>
      <c r="V420" s="23">
        <f t="shared" si="298"/>
        <v>0</v>
      </c>
      <c r="W420" s="80" t="str">
        <f t="shared" si="312"/>
        <v/>
      </c>
      <c r="X420" s="6"/>
      <c r="Y420" s="38">
        <f t="shared" si="313"/>
        <v>0</v>
      </c>
      <c r="Z420" s="57"/>
      <c r="AA420" s="6"/>
      <c r="AB420" s="6"/>
      <c r="AC420" s="6"/>
      <c r="AD420" s="6"/>
      <c r="AE420" s="6"/>
      <c r="AF420" s="6"/>
      <c r="AG420" s="6"/>
      <c r="AH420" s="6"/>
      <c r="AI420" s="6"/>
      <c r="AJ420" s="6"/>
      <c r="AK420" s="861"/>
    </row>
    <row r="421" spans="3:37" ht="20.399999999999999" x14ac:dyDescent="0.25">
      <c r="C421" s="46"/>
      <c r="D421" s="46"/>
      <c r="E421" s="46"/>
      <c r="F421" s="46"/>
      <c r="G421" s="46"/>
      <c r="H421" s="46"/>
      <c r="I421" s="46"/>
      <c r="J421" s="46"/>
      <c r="K421" s="46"/>
      <c r="L421" s="46"/>
      <c r="M421" s="46"/>
      <c r="N421" s="46"/>
      <c r="O421" s="42" t="s">
        <v>225</v>
      </c>
      <c r="P421" s="20" t="s">
        <v>225</v>
      </c>
      <c r="Q421" s="232" t="s">
        <v>1843</v>
      </c>
      <c r="R421" s="20">
        <v>641571</v>
      </c>
      <c r="S421" s="20" t="s">
        <v>936</v>
      </c>
      <c r="T421" s="59"/>
      <c r="U421" s="59"/>
      <c r="V421" s="23">
        <f t="shared" si="298"/>
        <v>0</v>
      </c>
      <c r="W421" s="80" t="str">
        <f t="shared" si="312"/>
        <v/>
      </c>
      <c r="X421" s="6"/>
      <c r="Y421" s="38">
        <f t="shared" si="313"/>
        <v>0</v>
      </c>
      <c r="Z421" s="57"/>
      <c r="AA421" s="6"/>
      <c r="AB421" s="6"/>
      <c r="AC421" s="6"/>
      <c r="AD421" s="6"/>
      <c r="AE421" s="6"/>
      <c r="AF421" s="6"/>
      <c r="AG421" s="6"/>
      <c r="AH421" s="6"/>
      <c r="AI421" s="6"/>
      <c r="AJ421" s="6"/>
      <c r="AK421" s="861"/>
    </row>
    <row r="422" spans="3:37" x14ac:dyDescent="0.25">
      <c r="C422" s="46"/>
      <c r="D422" s="46"/>
      <c r="E422" s="46"/>
      <c r="F422" s="46"/>
      <c r="G422" s="46"/>
      <c r="H422" s="46"/>
      <c r="I422" s="46"/>
      <c r="J422" s="46"/>
      <c r="K422" s="46"/>
      <c r="L422" s="46"/>
      <c r="M422" s="46"/>
      <c r="N422" s="46"/>
      <c r="O422" s="42" t="s">
        <v>225</v>
      </c>
      <c r="P422" s="20" t="s">
        <v>225</v>
      </c>
      <c r="Q422" s="232" t="s">
        <v>1843</v>
      </c>
      <c r="R422" s="20">
        <v>641572</v>
      </c>
      <c r="S422" s="20" t="s">
        <v>751</v>
      </c>
      <c r="T422" s="59"/>
      <c r="U422" s="59"/>
      <c r="V422" s="23">
        <f t="shared" si="298"/>
        <v>0</v>
      </c>
      <c r="W422" s="80" t="str">
        <f t="shared" si="312"/>
        <v/>
      </c>
      <c r="X422" s="6"/>
      <c r="Y422" s="38">
        <f t="shared" si="313"/>
        <v>0</v>
      </c>
      <c r="Z422" s="57"/>
      <c r="AA422" s="6"/>
      <c r="AB422" s="6"/>
      <c r="AC422" s="6"/>
      <c r="AD422" s="6"/>
      <c r="AE422" s="6"/>
      <c r="AF422" s="6"/>
      <c r="AG422" s="6"/>
      <c r="AH422" s="6"/>
      <c r="AI422" s="6"/>
      <c r="AJ422" s="6"/>
      <c r="AK422" s="861"/>
    </row>
    <row r="423" spans="3:37" x14ac:dyDescent="0.25">
      <c r="C423" s="46"/>
      <c r="D423" s="46"/>
      <c r="E423" s="46"/>
      <c r="F423" s="46"/>
      <c r="G423" s="46"/>
      <c r="H423" s="46"/>
      <c r="I423" s="46"/>
      <c r="J423" s="46"/>
      <c r="K423" s="46"/>
      <c r="L423" s="46"/>
      <c r="M423" s="46"/>
      <c r="N423" s="46"/>
      <c r="O423" s="42" t="s">
        <v>225</v>
      </c>
      <c r="P423" s="20" t="s">
        <v>225</v>
      </c>
      <c r="Q423" s="232" t="s">
        <v>1843</v>
      </c>
      <c r="R423" s="20">
        <v>641575</v>
      </c>
      <c r="S423" s="20" t="s">
        <v>1799</v>
      </c>
      <c r="T423" s="59"/>
      <c r="U423" s="59"/>
      <c r="V423" s="23">
        <f t="shared" si="298"/>
        <v>0</v>
      </c>
      <c r="W423" s="80" t="str">
        <f t="shared" si="312"/>
        <v/>
      </c>
      <c r="X423" s="6"/>
      <c r="Y423" s="38">
        <f t="shared" si="313"/>
        <v>0</v>
      </c>
      <c r="Z423" s="57"/>
      <c r="AA423" s="6"/>
      <c r="AB423" s="6"/>
      <c r="AC423" s="6"/>
      <c r="AD423" s="6"/>
      <c r="AE423" s="6"/>
      <c r="AF423" s="6"/>
      <c r="AG423" s="6"/>
      <c r="AH423" s="6"/>
      <c r="AI423" s="6"/>
      <c r="AJ423" s="6"/>
      <c r="AK423" s="861"/>
    </row>
    <row r="424" spans="3:37" x14ac:dyDescent="0.25">
      <c r="C424" s="46"/>
      <c r="D424" s="46"/>
      <c r="E424" s="46"/>
      <c r="F424" s="46"/>
      <c r="G424" s="46"/>
      <c r="H424" s="46"/>
      <c r="I424" s="46"/>
      <c r="J424" s="46"/>
      <c r="K424" s="46"/>
      <c r="L424" s="46"/>
      <c r="M424" s="46"/>
      <c r="N424" s="46"/>
      <c r="O424" s="42" t="s">
        <v>225</v>
      </c>
      <c r="P424" s="20" t="s">
        <v>225</v>
      </c>
      <c r="Q424" s="232" t="s">
        <v>1843</v>
      </c>
      <c r="R424" s="366">
        <v>641576</v>
      </c>
      <c r="S424" s="366" t="s">
        <v>1811</v>
      </c>
      <c r="T424" s="59"/>
      <c r="U424" s="59"/>
      <c r="V424" s="23">
        <f t="shared" si="298"/>
        <v>0</v>
      </c>
      <c r="W424" s="80" t="str">
        <f t="shared" si="312"/>
        <v/>
      </c>
      <c r="X424" s="6"/>
      <c r="Y424" s="38">
        <f t="shared" si="313"/>
        <v>0</v>
      </c>
      <c r="Z424" s="57"/>
      <c r="AA424" s="6"/>
      <c r="AB424" s="6"/>
      <c r="AC424" s="6"/>
      <c r="AD424" s="6"/>
      <c r="AE424" s="6"/>
      <c r="AF424" s="6"/>
      <c r="AG424" s="6"/>
      <c r="AH424" s="6"/>
      <c r="AI424" s="6"/>
      <c r="AJ424" s="6"/>
      <c r="AK424" s="861"/>
    </row>
    <row r="425" spans="3:37" x14ac:dyDescent="0.25">
      <c r="C425" s="46"/>
      <c r="D425" s="46"/>
      <c r="E425" s="46"/>
      <c r="F425" s="46"/>
      <c r="G425" s="46"/>
      <c r="H425" s="46"/>
      <c r="I425" s="46"/>
      <c r="J425" s="46"/>
      <c r="K425" s="46"/>
      <c r="L425" s="46"/>
      <c r="M425" s="46"/>
      <c r="N425" s="46"/>
      <c r="O425" s="42" t="s">
        <v>225</v>
      </c>
      <c r="P425" s="20" t="s">
        <v>225</v>
      </c>
      <c r="Q425" s="232" t="s">
        <v>1843</v>
      </c>
      <c r="R425" s="366">
        <v>641577</v>
      </c>
      <c r="S425" s="366" t="s">
        <v>510</v>
      </c>
      <c r="T425" s="59"/>
      <c r="U425" s="59"/>
      <c r="V425" s="23">
        <f t="shared" si="298"/>
        <v>0</v>
      </c>
      <c r="W425" s="80" t="str">
        <f t="shared" si="312"/>
        <v/>
      </c>
      <c r="X425" s="6"/>
      <c r="Y425" s="38">
        <f t="shared" si="313"/>
        <v>0</v>
      </c>
      <c r="Z425" s="57"/>
      <c r="AA425" s="6"/>
      <c r="AB425" s="6"/>
      <c r="AC425" s="6"/>
      <c r="AD425" s="6"/>
      <c r="AE425" s="6"/>
      <c r="AF425" s="6"/>
      <c r="AG425" s="6"/>
      <c r="AH425" s="6"/>
      <c r="AI425" s="6"/>
      <c r="AJ425" s="6"/>
      <c r="AK425" s="861"/>
    </row>
    <row r="426" spans="3:37" x14ac:dyDescent="0.25">
      <c r="C426" s="46"/>
      <c r="D426" s="46"/>
      <c r="E426" s="46"/>
      <c r="F426" s="46"/>
      <c r="G426" s="46"/>
      <c r="H426" s="46"/>
      <c r="I426" s="46"/>
      <c r="J426" s="46"/>
      <c r="K426" s="46"/>
      <c r="L426" s="46"/>
      <c r="M426" s="46"/>
      <c r="N426" s="46"/>
      <c r="O426" s="42" t="s">
        <v>225</v>
      </c>
      <c r="P426" s="20" t="s">
        <v>225</v>
      </c>
      <c r="Q426" s="232" t="s">
        <v>1843</v>
      </c>
      <c r="R426" s="20">
        <v>641578</v>
      </c>
      <c r="S426" s="20" t="s">
        <v>1550</v>
      </c>
      <c r="T426" s="59"/>
      <c r="U426" s="59"/>
      <c r="V426" s="23">
        <f t="shared" si="298"/>
        <v>0</v>
      </c>
      <c r="W426" s="80" t="str">
        <f t="shared" si="312"/>
        <v/>
      </c>
      <c r="X426" s="6"/>
      <c r="Y426" s="38">
        <f t="shared" si="313"/>
        <v>0</v>
      </c>
      <c r="Z426" s="57"/>
      <c r="AA426" s="6"/>
      <c r="AB426" s="6"/>
      <c r="AC426" s="6"/>
      <c r="AD426" s="6"/>
      <c r="AE426" s="6"/>
      <c r="AF426" s="6"/>
      <c r="AG426" s="6"/>
      <c r="AH426" s="6"/>
      <c r="AI426" s="6"/>
      <c r="AJ426" s="6"/>
      <c r="AK426" s="861"/>
    </row>
    <row r="427" spans="3:37" x14ac:dyDescent="0.25">
      <c r="C427" s="46"/>
      <c r="D427" s="46"/>
      <c r="E427" s="46"/>
      <c r="F427" s="46"/>
      <c r="G427" s="46"/>
      <c r="H427" s="46"/>
      <c r="I427" s="46"/>
      <c r="J427" s="46"/>
      <c r="K427" s="46"/>
      <c r="L427" s="46"/>
      <c r="M427" s="46"/>
      <c r="N427" s="46"/>
      <c r="O427" s="42" t="s">
        <v>225</v>
      </c>
      <c r="P427" s="20" t="s">
        <v>225</v>
      </c>
      <c r="Q427" s="232" t="s">
        <v>1843</v>
      </c>
      <c r="R427" s="366">
        <v>6415782</v>
      </c>
      <c r="S427" s="366" t="s">
        <v>511</v>
      </c>
      <c r="T427" s="59"/>
      <c r="U427" s="59"/>
      <c r="V427" s="23">
        <f t="shared" si="298"/>
        <v>0</v>
      </c>
      <c r="W427" s="80" t="str">
        <f t="shared" si="312"/>
        <v/>
      </c>
      <c r="X427" s="6"/>
      <c r="Y427" s="38">
        <f t="shared" si="313"/>
        <v>0</v>
      </c>
      <c r="Z427" s="57"/>
      <c r="AA427" s="6"/>
      <c r="AB427" s="6"/>
      <c r="AC427" s="6"/>
      <c r="AD427" s="6"/>
      <c r="AE427" s="6"/>
      <c r="AF427" s="6"/>
      <c r="AG427" s="6"/>
      <c r="AH427" s="6"/>
      <c r="AI427" s="6"/>
      <c r="AJ427" s="6"/>
      <c r="AK427" s="861"/>
    </row>
    <row r="428" spans="3:37" x14ac:dyDescent="0.25">
      <c r="C428" s="46"/>
      <c r="D428" s="46"/>
      <c r="E428" s="46"/>
      <c r="F428" s="46"/>
      <c r="G428" s="46"/>
      <c r="H428" s="46"/>
      <c r="I428" s="46"/>
      <c r="J428" s="46"/>
      <c r="K428" s="46"/>
      <c r="L428" s="46"/>
      <c r="M428" s="46"/>
      <c r="N428" s="46"/>
      <c r="O428" s="42" t="s">
        <v>225</v>
      </c>
      <c r="P428" s="20" t="s">
        <v>225</v>
      </c>
      <c r="Q428" s="232" t="s">
        <v>1843</v>
      </c>
      <c r="R428" s="366">
        <v>6415788</v>
      </c>
      <c r="S428" s="366" t="s">
        <v>177</v>
      </c>
      <c r="T428" s="59"/>
      <c r="U428" s="59"/>
      <c r="V428" s="23">
        <f t="shared" si="298"/>
        <v>0</v>
      </c>
      <c r="W428" s="80" t="str">
        <f t="shared" si="312"/>
        <v/>
      </c>
      <c r="X428" s="6"/>
      <c r="Y428" s="38">
        <f t="shared" si="313"/>
        <v>0</v>
      </c>
      <c r="Z428" s="57"/>
      <c r="AA428" s="6"/>
      <c r="AB428" s="6"/>
      <c r="AC428" s="6"/>
      <c r="AD428" s="6"/>
      <c r="AE428" s="6"/>
      <c r="AF428" s="6"/>
      <c r="AG428" s="6"/>
      <c r="AH428" s="6"/>
      <c r="AI428" s="6"/>
      <c r="AJ428" s="6"/>
      <c r="AK428" s="861"/>
    </row>
    <row r="429" spans="3:37" x14ac:dyDescent="0.25">
      <c r="C429" s="46"/>
      <c r="D429" s="46"/>
      <c r="E429" s="46"/>
      <c r="F429" s="46"/>
      <c r="G429" s="46"/>
      <c r="H429" s="46"/>
      <c r="I429" s="46"/>
      <c r="J429" s="46"/>
      <c r="K429" s="46"/>
      <c r="L429" s="46"/>
      <c r="M429" s="46"/>
      <c r="N429" s="46"/>
      <c r="O429" s="42" t="s">
        <v>225</v>
      </c>
      <c r="P429" s="20" t="s">
        <v>225</v>
      </c>
      <c r="Q429" s="232" t="s">
        <v>1843</v>
      </c>
      <c r="R429" s="20">
        <v>64158</v>
      </c>
      <c r="S429" s="20" t="s">
        <v>1550</v>
      </c>
      <c r="T429" s="59"/>
      <c r="U429" s="59"/>
      <c r="V429" s="23">
        <f t="shared" si="298"/>
        <v>0</v>
      </c>
      <c r="W429" s="80" t="str">
        <f t="shared" si="312"/>
        <v/>
      </c>
      <c r="X429" s="6"/>
      <c r="Y429" s="38">
        <f t="shared" si="313"/>
        <v>0</v>
      </c>
      <c r="Z429" s="57"/>
      <c r="AA429" s="6"/>
      <c r="AB429" s="6"/>
      <c r="AC429" s="6"/>
      <c r="AD429" s="6"/>
      <c r="AE429" s="6"/>
      <c r="AF429" s="6"/>
      <c r="AG429" s="6"/>
      <c r="AH429" s="6"/>
      <c r="AI429" s="6"/>
      <c r="AJ429" s="6"/>
      <c r="AK429" s="861"/>
    </row>
    <row r="430" spans="3:37" x14ac:dyDescent="0.25">
      <c r="C430" s="46"/>
      <c r="D430" s="46"/>
      <c r="E430" s="46"/>
      <c r="F430" s="46"/>
      <c r="G430" s="46"/>
      <c r="H430" s="46"/>
      <c r="I430" s="46"/>
      <c r="J430" s="46"/>
      <c r="K430" s="46"/>
      <c r="L430" s="46"/>
      <c r="M430" s="46"/>
      <c r="N430" s="46"/>
      <c r="O430" s="42" t="s">
        <v>225</v>
      </c>
      <c r="P430" s="20" t="s">
        <v>225</v>
      </c>
      <c r="Q430" s="232" t="s">
        <v>1843</v>
      </c>
      <c r="R430" s="20">
        <v>6416</v>
      </c>
      <c r="S430" s="20" t="s">
        <v>582</v>
      </c>
      <c r="T430" s="59"/>
      <c r="U430" s="59"/>
      <c r="V430" s="23">
        <f t="shared" si="298"/>
        <v>0</v>
      </c>
      <c r="W430" s="80" t="str">
        <f t="shared" si="312"/>
        <v/>
      </c>
      <c r="X430" s="6"/>
      <c r="Y430" s="38">
        <f t="shared" si="313"/>
        <v>0</v>
      </c>
      <c r="Z430" s="57"/>
      <c r="AA430" s="6"/>
      <c r="AB430" s="6"/>
      <c r="AC430" s="6"/>
      <c r="AD430" s="6"/>
      <c r="AE430" s="6"/>
      <c r="AF430" s="6"/>
      <c r="AG430" s="6"/>
      <c r="AH430" s="6"/>
      <c r="AI430" s="6"/>
      <c r="AJ430" s="6"/>
      <c r="AK430" s="861"/>
    </row>
    <row r="431" spans="3:37" x14ac:dyDescent="0.25">
      <c r="C431" s="46"/>
      <c r="D431" s="46"/>
      <c r="E431" s="46"/>
      <c r="F431" s="46"/>
      <c r="G431" s="46"/>
      <c r="H431" s="46"/>
      <c r="I431" s="46"/>
      <c r="J431" s="46"/>
      <c r="K431" s="46"/>
      <c r="L431" s="46"/>
      <c r="M431" s="46"/>
      <c r="N431" s="46"/>
      <c r="O431" s="42" t="s">
        <v>225</v>
      </c>
      <c r="P431" s="20" t="s">
        <v>225</v>
      </c>
      <c r="Q431" s="232" t="s">
        <v>1843</v>
      </c>
      <c r="R431" s="20">
        <v>6417</v>
      </c>
      <c r="S431" s="20" t="s">
        <v>2057</v>
      </c>
      <c r="T431" s="59"/>
      <c r="U431" s="59"/>
      <c r="V431" s="23">
        <f t="shared" si="298"/>
        <v>0</v>
      </c>
      <c r="W431" s="80" t="str">
        <f t="shared" si="312"/>
        <v/>
      </c>
      <c r="X431" s="6"/>
      <c r="Y431" s="38">
        <f t="shared" si="313"/>
        <v>0</v>
      </c>
      <c r="Z431" s="57"/>
      <c r="AA431" s="6"/>
      <c r="AB431" s="6"/>
      <c r="AC431" s="6"/>
      <c r="AD431" s="6"/>
      <c r="AE431" s="6"/>
      <c r="AF431" s="6"/>
      <c r="AG431" s="6"/>
      <c r="AH431" s="6"/>
      <c r="AI431" s="6"/>
      <c r="AJ431" s="6"/>
      <c r="AK431" s="861"/>
    </row>
    <row r="432" spans="3:37" x14ac:dyDescent="0.25">
      <c r="C432" s="46"/>
      <c r="D432" s="46"/>
      <c r="E432" s="46"/>
      <c r="F432" s="46"/>
      <c r="G432" s="46"/>
      <c r="H432" s="46"/>
      <c r="I432" s="46"/>
      <c r="J432" s="46"/>
      <c r="K432" s="46"/>
      <c r="L432" s="46"/>
      <c r="M432" s="46"/>
      <c r="N432" s="46"/>
      <c r="O432" s="42" t="s">
        <v>225</v>
      </c>
      <c r="P432" s="20" t="s">
        <v>225</v>
      </c>
      <c r="Q432" s="232" t="s">
        <v>1358</v>
      </c>
      <c r="R432" s="20">
        <v>6419</v>
      </c>
      <c r="S432" s="20" t="s">
        <v>404</v>
      </c>
      <c r="T432" s="59"/>
      <c r="U432" s="59"/>
      <c r="V432" s="23">
        <f t="shared" si="298"/>
        <v>0</v>
      </c>
      <c r="W432" s="80" t="str">
        <f t="shared" si="312"/>
        <v/>
      </c>
      <c r="X432" s="6"/>
      <c r="Y432" s="38">
        <f t="shared" si="313"/>
        <v>0</v>
      </c>
      <c r="Z432" s="57"/>
      <c r="AA432" s="6"/>
      <c r="AB432" s="6"/>
      <c r="AC432" s="6"/>
      <c r="AD432" s="6"/>
      <c r="AE432" s="6"/>
      <c r="AF432" s="6"/>
      <c r="AG432" s="6"/>
      <c r="AH432" s="6"/>
      <c r="AI432" s="6"/>
      <c r="AJ432" s="6"/>
      <c r="AK432" s="861"/>
    </row>
    <row r="433" spans="3:37" x14ac:dyDescent="0.25">
      <c r="C433" s="46"/>
      <c r="D433" s="46"/>
      <c r="E433" s="46"/>
      <c r="F433" s="46"/>
      <c r="G433" s="46"/>
      <c r="H433" s="46"/>
      <c r="I433" s="46"/>
      <c r="J433" s="46"/>
      <c r="K433" s="46"/>
      <c r="L433" s="46"/>
      <c r="M433" s="46"/>
      <c r="N433" s="46"/>
      <c r="O433" s="42" t="s">
        <v>1557</v>
      </c>
      <c r="P433" s="54" t="s">
        <v>2402</v>
      </c>
      <c r="Q433" s="42" t="s">
        <v>1843</v>
      </c>
      <c r="R433" s="254" t="s">
        <v>334</v>
      </c>
      <c r="S433" s="54" t="s">
        <v>940</v>
      </c>
      <c r="T433" s="63"/>
      <c r="U433" s="63"/>
      <c r="V433" s="6"/>
      <c r="W433" s="6"/>
      <c r="X433" s="6"/>
      <c r="Y433" s="1"/>
      <c r="Z433" s="58"/>
      <c r="AA433" s="1"/>
      <c r="AB433" s="1"/>
      <c r="AC433" s="23">
        <f t="shared" ref="AC433:AC436" si="314">+AA433+AB433+V433+Y433+X433</f>
        <v>0</v>
      </c>
      <c r="AD433" s="38">
        <f t="shared" ref="AD433:AD436" si="315">SUM(AF433:AJ433)</f>
        <v>0</v>
      </c>
      <c r="AE433" s="31">
        <f t="shared" ref="AE433:AE436" si="316">AC433-AD433</f>
        <v>0</v>
      </c>
      <c r="AF433" s="31">
        <f t="shared" ref="AF433:AF436" si="317">+AC433-AG433</f>
        <v>0</v>
      </c>
      <c r="AG433" s="6"/>
      <c r="AH433" s="6"/>
      <c r="AI433" s="6"/>
      <c r="AJ433" s="6"/>
      <c r="AK433" s="861"/>
    </row>
    <row r="434" spans="3:37" x14ac:dyDescent="0.25">
      <c r="C434" s="46"/>
      <c r="D434" s="46"/>
      <c r="E434" s="46"/>
      <c r="F434" s="46"/>
      <c r="G434" s="46"/>
      <c r="H434" s="46"/>
      <c r="I434" s="46"/>
      <c r="J434" s="46"/>
      <c r="K434" s="46"/>
      <c r="L434" s="46"/>
      <c r="M434" s="46"/>
      <c r="N434" s="46"/>
      <c r="O434" s="42" t="s">
        <v>1557</v>
      </c>
      <c r="P434" s="40" t="s">
        <v>78</v>
      </c>
      <c r="Q434" s="42" t="s">
        <v>1843</v>
      </c>
      <c r="R434" s="132" t="s">
        <v>1342</v>
      </c>
      <c r="S434" s="40" t="s">
        <v>1260</v>
      </c>
      <c r="T434" s="63"/>
      <c r="U434" s="63"/>
      <c r="V434" s="6"/>
      <c r="W434" s="6"/>
      <c r="X434" s="6"/>
      <c r="Y434" s="1"/>
      <c r="Z434" s="58"/>
      <c r="AA434" s="1"/>
      <c r="AB434" s="1"/>
      <c r="AC434" s="23">
        <f t="shared" si="314"/>
        <v>0</v>
      </c>
      <c r="AD434" s="38">
        <f t="shared" si="315"/>
        <v>0</v>
      </c>
      <c r="AE434" s="31">
        <f t="shared" si="316"/>
        <v>0</v>
      </c>
      <c r="AF434" s="31">
        <f t="shared" si="317"/>
        <v>0</v>
      </c>
      <c r="AG434" s="6"/>
      <c r="AH434" s="6"/>
      <c r="AI434" s="6"/>
      <c r="AJ434" s="6"/>
      <c r="AK434" s="861"/>
    </row>
    <row r="435" spans="3:37" x14ac:dyDescent="0.25">
      <c r="C435" s="46"/>
      <c r="D435" s="46"/>
      <c r="E435" s="46"/>
      <c r="F435" s="46"/>
      <c r="G435" s="46"/>
      <c r="H435" s="46"/>
      <c r="I435" s="46"/>
      <c r="J435" s="46"/>
      <c r="K435" s="46"/>
      <c r="L435" s="46"/>
      <c r="M435" s="46"/>
      <c r="N435" s="46"/>
      <c r="O435" s="42" t="s">
        <v>1557</v>
      </c>
      <c r="P435" s="40" t="s">
        <v>140</v>
      </c>
      <c r="Q435" s="232" t="s">
        <v>1358</v>
      </c>
      <c r="R435" s="254" t="s">
        <v>180</v>
      </c>
      <c r="S435" s="54" t="s">
        <v>2183</v>
      </c>
      <c r="T435" s="63"/>
      <c r="U435" s="63"/>
      <c r="V435" s="6"/>
      <c r="W435" s="6"/>
      <c r="X435" s="6"/>
      <c r="Y435" s="1"/>
      <c r="Z435" s="1"/>
      <c r="AA435" s="1"/>
      <c r="AB435" s="1"/>
      <c r="AC435" s="23">
        <f t="shared" si="314"/>
        <v>0</v>
      </c>
      <c r="AD435" s="38">
        <f t="shared" si="315"/>
        <v>0</v>
      </c>
      <c r="AE435" s="31">
        <f t="shared" si="316"/>
        <v>0</v>
      </c>
      <c r="AF435" s="31">
        <f t="shared" si="317"/>
        <v>0</v>
      </c>
      <c r="AG435" s="6"/>
      <c r="AH435" s="6"/>
      <c r="AI435" s="6"/>
      <c r="AJ435" s="6"/>
      <c r="AK435" s="861"/>
    </row>
    <row r="436" spans="3:37" x14ac:dyDescent="0.25">
      <c r="C436" s="46"/>
      <c r="D436" s="46"/>
      <c r="E436" s="46"/>
      <c r="F436" s="46"/>
      <c r="G436" s="46"/>
      <c r="H436" s="46"/>
      <c r="I436" s="46"/>
      <c r="J436" s="46"/>
      <c r="K436" s="46"/>
      <c r="L436" s="46"/>
      <c r="M436" s="46"/>
      <c r="N436" s="46"/>
      <c r="O436" s="42" t="s">
        <v>1557</v>
      </c>
      <c r="P436" s="40" t="s">
        <v>465</v>
      </c>
      <c r="Q436" s="232" t="s">
        <v>1358</v>
      </c>
      <c r="R436" s="132" t="s">
        <v>1210</v>
      </c>
      <c r="S436" s="40" t="s">
        <v>1047</v>
      </c>
      <c r="T436" s="63"/>
      <c r="U436" s="63"/>
      <c r="V436" s="6"/>
      <c r="W436" s="6"/>
      <c r="X436" s="6"/>
      <c r="Y436" s="1"/>
      <c r="Z436" s="58"/>
      <c r="AA436" s="1"/>
      <c r="AB436" s="1"/>
      <c r="AC436" s="23">
        <f t="shared" si="314"/>
        <v>0</v>
      </c>
      <c r="AD436" s="38">
        <f t="shared" si="315"/>
        <v>0</v>
      </c>
      <c r="AE436" s="31">
        <f t="shared" si="316"/>
        <v>0</v>
      </c>
      <c r="AF436" s="31">
        <f t="shared" si="317"/>
        <v>0</v>
      </c>
      <c r="AG436" s="6"/>
      <c r="AH436" s="6"/>
      <c r="AI436" s="6"/>
      <c r="AJ436" s="6"/>
      <c r="AK436" s="861"/>
    </row>
    <row r="437" spans="3:37" x14ac:dyDescent="0.25">
      <c r="C437" s="46"/>
      <c r="D437" s="46"/>
      <c r="E437" s="46"/>
      <c r="F437" s="46"/>
      <c r="G437" s="46"/>
      <c r="H437" s="46"/>
      <c r="I437" s="46"/>
      <c r="J437" s="46"/>
      <c r="K437" s="46"/>
      <c r="L437" s="46"/>
      <c r="M437" s="46"/>
      <c r="N437" s="46"/>
      <c r="O437" s="42" t="s">
        <v>225</v>
      </c>
      <c r="P437" s="20" t="s">
        <v>225</v>
      </c>
      <c r="Q437" s="232" t="s">
        <v>1843</v>
      </c>
      <c r="R437" s="20">
        <v>64211</v>
      </c>
      <c r="S437" s="20" t="s">
        <v>2482</v>
      </c>
      <c r="T437" s="59"/>
      <c r="U437" s="59"/>
      <c r="V437" s="23">
        <f t="shared" ref="V437:V448" si="318">+T437-U437</f>
        <v>0</v>
      </c>
      <c r="W437" s="87" t="str">
        <f t="shared" ref="W437:W448" si="319">+IF(V437=0,"","Regroupement auto en 6421")</f>
        <v/>
      </c>
      <c r="X437" s="87">
        <f t="shared" ref="X437:X448" si="320">-V437</f>
        <v>0</v>
      </c>
      <c r="Y437" s="6"/>
      <c r="Z437" s="57"/>
      <c r="AA437" s="6"/>
      <c r="AB437" s="6"/>
      <c r="AC437" s="6"/>
      <c r="AD437" s="6"/>
      <c r="AE437" s="6"/>
      <c r="AF437" s="6"/>
      <c r="AG437" s="6"/>
      <c r="AH437" s="6"/>
      <c r="AI437" s="6"/>
      <c r="AJ437" s="6"/>
      <c r="AK437" s="861"/>
    </row>
    <row r="438" spans="3:37" x14ac:dyDescent="0.25">
      <c r="C438" s="46"/>
      <c r="D438" s="46"/>
      <c r="E438" s="46"/>
      <c r="F438" s="46"/>
      <c r="G438" s="46"/>
      <c r="H438" s="46"/>
      <c r="I438" s="46"/>
      <c r="J438" s="46"/>
      <c r="K438" s="46"/>
      <c r="L438" s="46"/>
      <c r="M438" s="46"/>
      <c r="N438" s="46"/>
      <c r="O438" s="42" t="s">
        <v>225</v>
      </c>
      <c r="P438" s="20" t="s">
        <v>225</v>
      </c>
      <c r="Q438" s="232" t="s">
        <v>1843</v>
      </c>
      <c r="R438" s="20">
        <v>642111</v>
      </c>
      <c r="S438" s="20" t="s">
        <v>236</v>
      </c>
      <c r="T438" s="59"/>
      <c r="U438" s="59"/>
      <c r="V438" s="23">
        <f t="shared" si="318"/>
        <v>0</v>
      </c>
      <c r="W438" s="87" t="str">
        <f t="shared" si="319"/>
        <v/>
      </c>
      <c r="X438" s="87">
        <f t="shared" si="320"/>
        <v>0</v>
      </c>
      <c r="Y438" s="6"/>
      <c r="Z438" s="57"/>
      <c r="AA438" s="6"/>
      <c r="AB438" s="6"/>
      <c r="AC438" s="6"/>
      <c r="AD438" s="6"/>
      <c r="AE438" s="6"/>
      <c r="AF438" s="6"/>
      <c r="AG438" s="6"/>
      <c r="AH438" s="6"/>
      <c r="AI438" s="6"/>
      <c r="AJ438" s="6"/>
      <c r="AK438" s="861"/>
    </row>
    <row r="439" spans="3:37" x14ac:dyDescent="0.25">
      <c r="C439" s="46"/>
      <c r="D439" s="46"/>
      <c r="E439" s="46"/>
      <c r="F439" s="46"/>
      <c r="G439" s="46"/>
      <c r="H439" s="46"/>
      <c r="I439" s="46"/>
      <c r="J439" s="46"/>
      <c r="K439" s="46"/>
      <c r="L439" s="46"/>
      <c r="M439" s="46"/>
      <c r="N439" s="46"/>
      <c r="O439" s="42" t="s">
        <v>225</v>
      </c>
      <c r="P439" s="20" t="s">
        <v>225</v>
      </c>
      <c r="Q439" s="232" t="s">
        <v>1843</v>
      </c>
      <c r="R439" s="20">
        <v>642112</v>
      </c>
      <c r="S439" s="20" t="s">
        <v>748</v>
      </c>
      <c r="T439" s="59"/>
      <c r="U439" s="59"/>
      <c r="V439" s="23">
        <f t="shared" si="318"/>
        <v>0</v>
      </c>
      <c r="W439" s="87" t="str">
        <f t="shared" si="319"/>
        <v/>
      </c>
      <c r="X439" s="87">
        <f t="shared" si="320"/>
        <v>0</v>
      </c>
      <c r="Y439" s="6"/>
      <c r="Z439" s="57"/>
      <c r="AA439" s="6"/>
      <c r="AB439" s="6"/>
      <c r="AC439" s="6"/>
      <c r="AD439" s="6"/>
      <c r="AE439" s="6"/>
      <c r="AF439" s="6"/>
      <c r="AG439" s="6"/>
      <c r="AH439" s="6"/>
      <c r="AI439" s="6"/>
      <c r="AJ439" s="6"/>
      <c r="AK439" s="861"/>
    </row>
    <row r="440" spans="3:37" x14ac:dyDescent="0.25">
      <c r="C440" s="46"/>
      <c r="D440" s="46"/>
      <c r="E440" s="46"/>
      <c r="F440" s="46"/>
      <c r="G440" s="46"/>
      <c r="H440" s="46"/>
      <c r="I440" s="46"/>
      <c r="J440" s="46"/>
      <c r="K440" s="46"/>
      <c r="L440" s="46"/>
      <c r="M440" s="46"/>
      <c r="N440" s="46"/>
      <c r="O440" s="42" t="s">
        <v>225</v>
      </c>
      <c r="P440" s="20" t="s">
        <v>225</v>
      </c>
      <c r="Q440" s="232" t="s">
        <v>1843</v>
      </c>
      <c r="R440" s="20">
        <v>642113</v>
      </c>
      <c r="S440" s="20" t="s">
        <v>1799</v>
      </c>
      <c r="T440" s="59"/>
      <c r="U440" s="59"/>
      <c r="V440" s="23">
        <f t="shared" si="318"/>
        <v>0</v>
      </c>
      <c r="W440" s="87" t="str">
        <f t="shared" si="319"/>
        <v/>
      </c>
      <c r="X440" s="87">
        <f t="shared" si="320"/>
        <v>0</v>
      </c>
      <c r="Y440" s="6"/>
      <c r="Z440" s="57"/>
      <c r="AA440" s="6"/>
      <c r="AB440" s="6"/>
      <c r="AC440" s="6"/>
      <c r="AD440" s="6"/>
      <c r="AE440" s="6"/>
      <c r="AF440" s="6"/>
      <c r="AG440" s="6"/>
      <c r="AH440" s="6"/>
      <c r="AI440" s="6"/>
      <c r="AJ440" s="6"/>
      <c r="AK440" s="861"/>
    </row>
    <row r="441" spans="3:37" x14ac:dyDescent="0.25">
      <c r="C441" s="46"/>
      <c r="D441" s="46"/>
      <c r="E441" s="46"/>
      <c r="F441" s="46"/>
      <c r="G441" s="46"/>
      <c r="H441" s="46"/>
      <c r="I441" s="46"/>
      <c r="J441" s="46"/>
      <c r="K441" s="46"/>
      <c r="L441" s="46"/>
      <c r="M441" s="46"/>
      <c r="N441" s="46"/>
      <c r="O441" s="42" t="s">
        <v>225</v>
      </c>
      <c r="P441" s="20" t="s">
        <v>225</v>
      </c>
      <c r="Q441" s="232" t="s">
        <v>1843</v>
      </c>
      <c r="R441" s="20">
        <v>64212</v>
      </c>
      <c r="S441" s="20" t="s">
        <v>1458</v>
      </c>
      <c r="T441" s="59"/>
      <c r="U441" s="59"/>
      <c r="V441" s="23">
        <f t="shared" si="318"/>
        <v>0</v>
      </c>
      <c r="W441" s="87" t="str">
        <f t="shared" si="319"/>
        <v/>
      </c>
      <c r="X441" s="87">
        <f t="shared" si="320"/>
        <v>0</v>
      </c>
      <c r="Y441" s="6"/>
      <c r="Z441" s="57"/>
      <c r="AA441" s="6"/>
      <c r="AB441" s="6"/>
      <c r="AC441" s="6"/>
      <c r="AD441" s="6"/>
      <c r="AE441" s="6"/>
      <c r="AF441" s="6"/>
      <c r="AG441" s="6"/>
      <c r="AH441" s="6"/>
      <c r="AI441" s="6"/>
      <c r="AJ441" s="6"/>
      <c r="AK441" s="861"/>
    </row>
    <row r="442" spans="3:37" x14ac:dyDescent="0.25">
      <c r="C442" s="46"/>
      <c r="D442" s="46"/>
      <c r="E442" s="46"/>
      <c r="F442" s="46"/>
      <c r="G442" s="46"/>
      <c r="H442" s="46"/>
      <c r="I442" s="46"/>
      <c r="J442" s="46"/>
      <c r="K442" s="46"/>
      <c r="L442" s="46"/>
      <c r="M442" s="46"/>
      <c r="N442" s="46"/>
      <c r="O442" s="42" t="s">
        <v>225</v>
      </c>
      <c r="P442" s="20" t="s">
        <v>225</v>
      </c>
      <c r="Q442" s="232" t="s">
        <v>1843</v>
      </c>
      <c r="R442" s="20">
        <v>642121</v>
      </c>
      <c r="S442" s="20" t="s">
        <v>236</v>
      </c>
      <c r="T442" s="59"/>
      <c r="U442" s="59"/>
      <c r="V442" s="23">
        <f t="shared" si="318"/>
        <v>0</v>
      </c>
      <c r="W442" s="87" t="str">
        <f t="shared" si="319"/>
        <v/>
      </c>
      <c r="X442" s="87">
        <f t="shared" si="320"/>
        <v>0</v>
      </c>
      <c r="Y442" s="6"/>
      <c r="Z442" s="57"/>
      <c r="AA442" s="6"/>
      <c r="AB442" s="6"/>
      <c r="AC442" s="6"/>
      <c r="AD442" s="6"/>
      <c r="AE442" s="6"/>
      <c r="AF442" s="6"/>
      <c r="AG442" s="6"/>
      <c r="AH442" s="6"/>
      <c r="AI442" s="6"/>
      <c r="AJ442" s="6"/>
      <c r="AK442" s="861"/>
    </row>
    <row r="443" spans="3:37" x14ac:dyDescent="0.25">
      <c r="C443" s="46"/>
      <c r="D443" s="46"/>
      <c r="E443" s="46"/>
      <c r="F443" s="46"/>
      <c r="G443" s="46"/>
      <c r="H443" s="46"/>
      <c r="I443" s="46"/>
      <c r="J443" s="46"/>
      <c r="K443" s="46"/>
      <c r="L443" s="46"/>
      <c r="M443" s="46"/>
      <c r="N443" s="46"/>
      <c r="O443" s="42" t="s">
        <v>225</v>
      </c>
      <c r="P443" s="20" t="s">
        <v>225</v>
      </c>
      <c r="Q443" s="232" t="s">
        <v>1843</v>
      </c>
      <c r="R443" s="20">
        <v>642122</v>
      </c>
      <c r="S443" s="20" t="s">
        <v>748</v>
      </c>
      <c r="T443" s="59"/>
      <c r="U443" s="59"/>
      <c r="V443" s="23">
        <f t="shared" si="318"/>
        <v>0</v>
      </c>
      <c r="W443" s="87" t="str">
        <f t="shared" si="319"/>
        <v/>
      </c>
      <c r="X443" s="87">
        <f t="shared" si="320"/>
        <v>0</v>
      </c>
      <c r="Y443" s="6"/>
      <c r="Z443" s="57"/>
      <c r="AA443" s="6"/>
      <c r="AB443" s="6"/>
      <c r="AC443" s="6"/>
      <c r="AD443" s="6"/>
      <c r="AE443" s="6"/>
      <c r="AF443" s="6"/>
      <c r="AG443" s="6"/>
      <c r="AH443" s="6"/>
      <c r="AI443" s="6"/>
      <c r="AJ443" s="6"/>
      <c r="AK443" s="861"/>
    </row>
    <row r="444" spans="3:37" x14ac:dyDescent="0.25">
      <c r="C444" s="46"/>
      <c r="D444" s="46"/>
      <c r="E444" s="46"/>
      <c r="F444" s="46"/>
      <c r="G444" s="46"/>
      <c r="H444" s="46"/>
      <c r="I444" s="46"/>
      <c r="J444" s="46"/>
      <c r="K444" s="46"/>
      <c r="L444" s="46"/>
      <c r="M444" s="46"/>
      <c r="N444" s="46"/>
      <c r="O444" s="42" t="s">
        <v>225</v>
      </c>
      <c r="P444" s="20" t="s">
        <v>225</v>
      </c>
      <c r="Q444" s="232" t="s">
        <v>1843</v>
      </c>
      <c r="R444" s="20">
        <v>642123</v>
      </c>
      <c r="S444" s="20" t="s">
        <v>1799</v>
      </c>
      <c r="T444" s="59"/>
      <c r="U444" s="59"/>
      <c r="V444" s="23">
        <f t="shared" si="318"/>
        <v>0</v>
      </c>
      <c r="W444" s="87" t="str">
        <f t="shared" si="319"/>
        <v/>
      </c>
      <c r="X444" s="87">
        <f t="shared" si="320"/>
        <v>0</v>
      </c>
      <c r="Y444" s="6"/>
      <c r="Z444" s="57"/>
      <c r="AA444" s="6"/>
      <c r="AB444" s="6"/>
      <c r="AC444" s="6"/>
      <c r="AD444" s="6"/>
      <c r="AE444" s="6"/>
      <c r="AF444" s="6"/>
      <c r="AG444" s="6"/>
      <c r="AH444" s="6"/>
      <c r="AI444" s="6"/>
      <c r="AJ444" s="6"/>
      <c r="AK444" s="861"/>
    </row>
    <row r="445" spans="3:37" x14ac:dyDescent="0.25">
      <c r="C445" s="46"/>
      <c r="D445" s="46"/>
      <c r="E445" s="46"/>
      <c r="F445" s="46"/>
      <c r="G445" s="46"/>
      <c r="H445" s="46"/>
      <c r="I445" s="46"/>
      <c r="J445" s="46"/>
      <c r="K445" s="46"/>
      <c r="L445" s="46"/>
      <c r="M445" s="46"/>
      <c r="N445" s="46"/>
      <c r="O445" s="42" t="s">
        <v>225</v>
      </c>
      <c r="P445" s="20" t="s">
        <v>225</v>
      </c>
      <c r="Q445" s="232" t="s">
        <v>1843</v>
      </c>
      <c r="R445" s="20">
        <v>64213</v>
      </c>
      <c r="S445" s="20" t="s">
        <v>144</v>
      </c>
      <c r="T445" s="59"/>
      <c r="U445" s="59"/>
      <c r="V445" s="23">
        <f t="shared" si="318"/>
        <v>0</v>
      </c>
      <c r="W445" s="87" t="str">
        <f t="shared" si="319"/>
        <v/>
      </c>
      <c r="X445" s="87">
        <f t="shared" si="320"/>
        <v>0</v>
      </c>
      <c r="Y445" s="6"/>
      <c r="Z445" s="57"/>
      <c r="AA445" s="6"/>
      <c r="AB445" s="6"/>
      <c r="AC445" s="6"/>
      <c r="AD445" s="6"/>
      <c r="AE445" s="6"/>
      <c r="AF445" s="6"/>
      <c r="AG445" s="6"/>
      <c r="AH445" s="6"/>
      <c r="AI445" s="6"/>
      <c r="AJ445" s="6"/>
      <c r="AK445" s="861"/>
    </row>
    <row r="446" spans="3:37" x14ac:dyDescent="0.25">
      <c r="C446" s="46"/>
      <c r="D446" s="46"/>
      <c r="E446" s="46"/>
      <c r="F446" s="46"/>
      <c r="G446" s="46"/>
      <c r="H446" s="46"/>
      <c r="I446" s="46"/>
      <c r="J446" s="46"/>
      <c r="K446" s="46"/>
      <c r="L446" s="46"/>
      <c r="M446" s="46"/>
      <c r="N446" s="46"/>
      <c r="O446" s="42" t="s">
        <v>225</v>
      </c>
      <c r="P446" s="20" t="s">
        <v>225</v>
      </c>
      <c r="Q446" s="232" t="s">
        <v>1843</v>
      </c>
      <c r="R446" s="20">
        <v>64216</v>
      </c>
      <c r="S446" s="20" t="s">
        <v>1314</v>
      </c>
      <c r="T446" s="59"/>
      <c r="U446" s="59"/>
      <c r="V446" s="23">
        <f t="shared" si="318"/>
        <v>0</v>
      </c>
      <c r="W446" s="87" t="str">
        <f t="shared" si="319"/>
        <v/>
      </c>
      <c r="X446" s="87">
        <f t="shared" si="320"/>
        <v>0</v>
      </c>
      <c r="Y446" s="6"/>
      <c r="Z446" s="57"/>
      <c r="AA446" s="6"/>
      <c r="AB446" s="6"/>
      <c r="AC446" s="6"/>
      <c r="AD446" s="6"/>
      <c r="AE446" s="6"/>
      <c r="AF446" s="6"/>
      <c r="AG446" s="6"/>
      <c r="AH446" s="6"/>
      <c r="AI446" s="6"/>
      <c r="AJ446" s="6"/>
      <c r="AK446" s="861"/>
    </row>
    <row r="447" spans="3:37" x14ac:dyDescent="0.25">
      <c r="C447" s="46"/>
      <c r="D447" s="46"/>
      <c r="E447" s="46"/>
      <c r="F447" s="46"/>
      <c r="G447" s="46"/>
      <c r="H447" s="46"/>
      <c r="I447" s="46"/>
      <c r="J447" s="46"/>
      <c r="K447" s="46"/>
      <c r="L447" s="46"/>
      <c r="M447" s="46"/>
      <c r="N447" s="46"/>
      <c r="O447" s="42" t="s">
        <v>225</v>
      </c>
      <c r="P447" s="20" t="s">
        <v>225</v>
      </c>
      <c r="Q447" s="232" t="s">
        <v>1843</v>
      </c>
      <c r="R447" s="20">
        <v>64217</v>
      </c>
      <c r="S447" s="20" t="s">
        <v>851</v>
      </c>
      <c r="T447" s="59"/>
      <c r="U447" s="59"/>
      <c r="V447" s="23">
        <f t="shared" si="318"/>
        <v>0</v>
      </c>
      <c r="W447" s="87" t="str">
        <f t="shared" si="319"/>
        <v/>
      </c>
      <c r="X447" s="87">
        <f t="shared" si="320"/>
        <v>0</v>
      </c>
      <c r="Y447" s="6"/>
      <c r="Z447" s="57"/>
      <c r="AA447" s="6"/>
      <c r="AB447" s="6"/>
      <c r="AC447" s="6"/>
      <c r="AD447" s="6"/>
      <c r="AE447" s="6"/>
      <c r="AF447" s="6"/>
      <c r="AG447" s="6"/>
      <c r="AH447" s="6"/>
      <c r="AI447" s="6"/>
      <c r="AJ447" s="6"/>
      <c r="AK447" s="861"/>
    </row>
    <row r="448" spans="3:37" x14ac:dyDescent="0.25">
      <c r="C448" s="46"/>
      <c r="D448" s="46"/>
      <c r="E448" s="46"/>
      <c r="F448" s="46"/>
      <c r="G448" s="46"/>
      <c r="H448" s="46"/>
      <c r="I448" s="46"/>
      <c r="J448" s="46"/>
      <c r="K448" s="46"/>
      <c r="L448" s="46"/>
      <c r="M448" s="46"/>
      <c r="N448" s="46"/>
      <c r="O448" s="42" t="s">
        <v>225</v>
      </c>
      <c r="P448" s="20" t="s">
        <v>225</v>
      </c>
      <c r="Q448" s="232" t="s">
        <v>1843</v>
      </c>
      <c r="R448" s="20">
        <v>64218</v>
      </c>
      <c r="S448" s="20" t="s">
        <v>1800</v>
      </c>
      <c r="T448" s="59"/>
      <c r="U448" s="59"/>
      <c r="V448" s="23">
        <f t="shared" si="318"/>
        <v>0</v>
      </c>
      <c r="W448" s="87" t="str">
        <f t="shared" si="319"/>
        <v/>
      </c>
      <c r="X448" s="87">
        <f t="shared" si="320"/>
        <v>0</v>
      </c>
      <c r="Y448" s="6"/>
      <c r="Z448" s="57"/>
      <c r="AA448" s="6"/>
      <c r="AB448" s="6"/>
      <c r="AC448" s="6"/>
      <c r="AD448" s="6"/>
      <c r="AE448" s="6"/>
      <c r="AF448" s="6"/>
      <c r="AG448" s="6"/>
      <c r="AH448" s="6"/>
      <c r="AI448" s="6"/>
      <c r="AJ448" s="6"/>
      <c r="AK448" s="861"/>
    </row>
    <row r="449" spans="3:37" x14ac:dyDescent="0.25">
      <c r="C449" s="46"/>
      <c r="D449" s="46"/>
      <c r="E449" s="46"/>
      <c r="F449" s="46"/>
      <c r="G449" s="46"/>
      <c r="H449" s="46"/>
      <c r="I449" s="46"/>
      <c r="J449" s="46"/>
      <c r="K449" s="46"/>
      <c r="L449" s="46"/>
      <c r="M449" s="46"/>
      <c r="N449" s="46"/>
      <c r="O449" s="42" t="s">
        <v>1557</v>
      </c>
      <c r="P449" s="153" t="s">
        <v>2571</v>
      </c>
      <c r="Q449" s="232" t="s">
        <v>1843</v>
      </c>
      <c r="R449" s="153">
        <v>6421</v>
      </c>
      <c r="S449" s="628" t="s">
        <v>1694</v>
      </c>
      <c r="T449" s="63"/>
      <c r="U449" s="63"/>
      <c r="V449" s="6"/>
      <c r="W449" s="6"/>
      <c r="X449" s="87">
        <f>+SUM(V437:V448)</f>
        <v>0</v>
      </c>
      <c r="Y449" s="1"/>
      <c r="Z449" s="58"/>
      <c r="AA449" s="1"/>
      <c r="AB449" s="1"/>
      <c r="AC449" s="23">
        <f>+AA449+AB449+V449+Y449+X449</f>
        <v>0</v>
      </c>
      <c r="AD449" s="38">
        <f>SUM(AF449:AJ449)</f>
        <v>0</v>
      </c>
      <c r="AE449" s="31">
        <f>AC449-AD449</f>
        <v>0</v>
      </c>
      <c r="AF449" s="31">
        <f>+AC449-AG449</f>
        <v>0</v>
      </c>
      <c r="AG449" s="6"/>
      <c r="AH449" s="6"/>
      <c r="AI449" s="6"/>
      <c r="AJ449" s="6"/>
      <c r="AK449" s="861"/>
    </row>
    <row r="450" spans="3:37" x14ac:dyDescent="0.25">
      <c r="C450" s="46"/>
      <c r="D450" s="46"/>
      <c r="E450" s="46"/>
      <c r="F450" s="46"/>
      <c r="G450" s="46"/>
      <c r="H450" s="46"/>
      <c r="I450" s="46"/>
      <c r="J450" s="46"/>
      <c r="K450" s="46"/>
      <c r="L450" s="46"/>
      <c r="M450" s="46"/>
      <c r="N450" s="46"/>
      <c r="O450" s="42" t="s">
        <v>225</v>
      </c>
      <c r="P450" s="20" t="s">
        <v>225</v>
      </c>
      <c r="Q450" s="232" t="s">
        <v>1843</v>
      </c>
      <c r="R450" s="20">
        <v>64221</v>
      </c>
      <c r="S450" s="20" t="s">
        <v>1897</v>
      </c>
      <c r="T450" s="59"/>
      <c r="U450" s="59"/>
      <c r="V450" s="23">
        <f t="shared" ref="V450:V486" si="321">+T450-U450</f>
        <v>0</v>
      </c>
      <c r="W450" s="87" t="str">
        <f t="shared" ref="W450:W461" si="322">+IF(V450=0,"","Regroupement auto en 6422")</f>
        <v/>
      </c>
      <c r="X450" s="87">
        <f t="shared" ref="X450:X461" si="323">-V450</f>
        <v>0</v>
      </c>
      <c r="Y450" s="6"/>
      <c r="Z450" s="57"/>
      <c r="AA450" s="6"/>
      <c r="AB450" s="6"/>
      <c r="AC450" s="6"/>
      <c r="AD450" s="6"/>
      <c r="AE450" s="6"/>
      <c r="AF450" s="6"/>
      <c r="AG450" s="6"/>
      <c r="AH450" s="6"/>
      <c r="AI450" s="6"/>
      <c r="AJ450" s="6"/>
      <c r="AK450" s="861"/>
    </row>
    <row r="451" spans="3:37" x14ac:dyDescent="0.25">
      <c r="C451" s="46"/>
      <c r="D451" s="46"/>
      <c r="E451" s="46"/>
      <c r="F451" s="46"/>
      <c r="G451" s="46"/>
      <c r="H451" s="46"/>
      <c r="I451" s="46"/>
      <c r="J451" s="46"/>
      <c r="K451" s="46"/>
      <c r="L451" s="46"/>
      <c r="M451" s="46"/>
      <c r="N451" s="46"/>
      <c r="O451" s="42" t="s">
        <v>225</v>
      </c>
      <c r="P451" s="20" t="s">
        <v>225</v>
      </c>
      <c r="Q451" s="232" t="s">
        <v>1843</v>
      </c>
      <c r="R451" s="20">
        <v>642211</v>
      </c>
      <c r="S451" s="20" t="s">
        <v>236</v>
      </c>
      <c r="T451" s="59"/>
      <c r="U451" s="59"/>
      <c r="V451" s="23">
        <f t="shared" si="321"/>
        <v>0</v>
      </c>
      <c r="W451" s="87" t="str">
        <f t="shared" si="322"/>
        <v/>
      </c>
      <c r="X451" s="87">
        <f t="shared" si="323"/>
        <v>0</v>
      </c>
      <c r="Y451" s="6"/>
      <c r="Z451" s="57"/>
      <c r="AA451" s="6"/>
      <c r="AB451" s="6"/>
      <c r="AC451" s="6"/>
      <c r="AD451" s="6"/>
      <c r="AE451" s="6"/>
      <c r="AF451" s="6"/>
      <c r="AG451" s="6"/>
      <c r="AH451" s="6"/>
      <c r="AI451" s="6"/>
      <c r="AJ451" s="6"/>
      <c r="AK451" s="861"/>
    </row>
    <row r="452" spans="3:37" x14ac:dyDescent="0.25">
      <c r="C452" s="46"/>
      <c r="D452" s="46"/>
      <c r="E452" s="46"/>
      <c r="F452" s="46"/>
      <c r="G452" s="46"/>
      <c r="H452" s="46"/>
      <c r="I452" s="46"/>
      <c r="J452" s="46"/>
      <c r="K452" s="46"/>
      <c r="L452" s="46"/>
      <c r="M452" s="46"/>
      <c r="N452" s="46"/>
      <c r="O452" s="42" t="s">
        <v>225</v>
      </c>
      <c r="P452" s="20" t="s">
        <v>225</v>
      </c>
      <c r="Q452" s="232" t="s">
        <v>1843</v>
      </c>
      <c r="R452" s="20">
        <v>642212</v>
      </c>
      <c r="S452" s="20" t="s">
        <v>748</v>
      </c>
      <c r="T452" s="59"/>
      <c r="U452" s="59"/>
      <c r="V452" s="23">
        <f>+T454-U454</f>
        <v>0</v>
      </c>
      <c r="W452" s="87" t="str">
        <f>+IF(V454=0,"","Regroupement auto en 6422")</f>
        <v/>
      </c>
      <c r="X452" s="87">
        <f>-V454</f>
        <v>0</v>
      </c>
      <c r="Y452" s="6"/>
      <c r="Z452" s="57"/>
      <c r="AA452" s="6"/>
      <c r="AB452" s="6"/>
      <c r="AC452" s="6"/>
      <c r="AD452" s="6"/>
      <c r="AE452" s="6"/>
      <c r="AF452" s="6"/>
      <c r="AG452" s="6"/>
      <c r="AH452" s="6"/>
      <c r="AI452" s="6"/>
      <c r="AJ452" s="6"/>
      <c r="AK452" s="861"/>
    </row>
    <row r="453" spans="3:37" x14ac:dyDescent="0.25">
      <c r="C453" s="46"/>
      <c r="D453" s="46"/>
      <c r="E453" s="46"/>
      <c r="F453" s="46"/>
      <c r="G453" s="46"/>
      <c r="H453" s="46"/>
      <c r="I453" s="46"/>
      <c r="J453" s="46"/>
      <c r="K453" s="46"/>
      <c r="L453" s="46"/>
      <c r="M453" s="46"/>
      <c r="N453" s="46"/>
      <c r="O453" s="42" t="s">
        <v>225</v>
      </c>
      <c r="P453" s="20" t="s">
        <v>225</v>
      </c>
      <c r="Q453" s="232" t="s">
        <v>1843</v>
      </c>
      <c r="R453" s="20">
        <v>642213</v>
      </c>
      <c r="S453" s="20" t="s">
        <v>1799</v>
      </c>
      <c r="T453" s="59"/>
      <c r="U453" s="59"/>
      <c r="V453" s="23">
        <f t="shared" si="321"/>
        <v>0</v>
      </c>
      <c r="W453" s="87" t="str">
        <f t="shared" si="322"/>
        <v/>
      </c>
      <c r="X453" s="87">
        <f t="shared" si="323"/>
        <v>0</v>
      </c>
      <c r="Y453" s="6"/>
      <c r="Z453" s="57"/>
      <c r="AA453" s="6"/>
      <c r="AB453" s="6"/>
      <c r="AC453" s="6"/>
      <c r="AD453" s="6"/>
      <c r="AE453" s="6"/>
      <c r="AF453" s="6"/>
      <c r="AG453" s="6"/>
      <c r="AH453" s="6"/>
      <c r="AI453" s="6"/>
      <c r="AJ453" s="6"/>
      <c r="AK453" s="861"/>
    </row>
    <row r="454" spans="3:37" x14ac:dyDescent="0.25">
      <c r="C454" s="46"/>
      <c r="D454" s="46"/>
      <c r="E454" s="46"/>
      <c r="F454" s="46"/>
      <c r="G454" s="46"/>
      <c r="H454" s="46"/>
      <c r="I454" s="46"/>
      <c r="J454" s="46"/>
      <c r="K454" s="46"/>
      <c r="L454" s="46"/>
      <c r="M454" s="46"/>
      <c r="N454" s="46"/>
      <c r="O454" s="42" t="s">
        <v>225</v>
      </c>
      <c r="P454" s="20" t="s">
        <v>225</v>
      </c>
      <c r="Q454" s="232" t="s">
        <v>1843</v>
      </c>
      <c r="R454" s="20">
        <v>64222</v>
      </c>
      <c r="S454" s="20" t="s">
        <v>1398</v>
      </c>
      <c r="T454" s="59"/>
      <c r="U454" s="59"/>
      <c r="V454" s="23">
        <f t="shared" si="321"/>
        <v>0</v>
      </c>
      <c r="W454" s="87" t="str">
        <f t="shared" si="322"/>
        <v/>
      </c>
      <c r="X454" s="87">
        <f t="shared" si="323"/>
        <v>0</v>
      </c>
      <c r="Y454" s="6"/>
      <c r="Z454" s="57"/>
      <c r="AA454" s="6"/>
      <c r="AB454" s="6"/>
      <c r="AC454" s="6"/>
      <c r="AD454" s="6"/>
      <c r="AE454" s="6"/>
      <c r="AF454" s="6"/>
      <c r="AG454" s="6"/>
      <c r="AH454" s="6"/>
      <c r="AI454" s="6"/>
      <c r="AJ454" s="6"/>
      <c r="AK454" s="861"/>
    </row>
    <row r="455" spans="3:37" x14ac:dyDescent="0.25">
      <c r="C455" s="46"/>
      <c r="D455" s="46"/>
      <c r="E455" s="46"/>
      <c r="F455" s="46"/>
      <c r="G455" s="46"/>
      <c r="H455" s="46"/>
      <c r="I455" s="46"/>
      <c r="J455" s="46"/>
      <c r="K455" s="46"/>
      <c r="L455" s="46"/>
      <c r="M455" s="46"/>
      <c r="N455" s="46"/>
      <c r="O455" s="42" t="s">
        <v>225</v>
      </c>
      <c r="P455" s="20" t="s">
        <v>225</v>
      </c>
      <c r="Q455" s="232" t="s">
        <v>1843</v>
      </c>
      <c r="R455" s="20">
        <v>642221</v>
      </c>
      <c r="S455" s="20" t="s">
        <v>236</v>
      </c>
      <c r="T455" s="59"/>
      <c r="U455" s="59"/>
      <c r="V455" s="23">
        <f t="shared" si="321"/>
        <v>0</v>
      </c>
      <c r="W455" s="87" t="str">
        <f t="shared" si="322"/>
        <v/>
      </c>
      <c r="X455" s="87">
        <f t="shared" si="323"/>
        <v>0</v>
      </c>
      <c r="Y455" s="6"/>
      <c r="Z455" s="57"/>
      <c r="AA455" s="6"/>
      <c r="AB455" s="6"/>
      <c r="AC455" s="6"/>
      <c r="AD455" s="6"/>
      <c r="AE455" s="6"/>
      <c r="AF455" s="6"/>
      <c r="AG455" s="6"/>
      <c r="AH455" s="6"/>
      <c r="AI455" s="6"/>
      <c r="AJ455" s="6"/>
      <c r="AK455" s="861"/>
    </row>
    <row r="456" spans="3:37" x14ac:dyDescent="0.25">
      <c r="C456" s="46"/>
      <c r="D456" s="46"/>
      <c r="E456" s="46"/>
      <c r="F456" s="46"/>
      <c r="G456" s="46"/>
      <c r="H456" s="46"/>
      <c r="I456" s="46"/>
      <c r="J456" s="46"/>
      <c r="K456" s="46"/>
      <c r="L456" s="46"/>
      <c r="M456" s="46"/>
      <c r="N456" s="46"/>
      <c r="O456" s="42" t="s">
        <v>225</v>
      </c>
      <c r="P456" s="20" t="s">
        <v>225</v>
      </c>
      <c r="Q456" s="232" t="s">
        <v>1843</v>
      </c>
      <c r="R456" s="20">
        <v>642222</v>
      </c>
      <c r="S456" s="20" t="s">
        <v>748</v>
      </c>
      <c r="T456" s="59"/>
      <c r="U456" s="59"/>
      <c r="V456" s="23">
        <f t="shared" si="321"/>
        <v>0</v>
      </c>
      <c r="W456" s="87" t="str">
        <f t="shared" si="322"/>
        <v/>
      </c>
      <c r="X456" s="87">
        <f t="shared" si="323"/>
        <v>0</v>
      </c>
      <c r="Y456" s="6"/>
      <c r="Z456" s="57"/>
      <c r="AA456" s="6"/>
      <c r="AB456" s="6"/>
      <c r="AC456" s="6"/>
      <c r="AD456" s="6"/>
      <c r="AE456" s="6"/>
      <c r="AF456" s="6"/>
      <c r="AG456" s="6"/>
      <c r="AH456" s="6"/>
      <c r="AI456" s="6"/>
      <c r="AJ456" s="6"/>
      <c r="AK456" s="861"/>
    </row>
    <row r="457" spans="3:37" x14ac:dyDescent="0.25">
      <c r="C457" s="46"/>
      <c r="D457" s="46"/>
      <c r="E457" s="46"/>
      <c r="F457" s="46"/>
      <c r="G457" s="46"/>
      <c r="H457" s="46"/>
      <c r="I457" s="46"/>
      <c r="J457" s="46"/>
      <c r="K457" s="46"/>
      <c r="L457" s="46"/>
      <c r="M457" s="46"/>
      <c r="N457" s="46"/>
      <c r="O457" s="42" t="s">
        <v>225</v>
      </c>
      <c r="P457" s="20" t="s">
        <v>225</v>
      </c>
      <c r="Q457" s="232" t="s">
        <v>1843</v>
      </c>
      <c r="R457" s="20">
        <v>642223</v>
      </c>
      <c r="S457" s="20" t="s">
        <v>1799</v>
      </c>
      <c r="T457" s="59"/>
      <c r="U457" s="59"/>
      <c r="V457" s="23">
        <f t="shared" si="321"/>
        <v>0</v>
      </c>
      <c r="W457" s="87" t="str">
        <f t="shared" si="322"/>
        <v/>
      </c>
      <c r="X457" s="87">
        <f t="shared" si="323"/>
        <v>0</v>
      </c>
      <c r="Y457" s="6"/>
      <c r="Z457" s="57"/>
      <c r="AA457" s="6"/>
      <c r="AB457" s="6"/>
      <c r="AC457" s="6"/>
      <c r="AD457" s="6"/>
      <c r="AE457" s="6"/>
      <c r="AF457" s="6"/>
      <c r="AG457" s="6"/>
      <c r="AH457" s="6"/>
      <c r="AI457" s="6"/>
      <c r="AJ457" s="6"/>
      <c r="AK457" s="861"/>
    </row>
    <row r="458" spans="3:37" x14ac:dyDescent="0.25">
      <c r="C458" s="46"/>
      <c r="D458" s="46"/>
      <c r="E458" s="46"/>
      <c r="F458" s="46"/>
      <c r="G458" s="46"/>
      <c r="H458" s="46"/>
      <c r="I458" s="46"/>
      <c r="J458" s="46"/>
      <c r="K458" s="46"/>
      <c r="L458" s="46"/>
      <c r="M458" s="46"/>
      <c r="N458" s="46"/>
      <c r="O458" s="42" t="s">
        <v>225</v>
      </c>
      <c r="P458" s="20" t="s">
        <v>225</v>
      </c>
      <c r="Q458" s="232" t="s">
        <v>1843</v>
      </c>
      <c r="R458" s="20">
        <v>64223</v>
      </c>
      <c r="S458" s="20" t="s">
        <v>491</v>
      </c>
      <c r="T458" s="59"/>
      <c r="U458" s="59"/>
      <c r="V458" s="23">
        <f t="shared" si="321"/>
        <v>0</v>
      </c>
      <c r="W458" s="87" t="str">
        <f t="shared" si="322"/>
        <v/>
      </c>
      <c r="X458" s="87">
        <f t="shared" si="323"/>
        <v>0</v>
      </c>
      <c r="Y458" s="6"/>
      <c r="Z458" s="57"/>
      <c r="AA458" s="6"/>
      <c r="AB458" s="6"/>
      <c r="AC458" s="6"/>
      <c r="AD458" s="6"/>
      <c r="AE458" s="6"/>
      <c r="AF458" s="6"/>
      <c r="AG458" s="6"/>
      <c r="AH458" s="6"/>
      <c r="AI458" s="6"/>
      <c r="AJ458" s="6"/>
      <c r="AK458" s="861"/>
    </row>
    <row r="459" spans="3:37" x14ac:dyDescent="0.25">
      <c r="C459" s="46"/>
      <c r="D459" s="46"/>
      <c r="E459" s="46"/>
      <c r="F459" s="46"/>
      <c r="G459" s="46"/>
      <c r="H459" s="46"/>
      <c r="I459" s="46"/>
      <c r="J459" s="46"/>
      <c r="K459" s="46"/>
      <c r="L459" s="46"/>
      <c r="M459" s="46"/>
      <c r="N459" s="46"/>
      <c r="O459" s="42" t="s">
        <v>225</v>
      </c>
      <c r="P459" s="20" t="s">
        <v>225</v>
      </c>
      <c r="Q459" s="232" t="s">
        <v>1843</v>
      </c>
      <c r="R459" s="20">
        <v>642231</v>
      </c>
      <c r="S459" s="20" t="s">
        <v>236</v>
      </c>
      <c r="T459" s="59"/>
      <c r="U459" s="59"/>
      <c r="V459" s="23">
        <f t="shared" si="321"/>
        <v>0</v>
      </c>
      <c r="W459" s="87" t="str">
        <f t="shared" si="322"/>
        <v/>
      </c>
      <c r="X459" s="87">
        <f t="shared" si="323"/>
        <v>0</v>
      </c>
      <c r="Y459" s="6"/>
      <c r="Z459" s="57"/>
      <c r="AA459" s="6"/>
      <c r="AB459" s="6"/>
      <c r="AC459" s="6"/>
      <c r="AD459" s="6"/>
      <c r="AE459" s="6"/>
      <c r="AF459" s="6"/>
      <c r="AG459" s="6"/>
      <c r="AH459" s="6"/>
      <c r="AI459" s="6"/>
      <c r="AJ459" s="6"/>
      <c r="AK459" s="861"/>
    </row>
    <row r="460" spans="3:37" x14ac:dyDescent="0.25">
      <c r="C460" s="46"/>
      <c r="D460" s="46"/>
      <c r="E460" s="46"/>
      <c r="F460" s="46"/>
      <c r="G460" s="46"/>
      <c r="H460" s="46"/>
      <c r="I460" s="46"/>
      <c r="J460" s="46"/>
      <c r="K460" s="46"/>
      <c r="L460" s="46"/>
      <c r="M460" s="46"/>
      <c r="N460" s="46"/>
      <c r="O460" s="42" t="s">
        <v>225</v>
      </c>
      <c r="P460" s="20" t="s">
        <v>225</v>
      </c>
      <c r="Q460" s="232" t="s">
        <v>1843</v>
      </c>
      <c r="R460" s="20">
        <v>642232</v>
      </c>
      <c r="S460" s="20" t="s">
        <v>748</v>
      </c>
      <c r="T460" s="59"/>
      <c r="U460" s="59"/>
      <c r="V460" s="23">
        <f t="shared" si="321"/>
        <v>0</v>
      </c>
      <c r="W460" s="87" t="str">
        <f t="shared" si="322"/>
        <v/>
      </c>
      <c r="X460" s="87">
        <f t="shared" si="323"/>
        <v>0</v>
      </c>
      <c r="Y460" s="6"/>
      <c r="Z460" s="57"/>
      <c r="AA460" s="6"/>
      <c r="AB460" s="6"/>
      <c r="AC460" s="6"/>
      <c r="AD460" s="6"/>
      <c r="AE460" s="6"/>
      <c r="AF460" s="6"/>
      <c r="AG460" s="6"/>
      <c r="AH460" s="6"/>
      <c r="AI460" s="6"/>
      <c r="AJ460" s="6"/>
      <c r="AK460" s="861"/>
    </row>
    <row r="461" spans="3:37" x14ac:dyDescent="0.25">
      <c r="C461" s="46"/>
      <c r="D461" s="46"/>
      <c r="E461" s="46"/>
      <c r="F461" s="46"/>
      <c r="G461" s="46"/>
      <c r="H461" s="46"/>
      <c r="I461" s="46"/>
      <c r="J461" s="46"/>
      <c r="K461" s="46"/>
      <c r="L461" s="46"/>
      <c r="M461" s="46"/>
      <c r="N461" s="46"/>
      <c r="O461" s="42" t="s">
        <v>225</v>
      </c>
      <c r="P461" s="20" t="s">
        <v>225</v>
      </c>
      <c r="Q461" s="232" t="s">
        <v>1843</v>
      </c>
      <c r="R461" s="20">
        <v>642233</v>
      </c>
      <c r="S461" s="20" t="s">
        <v>1799</v>
      </c>
      <c r="T461" s="59"/>
      <c r="U461" s="59"/>
      <c r="V461" s="23">
        <f t="shared" si="321"/>
        <v>0</v>
      </c>
      <c r="W461" s="87" t="str">
        <f t="shared" si="322"/>
        <v/>
      </c>
      <c r="X461" s="87">
        <f t="shared" si="323"/>
        <v>0</v>
      </c>
      <c r="Y461" s="6"/>
      <c r="Z461" s="57"/>
      <c r="AA461" s="6"/>
      <c r="AB461" s="6"/>
      <c r="AC461" s="6"/>
      <c r="AD461" s="6"/>
      <c r="AE461" s="6"/>
      <c r="AF461" s="6"/>
      <c r="AG461" s="6"/>
      <c r="AH461" s="6"/>
      <c r="AI461" s="6"/>
      <c r="AJ461" s="6"/>
      <c r="AK461" s="861"/>
    </row>
    <row r="462" spans="3:37" x14ac:dyDescent="0.25">
      <c r="C462" s="46"/>
      <c r="D462" s="46"/>
      <c r="E462" s="46"/>
      <c r="F462" s="46"/>
      <c r="G462" s="46"/>
      <c r="H462" s="46"/>
      <c r="I462" s="46"/>
      <c r="J462" s="46"/>
      <c r="K462" s="46"/>
      <c r="L462" s="46"/>
      <c r="M462" s="46"/>
      <c r="N462" s="46"/>
      <c r="O462" s="42" t="s">
        <v>1557</v>
      </c>
      <c r="P462" s="153" t="s">
        <v>2571</v>
      </c>
      <c r="Q462" s="232" t="s">
        <v>1843</v>
      </c>
      <c r="R462" s="153">
        <v>6422</v>
      </c>
      <c r="S462" s="628" t="s">
        <v>911</v>
      </c>
      <c r="T462" s="63"/>
      <c r="U462" s="63"/>
      <c r="V462" s="6">
        <f t="shared" si="321"/>
        <v>0</v>
      </c>
      <c r="W462" s="6"/>
      <c r="X462" s="87">
        <f>SUM(V450:V461)</f>
        <v>0</v>
      </c>
      <c r="Y462" s="1"/>
      <c r="Z462" s="58"/>
      <c r="AA462" s="1"/>
      <c r="AB462" s="1"/>
      <c r="AC462" s="23">
        <f>+AA462+AB462+V462+Y462+X462</f>
        <v>0</v>
      </c>
      <c r="AD462" s="38">
        <f>SUM(AF462:AJ462)</f>
        <v>0</v>
      </c>
      <c r="AE462" s="31">
        <f>AC462-AD462</f>
        <v>0</v>
      </c>
      <c r="AF462" s="31">
        <f>+AC462-AG462</f>
        <v>0</v>
      </c>
      <c r="AG462" s="6"/>
      <c r="AH462" s="6"/>
      <c r="AI462" s="6"/>
      <c r="AJ462" s="6"/>
      <c r="AK462" s="861"/>
    </row>
    <row r="463" spans="3:37" x14ac:dyDescent="0.25">
      <c r="C463" s="46"/>
      <c r="D463" s="46"/>
      <c r="E463" s="46"/>
      <c r="F463" s="46"/>
      <c r="G463" s="46"/>
      <c r="H463" s="46"/>
      <c r="I463" s="46"/>
      <c r="J463" s="46"/>
      <c r="K463" s="46"/>
      <c r="L463" s="46"/>
      <c r="M463" s="46"/>
      <c r="N463" s="46"/>
      <c r="O463" s="42" t="s">
        <v>225</v>
      </c>
      <c r="P463" s="20" t="s">
        <v>225</v>
      </c>
      <c r="Q463" s="232" t="s">
        <v>1843</v>
      </c>
      <c r="R463" s="20">
        <v>64231</v>
      </c>
      <c r="S463" s="20" t="s">
        <v>749</v>
      </c>
      <c r="T463" s="59"/>
      <c r="U463" s="59"/>
      <c r="V463" s="23">
        <f t="shared" si="321"/>
        <v>0</v>
      </c>
      <c r="W463" s="87" t="str">
        <f t="shared" ref="W463:W465" si="324">+IF(V463=0,"","Regroupement auto en 6423")</f>
        <v/>
      </c>
      <c r="X463" s="87">
        <f t="shared" ref="X463:X486" si="325">-V463</f>
        <v>0</v>
      </c>
      <c r="Y463" s="6"/>
      <c r="Z463" s="57"/>
      <c r="AA463" s="6"/>
      <c r="AB463" s="6"/>
      <c r="AC463" s="6"/>
      <c r="AD463" s="6"/>
      <c r="AE463" s="6"/>
      <c r="AF463" s="6"/>
      <c r="AG463" s="6"/>
      <c r="AH463" s="6"/>
      <c r="AI463" s="6"/>
      <c r="AJ463" s="6"/>
      <c r="AK463" s="861"/>
    </row>
    <row r="464" spans="3:37" x14ac:dyDescent="0.25">
      <c r="C464" s="46"/>
      <c r="D464" s="46"/>
      <c r="E464" s="46"/>
      <c r="F464" s="46"/>
      <c r="G464" s="46"/>
      <c r="H464" s="46"/>
      <c r="I464" s="46"/>
      <c r="J464" s="46"/>
      <c r="K464" s="46"/>
      <c r="L464" s="46"/>
      <c r="M464" s="46"/>
      <c r="N464" s="46"/>
      <c r="O464" s="42" t="s">
        <v>225</v>
      </c>
      <c r="P464" s="20" t="s">
        <v>225</v>
      </c>
      <c r="Q464" s="232" t="s">
        <v>1843</v>
      </c>
      <c r="R464" s="20">
        <v>642311</v>
      </c>
      <c r="S464" s="20" t="s">
        <v>236</v>
      </c>
      <c r="T464" s="59"/>
      <c r="U464" s="59"/>
      <c r="V464" s="23">
        <f t="shared" si="321"/>
        <v>0</v>
      </c>
      <c r="W464" s="87" t="str">
        <f t="shared" si="324"/>
        <v/>
      </c>
      <c r="X464" s="87">
        <f t="shared" si="325"/>
        <v>0</v>
      </c>
      <c r="Y464" s="6"/>
      <c r="Z464" s="57"/>
      <c r="AA464" s="6"/>
      <c r="AB464" s="6"/>
      <c r="AC464" s="6"/>
      <c r="AD464" s="6"/>
      <c r="AE464" s="6"/>
      <c r="AF464" s="6"/>
      <c r="AG464" s="6"/>
      <c r="AH464" s="6"/>
      <c r="AI464" s="6"/>
      <c r="AJ464" s="6"/>
      <c r="AK464" s="861"/>
    </row>
    <row r="465" spans="3:37" x14ac:dyDescent="0.25">
      <c r="C465" s="46"/>
      <c r="D465" s="46"/>
      <c r="E465" s="46"/>
      <c r="F465" s="46"/>
      <c r="G465" s="46"/>
      <c r="H465" s="46"/>
      <c r="I465" s="46"/>
      <c r="J465" s="46"/>
      <c r="K465" s="46"/>
      <c r="L465" s="46"/>
      <c r="M465" s="46"/>
      <c r="N465" s="46"/>
      <c r="O465" s="42" t="s">
        <v>225</v>
      </c>
      <c r="P465" s="20" t="s">
        <v>225</v>
      </c>
      <c r="Q465" s="232" t="s">
        <v>1843</v>
      </c>
      <c r="R465" s="20">
        <v>642312</v>
      </c>
      <c r="S465" s="20" t="s">
        <v>748</v>
      </c>
      <c r="T465" s="59"/>
      <c r="U465" s="59"/>
      <c r="V465" s="23">
        <f t="shared" si="321"/>
        <v>0</v>
      </c>
      <c r="W465" s="87" t="str">
        <f t="shared" si="324"/>
        <v/>
      </c>
      <c r="X465" s="87">
        <f t="shared" si="325"/>
        <v>0</v>
      </c>
      <c r="Y465" s="6"/>
      <c r="Z465" s="57"/>
      <c r="AA465" s="6"/>
      <c r="AB465" s="6"/>
      <c r="AC465" s="6"/>
      <c r="AD465" s="6"/>
      <c r="AE465" s="6"/>
      <c r="AF465" s="6"/>
      <c r="AG465" s="6"/>
      <c r="AH465" s="6"/>
      <c r="AI465" s="6"/>
      <c r="AJ465" s="6"/>
      <c r="AK465" s="861"/>
    </row>
    <row r="466" spans="3:37" x14ac:dyDescent="0.25">
      <c r="C466" s="46"/>
      <c r="D466" s="46"/>
      <c r="E466" s="46"/>
      <c r="F466" s="46"/>
      <c r="G466" s="46"/>
      <c r="H466" s="46"/>
      <c r="I466" s="46"/>
      <c r="J466" s="46"/>
      <c r="K466" s="46"/>
      <c r="L466" s="46"/>
      <c r="M466" s="46"/>
      <c r="N466" s="46"/>
      <c r="O466" s="42" t="s">
        <v>225</v>
      </c>
      <c r="P466" s="20" t="s">
        <v>225</v>
      </c>
      <c r="Q466" s="232" t="s">
        <v>1843</v>
      </c>
      <c r="R466" s="20">
        <v>642313</v>
      </c>
      <c r="S466" s="20" t="s">
        <v>1799</v>
      </c>
      <c r="T466" s="59"/>
      <c r="U466" s="59"/>
      <c r="V466" s="23">
        <f t="shared" si="321"/>
        <v>0</v>
      </c>
      <c r="W466" s="87" t="str">
        <f>+IF(V466=0,"","Regroupement auto en 6422")</f>
        <v/>
      </c>
      <c r="X466" s="87">
        <f t="shared" si="325"/>
        <v>0</v>
      </c>
      <c r="Y466" s="6"/>
      <c r="Z466" s="57"/>
      <c r="AA466" s="6"/>
      <c r="AB466" s="6"/>
      <c r="AC466" s="6"/>
      <c r="AD466" s="6"/>
      <c r="AE466" s="6"/>
      <c r="AF466" s="6"/>
      <c r="AG466" s="6"/>
      <c r="AH466" s="6"/>
      <c r="AI466" s="6"/>
      <c r="AJ466" s="6"/>
      <c r="AK466" s="861"/>
    </row>
    <row r="467" spans="3:37" x14ac:dyDescent="0.25">
      <c r="C467" s="46"/>
      <c r="D467" s="46"/>
      <c r="E467" s="46"/>
      <c r="F467" s="46"/>
      <c r="G467" s="46"/>
      <c r="H467" s="46"/>
      <c r="I467" s="46"/>
      <c r="J467" s="46"/>
      <c r="K467" s="46"/>
      <c r="L467" s="46"/>
      <c r="M467" s="46"/>
      <c r="N467" s="46"/>
      <c r="O467" s="42" t="s">
        <v>225</v>
      </c>
      <c r="P467" s="20" t="s">
        <v>225</v>
      </c>
      <c r="Q467" s="232" t="s">
        <v>1843</v>
      </c>
      <c r="R467" s="20">
        <v>64232</v>
      </c>
      <c r="S467" s="20" t="s">
        <v>402</v>
      </c>
      <c r="T467" s="59"/>
      <c r="U467" s="59"/>
      <c r="V467" s="23">
        <f t="shared" si="321"/>
        <v>0</v>
      </c>
      <c r="W467" s="87" t="str">
        <f t="shared" ref="W467:W486" si="326">+IF(V467=0,"","Regroupement auto en 6423")</f>
        <v/>
      </c>
      <c r="X467" s="87">
        <f t="shared" si="325"/>
        <v>0</v>
      </c>
      <c r="Y467" s="6"/>
      <c r="Z467" s="57"/>
      <c r="AA467" s="6"/>
      <c r="AB467" s="6"/>
      <c r="AC467" s="6"/>
      <c r="AD467" s="6"/>
      <c r="AE467" s="6"/>
      <c r="AF467" s="6"/>
      <c r="AG467" s="6"/>
      <c r="AH467" s="6"/>
      <c r="AI467" s="6"/>
      <c r="AJ467" s="6"/>
      <c r="AK467" s="861"/>
    </row>
    <row r="468" spans="3:37" x14ac:dyDescent="0.25">
      <c r="C468" s="46"/>
      <c r="D468" s="46"/>
      <c r="E468" s="46"/>
      <c r="F468" s="46"/>
      <c r="G468" s="46"/>
      <c r="H468" s="46"/>
      <c r="I468" s="46"/>
      <c r="J468" s="46"/>
      <c r="K468" s="46"/>
      <c r="L468" s="46"/>
      <c r="M468" s="46"/>
      <c r="N468" s="46"/>
      <c r="O468" s="42" t="s">
        <v>225</v>
      </c>
      <c r="P468" s="20" t="s">
        <v>225</v>
      </c>
      <c r="Q468" s="232" t="s">
        <v>1843</v>
      </c>
      <c r="R468" s="20">
        <v>642321</v>
      </c>
      <c r="S468" s="20" t="s">
        <v>236</v>
      </c>
      <c r="T468" s="59"/>
      <c r="U468" s="59"/>
      <c r="V468" s="23">
        <f t="shared" si="321"/>
        <v>0</v>
      </c>
      <c r="W468" s="87" t="str">
        <f t="shared" si="326"/>
        <v/>
      </c>
      <c r="X468" s="87">
        <f t="shared" si="325"/>
        <v>0</v>
      </c>
      <c r="Y468" s="6"/>
      <c r="Z468" s="57"/>
      <c r="AA468" s="6"/>
      <c r="AB468" s="6"/>
      <c r="AC468" s="6"/>
      <c r="AD468" s="6"/>
      <c r="AE468" s="6"/>
      <c r="AF468" s="6"/>
      <c r="AG468" s="6"/>
      <c r="AH468" s="6"/>
      <c r="AI468" s="6"/>
      <c r="AJ468" s="6"/>
      <c r="AK468" s="861"/>
    </row>
    <row r="469" spans="3:37" x14ac:dyDescent="0.25">
      <c r="C469" s="46"/>
      <c r="D469" s="46"/>
      <c r="E469" s="46"/>
      <c r="F469" s="46"/>
      <c r="G469" s="46"/>
      <c r="H469" s="46"/>
      <c r="I469" s="46"/>
      <c r="J469" s="46"/>
      <c r="K469" s="46"/>
      <c r="L469" s="46"/>
      <c r="M469" s="46"/>
      <c r="N469" s="46"/>
      <c r="O469" s="42" t="s">
        <v>225</v>
      </c>
      <c r="P469" s="20" t="s">
        <v>225</v>
      </c>
      <c r="Q469" s="232" t="s">
        <v>1843</v>
      </c>
      <c r="R469" s="20">
        <v>642322</v>
      </c>
      <c r="S469" s="20" t="s">
        <v>748</v>
      </c>
      <c r="T469" s="59"/>
      <c r="U469" s="59"/>
      <c r="V469" s="23">
        <f t="shared" si="321"/>
        <v>0</v>
      </c>
      <c r="W469" s="87" t="str">
        <f t="shared" si="326"/>
        <v/>
      </c>
      <c r="X469" s="87">
        <f t="shared" si="325"/>
        <v>0</v>
      </c>
      <c r="Y469" s="6"/>
      <c r="Z469" s="57"/>
      <c r="AA469" s="6"/>
      <c r="AB469" s="6"/>
      <c r="AC469" s="6"/>
      <c r="AD469" s="6"/>
      <c r="AE469" s="6"/>
      <c r="AF469" s="6"/>
      <c r="AG469" s="6"/>
      <c r="AH469" s="6"/>
      <c r="AI469" s="6"/>
      <c r="AJ469" s="6"/>
      <c r="AK469" s="861"/>
    </row>
    <row r="470" spans="3:37" x14ac:dyDescent="0.25">
      <c r="C470" s="46"/>
      <c r="D470" s="46"/>
      <c r="E470" s="46"/>
      <c r="F470" s="46"/>
      <c r="G470" s="46"/>
      <c r="H470" s="46"/>
      <c r="I470" s="46"/>
      <c r="J470" s="46"/>
      <c r="K470" s="46"/>
      <c r="L470" s="46"/>
      <c r="M470" s="46"/>
      <c r="N470" s="46"/>
      <c r="O470" s="42" t="s">
        <v>225</v>
      </c>
      <c r="P470" s="20" t="s">
        <v>225</v>
      </c>
      <c r="Q470" s="232" t="s">
        <v>1843</v>
      </c>
      <c r="R470" s="20">
        <v>642323</v>
      </c>
      <c r="S470" s="20" t="s">
        <v>1799</v>
      </c>
      <c r="T470" s="59"/>
      <c r="U470" s="59"/>
      <c r="V470" s="23">
        <f t="shared" si="321"/>
        <v>0</v>
      </c>
      <c r="W470" s="87" t="str">
        <f t="shared" si="326"/>
        <v/>
      </c>
      <c r="X470" s="87">
        <f t="shared" si="325"/>
        <v>0</v>
      </c>
      <c r="Y470" s="6"/>
      <c r="Z470" s="57"/>
      <c r="AA470" s="6"/>
      <c r="AB470" s="6"/>
      <c r="AC470" s="6"/>
      <c r="AD470" s="6"/>
      <c r="AE470" s="6"/>
      <c r="AF470" s="6"/>
      <c r="AG470" s="6"/>
      <c r="AH470" s="6"/>
      <c r="AI470" s="6"/>
      <c r="AJ470" s="6"/>
      <c r="AK470" s="861"/>
    </row>
    <row r="471" spans="3:37" x14ac:dyDescent="0.25">
      <c r="C471" s="46"/>
      <c r="D471" s="46"/>
      <c r="E471" s="46"/>
      <c r="F471" s="46"/>
      <c r="G471" s="46"/>
      <c r="H471" s="46"/>
      <c r="I471" s="46"/>
      <c r="J471" s="46"/>
      <c r="K471" s="46"/>
      <c r="L471" s="46"/>
      <c r="M471" s="46"/>
      <c r="N471" s="46"/>
      <c r="O471" s="42" t="s">
        <v>225</v>
      </c>
      <c r="P471" s="20" t="s">
        <v>225</v>
      </c>
      <c r="Q471" s="232" t="s">
        <v>1843</v>
      </c>
      <c r="R471" s="20">
        <v>64233</v>
      </c>
      <c r="S471" s="20" t="s">
        <v>2397</v>
      </c>
      <c r="T471" s="59"/>
      <c r="U471" s="59"/>
      <c r="V471" s="23">
        <f t="shared" si="321"/>
        <v>0</v>
      </c>
      <c r="W471" s="87" t="str">
        <f t="shared" si="326"/>
        <v/>
      </c>
      <c r="X471" s="87">
        <f t="shared" si="325"/>
        <v>0</v>
      </c>
      <c r="Y471" s="6"/>
      <c r="Z471" s="57"/>
      <c r="AA471" s="6"/>
      <c r="AB471" s="6"/>
      <c r="AC471" s="6"/>
      <c r="AD471" s="6"/>
      <c r="AE471" s="6"/>
      <c r="AF471" s="6"/>
      <c r="AG471" s="6"/>
      <c r="AH471" s="6"/>
      <c r="AI471" s="6"/>
      <c r="AJ471" s="6"/>
      <c r="AK471" s="861"/>
    </row>
    <row r="472" spans="3:37" x14ac:dyDescent="0.25">
      <c r="C472" s="46"/>
      <c r="D472" s="46"/>
      <c r="E472" s="46"/>
      <c r="F472" s="46"/>
      <c r="G472" s="46"/>
      <c r="H472" s="46"/>
      <c r="I472" s="46"/>
      <c r="J472" s="46"/>
      <c r="K472" s="46"/>
      <c r="L472" s="46"/>
      <c r="M472" s="46"/>
      <c r="N472" s="46"/>
      <c r="O472" s="42" t="s">
        <v>225</v>
      </c>
      <c r="P472" s="20" t="s">
        <v>225</v>
      </c>
      <c r="Q472" s="232" t="s">
        <v>1843</v>
      </c>
      <c r="R472" s="20">
        <v>642331</v>
      </c>
      <c r="S472" s="20" t="s">
        <v>236</v>
      </c>
      <c r="T472" s="59"/>
      <c r="U472" s="59"/>
      <c r="V472" s="23">
        <f t="shared" si="321"/>
        <v>0</v>
      </c>
      <c r="W472" s="87" t="str">
        <f t="shared" si="326"/>
        <v/>
      </c>
      <c r="X472" s="87">
        <f t="shared" si="325"/>
        <v>0</v>
      </c>
      <c r="Y472" s="6"/>
      <c r="Z472" s="57"/>
      <c r="AA472" s="6"/>
      <c r="AB472" s="6"/>
      <c r="AC472" s="6"/>
      <c r="AD472" s="6"/>
      <c r="AE472" s="6"/>
      <c r="AF472" s="6"/>
      <c r="AG472" s="6"/>
      <c r="AH472" s="6"/>
      <c r="AI472" s="6"/>
      <c r="AJ472" s="6"/>
      <c r="AK472" s="861"/>
    </row>
    <row r="473" spans="3:37" x14ac:dyDescent="0.25">
      <c r="C473" s="46"/>
      <c r="D473" s="46"/>
      <c r="E473" s="46"/>
      <c r="F473" s="46"/>
      <c r="G473" s="46"/>
      <c r="H473" s="46"/>
      <c r="I473" s="46"/>
      <c r="J473" s="46"/>
      <c r="K473" s="46"/>
      <c r="L473" s="46"/>
      <c r="M473" s="46"/>
      <c r="N473" s="46"/>
      <c r="O473" s="42" t="s">
        <v>225</v>
      </c>
      <c r="P473" s="20" t="s">
        <v>225</v>
      </c>
      <c r="Q473" s="232" t="s">
        <v>1843</v>
      </c>
      <c r="R473" s="20">
        <v>642332</v>
      </c>
      <c r="S473" s="20" t="s">
        <v>748</v>
      </c>
      <c r="T473" s="59"/>
      <c r="U473" s="59"/>
      <c r="V473" s="23">
        <f t="shared" si="321"/>
        <v>0</v>
      </c>
      <c r="W473" s="87" t="str">
        <f t="shared" si="326"/>
        <v/>
      </c>
      <c r="X473" s="87">
        <f t="shared" si="325"/>
        <v>0</v>
      </c>
      <c r="Y473" s="6"/>
      <c r="Z473" s="57"/>
      <c r="AA473" s="6"/>
      <c r="AB473" s="6"/>
      <c r="AC473" s="6"/>
      <c r="AD473" s="6"/>
      <c r="AE473" s="6"/>
      <c r="AF473" s="6"/>
      <c r="AG473" s="6"/>
      <c r="AH473" s="6"/>
      <c r="AI473" s="6"/>
      <c r="AJ473" s="6"/>
      <c r="AK473" s="861"/>
    </row>
    <row r="474" spans="3:37" x14ac:dyDescent="0.25">
      <c r="C474" s="46"/>
      <c r="D474" s="46"/>
      <c r="E474" s="46"/>
      <c r="F474" s="46"/>
      <c r="G474" s="46"/>
      <c r="H474" s="46"/>
      <c r="I474" s="46"/>
      <c r="J474" s="46"/>
      <c r="K474" s="46"/>
      <c r="L474" s="46"/>
      <c r="M474" s="46"/>
      <c r="N474" s="46"/>
      <c r="O474" s="42" t="s">
        <v>225</v>
      </c>
      <c r="P474" s="20" t="s">
        <v>225</v>
      </c>
      <c r="Q474" s="232" t="s">
        <v>1843</v>
      </c>
      <c r="R474" s="20">
        <v>642333</v>
      </c>
      <c r="S474" s="20" t="s">
        <v>1799</v>
      </c>
      <c r="T474" s="59"/>
      <c r="U474" s="59"/>
      <c r="V474" s="23">
        <f t="shared" si="321"/>
        <v>0</v>
      </c>
      <c r="W474" s="87" t="str">
        <f t="shared" si="326"/>
        <v/>
      </c>
      <c r="X474" s="87">
        <f t="shared" si="325"/>
        <v>0</v>
      </c>
      <c r="Y474" s="6"/>
      <c r="Z474" s="57"/>
      <c r="AA474" s="6"/>
      <c r="AB474" s="6"/>
      <c r="AC474" s="6"/>
      <c r="AD474" s="6"/>
      <c r="AE474" s="6"/>
      <c r="AF474" s="6"/>
      <c r="AG474" s="6"/>
      <c r="AH474" s="6"/>
      <c r="AI474" s="6"/>
      <c r="AJ474" s="6"/>
      <c r="AK474" s="861"/>
    </row>
    <row r="475" spans="3:37" x14ac:dyDescent="0.25">
      <c r="C475" s="46"/>
      <c r="D475" s="46"/>
      <c r="E475" s="46"/>
      <c r="F475" s="46"/>
      <c r="G475" s="46"/>
      <c r="H475" s="46"/>
      <c r="I475" s="46"/>
      <c r="J475" s="46"/>
      <c r="K475" s="46"/>
      <c r="L475" s="46"/>
      <c r="M475" s="46"/>
      <c r="N475" s="46"/>
      <c r="O475" s="42" t="s">
        <v>225</v>
      </c>
      <c r="P475" s="20" t="s">
        <v>225</v>
      </c>
      <c r="Q475" s="232" t="s">
        <v>1843</v>
      </c>
      <c r="R475" s="20">
        <v>64235</v>
      </c>
      <c r="S475" s="20" t="s">
        <v>2054</v>
      </c>
      <c r="T475" s="59"/>
      <c r="U475" s="59"/>
      <c r="V475" s="23">
        <f t="shared" si="321"/>
        <v>0</v>
      </c>
      <c r="W475" s="87" t="str">
        <f t="shared" si="326"/>
        <v/>
      </c>
      <c r="X475" s="87">
        <f t="shared" si="325"/>
        <v>0</v>
      </c>
      <c r="Y475" s="6"/>
      <c r="Z475" s="57"/>
      <c r="AA475" s="6"/>
      <c r="AB475" s="6"/>
      <c r="AC475" s="6"/>
      <c r="AD475" s="6"/>
      <c r="AE475" s="6"/>
      <c r="AF475" s="6"/>
      <c r="AG475" s="6"/>
      <c r="AH475" s="6"/>
      <c r="AI475" s="6"/>
      <c r="AJ475" s="6"/>
      <c r="AK475" s="861"/>
    </row>
    <row r="476" spans="3:37" x14ac:dyDescent="0.25">
      <c r="C476" s="46"/>
      <c r="D476" s="46"/>
      <c r="E476" s="46"/>
      <c r="F476" s="46"/>
      <c r="G476" s="46"/>
      <c r="H476" s="46"/>
      <c r="I476" s="46"/>
      <c r="J476" s="46"/>
      <c r="K476" s="46"/>
      <c r="L476" s="46"/>
      <c r="M476" s="46"/>
      <c r="N476" s="46"/>
      <c r="O476" s="42" t="s">
        <v>225</v>
      </c>
      <c r="P476" s="20" t="s">
        <v>225</v>
      </c>
      <c r="Q476" s="232" t="s">
        <v>1843</v>
      </c>
      <c r="R476" s="20">
        <v>642351</v>
      </c>
      <c r="S476" s="20" t="s">
        <v>236</v>
      </c>
      <c r="T476" s="59"/>
      <c r="U476" s="59"/>
      <c r="V476" s="23">
        <f t="shared" si="321"/>
        <v>0</v>
      </c>
      <c r="W476" s="87" t="str">
        <f t="shared" si="326"/>
        <v/>
      </c>
      <c r="X476" s="87">
        <f t="shared" si="325"/>
        <v>0</v>
      </c>
      <c r="Y476" s="6"/>
      <c r="Z476" s="57"/>
      <c r="AA476" s="6"/>
      <c r="AB476" s="6"/>
      <c r="AC476" s="6"/>
      <c r="AD476" s="6"/>
      <c r="AE476" s="6"/>
      <c r="AF476" s="6"/>
      <c r="AG476" s="6"/>
      <c r="AH476" s="6"/>
      <c r="AI476" s="6"/>
      <c r="AJ476" s="6"/>
      <c r="AK476" s="861"/>
    </row>
    <row r="477" spans="3:37" x14ac:dyDescent="0.25">
      <c r="C477" s="46"/>
      <c r="D477" s="46"/>
      <c r="E477" s="46"/>
      <c r="F477" s="46"/>
      <c r="G477" s="46"/>
      <c r="H477" s="46"/>
      <c r="I477" s="46"/>
      <c r="J477" s="46"/>
      <c r="K477" s="46"/>
      <c r="L477" s="46"/>
      <c r="M477" s="46"/>
      <c r="N477" s="46"/>
      <c r="O477" s="42" t="s">
        <v>225</v>
      </c>
      <c r="P477" s="20" t="s">
        <v>225</v>
      </c>
      <c r="Q477" s="232" t="s">
        <v>1843</v>
      </c>
      <c r="R477" s="20">
        <v>642352</v>
      </c>
      <c r="S477" s="20" t="s">
        <v>748</v>
      </c>
      <c r="T477" s="59"/>
      <c r="U477" s="59"/>
      <c r="V477" s="23">
        <f t="shared" si="321"/>
        <v>0</v>
      </c>
      <c r="W477" s="87" t="str">
        <f t="shared" si="326"/>
        <v/>
      </c>
      <c r="X477" s="87">
        <f t="shared" si="325"/>
        <v>0</v>
      </c>
      <c r="Y477" s="6"/>
      <c r="Z477" s="57"/>
      <c r="AA477" s="6"/>
      <c r="AB477" s="6"/>
      <c r="AC477" s="6"/>
      <c r="AD477" s="6"/>
      <c r="AE477" s="6"/>
      <c r="AF477" s="6"/>
      <c r="AG477" s="6"/>
      <c r="AH477" s="6"/>
      <c r="AI477" s="6"/>
      <c r="AJ477" s="6"/>
      <c r="AK477" s="861"/>
    </row>
    <row r="478" spans="3:37" x14ac:dyDescent="0.25">
      <c r="C478" s="46"/>
      <c r="D478" s="46"/>
      <c r="E478" s="46"/>
      <c r="F478" s="46"/>
      <c r="G478" s="46"/>
      <c r="H478" s="46"/>
      <c r="I478" s="46"/>
      <c r="J478" s="46"/>
      <c r="K478" s="46"/>
      <c r="L478" s="46"/>
      <c r="M478" s="46"/>
      <c r="N478" s="46"/>
      <c r="O478" s="42" t="s">
        <v>225</v>
      </c>
      <c r="P478" s="20" t="s">
        <v>225</v>
      </c>
      <c r="Q478" s="232" t="s">
        <v>1843</v>
      </c>
      <c r="R478" s="20">
        <v>642353</v>
      </c>
      <c r="S478" s="20" t="s">
        <v>1799</v>
      </c>
      <c r="T478" s="59"/>
      <c r="U478" s="59"/>
      <c r="V478" s="23">
        <f t="shared" si="321"/>
        <v>0</v>
      </c>
      <c r="W478" s="87" t="str">
        <f t="shared" si="326"/>
        <v/>
      </c>
      <c r="X478" s="87">
        <f t="shared" si="325"/>
        <v>0</v>
      </c>
      <c r="Y478" s="6"/>
      <c r="Z478" s="57"/>
      <c r="AA478" s="6"/>
      <c r="AB478" s="6"/>
      <c r="AC478" s="6"/>
      <c r="AD478" s="6"/>
      <c r="AE478" s="6"/>
      <c r="AF478" s="6"/>
      <c r="AG478" s="6"/>
      <c r="AH478" s="6"/>
      <c r="AI478" s="6"/>
      <c r="AJ478" s="6"/>
      <c r="AK478" s="861"/>
    </row>
    <row r="479" spans="3:37" x14ac:dyDescent="0.25">
      <c r="C479" s="46"/>
      <c r="D479" s="46"/>
      <c r="E479" s="46"/>
      <c r="F479" s="46"/>
      <c r="G479" s="46"/>
      <c r="H479" s="46"/>
      <c r="I479" s="46"/>
      <c r="J479" s="46"/>
      <c r="K479" s="46"/>
      <c r="L479" s="46"/>
      <c r="M479" s="46"/>
      <c r="N479" s="46"/>
      <c r="O479" s="42" t="s">
        <v>225</v>
      </c>
      <c r="P479" s="20" t="s">
        <v>225</v>
      </c>
      <c r="Q479" s="232" t="s">
        <v>1843</v>
      </c>
      <c r="R479" s="20">
        <v>64236</v>
      </c>
      <c r="S479" s="20" t="s">
        <v>2640</v>
      </c>
      <c r="T479" s="59"/>
      <c r="U479" s="59"/>
      <c r="V479" s="23">
        <f t="shared" si="321"/>
        <v>0</v>
      </c>
      <c r="W479" s="87" t="str">
        <f t="shared" si="326"/>
        <v/>
      </c>
      <c r="X479" s="87">
        <f t="shared" si="325"/>
        <v>0</v>
      </c>
      <c r="Y479" s="6"/>
      <c r="Z479" s="57"/>
      <c r="AA479" s="6"/>
      <c r="AB479" s="6"/>
      <c r="AC479" s="6"/>
      <c r="AD479" s="6"/>
      <c r="AE479" s="6"/>
      <c r="AF479" s="6"/>
      <c r="AG479" s="6"/>
      <c r="AH479" s="6"/>
      <c r="AI479" s="6"/>
      <c r="AJ479" s="6"/>
      <c r="AK479" s="861"/>
    </row>
    <row r="480" spans="3:37" x14ac:dyDescent="0.25">
      <c r="C480" s="46"/>
      <c r="D480" s="46"/>
      <c r="E480" s="46"/>
      <c r="F480" s="46"/>
      <c r="G480" s="46"/>
      <c r="H480" s="46"/>
      <c r="I480" s="46"/>
      <c r="J480" s="46"/>
      <c r="K480" s="46"/>
      <c r="L480" s="46"/>
      <c r="M480" s="46"/>
      <c r="N480" s="46"/>
      <c r="O480" s="42" t="s">
        <v>225</v>
      </c>
      <c r="P480" s="20" t="s">
        <v>225</v>
      </c>
      <c r="Q480" s="232" t="s">
        <v>1843</v>
      </c>
      <c r="R480" s="20">
        <v>642361</v>
      </c>
      <c r="S480" s="20" t="s">
        <v>236</v>
      </c>
      <c r="T480" s="59"/>
      <c r="U480" s="59"/>
      <c r="V480" s="23">
        <f t="shared" si="321"/>
        <v>0</v>
      </c>
      <c r="W480" s="87" t="str">
        <f t="shared" si="326"/>
        <v/>
      </c>
      <c r="X480" s="87">
        <f t="shared" si="325"/>
        <v>0</v>
      </c>
      <c r="Y480" s="6"/>
      <c r="Z480" s="57"/>
      <c r="AA480" s="6"/>
      <c r="AB480" s="6"/>
      <c r="AC480" s="6"/>
      <c r="AD480" s="6"/>
      <c r="AE480" s="6"/>
      <c r="AF480" s="6"/>
      <c r="AG480" s="6"/>
      <c r="AH480" s="6"/>
      <c r="AI480" s="6"/>
      <c r="AJ480" s="6"/>
      <c r="AK480" s="861"/>
    </row>
    <row r="481" spans="3:37" x14ac:dyDescent="0.25">
      <c r="C481" s="46"/>
      <c r="D481" s="46"/>
      <c r="E481" s="46"/>
      <c r="F481" s="46"/>
      <c r="G481" s="46"/>
      <c r="H481" s="46"/>
      <c r="I481" s="46"/>
      <c r="J481" s="46"/>
      <c r="K481" s="46"/>
      <c r="L481" s="46"/>
      <c r="M481" s="46"/>
      <c r="N481" s="46"/>
      <c r="O481" s="42" t="s">
        <v>225</v>
      </c>
      <c r="P481" s="20" t="s">
        <v>225</v>
      </c>
      <c r="Q481" s="232" t="s">
        <v>1843</v>
      </c>
      <c r="R481" s="20">
        <v>642362</v>
      </c>
      <c r="S481" s="20" t="s">
        <v>748</v>
      </c>
      <c r="T481" s="59"/>
      <c r="U481" s="59"/>
      <c r="V481" s="23">
        <f t="shared" si="321"/>
        <v>0</v>
      </c>
      <c r="W481" s="87" t="str">
        <f t="shared" si="326"/>
        <v/>
      </c>
      <c r="X481" s="87">
        <f t="shared" si="325"/>
        <v>0</v>
      </c>
      <c r="Y481" s="6"/>
      <c r="Z481" s="57"/>
      <c r="AA481" s="6"/>
      <c r="AB481" s="6"/>
      <c r="AC481" s="6"/>
      <c r="AD481" s="6"/>
      <c r="AE481" s="6"/>
      <c r="AF481" s="6"/>
      <c r="AG481" s="6"/>
      <c r="AH481" s="6"/>
      <c r="AI481" s="6"/>
      <c r="AJ481" s="6"/>
      <c r="AK481" s="861"/>
    </row>
    <row r="482" spans="3:37" x14ac:dyDescent="0.25">
      <c r="C482" s="46"/>
      <c r="D482" s="46"/>
      <c r="E482" s="46"/>
      <c r="F482" s="46"/>
      <c r="G482" s="46"/>
      <c r="H482" s="46"/>
      <c r="I482" s="46"/>
      <c r="J482" s="46"/>
      <c r="K482" s="46"/>
      <c r="L482" s="46"/>
      <c r="M482" s="46"/>
      <c r="N482" s="46"/>
      <c r="O482" s="42" t="s">
        <v>225</v>
      </c>
      <c r="P482" s="20" t="s">
        <v>225</v>
      </c>
      <c r="Q482" s="232" t="s">
        <v>1843</v>
      </c>
      <c r="R482" s="20">
        <v>642363</v>
      </c>
      <c r="S482" s="20" t="s">
        <v>1799</v>
      </c>
      <c r="T482" s="59"/>
      <c r="U482" s="59"/>
      <c r="V482" s="23">
        <f t="shared" si="321"/>
        <v>0</v>
      </c>
      <c r="W482" s="87" t="str">
        <f t="shared" si="326"/>
        <v/>
      </c>
      <c r="X482" s="87">
        <f t="shared" si="325"/>
        <v>0</v>
      </c>
      <c r="Y482" s="6"/>
      <c r="Z482" s="57"/>
      <c r="AA482" s="6"/>
      <c r="AB482" s="6"/>
      <c r="AC482" s="6"/>
      <c r="AD482" s="6"/>
      <c r="AE482" s="6"/>
      <c r="AF482" s="6"/>
      <c r="AG482" s="6"/>
      <c r="AH482" s="6"/>
      <c r="AI482" s="6"/>
      <c r="AJ482" s="6"/>
      <c r="AK482" s="861"/>
    </row>
    <row r="483" spans="3:37" x14ac:dyDescent="0.25">
      <c r="C483" s="46"/>
      <c r="D483" s="46"/>
      <c r="E483" s="46"/>
      <c r="F483" s="46"/>
      <c r="G483" s="46"/>
      <c r="H483" s="46"/>
      <c r="I483" s="46"/>
      <c r="J483" s="46"/>
      <c r="K483" s="46"/>
      <c r="L483" s="46"/>
      <c r="M483" s="46"/>
      <c r="N483" s="46"/>
      <c r="O483" s="42" t="s">
        <v>225</v>
      </c>
      <c r="P483" s="20" t="s">
        <v>225</v>
      </c>
      <c r="Q483" s="232" t="s">
        <v>1843</v>
      </c>
      <c r="R483" s="20">
        <v>64237</v>
      </c>
      <c r="S483" s="20" t="s">
        <v>2316</v>
      </c>
      <c r="T483" s="59"/>
      <c r="U483" s="59"/>
      <c r="V483" s="23">
        <f t="shared" si="321"/>
        <v>0</v>
      </c>
      <c r="W483" s="87" t="str">
        <f t="shared" si="326"/>
        <v/>
      </c>
      <c r="X483" s="87">
        <f t="shared" si="325"/>
        <v>0</v>
      </c>
      <c r="Y483" s="6"/>
      <c r="Z483" s="57"/>
      <c r="AA483" s="6"/>
      <c r="AB483" s="6"/>
      <c r="AC483" s="6"/>
      <c r="AD483" s="6"/>
      <c r="AE483" s="6"/>
      <c r="AF483" s="6"/>
      <c r="AG483" s="6"/>
      <c r="AH483" s="6"/>
      <c r="AI483" s="6"/>
      <c r="AJ483" s="6"/>
      <c r="AK483" s="861"/>
    </row>
    <row r="484" spans="3:37" x14ac:dyDescent="0.25">
      <c r="C484" s="46"/>
      <c r="D484" s="46"/>
      <c r="E484" s="46"/>
      <c r="F484" s="46"/>
      <c r="G484" s="46"/>
      <c r="H484" s="46"/>
      <c r="I484" s="46"/>
      <c r="J484" s="46"/>
      <c r="K484" s="46"/>
      <c r="L484" s="46"/>
      <c r="M484" s="46"/>
      <c r="N484" s="46"/>
      <c r="O484" s="42" t="s">
        <v>225</v>
      </c>
      <c r="P484" s="20" t="s">
        <v>225</v>
      </c>
      <c r="Q484" s="232" t="s">
        <v>1843</v>
      </c>
      <c r="R484" s="20">
        <v>642371</v>
      </c>
      <c r="S484" s="20" t="s">
        <v>236</v>
      </c>
      <c r="T484" s="59"/>
      <c r="U484" s="59"/>
      <c r="V484" s="23">
        <f t="shared" si="321"/>
        <v>0</v>
      </c>
      <c r="W484" s="87" t="str">
        <f t="shared" si="326"/>
        <v/>
      </c>
      <c r="X484" s="87">
        <f t="shared" si="325"/>
        <v>0</v>
      </c>
      <c r="Y484" s="6"/>
      <c r="Z484" s="57"/>
      <c r="AA484" s="6"/>
      <c r="AB484" s="6"/>
      <c r="AC484" s="6"/>
      <c r="AD484" s="6"/>
      <c r="AE484" s="6"/>
      <c r="AF484" s="6"/>
      <c r="AG484" s="6"/>
      <c r="AH484" s="6"/>
      <c r="AI484" s="6"/>
      <c r="AJ484" s="6"/>
      <c r="AK484" s="861"/>
    </row>
    <row r="485" spans="3:37" x14ac:dyDescent="0.25">
      <c r="C485" s="46"/>
      <c r="D485" s="46"/>
      <c r="E485" s="46"/>
      <c r="F485" s="46"/>
      <c r="G485" s="46"/>
      <c r="H485" s="46"/>
      <c r="I485" s="46"/>
      <c r="J485" s="46"/>
      <c r="K485" s="46"/>
      <c r="L485" s="46"/>
      <c r="M485" s="46"/>
      <c r="N485" s="46"/>
      <c r="O485" s="42" t="s">
        <v>225</v>
      </c>
      <c r="P485" s="20" t="s">
        <v>225</v>
      </c>
      <c r="Q485" s="232" t="s">
        <v>1843</v>
      </c>
      <c r="R485" s="20">
        <v>642372</v>
      </c>
      <c r="S485" s="20" t="s">
        <v>748</v>
      </c>
      <c r="T485" s="59"/>
      <c r="U485" s="59"/>
      <c r="V485" s="23">
        <f t="shared" si="321"/>
        <v>0</v>
      </c>
      <c r="W485" s="87" t="str">
        <f t="shared" si="326"/>
        <v/>
      </c>
      <c r="X485" s="87">
        <f t="shared" si="325"/>
        <v>0</v>
      </c>
      <c r="Y485" s="6"/>
      <c r="Z485" s="57"/>
      <c r="AA485" s="6"/>
      <c r="AB485" s="6"/>
      <c r="AC485" s="6"/>
      <c r="AD485" s="6"/>
      <c r="AE485" s="6"/>
      <c r="AF485" s="6"/>
      <c r="AG485" s="6"/>
      <c r="AH485" s="6"/>
      <c r="AI485" s="6"/>
      <c r="AJ485" s="6"/>
      <c r="AK485" s="861"/>
    </row>
    <row r="486" spans="3:37" x14ac:dyDescent="0.25">
      <c r="C486" s="46"/>
      <c r="D486" s="46"/>
      <c r="E486" s="46"/>
      <c r="F486" s="46"/>
      <c r="G486" s="46"/>
      <c r="H486" s="46"/>
      <c r="I486" s="46"/>
      <c r="J486" s="46"/>
      <c r="K486" s="46"/>
      <c r="L486" s="46"/>
      <c r="M486" s="46"/>
      <c r="N486" s="46"/>
      <c r="O486" s="42" t="s">
        <v>225</v>
      </c>
      <c r="P486" s="20" t="s">
        <v>225</v>
      </c>
      <c r="Q486" s="232" t="s">
        <v>1843</v>
      </c>
      <c r="R486" s="20">
        <v>642373</v>
      </c>
      <c r="S486" s="20" t="s">
        <v>1799</v>
      </c>
      <c r="T486" s="59"/>
      <c r="U486" s="59"/>
      <c r="V486" s="23">
        <f t="shared" si="321"/>
        <v>0</v>
      </c>
      <c r="W486" s="87" t="str">
        <f t="shared" si="326"/>
        <v/>
      </c>
      <c r="X486" s="87">
        <f t="shared" si="325"/>
        <v>0</v>
      </c>
      <c r="Y486" s="6"/>
      <c r="Z486" s="57"/>
      <c r="AA486" s="6"/>
      <c r="AB486" s="6"/>
      <c r="AC486" s="6"/>
      <c r="AD486" s="6"/>
      <c r="AE486" s="6"/>
      <c r="AF486" s="6"/>
      <c r="AG486" s="6"/>
      <c r="AH486" s="6"/>
      <c r="AI486" s="6"/>
      <c r="AJ486" s="6"/>
      <c r="AK486" s="861"/>
    </row>
    <row r="487" spans="3:37" x14ac:dyDescent="0.25">
      <c r="C487" s="46"/>
      <c r="D487" s="46"/>
      <c r="E487" s="46"/>
      <c r="F487" s="46"/>
      <c r="G487" s="46"/>
      <c r="H487" s="46"/>
      <c r="I487" s="46"/>
      <c r="J487" s="46"/>
      <c r="K487" s="46"/>
      <c r="L487" s="46"/>
      <c r="M487" s="46"/>
      <c r="N487" s="46"/>
      <c r="O487" s="42" t="s">
        <v>1557</v>
      </c>
      <c r="P487" s="153" t="s">
        <v>2571</v>
      </c>
      <c r="Q487" s="232" t="s">
        <v>1843</v>
      </c>
      <c r="R487" s="153">
        <v>6423</v>
      </c>
      <c r="S487" s="628" t="s">
        <v>297</v>
      </c>
      <c r="T487" s="63"/>
      <c r="U487" s="63"/>
      <c r="V487" s="6"/>
      <c r="W487" s="6"/>
      <c r="X487" s="87">
        <f>SUM(V463:V486)</f>
        <v>0</v>
      </c>
      <c r="Y487" s="1"/>
      <c r="Z487" s="58"/>
      <c r="AA487" s="1"/>
      <c r="AB487" s="1"/>
      <c r="AC487" s="23">
        <f>+AA487+AB487+V487+Y487+X487</f>
        <v>0</v>
      </c>
      <c r="AD487" s="38">
        <f>SUM(AF487:AJ487)</f>
        <v>0</v>
      </c>
      <c r="AE487" s="31">
        <f>AC487-AD487</f>
        <v>0</v>
      </c>
      <c r="AF487" s="31">
        <f>+AC487-AG487</f>
        <v>0</v>
      </c>
      <c r="AG487" s="6"/>
      <c r="AH487" s="6"/>
      <c r="AI487" s="6"/>
      <c r="AJ487" s="6"/>
      <c r="AK487" s="861"/>
    </row>
    <row r="488" spans="3:37" x14ac:dyDescent="0.25">
      <c r="C488" s="46"/>
      <c r="D488" s="46"/>
      <c r="E488" s="46"/>
      <c r="F488" s="46"/>
      <c r="G488" s="46"/>
      <c r="H488" s="46"/>
      <c r="I488" s="46"/>
      <c r="J488" s="46"/>
      <c r="K488" s="46"/>
      <c r="L488" s="46"/>
      <c r="M488" s="46"/>
      <c r="N488" s="46"/>
      <c r="O488" s="42" t="s">
        <v>225</v>
      </c>
      <c r="P488" s="20" t="s">
        <v>225</v>
      </c>
      <c r="Q488" s="232" t="s">
        <v>1843</v>
      </c>
      <c r="R488" s="20">
        <v>64241</v>
      </c>
      <c r="S488" s="20" t="s">
        <v>1090</v>
      </c>
      <c r="T488" s="59"/>
      <c r="U488" s="59"/>
      <c r="V488" s="23">
        <f t="shared" ref="V488:V497" si="327">+T488-U488</f>
        <v>0</v>
      </c>
      <c r="W488" s="87" t="str">
        <f>+IF(V488=0,"","Regroupement auto en 6424")</f>
        <v/>
      </c>
      <c r="X488" s="87">
        <f>-V488</f>
        <v>0</v>
      </c>
      <c r="Y488" s="6"/>
      <c r="Z488" s="57"/>
      <c r="AA488" s="6"/>
      <c r="AB488" s="6"/>
      <c r="AC488" s="6"/>
      <c r="AD488" s="6"/>
      <c r="AE488" s="6"/>
      <c r="AF488" s="6"/>
      <c r="AG488" s="6"/>
      <c r="AH488" s="6"/>
      <c r="AI488" s="6"/>
      <c r="AJ488" s="6"/>
      <c r="AK488" s="861"/>
    </row>
    <row r="489" spans="3:37" x14ac:dyDescent="0.25">
      <c r="C489" s="46"/>
      <c r="D489" s="46"/>
      <c r="E489" s="46"/>
      <c r="F489" s="46"/>
      <c r="G489" s="46"/>
      <c r="H489" s="46"/>
      <c r="I489" s="46"/>
      <c r="J489" s="46"/>
      <c r="K489" s="46"/>
      <c r="L489" s="46"/>
      <c r="M489" s="46"/>
      <c r="N489" s="46"/>
      <c r="O489" s="42" t="s">
        <v>1557</v>
      </c>
      <c r="P489" s="40" t="s">
        <v>1980</v>
      </c>
      <c r="Q489" s="232" t="s">
        <v>1843</v>
      </c>
      <c r="R489" s="482">
        <v>64242</v>
      </c>
      <c r="S489" s="40" t="s">
        <v>1257</v>
      </c>
      <c r="T489" s="59"/>
      <c r="U489" s="59"/>
      <c r="V489" s="23">
        <f t="shared" si="327"/>
        <v>0</v>
      </c>
      <c r="W489" s="6"/>
      <c r="X489" s="87">
        <f>SUM(V490:V491)</f>
        <v>0</v>
      </c>
      <c r="Y489" s="1"/>
      <c r="Z489" s="58"/>
      <c r="AA489" s="1"/>
      <c r="AB489" s="1"/>
      <c r="AC489" s="23">
        <f>+AA489+AB489+V489+Y489+X489</f>
        <v>0</v>
      </c>
      <c r="AD489" s="38">
        <f>SUM(AF489:AJ489)</f>
        <v>0</v>
      </c>
      <c r="AE489" s="31">
        <f>AC489-AD489</f>
        <v>0</v>
      </c>
      <c r="AF489" s="31">
        <f>+AC489-AG489</f>
        <v>0</v>
      </c>
      <c r="AG489" s="6"/>
      <c r="AH489" s="6"/>
      <c r="AI489" s="6"/>
      <c r="AJ489" s="6"/>
      <c r="AK489" s="861"/>
    </row>
    <row r="490" spans="3:37" x14ac:dyDescent="0.25">
      <c r="C490" s="46"/>
      <c r="D490" s="46"/>
      <c r="E490" s="46"/>
      <c r="F490" s="46"/>
      <c r="G490" s="46"/>
      <c r="H490" s="46"/>
      <c r="I490" s="46"/>
      <c r="J490" s="46"/>
      <c r="K490" s="46"/>
      <c r="L490" s="46"/>
      <c r="M490" s="46"/>
      <c r="N490" s="46"/>
      <c r="O490" s="42" t="s">
        <v>225</v>
      </c>
      <c r="P490" s="20" t="s">
        <v>225</v>
      </c>
      <c r="Q490" s="232" t="s">
        <v>1843</v>
      </c>
      <c r="R490" s="20">
        <v>642421</v>
      </c>
      <c r="S490" s="20" t="s">
        <v>935</v>
      </c>
      <c r="T490" s="59"/>
      <c r="U490" s="59"/>
      <c r="V490" s="23">
        <f t="shared" si="327"/>
        <v>0</v>
      </c>
      <c r="W490" s="87" t="str">
        <f t="shared" ref="W490:W491" si="328">+IF(V490=0,"","Regroupement auto en 64242")</f>
        <v/>
      </c>
      <c r="X490" s="87">
        <f t="shared" ref="X490:X492" si="329">-V490</f>
        <v>0</v>
      </c>
      <c r="Y490" s="6"/>
      <c r="Z490" s="57"/>
      <c r="AA490" s="6"/>
      <c r="AB490" s="6"/>
      <c r="AC490" s="6"/>
      <c r="AD490" s="6"/>
      <c r="AE490" s="6"/>
      <c r="AF490" s="6"/>
      <c r="AG490" s="6"/>
      <c r="AH490" s="6"/>
      <c r="AI490" s="6"/>
      <c r="AJ490" s="6"/>
      <c r="AK490" s="861"/>
    </row>
    <row r="491" spans="3:37" x14ac:dyDescent="0.25">
      <c r="C491" s="46"/>
      <c r="D491" s="46"/>
      <c r="E491" s="46"/>
      <c r="F491" s="46"/>
      <c r="G491" s="46"/>
      <c r="H491" s="46"/>
      <c r="I491" s="46"/>
      <c r="J491" s="46"/>
      <c r="K491" s="46"/>
      <c r="L491" s="46"/>
      <c r="M491" s="46"/>
      <c r="N491" s="46"/>
      <c r="O491" s="42" t="s">
        <v>225</v>
      </c>
      <c r="P491" s="20" t="s">
        <v>225</v>
      </c>
      <c r="Q491" s="232" t="s">
        <v>1843</v>
      </c>
      <c r="R491" s="20">
        <v>642422</v>
      </c>
      <c r="S491" s="20" t="s">
        <v>73</v>
      </c>
      <c r="T491" s="59"/>
      <c r="U491" s="59"/>
      <c r="V491" s="23">
        <f t="shared" si="327"/>
        <v>0</v>
      </c>
      <c r="W491" s="87" t="str">
        <f t="shared" si="328"/>
        <v/>
      </c>
      <c r="X491" s="87">
        <f t="shared" si="329"/>
        <v>0</v>
      </c>
      <c r="Y491" s="6"/>
      <c r="Z491" s="57"/>
      <c r="AA491" s="6"/>
      <c r="AB491" s="6"/>
      <c r="AC491" s="6"/>
      <c r="AD491" s="6"/>
      <c r="AE491" s="6"/>
      <c r="AF491" s="6"/>
      <c r="AG491" s="6"/>
      <c r="AH491" s="6"/>
      <c r="AI491" s="6"/>
      <c r="AJ491" s="6"/>
      <c r="AK491" s="861"/>
    </row>
    <row r="492" spans="3:37" x14ac:dyDescent="0.25">
      <c r="C492" s="46"/>
      <c r="D492" s="46"/>
      <c r="E492" s="46"/>
      <c r="F492" s="46"/>
      <c r="G492" s="46"/>
      <c r="H492" s="46"/>
      <c r="I492" s="46"/>
      <c r="J492" s="46"/>
      <c r="K492" s="46"/>
      <c r="L492" s="46"/>
      <c r="M492" s="46"/>
      <c r="N492" s="46"/>
      <c r="O492" s="42" t="s">
        <v>225</v>
      </c>
      <c r="P492" s="20" t="s">
        <v>225</v>
      </c>
      <c r="Q492" s="232" t="s">
        <v>1843</v>
      </c>
      <c r="R492" s="20">
        <v>64243</v>
      </c>
      <c r="S492" s="20" t="s">
        <v>850</v>
      </c>
      <c r="T492" s="59"/>
      <c r="U492" s="59"/>
      <c r="V492" s="23">
        <f t="shared" si="327"/>
        <v>0</v>
      </c>
      <c r="W492" s="87" t="str">
        <f>+IF(V492=0,"","Regroupement auto en 6424")</f>
        <v/>
      </c>
      <c r="X492" s="87">
        <f t="shared" si="329"/>
        <v>0</v>
      </c>
      <c r="Y492" s="6"/>
      <c r="Z492" s="57"/>
      <c r="AA492" s="6"/>
      <c r="AB492" s="6"/>
      <c r="AC492" s="6"/>
      <c r="AD492" s="6"/>
      <c r="AE492" s="6"/>
      <c r="AF492" s="6"/>
      <c r="AG492" s="6"/>
      <c r="AH492" s="6"/>
      <c r="AI492" s="6"/>
      <c r="AJ492" s="6"/>
      <c r="AK492" s="861"/>
    </row>
    <row r="493" spans="3:37" x14ac:dyDescent="0.25">
      <c r="C493" s="46"/>
      <c r="D493" s="46"/>
      <c r="E493" s="46"/>
      <c r="F493" s="46"/>
      <c r="G493" s="46"/>
      <c r="H493" s="46"/>
      <c r="I493" s="46"/>
      <c r="J493" s="46"/>
      <c r="K493" s="46"/>
      <c r="L493" s="46"/>
      <c r="M493" s="46"/>
      <c r="N493" s="46"/>
      <c r="O493" s="42" t="s">
        <v>1557</v>
      </c>
      <c r="P493" s="40" t="s">
        <v>1980</v>
      </c>
      <c r="Q493" s="232" t="s">
        <v>1843</v>
      </c>
      <c r="R493" s="482">
        <v>64244</v>
      </c>
      <c r="S493" s="40" t="s">
        <v>1399</v>
      </c>
      <c r="T493" s="59"/>
      <c r="U493" s="59"/>
      <c r="V493" s="23">
        <f t="shared" si="327"/>
        <v>0</v>
      </c>
      <c r="W493" s="6"/>
      <c r="X493" s="6"/>
      <c r="Y493" s="1"/>
      <c r="Z493" s="58"/>
      <c r="AA493" s="1"/>
      <c r="AB493" s="1"/>
      <c r="AC493" s="23">
        <f>+AA493+AB493+V493+Y493+X493</f>
        <v>0</v>
      </c>
      <c r="AD493" s="38">
        <f>SUM(AF493:AJ493)</f>
        <v>0</v>
      </c>
      <c r="AE493" s="31">
        <f>AC493-AD493</f>
        <v>0</v>
      </c>
      <c r="AF493" s="31">
        <f>+AC493-AG493</f>
        <v>0</v>
      </c>
      <c r="AG493" s="6"/>
      <c r="AH493" s="6"/>
      <c r="AI493" s="6"/>
      <c r="AJ493" s="6"/>
      <c r="AK493" s="861"/>
    </row>
    <row r="494" spans="3:37" x14ac:dyDescent="0.25">
      <c r="C494" s="46"/>
      <c r="D494" s="46"/>
      <c r="E494" s="46"/>
      <c r="F494" s="46"/>
      <c r="G494" s="46"/>
      <c r="H494" s="46"/>
      <c r="I494" s="46"/>
      <c r="J494" s="46"/>
      <c r="K494" s="46"/>
      <c r="L494" s="46"/>
      <c r="M494" s="46"/>
      <c r="N494" s="46"/>
      <c r="O494" s="42" t="s">
        <v>225</v>
      </c>
      <c r="P494" s="20" t="s">
        <v>225</v>
      </c>
      <c r="Q494" s="232" t="s">
        <v>1843</v>
      </c>
      <c r="R494" s="20">
        <v>64245</v>
      </c>
      <c r="S494" s="20" t="s">
        <v>458</v>
      </c>
      <c r="T494" s="59"/>
      <c r="U494" s="59"/>
      <c r="V494" s="23">
        <f t="shared" si="327"/>
        <v>0</v>
      </c>
      <c r="W494" s="87" t="str">
        <f>+IF(V494=0,"","Regroupement auto en 6424")</f>
        <v/>
      </c>
      <c r="X494" s="87">
        <f>-V494</f>
        <v>0</v>
      </c>
      <c r="Y494" s="6"/>
      <c r="Z494" s="57"/>
      <c r="AA494" s="6"/>
      <c r="AB494" s="6"/>
      <c r="AC494" s="6"/>
      <c r="AD494" s="6"/>
      <c r="AE494" s="6"/>
      <c r="AF494" s="6"/>
      <c r="AG494" s="6"/>
      <c r="AH494" s="6"/>
      <c r="AI494" s="6"/>
      <c r="AJ494" s="6"/>
      <c r="AK494" s="861"/>
    </row>
    <row r="495" spans="3:37" x14ac:dyDescent="0.25">
      <c r="C495" s="46"/>
      <c r="D495" s="46"/>
      <c r="E495" s="46"/>
      <c r="F495" s="46"/>
      <c r="G495" s="46"/>
      <c r="H495" s="46"/>
      <c r="I495" s="46"/>
      <c r="J495" s="46"/>
      <c r="K495" s="46"/>
      <c r="L495" s="46"/>
      <c r="M495" s="46"/>
      <c r="N495" s="46"/>
      <c r="O495" s="42" t="s">
        <v>1557</v>
      </c>
      <c r="P495" s="40" t="s">
        <v>1980</v>
      </c>
      <c r="Q495" s="232" t="s">
        <v>1843</v>
      </c>
      <c r="R495" s="482">
        <v>64246</v>
      </c>
      <c r="S495" s="40" t="s">
        <v>459</v>
      </c>
      <c r="T495" s="59"/>
      <c r="U495" s="59"/>
      <c r="V495" s="23">
        <f t="shared" si="327"/>
        <v>0</v>
      </c>
      <c r="W495" s="6"/>
      <c r="X495" s="87">
        <f>SUM(V496:V497)</f>
        <v>0</v>
      </c>
      <c r="Y495" s="1"/>
      <c r="Z495" s="58"/>
      <c r="AA495" s="1"/>
      <c r="AB495" s="1"/>
      <c r="AC495" s="23">
        <f>+AA495+AB495+V495+Y495+X495</f>
        <v>0</v>
      </c>
      <c r="AD495" s="38">
        <f>SUM(AF495:AJ495)</f>
        <v>0</v>
      </c>
      <c r="AE495" s="31">
        <f>AC495-AD495</f>
        <v>0</v>
      </c>
      <c r="AF495" s="31">
        <f>+AC495-AG495</f>
        <v>0</v>
      </c>
      <c r="AG495" s="6"/>
      <c r="AH495" s="6"/>
      <c r="AI495" s="6"/>
      <c r="AJ495" s="6"/>
      <c r="AK495" s="861"/>
    </row>
    <row r="496" spans="3:37" x14ac:dyDescent="0.25">
      <c r="C496" s="46"/>
      <c r="D496" s="46"/>
      <c r="E496" s="46"/>
      <c r="F496" s="46"/>
      <c r="G496" s="46"/>
      <c r="H496" s="46"/>
      <c r="I496" s="46"/>
      <c r="J496" s="46"/>
      <c r="K496" s="46"/>
      <c r="L496" s="46"/>
      <c r="M496" s="46"/>
      <c r="N496" s="46"/>
      <c r="O496" s="42" t="s">
        <v>225</v>
      </c>
      <c r="P496" s="20" t="s">
        <v>225</v>
      </c>
      <c r="Q496" s="232" t="s">
        <v>1843</v>
      </c>
      <c r="R496" s="20">
        <v>642461</v>
      </c>
      <c r="S496" s="20" t="s">
        <v>298</v>
      </c>
      <c r="T496" s="59"/>
      <c r="U496" s="59"/>
      <c r="V496" s="23">
        <f t="shared" si="327"/>
        <v>0</v>
      </c>
      <c r="W496" s="87" t="str">
        <f t="shared" ref="W496:W497" si="330">+IF(V496=0,"","Regroupement auto en 64246")</f>
        <v/>
      </c>
      <c r="X496" s="87">
        <f t="shared" ref="X496:X497" si="331">-V496</f>
        <v>0</v>
      </c>
      <c r="Y496" s="6"/>
      <c r="Z496" s="57"/>
      <c r="AA496" s="6"/>
      <c r="AB496" s="6"/>
      <c r="AC496" s="6"/>
      <c r="AD496" s="6"/>
      <c r="AE496" s="6"/>
      <c r="AF496" s="6"/>
      <c r="AG496" s="6"/>
      <c r="AH496" s="6"/>
      <c r="AI496" s="6"/>
      <c r="AJ496" s="6"/>
      <c r="AK496" s="861"/>
    </row>
    <row r="497" spans="3:37" x14ac:dyDescent="0.25">
      <c r="C497" s="46"/>
      <c r="D497" s="46"/>
      <c r="E497" s="46"/>
      <c r="F497" s="46"/>
      <c r="G497" s="46"/>
      <c r="H497" s="46"/>
      <c r="I497" s="46"/>
      <c r="J497" s="46"/>
      <c r="K497" s="46"/>
      <c r="L497" s="46"/>
      <c r="M497" s="46"/>
      <c r="N497" s="46"/>
      <c r="O497" s="42" t="s">
        <v>225</v>
      </c>
      <c r="P497" s="20" t="s">
        <v>225</v>
      </c>
      <c r="Q497" s="232" t="s">
        <v>1843</v>
      </c>
      <c r="R497" s="20">
        <v>642462</v>
      </c>
      <c r="S497" s="20" t="s">
        <v>1775</v>
      </c>
      <c r="T497" s="59"/>
      <c r="U497" s="59"/>
      <c r="V497" s="23">
        <f t="shared" si="327"/>
        <v>0</v>
      </c>
      <c r="W497" s="87" t="str">
        <f t="shared" si="330"/>
        <v/>
      </c>
      <c r="X497" s="87">
        <f t="shared" si="331"/>
        <v>0</v>
      </c>
      <c r="Y497" s="6"/>
      <c r="Z497" s="57"/>
      <c r="AA497" s="6"/>
      <c r="AB497" s="6"/>
      <c r="AC497" s="6"/>
      <c r="AD497" s="6"/>
      <c r="AE497" s="6"/>
      <c r="AF497" s="6"/>
      <c r="AG497" s="6"/>
      <c r="AH497" s="6"/>
      <c r="AI497" s="6"/>
      <c r="AJ497" s="6"/>
      <c r="AK497" s="861"/>
    </row>
    <row r="498" spans="3:37" x14ac:dyDescent="0.25">
      <c r="C498" s="46"/>
      <c r="D498" s="46"/>
      <c r="E498" s="46"/>
      <c r="F498" s="46"/>
      <c r="G498" s="46"/>
      <c r="H498" s="46"/>
      <c r="I498" s="46"/>
      <c r="J498" s="46"/>
      <c r="K498" s="46"/>
      <c r="L498" s="46"/>
      <c r="M498" s="46"/>
      <c r="N498" s="46"/>
      <c r="O498" s="42" t="s">
        <v>1557</v>
      </c>
      <c r="P498" s="153" t="s">
        <v>1722</v>
      </c>
      <c r="Q498" s="232" t="s">
        <v>1843</v>
      </c>
      <c r="R498" s="153">
        <v>6424</v>
      </c>
      <c r="S498" s="1202" t="s">
        <v>2483</v>
      </c>
      <c r="T498" s="63"/>
      <c r="U498" s="63"/>
      <c r="V498" s="6"/>
      <c r="W498" s="6"/>
      <c r="X498" s="87">
        <f>SUM(V488:V497)-V489-V493-V495-V490-V491-V496-V497</f>
        <v>0</v>
      </c>
      <c r="Y498" s="1"/>
      <c r="Z498" s="58"/>
      <c r="AA498" s="1"/>
      <c r="AB498" s="1"/>
      <c r="AC498" s="23">
        <f>+AA498+AB498+V498+Y498+X498</f>
        <v>0</v>
      </c>
      <c r="AD498" s="38">
        <f>SUM(AF498:AJ498)</f>
        <v>0</v>
      </c>
      <c r="AE498" s="31">
        <f>AC498-AD498</f>
        <v>0</v>
      </c>
      <c r="AF498" s="31">
        <f>+AC498-AG498</f>
        <v>0</v>
      </c>
      <c r="AG498" s="6"/>
      <c r="AH498" s="6"/>
      <c r="AI498" s="6"/>
      <c r="AJ498" s="6"/>
      <c r="AK498" s="861"/>
    </row>
    <row r="499" spans="3:37" x14ac:dyDescent="0.25">
      <c r="C499" s="46"/>
      <c r="D499" s="46"/>
      <c r="E499" s="46"/>
      <c r="F499" s="46"/>
      <c r="G499" s="46"/>
      <c r="H499" s="46"/>
      <c r="I499" s="46"/>
      <c r="J499" s="46"/>
      <c r="K499" s="46"/>
      <c r="L499" s="46"/>
      <c r="M499" s="46"/>
      <c r="N499" s="46"/>
      <c r="O499" s="42" t="s">
        <v>225</v>
      </c>
      <c r="P499" s="20" t="s">
        <v>225</v>
      </c>
      <c r="Q499" s="232" t="s">
        <v>1843</v>
      </c>
      <c r="R499" s="20">
        <v>64251</v>
      </c>
      <c r="S499" s="20" t="s">
        <v>2053</v>
      </c>
      <c r="T499" s="59"/>
      <c r="U499" s="59"/>
      <c r="V499" s="23">
        <f t="shared" ref="V499:V510" si="332">+T499-U499</f>
        <v>0</v>
      </c>
      <c r="W499" s="87" t="str">
        <f t="shared" ref="W499:W503" si="333">+IF(V499=0,"","Regroupement auto en 6425")</f>
        <v/>
      </c>
      <c r="X499" s="87">
        <f t="shared" ref="X499:X503" si="334">-V499</f>
        <v>0</v>
      </c>
      <c r="Y499" s="6"/>
      <c r="Z499" s="57"/>
      <c r="AA499" s="6"/>
      <c r="AB499" s="6"/>
      <c r="AC499" s="6"/>
      <c r="AD499" s="6"/>
      <c r="AE499" s="6"/>
      <c r="AF499" s="6"/>
      <c r="AG499" s="6"/>
      <c r="AH499" s="6"/>
      <c r="AI499" s="6"/>
      <c r="AJ499" s="6"/>
      <c r="AK499" s="861"/>
    </row>
    <row r="500" spans="3:37" x14ac:dyDescent="0.25">
      <c r="C500" s="46"/>
      <c r="D500" s="46"/>
      <c r="E500" s="46"/>
      <c r="F500" s="46"/>
      <c r="G500" s="46"/>
      <c r="H500" s="46"/>
      <c r="I500" s="46"/>
      <c r="J500" s="46"/>
      <c r="K500" s="46"/>
      <c r="L500" s="46"/>
      <c r="M500" s="46"/>
      <c r="N500" s="46"/>
      <c r="O500" s="42" t="s">
        <v>225</v>
      </c>
      <c r="P500" s="20" t="s">
        <v>225</v>
      </c>
      <c r="Q500" s="232" t="s">
        <v>1843</v>
      </c>
      <c r="R500" s="20">
        <v>64252</v>
      </c>
      <c r="S500" s="20" t="s">
        <v>1400</v>
      </c>
      <c r="T500" s="59"/>
      <c r="U500" s="59"/>
      <c r="V500" s="23">
        <f t="shared" si="332"/>
        <v>0</v>
      </c>
      <c r="W500" s="87" t="str">
        <f t="shared" si="333"/>
        <v/>
      </c>
      <c r="X500" s="87">
        <f t="shared" si="334"/>
        <v>0</v>
      </c>
      <c r="Y500" s="6"/>
      <c r="Z500" s="57"/>
      <c r="AA500" s="6"/>
      <c r="AB500" s="6"/>
      <c r="AC500" s="6"/>
      <c r="AD500" s="6"/>
      <c r="AE500" s="6"/>
      <c r="AF500" s="6"/>
      <c r="AG500" s="6"/>
      <c r="AH500" s="6"/>
      <c r="AI500" s="6"/>
      <c r="AJ500" s="6"/>
      <c r="AK500" s="861"/>
    </row>
    <row r="501" spans="3:37" x14ac:dyDescent="0.25">
      <c r="C501" s="46"/>
      <c r="D501" s="46"/>
      <c r="E501" s="46"/>
      <c r="F501" s="46"/>
      <c r="G501" s="46"/>
      <c r="H501" s="46"/>
      <c r="I501" s="46"/>
      <c r="J501" s="46"/>
      <c r="K501" s="46"/>
      <c r="L501" s="46"/>
      <c r="M501" s="46"/>
      <c r="N501" s="46"/>
      <c r="O501" s="42" t="s">
        <v>225</v>
      </c>
      <c r="P501" s="20" t="s">
        <v>225</v>
      </c>
      <c r="Q501" s="232" t="s">
        <v>1843</v>
      </c>
      <c r="R501" s="20">
        <v>64253</v>
      </c>
      <c r="S501" s="20" t="s">
        <v>581</v>
      </c>
      <c r="T501" s="59"/>
      <c r="U501" s="59"/>
      <c r="V501" s="23">
        <f t="shared" si="332"/>
        <v>0</v>
      </c>
      <c r="W501" s="87" t="str">
        <f t="shared" si="333"/>
        <v/>
      </c>
      <c r="X501" s="87">
        <f t="shared" si="334"/>
        <v>0</v>
      </c>
      <c r="Y501" s="6"/>
      <c r="Z501" s="57"/>
      <c r="AA501" s="6"/>
      <c r="AB501" s="6"/>
      <c r="AC501" s="6"/>
      <c r="AD501" s="6"/>
      <c r="AE501" s="6"/>
      <c r="AF501" s="6"/>
      <c r="AG501" s="6"/>
      <c r="AH501" s="6"/>
      <c r="AI501" s="6"/>
      <c r="AJ501" s="6"/>
      <c r="AK501" s="861"/>
    </row>
    <row r="502" spans="3:37" x14ac:dyDescent="0.25">
      <c r="C502" s="46"/>
      <c r="D502" s="46"/>
      <c r="E502" s="46"/>
      <c r="F502" s="46"/>
      <c r="G502" s="46"/>
      <c r="H502" s="46"/>
      <c r="I502" s="46"/>
      <c r="J502" s="46"/>
      <c r="K502" s="46"/>
      <c r="L502" s="46"/>
      <c r="M502" s="46"/>
      <c r="N502" s="46"/>
      <c r="O502" s="42" t="s">
        <v>225</v>
      </c>
      <c r="P502" s="20" t="s">
        <v>225</v>
      </c>
      <c r="Q502" s="232" t="s">
        <v>1843</v>
      </c>
      <c r="R502" s="20">
        <v>642531</v>
      </c>
      <c r="S502" s="20" t="s">
        <v>2398</v>
      </c>
      <c r="T502" s="59"/>
      <c r="U502" s="59"/>
      <c r="V502" s="23">
        <f t="shared" si="332"/>
        <v>0</v>
      </c>
      <c r="W502" s="87" t="str">
        <f t="shared" si="333"/>
        <v/>
      </c>
      <c r="X502" s="87">
        <f t="shared" si="334"/>
        <v>0</v>
      </c>
      <c r="Y502" s="6"/>
      <c r="Z502" s="57"/>
      <c r="AA502" s="6"/>
      <c r="AB502" s="6"/>
      <c r="AC502" s="6"/>
      <c r="AD502" s="6"/>
      <c r="AE502" s="6"/>
      <c r="AF502" s="6"/>
      <c r="AG502" s="6"/>
      <c r="AH502" s="6"/>
      <c r="AI502" s="6"/>
      <c r="AJ502" s="6"/>
      <c r="AK502" s="861"/>
    </row>
    <row r="503" spans="3:37" x14ac:dyDescent="0.25">
      <c r="C503" s="46"/>
      <c r="D503" s="46"/>
      <c r="E503" s="46"/>
      <c r="F503" s="46"/>
      <c r="G503" s="46"/>
      <c r="H503" s="46"/>
      <c r="I503" s="46"/>
      <c r="J503" s="46"/>
      <c r="K503" s="46"/>
      <c r="L503" s="46"/>
      <c r="M503" s="46"/>
      <c r="N503" s="46"/>
      <c r="O503" s="42" t="s">
        <v>225</v>
      </c>
      <c r="P503" s="20" t="s">
        <v>225</v>
      </c>
      <c r="Q503" s="232" t="s">
        <v>1843</v>
      </c>
      <c r="R503" s="20">
        <v>642532</v>
      </c>
      <c r="S503" s="20" t="s">
        <v>403</v>
      </c>
      <c r="T503" s="59"/>
      <c r="U503" s="59"/>
      <c r="V503" s="23">
        <f t="shared" si="332"/>
        <v>0</v>
      </c>
      <c r="W503" s="87" t="str">
        <f t="shared" si="333"/>
        <v/>
      </c>
      <c r="X503" s="87">
        <f t="shared" si="334"/>
        <v>0</v>
      </c>
      <c r="Y503" s="6"/>
      <c r="Z503" s="57"/>
      <c r="AA503" s="6"/>
      <c r="AB503" s="6"/>
      <c r="AC503" s="6"/>
      <c r="AD503" s="6"/>
      <c r="AE503" s="6"/>
      <c r="AF503" s="6"/>
      <c r="AG503" s="6"/>
      <c r="AH503" s="6"/>
      <c r="AI503" s="6"/>
      <c r="AJ503" s="6"/>
      <c r="AK503" s="861"/>
    </row>
    <row r="504" spans="3:37" x14ac:dyDescent="0.25">
      <c r="C504" s="46"/>
      <c r="D504" s="46"/>
      <c r="E504" s="46"/>
      <c r="F504" s="46"/>
      <c r="G504" s="46"/>
      <c r="H504" s="46"/>
      <c r="I504" s="46"/>
      <c r="J504" s="46"/>
      <c r="K504" s="46"/>
      <c r="L504" s="46"/>
      <c r="M504" s="46"/>
      <c r="N504" s="46"/>
      <c r="O504" s="283" t="s">
        <v>1557</v>
      </c>
      <c r="P504" s="40" t="s">
        <v>1980</v>
      </c>
      <c r="Q504" s="232" t="s">
        <v>1843</v>
      </c>
      <c r="R504" s="482">
        <v>6425</v>
      </c>
      <c r="S504" s="40" t="s">
        <v>328</v>
      </c>
      <c r="T504" s="59"/>
      <c r="U504" s="59"/>
      <c r="V504" s="23">
        <f t="shared" si="332"/>
        <v>0</v>
      </c>
      <c r="W504" s="6"/>
      <c r="X504" s="87">
        <f>SUM(V499:V503)</f>
        <v>0</v>
      </c>
      <c r="Y504" s="1"/>
      <c r="Z504" s="58"/>
      <c r="AA504" s="1"/>
      <c r="AB504" s="1"/>
      <c r="AC504" s="23">
        <f t="shared" ref="AC504:AC505" si="335">+AA504+AB504+V504+Y504+X504</f>
        <v>0</v>
      </c>
      <c r="AD504" s="38">
        <f t="shared" ref="AD504:AD505" si="336">SUM(AF504:AJ504)</f>
        <v>0</v>
      </c>
      <c r="AE504" s="31">
        <f t="shared" ref="AE504:AE505" si="337">AC504-AD504</f>
        <v>0</v>
      </c>
      <c r="AF504" s="31">
        <f>AC504</f>
        <v>0</v>
      </c>
      <c r="AG504" s="6"/>
      <c r="AH504" s="6"/>
      <c r="AI504" s="6"/>
      <c r="AJ504" s="6"/>
      <c r="AK504" s="861"/>
    </row>
    <row r="505" spans="3:37" x14ac:dyDescent="0.25">
      <c r="C505" s="46"/>
      <c r="D505" s="46"/>
      <c r="E505" s="46"/>
      <c r="F505" s="46"/>
      <c r="G505" s="46"/>
      <c r="H505" s="46"/>
      <c r="I505" s="46"/>
      <c r="J505" s="46"/>
      <c r="K505" s="46"/>
      <c r="L505" s="46"/>
      <c r="M505" s="46"/>
      <c r="N505" s="46"/>
      <c r="O505" s="42" t="s">
        <v>1557</v>
      </c>
      <c r="P505" s="40" t="s">
        <v>2571</v>
      </c>
      <c r="Q505" s="232" t="s">
        <v>1843</v>
      </c>
      <c r="R505" s="482">
        <v>6426</v>
      </c>
      <c r="S505" s="628" t="s">
        <v>912</v>
      </c>
      <c r="T505" s="59"/>
      <c r="U505" s="59"/>
      <c r="V505" s="23">
        <f t="shared" si="332"/>
        <v>0</v>
      </c>
      <c r="W505" s="6"/>
      <c r="X505" s="6"/>
      <c r="Y505" s="1"/>
      <c r="Z505" s="58"/>
      <c r="AA505" s="1"/>
      <c r="AB505" s="1"/>
      <c r="AC505" s="23">
        <f t="shared" si="335"/>
        <v>0</v>
      </c>
      <c r="AD505" s="38">
        <f t="shared" si="336"/>
        <v>0</v>
      </c>
      <c r="AE505" s="31">
        <f t="shared" si="337"/>
        <v>0</v>
      </c>
      <c r="AF505" s="31">
        <f>+AC505-AG505</f>
        <v>0</v>
      </c>
      <c r="AG505" s="6"/>
      <c r="AH505" s="6"/>
      <c r="AI505" s="6"/>
      <c r="AJ505" s="6"/>
      <c r="AK505" s="861"/>
    </row>
    <row r="506" spans="3:37" x14ac:dyDescent="0.25">
      <c r="C506" s="46"/>
      <c r="D506" s="46"/>
      <c r="E506" s="46"/>
      <c r="F506" s="46"/>
      <c r="G506" s="46"/>
      <c r="H506" s="46"/>
      <c r="I506" s="46"/>
      <c r="J506" s="46"/>
      <c r="K506" s="46"/>
      <c r="L506" s="46"/>
      <c r="M506" s="46"/>
      <c r="N506" s="46"/>
      <c r="O506" s="42" t="s">
        <v>225</v>
      </c>
      <c r="P506" s="20" t="s">
        <v>225</v>
      </c>
      <c r="Q506" s="232" t="s">
        <v>1843</v>
      </c>
      <c r="R506" s="20">
        <v>64271</v>
      </c>
      <c r="S506" s="20" t="s">
        <v>71</v>
      </c>
      <c r="T506" s="59"/>
      <c r="U506" s="59"/>
      <c r="V506" s="23">
        <f t="shared" si="332"/>
        <v>0</v>
      </c>
      <c r="W506" s="87" t="str">
        <f t="shared" ref="W506:W507" si="338">+IF(V506=0,"","Regroupement auto en 6427")</f>
        <v/>
      </c>
      <c r="X506" s="87">
        <f t="shared" ref="X506:X507" si="339">-V506</f>
        <v>0</v>
      </c>
      <c r="Y506" s="6"/>
      <c r="Z506" s="57"/>
      <c r="AA506" s="6"/>
      <c r="AB506" s="6"/>
      <c r="AC506" s="6"/>
      <c r="AD506" s="6"/>
      <c r="AE506" s="6"/>
      <c r="AF506" s="6"/>
      <c r="AG506" s="6"/>
      <c r="AH506" s="6"/>
      <c r="AI506" s="6"/>
      <c r="AJ506" s="6"/>
      <c r="AK506" s="861"/>
    </row>
    <row r="507" spans="3:37" x14ac:dyDescent="0.25">
      <c r="C507" s="46"/>
      <c r="D507" s="46"/>
      <c r="E507" s="46"/>
      <c r="F507" s="46"/>
      <c r="G507" s="46"/>
      <c r="H507" s="46"/>
      <c r="I507" s="46"/>
      <c r="J507" s="46"/>
      <c r="K507" s="46"/>
      <c r="L507" s="46"/>
      <c r="M507" s="46"/>
      <c r="N507" s="46"/>
      <c r="O507" s="42" t="s">
        <v>225</v>
      </c>
      <c r="P507" s="20" t="s">
        <v>225</v>
      </c>
      <c r="Q507" s="232" t="s">
        <v>1843</v>
      </c>
      <c r="R507" s="20">
        <v>64278</v>
      </c>
      <c r="S507" s="20" t="s">
        <v>177</v>
      </c>
      <c r="T507" s="59"/>
      <c r="U507" s="59"/>
      <c r="V507" s="23">
        <f t="shared" si="332"/>
        <v>0</v>
      </c>
      <c r="W507" s="87" t="str">
        <f t="shared" si="338"/>
        <v/>
      </c>
      <c r="X507" s="87">
        <f t="shared" si="339"/>
        <v>0</v>
      </c>
      <c r="Y507" s="6"/>
      <c r="Z507" s="57"/>
      <c r="AA507" s="6"/>
      <c r="AB507" s="6"/>
      <c r="AC507" s="6"/>
      <c r="AD507" s="6"/>
      <c r="AE507" s="6"/>
      <c r="AF507" s="6"/>
      <c r="AG507" s="6"/>
      <c r="AH507" s="6"/>
      <c r="AI507" s="6"/>
      <c r="AJ507" s="6"/>
      <c r="AK507" s="861"/>
    </row>
    <row r="508" spans="3:37" ht="21.6" customHeight="1" x14ac:dyDescent="0.25">
      <c r="C508" s="46"/>
      <c r="D508" s="46"/>
      <c r="E508" s="46"/>
      <c r="F508" s="46"/>
      <c r="G508" s="46"/>
      <c r="H508" s="46"/>
      <c r="I508" s="46"/>
      <c r="J508" s="46"/>
      <c r="K508" s="46"/>
      <c r="L508" s="46"/>
      <c r="M508" s="46"/>
      <c r="N508" s="46"/>
      <c r="O508" s="42" t="s">
        <v>1557</v>
      </c>
      <c r="P508" s="40" t="s">
        <v>2571</v>
      </c>
      <c r="Q508" s="232" t="s">
        <v>1843</v>
      </c>
      <c r="R508" s="482">
        <v>6427</v>
      </c>
      <c r="S508" s="1061" t="s">
        <v>1810</v>
      </c>
      <c r="T508" s="59"/>
      <c r="U508" s="59"/>
      <c r="V508" s="23">
        <f t="shared" si="332"/>
        <v>0</v>
      </c>
      <c r="W508" s="6"/>
      <c r="X508" s="87">
        <f>SUM(V506:V507)</f>
        <v>0</v>
      </c>
      <c r="Y508" s="1"/>
      <c r="Z508" s="58"/>
      <c r="AA508" s="1"/>
      <c r="AB508" s="1"/>
      <c r="AC508" s="23">
        <f t="shared" ref="AC508:AC509" si="340">+AA508+AB508+V508+Y508+X508</f>
        <v>0</v>
      </c>
      <c r="AD508" s="38">
        <f t="shared" ref="AD508:AD509" si="341">SUM(AF508:AJ508)</f>
        <v>0</v>
      </c>
      <c r="AE508" s="31">
        <f t="shared" ref="AE508:AE509" si="342">AC508-AD508</f>
        <v>0</v>
      </c>
      <c r="AF508" s="31">
        <f t="shared" ref="AF508:AF509" si="343">+AC508-AG508</f>
        <v>0</v>
      </c>
      <c r="AG508" s="6"/>
      <c r="AH508" s="6"/>
      <c r="AI508" s="6"/>
      <c r="AJ508" s="6"/>
      <c r="AK508" s="861"/>
    </row>
    <row r="509" spans="3:37" x14ac:dyDescent="0.25">
      <c r="C509" s="46"/>
      <c r="D509" s="46"/>
      <c r="E509" s="46"/>
      <c r="F509" s="46"/>
      <c r="G509" s="46"/>
      <c r="H509" s="46"/>
      <c r="I509" s="46"/>
      <c r="J509" s="46"/>
      <c r="K509" s="46"/>
      <c r="L509" s="46"/>
      <c r="M509" s="46"/>
      <c r="N509" s="46"/>
      <c r="O509" s="42" t="s">
        <v>1557</v>
      </c>
      <c r="P509" s="40" t="s">
        <v>2571</v>
      </c>
      <c r="Q509" s="232" t="s">
        <v>1843</v>
      </c>
      <c r="R509" s="1023">
        <v>6428</v>
      </c>
      <c r="S509" s="1164" t="s">
        <v>913</v>
      </c>
      <c r="T509" s="59"/>
      <c r="U509" s="59"/>
      <c r="V509" s="23">
        <f t="shared" si="332"/>
        <v>0</v>
      </c>
      <c r="W509" s="6"/>
      <c r="X509" s="87">
        <f>-V509</f>
        <v>0</v>
      </c>
      <c r="Y509" s="1"/>
      <c r="Z509" s="58"/>
      <c r="AA509" s="1"/>
      <c r="AB509" s="1"/>
      <c r="AC509" s="23">
        <f t="shared" si="340"/>
        <v>0</v>
      </c>
      <c r="AD509" s="38">
        <f t="shared" si="341"/>
        <v>0</v>
      </c>
      <c r="AE509" s="31">
        <f t="shared" si="342"/>
        <v>0</v>
      </c>
      <c r="AF509" s="31">
        <f t="shared" si="343"/>
        <v>0</v>
      </c>
      <c r="AG509" s="6"/>
      <c r="AH509" s="6"/>
      <c r="AI509" s="6"/>
      <c r="AJ509" s="6"/>
      <c r="AK509" s="861"/>
    </row>
    <row r="510" spans="3:37" x14ac:dyDescent="0.25">
      <c r="C510" s="46"/>
      <c r="D510" s="46"/>
      <c r="E510" s="46"/>
      <c r="F510" s="46"/>
      <c r="G510" s="46"/>
      <c r="H510" s="46"/>
      <c r="I510" s="46"/>
      <c r="J510" s="46"/>
      <c r="K510" s="46"/>
      <c r="L510" s="46"/>
      <c r="M510" s="46"/>
      <c r="N510" s="46"/>
      <c r="O510" s="42" t="s">
        <v>225</v>
      </c>
      <c r="P510" s="20" t="s">
        <v>225</v>
      </c>
      <c r="Q510" s="232" t="s">
        <v>1358</v>
      </c>
      <c r="R510" s="20">
        <v>6429</v>
      </c>
      <c r="S510" s="20" t="s">
        <v>2055</v>
      </c>
      <c r="T510" s="59"/>
      <c r="U510" s="59"/>
      <c r="V510" s="23">
        <f t="shared" si="332"/>
        <v>0</v>
      </c>
      <c r="W510" s="80" t="str">
        <f>+IF(V510=0,"","A détailler en PM, PI")</f>
        <v/>
      </c>
      <c r="X510" s="6"/>
      <c r="Y510" s="38">
        <f>-V510</f>
        <v>0</v>
      </c>
      <c r="Z510" s="57"/>
      <c r="AA510" s="6"/>
      <c r="AB510" s="6"/>
      <c r="AC510" s="6"/>
      <c r="AD510" s="6"/>
      <c r="AE510" s="6"/>
      <c r="AF510" s="6"/>
      <c r="AG510" s="6"/>
      <c r="AH510" s="6"/>
      <c r="AI510" s="6"/>
      <c r="AJ510" s="6"/>
      <c r="AK510" s="861"/>
    </row>
    <row r="511" spans="3:37" ht="15" customHeight="1" x14ac:dyDescent="0.25">
      <c r="C511" s="46"/>
      <c r="D511" s="46"/>
      <c r="E511" s="46"/>
      <c r="F511" s="46"/>
      <c r="G511" s="46"/>
      <c r="H511" s="46"/>
      <c r="I511" s="46"/>
      <c r="J511" s="46"/>
      <c r="K511" s="46"/>
      <c r="L511" s="46"/>
      <c r="M511" s="46"/>
      <c r="N511" s="46"/>
      <c r="O511" s="283" t="s">
        <v>1557</v>
      </c>
      <c r="P511" s="40" t="s">
        <v>305</v>
      </c>
      <c r="Q511" s="232" t="s">
        <v>1358</v>
      </c>
      <c r="R511" s="132" t="s">
        <v>1207</v>
      </c>
      <c r="S511" s="40" t="s">
        <v>1842</v>
      </c>
      <c r="T511" s="63"/>
      <c r="U511" s="63"/>
      <c r="V511" s="6"/>
      <c r="W511" s="6"/>
      <c r="X511" s="6"/>
      <c r="Y511" s="1"/>
      <c r="Z511" s="58"/>
      <c r="AA511" s="1"/>
      <c r="AB511" s="1"/>
      <c r="AC511" s="23">
        <f t="shared" ref="AC511:AC512" si="344">+AA511+AB511+V511+Y511+X511</f>
        <v>0</v>
      </c>
      <c r="AD511" s="38">
        <f t="shared" ref="AD511:AD512" si="345">SUM(AF511:AJ511)</f>
        <v>0</v>
      </c>
      <c r="AE511" s="31">
        <f t="shared" ref="AE511:AE512" si="346">AC511-AD511</f>
        <v>0</v>
      </c>
      <c r="AF511" s="31">
        <f t="shared" ref="AF511:AF512" si="347">+AC511-AG511</f>
        <v>0</v>
      </c>
      <c r="AG511" s="6"/>
      <c r="AH511" s="6"/>
      <c r="AI511" s="6"/>
      <c r="AJ511" s="6"/>
      <c r="AK511" s="861"/>
    </row>
    <row r="512" spans="3:37" ht="12.75" customHeight="1" x14ac:dyDescent="0.25">
      <c r="C512" s="46"/>
      <c r="D512" s="46"/>
      <c r="E512" s="46"/>
      <c r="F512" s="46"/>
      <c r="G512" s="46"/>
      <c r="H512" s="46"/>
      <c r="I512" s="46"/>
      <c r="J512" s="46"/>
      <c r="K512" s="46"/>
      <c r="L512" s="46"/>
      <c r="M512" s="46"/>
      <c r="N512" s="46"/>
      <c r="O512" s="283" t="s">
        <v>1557</v>
      </c>
      <c r="P512" s="40" t="s">
        <v>2131</v>
      </c>
      <c r="Q512" s="232" t="s">
        <v>1358</v>
      </c>
      <c r="R512" s="132" t="s">
        <v>1208</v>
      </c>
      <c r="S512" s="40" t="s">
        <v>1670</v>
      </c>
      <c r="T512" s="63"/>
      <c r="U512" s="63"/>
      <c r="V512" s="6"/>
      <c r="W512" s="6"/>
      <c r="X512" s="6"/>
      <c r="Y512" s="1"/>
      <c r="Z512" s="58"/>
      <c r="AA512" s="1"/>
      <c r="AB512" s="1"/>
      <c r="AC512" s="23">
        <f t="shared" si="344"/>
        <v>0</v>
      </c>
      <c r="AD512" s="38">
        <f t="shared" si="345"/>
        <v>0</v>
      </c>
      <c r="AE512" s="31">
        <f t="shared" si="346"/>
        <v>0</v>
      </c>
      <c r="AF512" s="31">
        <f t="shared" si="347"/>
        <v>0</v>
      </c>
      <c r="AG512" s="6"/>
      <c r="AH512" s="6"/>
      <c r="AI512" s="6"/>
      <c r="AJ512" s="6"/>
      <c r="AK512" s="861"/>
    </row>
    <row r="513" spans="3:37" x14ac:dyDescent="0.25">
      <c r="C513" s="46"/>
      <c r="D513" s="46"/>
      <c r="E513" s="46"/>
      <c r="F513" s="46"/>
      <c r="G513" s="46"/>
      <c r="H513" s="46"/>
      <c r="I513" s="46"/>
      <c r="J513" s="46"/>
      <c r="K513" s="46"/>
      <c r="L513" s="46"/>
      <c r="M513" s="46"/>
      <c r="N513" s="46"/>
      <c r="O513" s="42" t="s">
        <v>225</v>
      </c>
      <c r="P513" s="20" t="s">
        <v>225</v>
      </c>
      <c r="Q513" s="232" t="s">
        <v>1843</v>
      </c>
      <c r="R513" s="20">
        <v>64511</v>
      </c>
      <c r="S513" s="20" t="s">
        <v>2239</v>
      </c>
      <c r="T513" s="59"/>
      <c r="U513" s="59"/>
      <c r="V513" s="23">
        <f t="shared" ref="V513:V519" si="348">+T513-U513</f>
        <v>0</v>
      </c>
      <c r="W513" s="80" t="str">
        <f t="shared" ref="W513:W519" si="349">+IF(V513=0,"","A détailler en PS/PA")</f>
        <v/>
      </c>
      <c r="X513" s="6"/>
      <c r="Y513" s="38">
        <f t="shared" ref="Y513:Y519" si="350">-V513</f>
        <v>0</v>
      </c>
      <c r="Z513" s="57"/>
      <c r="AA513" s="6"/>
      <c r="AB513" s="6"/>
      <c r="AC513" s="6"/>
      <c r="AD513" s="6"/>
      <c r="AE513" s="6"/>
      <c r="AF513" s="6"/>
      <c r="AG513" s="6"/>
      <c r="AH513" s="6"/>
      <c r="AI513" s="6"/>
      <c r="AJ513" s="6"/>
      <c r="AK513" s="861"/>
    </row>
    <row r="514" spans="3:37" x14ac:dyDescent="0.25">
      <c r="C514" s="46"/>
      <c r="D514" s="46"/>
      <c r="E514" s="46"/>
      <c r="F514" s="46"/>
      <c r="G514" s="46"/>
      <c r="H514" s="46"/>
      <c r="I514" s="46"/>
      <c r="J514" s="46"/>
      <c r="K514" s="46"/>
      <c r="L514" s="46"/>
      <c r="M514" s="46"/>
      <c r="N514" s="46"/>
      <c r="O514" s="42" t="s">
        <v>225</v>
      </c>
      <c r="P514" s="20" t="s">
        <v>225</v>
      </c>
      <c r="Q514" s="232" t="s">
        <v>1843</v>
      </c>
      <c r="R514" s="20">
        <v>64512</v>
      </c>
      <c r="S514" s="20" t="s">
        <v>2399</v>
      </c>
      <c r="T514" s="59"/>
      <c r="U514" s="59"/>
      <c r="V514" s="23">
        <f t="shared" si="348"/>
        <v>0</v>
      </c>
      <c r="W514" s="80" t="str">
        <f t="shared" si="349"/>
        <v/>
      </c>
      <c r="X514" s="6"/>
      <c r="Y514" s="38">
        <f t="shared" si="350"/>
        <v>0</v>
      </c>
      <c r="Z514" s="57"/>
      <c r="AA514" s="6"/>
      <c r="AB514" s="6"/>
      <c r="AC514" s="6"/>
      <c r="AD514" s="6"/>
      <c r="AE514" s="6"/>
      <c r="AF514" s="6"/>
      <c r="AG514" s="6"/>
      <c r="AH514" s="6"/>
      <c r="AI514" s="6"/>
      <c r="AJ514" s="6"/>
      <c r="AK514" s="861"/>
    </row>
    <row r="515" spans="3:37" x14ac:dyDescent="0.25">
      <c r="C515" s="46"/>
      <c r="D515" s="46"/>
      <c r="E515" s="46"/>
      <c r="F515" s="46"/>
      <c r="G515" s="46"/>
      <c r="H515" s="46"/>
      <c r="I515" s="46"/>
      <c r="J515" s="46"/>
      <c r="K515" s="46"/>
      <c r="L515" s="46"/>
      <c r="M515" s="46"/>
      <c r="N515" s="46"/>
      <c r="O515" s="42" t="s">
        <v>225</v>
      </c>
      <c r="P515" s="20" t="s">
        <v>225</v>
      </c>
      <c r="Q515" s="232" t="s">
        <v>1843</v>
      </c>
      <c r="R515" s="20">
        <v>64513</v>
      </c>
      <c r="S515" s="20" t="s">
        <v>1259</v>
      </c>
      <c r="T515" s="59"/>
      <c r="U515" s="59"/>
      <c r="V515" s="23">
        <f t="shared" si="348"/>
        <v>0</v>
      </c>
      <c r="W515" s="80" t="str">
        <f t="shared" si="349"/>
        <v/>
      </c>
      <c r="X515" s="6"/>
      <c r="Y515" s="38">
        <f t="shared" si="350"/>
        <v>0</v>
      </c>
      <c r="Z515" s="57"/>
      <c r="AA515" s="6"/>
      <c r="AB515" s="6"/>
      <c r="AC515" s="6"/>
      <c r="AD515" s="6"/>
      <c r="AE515" s="6"/>
      <c r="AF515" s="6"/>
      <c r="AG515" s="6"/>
      <c r="AH515" s="6"/>
      <c r="AI515" s="6"/>
      <c r="AJ515" s="6"/>
      <c r="AK515" s="861"/>
    </row>
    <row r="516" spans="3:37" x14ac:dyDescent="0.25">
      <c r="C516" s="46"/>
      <c r="D516" s="46"/>
      <c r="E516" s="46"/>
      <c r="F516" s="46"/>
      <c r="G516" s="46"/>
      <c r="H516" s="46"/>
      <c r="I516" s="46"/>
      <c r="J516" s="46"/>
      <c r="K516" s="46"/>
      <c r="L516" s="46"/>
      <c r="M516" s="46"/>
      <c r="N516" s="46"/>
      <c r="O516" s="42" t="s">
        <v>225</v>
      </c>
      <c r="P516" s="20" t="s">
        <v>225</v>
      </c>
      <c r="Q516" s="232" t="s">
        <v>1843</v>
      </c>
      <c r="R516" s="20">
        <v>64514</v>
      </c>
      <c r="S516" s="20" t="s">
        <v>1621</v>
      </c>
      <c r="T516" s="59"/>
      <c r="U516" s="59"/>
      <c r="V516" s="23">
        <f t="shared" si="348"/>
        <v>0</v>
      </c>
      <c r="W516" s="80" t="str">
        <f t="shared" si="349"/>
        <v/>
      </c>
      <c r="X516" s="6"/>
      <c r="Y516" s="38">
        <f t="shared" si="350"/>
        <v>0</v>
      </c>
      <c r="Z516" s="57"/>
      <c r="AA516" s="6"/>
      <c r="AB516" s="6"/>
      <c r="AC516" s="6"/>
      <c r="AD516" s="6"/>
      <c r="AE516" s="6"/>
      <c r="AF516" s="6"/>
      <c r="AG516" s="6"/>
      <c r="AH516" s="6"/>
      <c r="AI516" s="6"/>
      <c r="AJ516" s="6"/>
      <c r="AK516" s="861"/>
    </row>
    <row r="517" spans="3:37" x14ac:dyDescent="0.25">
      <c r="C517" s="46"/>
      <c r="D517" s="46"/>
      <c r="E517" s="46"/>
      <c r="F517" s="46"/>
      <c r="G517" s="46"/>
      <c r="H517" s="46"/>
      <c r="I517" s="46"/>
      <c r="J517" s="46"/>
      <c r="K517" s="46"/>
      <c r="L517" s="46"/>
      <c r="M517" s="46"/>
      <c r="N517" s="46"/>
      <c r="O517" s="42" t="s">
        <v>225</v>
      </c>
      <c r="P517" s="20" t="s">
        <v>225</v>
      </c>
      <c r="Q517" s="232" t="s">
        <v>1843</v>
      </c>
      <c r="R517" s="20">
        <v>64515</v>
      </c>
      <c r="S517" s="20" t="s">
        <v>937</v>
      </c>
      <c r="T517" s="59"/>
      <c r="U517" s="59"/>
      <c r="V517" s="23">
        <f t="shared" si="348"/>
        <v>0</v>
      </c>
      <c r="W517" s="80" t="str">
        <f t="shared" si="349"/>
        <v/>
      </c>
      <c r="X517" s="6"/>
      <c r="Y517" s="38">
        <f t="shared" si="350"/>
        <v>0</v>
      </c>
      <c r="Z517" s="57"/>
      <c r="AA517" s="6"/>
      <c r="AB517" s="6"/>
      <c r="AC517" s="6"/>
      <c r="AD517" s="6"/>
      <c r="AE517" s="6"/>
      <c r="AF517" s="6"/>
      <c r="AG517" s="6"/>
      <c r="AH517" s="6"/>
      <c r="AI517" s="6"/>
      <c r="AJ517" s="6"/>
      <c r="AK517" s="861"/>
    </row>
    <row r="518" spans="3:37" x14ac:dyDescent="0.25">
      <c r="C518" s="46"/>
      <c r="D518" s="46"/>
      <c r="E518" s="46"/>
      <c r="F518" s="46"/>
      <c r="G518" s="46"/>
      <c r="H518" s="46"/>
      <c r="I518" s="46"/>
      <c r="J518" s="46"/>
      <c r="K518" s="46"/>
      <c r="L518" s="46"/>
      <c r="M518" s="46"/>
      <c r="N518" s="46"/>
      <c r="O518" s="42" t="s">
        <v>225</v>
      </c>
      <c r="P518" s="20" t="s">
        <v>225</v>
      </c>
      <c r="Q518" s="232" t="s">
        <v>1843</v>
      </c>
      <c r="R518" s="20">
        <v>64516</v>
      </c>
      <c r="S518" s="20" t="s">
        <v>2240</v>
      </c>
      <c r="T518" s="59"/>
      <c r="U518" s="59"/>
      <c r="V518" s="23">
        <f t="shared" si="348"/>
        <v>0</v>
      </c>
      <c r="W518" s="80" t="str">
        <f t="shared" si="349"/>
        <v/>
      </c>
      <c r="X518" s="6"/>
      <c r="Y518" s="38">
        <f t="shared" si="350"/>
        <v>0</v>
      </c>
      <c r="Z518" s="57"/>
      <c r="AA518" s="6"/>
      <c r="AB518" s="6"/>
      <c r="AC518" s="6"/>
      <c r="AD518" s="6"/>
      <c r="AE518" s="6"/>
      <c r="AF518" s="6"/>
      <c r="AG518" s="6"/>
      <c r="AH518" s="6"/>
      <c r="AI518" s="6"/>
      <c r="AJ518" s="6"/>
      <c r="AK518" s="861"/>
    </row>
    <row r="519" spans="3:37" x14ac:dyDescent="0.25">
      <c r="C519" s="46"/>
      <c r="D519" s="46"/>
      <c r="E519" s="46"/>
      <c r="F519" s="46"/>
      <c r="G519" s="46"/>
      <c r="H519" s="46"/>
      <c r="I519" s="46"/>
      <c r="J519" s="46"/>
      <c r="K519" s="46"/>
      <c r="L519" s="46"/>
      <c r="M519" s="46"/>
      <c r="N519" s="46"/>
      <c r="O519" s="42" t="s">
        <v>225</v>
      </c>
      <c r="P519" s="20" t="s">
        <v>225</v>
      </c>
      <c r="Q519" s="232" t="s">
        <v>1843</v>
      </c>
      <c r="R519" s="20">
        <v>64518</v>
      </c>
      <c r="S519" s="20" t="s">
        <v>2400</v>
      </c>
      <c r="T519" s="59"/>
      <c r="U519" s="59"/>
      <c r="V519" s="23">
        <f t="shared" si="348"/>
        <v>0</v>
      </c>
      <c r="W519" s="80" t="str">
        <f t="shared" si="349"/>
        <v/>
      </c>
      <c r="X519" s="6"/>
      <c r="Y519" s="38">
        <f t="shared" si="350"/>
        <v>0</v>
      </c>
      <c r="Z519" s="57"/>
      <c r="AA519" s="6"/>
      <c r="AB519" s="6"/>
      <c r="AC519" s="6"/>
      <c r="AD519" s="6"/>
      <c r="AE519" s="6"/>
      <c r="AF519" s="6"/>
      <c r="AG519" s="6"/>
      <c r="AH519" s="6"/>
      <c r="AI519" s="6"/>
      <c r="AJ519" s="6"/>
      <c r="AK519" s="861"/>
    </row>
    <row r="520" spans="3:37" x14ac:dyDescent="0.25">
      <c r="C520" s="46"/>
      <c r="D520" s="46"/>
      <c r="E520" s="46"/>
      <c r="F520" s="46"/>
      <c r="G520" s="46"/>
      <c r="H520" s="46"/>
      <c r="I520" s="46"/>
      <c r="J520" s="46"/>
      <c r="K520" s="46"/>
      <c r="L520" s="46"/>
      <c r="M520" s="46"/>
      <c r="N520" s="46"/>
      <c r="O520" s="42" t="s">
        <v>1557</v>
      </c>
      <c r="P520" s="54" t="s">
        <v>2402</v>
      </c>
      <c r="Q520" s="42" t="s">
        <v>1843</v>
      </c>
      <c r="R520" s="254" t="s">
        <v>354</v>
      </c>
      <c r="S520" s="54" t="s">
        <v>1717</v>
      </c>
      <c r="T520" s="63"/>
      <c r="U520" s="63"/>
      <c r="V520" s="6"/>
      <c r="W520" s="6"/>
      <c r="X520" s="6"/>
      <c r="Y520" s="1"/>
      <c r="Z520" s="58"/>
      <c r="AA520" s="1"/>
      <c r="AB520" s="1"/>
      <c r="AC520" s="23">
        <f t="shared" ref="AC520:AC521" si="351">+AA520+AB520+V520+Y520+X520</f>
        <v>0</v>
      </c>
      <c r="AD520" s="38">
        <f t="shared" ref="AD520:AD521" si="352">SUM(AF520:AJ520)</f>
        <v>0</v>
      </c>
      <c r="AE520" s="31">
        <f t="shared" ref="AE520:AE521" si="353">AC520-AD520</f>
        <v>0</v>
      </c>
      <c r="AF520" s="31">
        <f t="shared" ref="AF520:AF521" si="354">+AC520-AG520</f>
        <v>0</v>
      </c>
      <c r="AG520" s="6"/>
      <c r="AH520" s="6"/>
      <c r="AI520" s="6"/>
      <c r="AJ520" s="6"/>
      <c r="AK520" s="861"/>
    </row>
    <row r="521" spans="3:37" x14ac:dyDescent="0.25">
      <c r="C521" s="46"/>
      <c r="D521" s="46"/>
      <c r="E521" s="46"/>
      <c r="F521" s="46"/>
      <c r="G521" s="46"/>
      <c r="H521" s="46"/>
      <c r="I521" s="46"/>
      <c r="J521" s="46"/>
      <c r="K521" s="46"/>
      <c r="L521" s="46"/>
      <c r="M521" s="46"/>
      <c r="N521" s="46"/>
      <c r="O521" s="42" t="s">
        <v>1557</v>
      </c>
      <c r="P521" s="40" t="s">
        <v>78</v>
      </c>
      <c r="Q521" s="42" t="s">
        <v>1843</v>
      </c>
      <c r="R521" s="132" t="s">
        <v>1333</v>
      </c>
      <c r="S521" s="40" t="s">
        <v>941</v>
      </c>
      <c r="T521" s="63"/>
      <c r="U521" s="63"/>
      <c r="V521" s="6"/>
      <c r="W521" s="6"/>
      <c r="X521" s="6"/>
      <c r="Y521" s="1"/>
      <c r="Z521" s="58"/>
      <c r="AA521" s="1"/>
      <c r="AB521" s="1"/>
      <c r="AC521" s="23">
        <f t="shared" si="351"/>
        <v>0</v>
      </c>
      <c r="AD521" s="38">
        <f t="shared" si="352"/>
        <v>0</v>
      </c>
      <c r="AE521" s="31">
        <f t="shared" si="353"/>
        <v>0</v>
      </c>
      <c r="AF521" s="31">
        <f t="shared" si="354"/>
        <v>0</v>
      </c>
      <c r="AG521" s="6"/>
      <c r="AH521" s="6"/>
      <c r="AI521" s="6"/>
      <c r="AJ521" s="6"/>
      <c r="AK521" s="861"/>
    </row>
    <row r="522" spans="3:37" ht="20.399999999999999" x14ac:dyDescent="0.25">
      <c r="C522" s="46"/>
      <c r="D522" s="46"/>
      <c r="E522" s="46"/>
      <c r="F522" s="46"/>
      <c r="G522" s="46"/>
      <c r="H522" s="46"/>
      <c r="I522" s="46"/>
      <c r="J522" s="46"/>
      <c r="K522" s="46"/>
      <c r="L522" s="46"/>
      <c r="M522" s="46"/>
      <c r="N522" s="46"/>
      <c r="O522" s="42" t="s">
        <v>225</v>
      </c>
      <c r="P522" s="20" t="s">
        <v>225</v>
      </c>
      <c r="Q522" s="232" t="s">
        <v>1843</v>
      </c>
      <c r="R522" s="20">
        <v>64519</v>
      </c>
      <c r="S522" s="20" t="s">
        <v>405</v>
      </c>
      <c r="T522" s="59"/>
      <c r="U522" s="59"/>
      <c r="V522" s="23">
        <f>+T522-U522</f>
        <v>0</v>
      </c>
      <c r="W522" s="80" t="str">
        <f>+IF(V522=0,"","A détailler")</f>
        <v/>
      </c>
      <c r="X522" s="6"/>
      <c r="Y522" s="38">
        <f>-V522</f>
        <v>0</v>
      </c>
      <c r="Z522" s="57"/>
      <c r="AA522" s="6"/>
      <c r="AB522" s="6"/>
      <c r="AC522" s="6"/>
      <c r="AD522" s="6"/>
      <c r="AE522" s="6"/>
      <c r="AF522" s="6"/>
      <c r="AG522" s="6"/>
      <c r="AH522" s="6"/>
      <c r="AI522" s="6"/>
      <c r="AJ522" s="6"/>
      <c r="AK522" s="861"/>
    </row>
    <row r="523" spans="3:37" x14ac:dyDescent="0.25">
      <c r="C523" s="46"/>
      <c r="D523" s="46"/>
      <c r="E523" s="46"/>
      <c r="F523" s="46"/>
      <c r="G523" s="46"/>
      <c r="H523" s="46"/>
      <c r="I523" s="46"/>
      <c r="J523" s="46"/>
      <c r="K523" s="46"/>
      <c r="L523" s="46"/>
      <c r="M523" s="46"/>
      <c r="N523" s="46"/>
      <c r="O523" s="42" t="s">
        <v>1557</v>
      </c>
      <c r="P523" s="40" t="s">
        <v>140</v>
      </c>
      <c r="Q523" s="232" t="s">
        <v>1358</v>
      </c>
      <c r="R523" s="254" t="s">
        <v>2352</v>
      </c>
      <c r="S523" s="54" t="s">
        <v>360</v>
      </c>
      <c r="T523" s="63"/>
      <c r="U523" s="63"/>
      <c r="V523" s="6"/>
      <c r="W523" s="6"/>
      <c r="X523" s="6"/>
      <c r="Y523" s="1"/>
      <c r="Z523" s="1"/>
      <c r="AA523" s="1"/>
      <c r="AB523" s="1"/>
      <c r="AC523" s="23">
        <f t="shared" ref="AC523:AC524" si="355">+AA523+AB523+V523+Y523+X523</f>
        <v>0</v>
      </c>
      <c r="AD523" s="38">
        <f t="shared" ref="AD523:AD524" si="356">SUM(AF523:AJ523)</f>
        <v>0</v>
      </c>
      <c r="AE523" s="31">
        <f t="shared" ref="AE523:AE524" si="357">AC523-AD523</f>
        <v>0</v>
      </c>
      <c r="AF523" s="31">
        <f t="shared" ref="AF523:AF524" si="358">+AC523-AG523</f>
        <v>0</v>
      </c>
      <c r="AG523" s="6"/>
      <c r="AH523" s="6"/>
      <c r="AI523" s="6"/>
      <c r="AJ523" s="6"/>
      <c r="AK523" s="861"/>
    </row>
    <row r="524" spans="3:37" x14ac:dyDescent="0.25">
      <c r="C524" s="46"/>
      <c r="D524" s="46"/>
      <c r="E524" s="46"/>
      <c r="F524" s="46"/>
      <c r="G524" s="46"/>
      <c r="H524" s="46"/>
      <c r="I524" s="46"/>
      <c r="J524" s="46"/>
      <c r="K524" s="46"/>
      <c r="L524" s="46"/>
      <c r="M524" s="46"/>
      <c r="N524" s="46"/>
      <c r="O524" s="42" t="s">
        <v>1557</v>
      </c>
      <c r="P524" s="40" t="s">
        <v>465</v>
      </c>
      <c r="Q524" s="232" t="s">
        <v>1358</v>
      </c>
      <c r="R524" s="132" t="s">
        <v>691</v>
      </c>
      <c r="S524" s="40" t="s">
        <v>361</v>
      </c>
      <c r="T524" s="63"/>
      <c r="U524" s="63"/>
      <c r="V524" s="6"/>
      <c r="W524" s="6"/>
      <c r="X524" s="6"/>
      <c r="Y524" s="1"/>
      <c r="Z524" s="58"/>
      <c r="AA524" s="1"/>
      <c r="AB524" s="1"/>
      <c r="AC524" s="23">
        <f t="shared" si="355"/>
        <v>0</v>
      </c>
      <c r="AD524" s="38">
        <f t="shared" si="356"/>
        <v>0</v>
      </c>
      <c r="AE524" s="31">
        <f t="shared" si="357"/>
        <v>0</v>
      </c>
      <c r="AF524" s="31">
        <f t="shared" si="358"/>
        <v>0</v>
      </c>
      <c r="AG524" s="6"/>
      <c r="AH524" s="6"/>
      <c r="AI524" s="6"/>
      <c r="AJ524" s="6"/>
      <c r="AK524" s="861"/>
    </row>
    <row r="525" spans="3:37" x14ac:dyDescent="0.25">
      <c r="C525" s="46"/>
      <c r="D525" s="46"/>
      <c r="E525" s="46"/>
      <c r="F525" s="46"/>
      <c r="G525" s="46"/>
      <c r="H525" s="46"/>
      <c r="I525" s="46"/>
      <c r="J525" s="46"/>
      <c r="K525" s="46"/>
      <c r="L525" s="46"/>
      <c r="M525" s="46"/>
      <c r="N525" s="46"/>
      <c r="O525" s="42" t="s">
        <v>225</v>
      </c>
      <c r="P525" s="20" t="s">
        <v>225</v>
      </c>
      <c r="Q525" s="232" t="s">
        <v>1843</v>
      </c>
      <c r="R525" s="20">
        <v>64521</v>
      </c>
      <c r="S525" s="20" t="s">
        <v>2239</v>
      </c>
      <c r="T525" s="59"/>
      <c r="U525" s="59"/>
      <c r="V525" s="23">
        <f t="shared" ref="V525:V530" si="359">+T525-U525</f>
        <v>0</v>
      </c>
      <c r="W525" s="80" t="str">
        <f t="shared" ref="W525:W530" si="360">+IF(V525=0,"","A détailler en PM, PI et PDS")</f>
        <v/>
      </c>
      <c r="X525" s="6"/>
      <c r="Y525" s="38">
        <f t="shared" ref="Y525:Y530" si="361">-V525</f>
        <v>0</v>
      </c>
      <c r="Z525" s="57"/>
      <c r="AA525" s="6"/>
      <c r="AB525" s="6"/>
      <c r="AC525" s="6"/>
      <c r="AD525" s="6"/>
      <c r="AE525" s="6"/>
      <c r="AF525" s="6"/>
      <c r="AG525" s="6"/>
      <c r="AH525" s="6"/>
      <c r="AI525" s="6"/>
      <c r="AJ525" s="6"/>
      <c r="AK525" s="861"/>
    </row>
    <row r="526" spans="3:37" x14ac:dyDescent="0.25">
      <c r="C526" s="46"/>
      <c r="D526" s="46"/>
      <c r="E526" s="46"/>
      <c r="F526" s="46"/>
      <c r="G526" s="46"/>
      <c r="H526" s="46"/>
      <c r="I526" s="46"/>
      <c r="J526" s="46"/>
      <c r="K526" s="46"/>
      <c r="L526" s="46"/>
      <c r="M526" s="46"/>
      <c r="N526" s="46"/>
      <c r="O526" s="42" t="s">
        <v>225</v>
      </c>
      <c r="P526" s="20" t="s">
        <v>225</v>
      </c>
      <c r="Q526" s="232" t="s">
        <v>1843</v>
      </c>
      <c r="R526" s="20">
        <v>64522</v>
      </c>
      <c r="S526" s="20" t="s">
        <v>2399</v>
      </c>
      <c r="T526" s="59"/>
      <c r="U526" s="59"/>
      <c r="V526" s="23">
        <f t="shared" si="359"/>
        <v>0</v>
      </c>
      <c r="W526" s="80" t="str">
        <f t="shared" si="360"/>
        <v/>
      </c>
      <c r="X526" s="6"/>
      <c r="Y526" s="38">
        <f t="shared" si="361"/>
        <v>0</v>
      </c>
      <c r="Z526" s="57"/>
      <c r="AA526" s="6"/>
      <c r="AB526" s="6"/>
      <c r="AC526" s="6"/>
      <c r="AD526" s="6"/>
      <c r="AE526" s="6"/>
      <c r="AF526" s="6"/>
      <c r="AG526" s="6"/>
      <c r="AH526" s="6"/>
      <c r="AI526" s="6"/>
      <c r="AJ526" s="6"/>
      <c r="AK526" s="861"/>
    </row>
    <row r="527" spans="3:37" x14ac:dyDescent="0.25">
      <c r="C527" s="46"/>
      <c r="D527" s="46"/>
      <c r="E527" s="46"/>
      <c r="F527" s="46"/>
      <c r="G527" s="46"/>
      <c r="H527" s="46"/>
      <c r="I527" s="46"/>
      <c r="J527" s="46"/>
      <c r="K527" s="46"/>
      <c r="L527" s="46"/>
      <c r="M527" s="46"/>
      <c r="N527" s="46"/>
      <c r="O527" s="42" t="s">
        <v>225</v>
      </c>
      <c r="P527" s="20" t="s">
        <v>225</v>
      </c>
      <c r="Q527" s="232" t="s">
        <v>1843</v>
      </c>
      <c r="R527" s="20">
        <v>64523</v>
      </c>
      <c r="S527" s="20" t="s">
        <v>1259</v>
      </c>
      <c r="T527" s="59"/>
      <c r="U527" s="59"/>
      <c r="V527" s="23">
        <f t="shared" si="359"/>
        <v>0</v>
      </c>
      <c r="W527" s="80" t="str">
        <f t="shared" si="360"/>
        <v/>
      </c>
      <c r="X527" s="6"/>
      <c r="Y527" s="38">
        <f t="shared" si="361"/>
        <v>0</v>
      </c>
      <c r="Z527" s="57"/>
      <c r="AA527" s="6"/>
      <c r="AB527" s="6"/>
      <c r="AC527" s="6"/>
      <c r="AD527" s="6"/>
      <c r="AE527" s="6"/>
      <c r="AF527" s="6"/>
      <c r="AG527" s="6"/>
      <c r="AH527" s="6"/>
      <c r="AI527" s="6"/>
      <c r="AJ527" s="6"/>
      <c r="AK527" s="861"/>
    </row>
    <row r="528" spans="3:37" x14ac:dyDescent="0.25">
      <c r="C528" s="46"/>
      <c r="D528" s="46"/>
      <c r="E528" s="46"/>
      <c r="F528" s="46"/>
      <c r="G528" s="46"/>
      <c r="H528" s="46"/>
      <c r="I528" s="46"/>
      <c r="J528" s="46"/>
      <c r="K528" s="46"/>
      <c r="L528" s="46"/>
      <c r="M528" s="46"/>
      <c r="N528" s="46"/>
      <c r="O528" s="42" t="s">
        <v>225</v>
      </c>
      <c r="P528" s="20" t="s">
        <v>225</v>
      </c>
      <c r="Q528" s="232" t="s">
        <v>1843</v>
      </c>
      <c r="R528" s="20">
        <v>64524</v>
      </c>
      <c r="S528" s="20" t="s">
        <v>1454</v>
      </c>
      <c r="T528" s="59"/>
      <c r="U528" s="59"/>
      <c r="V528" s="23">
        <f t="shared" si="359"/>
        <v>0</v>
      </c>
      <c r="W528" s="80" t="str">
        <f t="shared" si="360"/>
        <v/>
      </c>
      <c r="X528" s="6"/>
      <c r="Y528" s="38">
        <f t="shared" si="361"/>
        <v>0</v>
      </c>
      <c r="Z528" s="57"/>
      <c r="AA528" s="6"/>
      <c r="AB528" s="6"/>
      <c r="AC528" s="6"/>
      <c r="AD528" s="6"/>
      <c r="AE528" s="6"/>
      <c r="AF528" s="6"/>
      <c r="AG528" s="6"/>
      <c r="AH528" s="6"/>
      <c r="AI528" s="6"/>
      <c r="AJ528" s="6"/>
      <c r="AK528" s="861"/>
    </row>
    <row r="529" spans="3:37" x14ac:dyDescent="0.25">
      <c r="C529" s="46"/>
      <c r="D529" s="46"/>
      <c r="E529" s="46"/>
      <c r="F529" s="46"/>
      <c r="G529" s="46"/>
      <c r="H529" s="46"/>
      <c r="I529" s="46"/>
      <c r="J529" s="46"/>
      <c r="K529" s="46"/>
      <c r="L529" s="46"/>
      <c r="M529" s="46"/>
      <c r="N529" s="46"/>
      <c r="O529" s="42" t="s">
        <v>225</v>
      </c>
      <c r="P529" s="20" t="s">
        <v>225</v>
      </c>
      <c r="Q529" s="232" t="s">
        <v>1843</v>
      </c>
      <c r="R529" s="20">
        <v>64526</v>
      </c>
      <c r="S529" s="20" t="s">
        <v>1716</v>
      </c>
      <c r="T529" s="59"/>
      <c r="U529" s="59"/>
      <c r="V529" s="23">
        <f t="shared" si="359"/>
        <v>0</v>
      </c>
      <c r="W529" s="80" t="str">
        <f t="shared" si="360"/>
        <v/>
      </c>
      <c r="X529" s="6"/>
      <c r="Y529" s="38">
        <f t="shared" si="361"/>
        <v>0</v>
      </c>
      <c r="Z529" s="57"/>
      <c r="AA529" s="6"/>
      <c r="AB529" s="6"/>
      <c r="AC529" s="6"/>
      <c r="AD529" s="6"/>
      <c r="AE529" s="6"/>
      <c r="AF529" s="6"/>
      <c r="AG529" s="6"/>
      <c r="AH529" s="6"/>
      <c r="AI529" s="6"/>
      <c r="AJ529" s="6"/>
      <c r="AK529" s="861"/>
    </row>
    <row r="530" spans="3:37" x14ac:dyDescent="0.25">
      <c r="C530" s="46"/>
      <c r="D530" s="46"/>
      <c r="E530" s="46"/>
      <c r="F530" s="46"/>
      <c r="G530" s="46"/>
      <c r="H530" s="46"/>
      <c r="I530" s="46"/>
      <c r="J530" s="46"/>
      <c r="K530" s="46"/>
      <c r="L530" s="46"/>
      <c r="M530" s="46"/>
      <c r="N530" s="46"/>
      <c r="O530" s="42" t="s">
        <v>225</v>
      </c>
      <c r="P530" s="20" t="s">
        <v>225</v>
      </c>
      <c r="Q530" s="232" t="s">
        <v>1843</v>
      </c>
      <c r="R530" s="20">
        <v>64528</v>
      </c>
      <c r="S530" s="20" t="s">
        <v>2400</v>
      </c>
      <c r="T530" s="59"/>
      <c r="U530" s="59"/>
      <c r="V530" s="23">
        <f t="shared" si="359"/>
        <v>0</v>
      </c>
      <c r="W530" s="80" t="str">
        <f t="shared" si="360"/>
        <v/>
      </c>
      <c r="X530" s="6"/>
      <c r="Y530" s="38">
        <f t="shared" si="361"/>
        <v>0</v>
      </c>
      <c r="Z530" s="57"/>
      <c r="AA530" s="6"/>
      <c r="AB530" s="6"/>
      <c r="AC530" s="6"/>
      <c r="AD530" s="6"/>
      <c r="AE530" s="6"/>
      <c r="AF530" s="6"/>
      <c r="AG530" s="6"/>
      <c r="AH530" s="6"/>
      <c r="AI530" s="6"/>
      <c r="AJ530" s="6"/>
      <c r="AK530" s="861"/>
    </row>
    <row r="531" spans="3:37" ht="20.399999999999999" x14ac:dyDescent="0.25">
      <c r="C531" s="46"/>
      <c r="D531" s="46"/>
      <c r="E531" s="46"/>
      <c r="F531" s="46"/>
      <c r="G531" s="46"/>
      <c r="H531" s="46"/>
      <c r="I531" s="46"/>
      <c r="J531" s="46"/>
      <c r="K531" s="46"/>
      <c r="L531" s="46"/>
      <c r="M531" s="46"/>
      <c r="N531" s="46"/>
      <c r="O531" s="42" t="s">
        <v>1557</v>
      </c>
      <c r="P531" s="40" t="s">
        <v>2571</v>
      </c>
      <c r="Q531" s="42" t="s">
        <v>1843</v>
      </c>
      <c r="R531" s="132" t="s">
        <v>1474</v>
      </c>
      <c r="S531" s="40" t="s">
        <v>76</v>
      </c>
      <c r="T531" s="63"/>
      <c r="U531" s="63"/>
      <c r="V531" s="6"/>
      <c r="W531" s="6"/>
      <c r="X531" s="6"/>
      <c r="Y531" s="1"/>
      <c r="Z531" s="58"/>
      <c r="AA531" s="1"/>
      <c r="AB531" s="1"/>
      <c r="AC531" s="23">
        <f t="shared" ref="AC531:AC533" si="362">+AA531+AB531+V531+Y531+X531</f>
        <v>0</v>
      </c>
      <c r="AD531" s="38">
        <f t="shared" ref="AD531:AD533" si="363">SUM(AF531:AJ531)</f>
        <v>0</v>
      </c>
      <c r="AE531" s="31">
        <f t="shared" ref="AE531:AE533" si="364">AC531-AD531</f>
        <v>0</v>
      </c>
      <c r="AF531" s="31">
        <f t="shared" ref="AF531:AF532" si="365">+AC531-AG531</f>
        <v>0</v>
      </c>
      <c r="AG531" s="6"/>
      <c r="AH531" s="6"/>
      <c r="AI531" s="6"/>
      <c r="AJ531" s="6"/>
      <c r="AK531" s="861"/>
    </row>
    <row r="532" spans="3:37" ht="20.399999999999999" x14ac:dyDescent="0.25">
      <c r="C532" s="46"/>
      <c r="D532" s="46"/>
      <c r="E532" s="46"/>
      <c r="F532" s="46"/>
      <c r="G532" s="46"/>
      <c r="H532" s="46"/>
      <c r="I532" s="46"/>
      <c r="J532" s="46"/>
      <c r="K532" s="46"/>
      <c r="L532" s="46"/>
      <c r="M532" s="46"/>
      <c r="N532" s="46"/>
      <c r="O532" s="42" t="s">
        <v>1557</v>
      </c>
      <c r="P532" s="40" t="s">
        <v>1722</v>
      </c>
      <c r="Q532" s="42" t="s">
        <v>1843</v>
      </c>
      <c r="R532" s="132" t="s">
        <v>1475</v>
      </c>
      <c r="S532" s="40" t="s">
        <v>1092</v>
      </c>
      <c r="T532" s="63"/>
      <c r="U532" s="63"/>
      <c r="V532" s="6"/>
      <c r="W532" s="6"/>
      <c r="X532" s="6"/>
      <c r="Y532" s="1"/>
      <c r="Z532" s="58"/>
      <c r="AA532" s="1"/>
      <c r="AB532" s="1"/>
      <c r="AC532" s="23">
        <f t="shared" si="362"/>
        <v>0</v>
      </c>
      <c r="AD532" s="38">
        <f t="shared" si="363"/>
        <v>0</v>
      </c>
      <c r="AE532" s="31">
        <f t="shared" si="364"/>
        <v>0</v>
      </c>
      <c r="AF532" s="31">
        <f t="shared" si="365"/>
        <v>0</v>
      </c>
      <c r="AG532" s="6"/>
      <c r="AH532" s="6"/>
      <c r="AI532" s="6"/>
      <c r="AJ532" s="6"/>
      <c r="AK532" s="861"/>
    </row>
    <row r="533" spans="3:37" ht="24.75" customHeight="1" x14ac:dyDescent="0.25">
      <c r="C533" s="46"/>
      <c r="D533" s="46"/>
      <c r="E533" s="46"/>
      <c r="F533" s="46"/>
      <c r="G533" s="46"/>
      <c r="H533" s="46"/>
      <c r="I533" s="46"/>
      <c r="J533" s="46"/>
      <c r="K533" s="46"/>
      <c r="L533" s="46"/>
      <c r="M533" s="46"/>
      <c r="N533" s="46"/>
      <c r="O533" s="283" t="s">
        <v>1557</v>
      </c>
      <c r="P533" s="40" t="s">
        <v>1980</v>
      </c>
      <c r="Q533" s="42" t="s">
        <v>1843</v>
      </c>
      <c r="R533" s="132" t="s">
        <v>729</v>
      </c>
      <c r="S533" s="40" t="s">
        <v>328</v>
      </c>
      <c r="T533" s="63"/>
      <c r="U533" s="63"/>
      <c r="V533" s="6"/>
      <c r="W533" s="6"/>
      <c r="X533" s="6"/>
      <c r="Y533" s="1"/>
      <c r="Z533" s="58"/>
      <c r="AA533" s="1"/>
      <c r="AB533" s="1"/>
      <c r="AC533" s="23">
        <f t="shared" si="362"/>
        <v>0</v>
      </c>
      <c r="AD533" s="38">
        <f t="shared" si="363"/>
        <v>0</v>
      </c>
      <c r="AE533" s="31">
        <f t="shared" si="364"/>
        <v>0</v>
      </c>
      <c r="AF533" s="31">
        <f>AC533</f>
        <v>0</v>
      </c>
      <c r="AG533" s="6"/>
      <c r="AH533" s="6"/>
      <c r="AI533" s="6"/>
      <c r="AJ533" s="6"/>
      <c r="AK533" s="861"/>
    </row>
    <row r="534" spans="3:37" x14ac:dyDescent="0.25">
      <c r="C534" s="46"/>
      <c r="D534" s="46"/>
      <c r="E534" s="46"/>
      <c r="F534" s="46"/>
      <c r="G534" s="46"/>
      <c r="H534" s="46"/>
      <c r="I534" s="46"/>
      <c r="J534" s="46"/>
      <c r="K534" s="46"/>
      <c r="L534" s="46"/>
      <c r="M534" s="46"/>
      <c r="N534" s="46"/>
      <c r="O534" s="42" t="s">
        <v>225</v>
      </c>
      <c r="P534" s="20" t="s">
        <v>225</v>
      </c>
      <c r="Q534" s="232" t="s">
        <v>1358</v>
      </c>
      <c r="R534" s="20">
        <v>64529</v>
      </c>
      <c r="S534" s="20" t="s">
        <v>583</v>
      </c>
      <c r="T534" s="59"/>
      <c r="U534" s="59"/>
      <c r="V534" s="23">
        <f>+T534-U534</f>
        <v>0</v>
      </c>
      <c r="W534" s="80" t="str">
        <f>+IF(V534=0,"","A détailler en PM et PI")</f>
        <v/>
      </c>
      <c r="X534" s="6"/>
      <c r="Y534" s="38">
        <f>-V534</f>
        <v>0</v>
      </c>
      <c r="Z534" s="57"/>
      <c r="AA534" s="6"/>
      <c r="AB534" s="6"/>
      <c r="AC534" s="6"/>
      <c r="AD534" s="6"/>
      <c r="AE534" s="6"/>
      <c r="AF534" s="6"/>
      <c r="AG534" s="6"/>
      <c r="AH534" s="6"/>
      <c r="AI534" s="6"/>
      <c r="AJ534" s="6"/>
      <c r="AK534" s="861"/>
    </row>
    <row r="535" spans="3:37" x14ac:dyDescent="0.25">
      <c r="C535" s="46"/>
      <c r="D535" s="46"/>
      <c r="E535" s="46"/>
      <c r="F535" s="46"/>
      <c r="G535" s="46"/>
      <c r="H535" s="46"/>
      <c r="I535" s="46"/>
      <c r="J535" s="46"/>
      <c r="K535" s="46"/>
      <c r="L535" s="46"/>
      <c r="M535" s="46"/>
      <c r="N535" s="46"/>
      <c r="O535" s="283" t="s">
        <v>1557</v>
      </c>
      <c r="P535" s="40" t="s">
        <v>305</v>
      </c>
      <c r="Q535" s="232" t="s">
        <v>1358</v>
      </c>
      <c r="R535" s="132" t="s">
        <v>692</v>
      </c>
      <c r="S535" s="40" t="s">
        <v>1502</v>
      </c>
      <c r="T535" s="63"/>
      <c r="U535" s="63"/>
      <c r="V535" s="6"/>
      <c r="W535" s="6"/>
      <c r="X535" s="6"/>
      <c r="Y535" s="1"/>
      <c r="Z535" s="58"/>
      <c r="AA535" s="1"/>
      <c r="AB535" s="1"/>
      <c r="AC535" s="23">
        <f t="shared" ref="AC535:AC536" si="366">+AA535+AB535+V535+Y535+X535</f>
        <v>0</v>
      </c>
      <c r="AD535" s="38">
        <f t="shared" ref="AD535:AD536" si="367">SUM(AF535:AJ535)</f>
        <v>0</v>
      </c>
      <c r="AE535" s="31">
        <f t="shared" ref="AE535:AE536" si="368">AC535-AD535</f>
        <v>0</v>
      </c>
      <c r="AF535" s="31">
        <f t="shared" ref="AF535:AF536" si="369">+AC535-AG535</f>
        <v>0</v>
      </c>
      <c r="AG535" s="6"/>
      <c r="AH535" s="6"/>
      <c r="AI535" s="6"/>
      <c r="AJ535" s="6"/>
      <c r="AK535" s="861"/>
    </row>
    <row r="536" spans="3:37" ht="20.399999999999999" x14ac:dyDescent="0.25">
      <c r="C536" s="46"/>
      <c r="D536" s="46"/>
      <c r="E536" s="46"/>
      <c r="F536" s="46"/>
      <c r="G536" s="46"/>
      <c r="H536" s="46"/>
      <c r="I536" s="46"/>
      <c r="J536" s="46"/>
      <c r="K536" s="46"/>
      <c r="L536" s="46"/>
      <c r="M536" s="46"/>
      <c r="N536" s="46"/>
      <c r="O536" s="283" t="s">
        <v>1557</v>
      </c>
      <c r="P536" s="40" t="s">
        <v>2131</v>
      </c>
      <c r="Q536" s="232" t="s">
        <v>1358</v>
      </c>
      <c r="R536" s="132" t="s">
        <v>693</v>
      </c>
      <c r="S536" s="40" t="s">
        <v>2186</v>
      </c>
      <c r="T536" s="63"/>
      <c r="U536" s="63"/>
      <c r="V536" s="6"/>
      <c r="W536" s="6"/>
      <c r="X536" s="6"/>
      <c r="Y536" s="1"/>
      <c r="Z536" s="58"/>
      <c r="AA536" s="1"/>
      <c r="AB536" s="1"/>
      <c r="AC536" s="23">
        <f t="shared" si="366"/>
        <v>0</v>
      </c>
      <c r="AD536" s="38">
        <f t="shared" si="367"/>
        <v>0</v>
      </c>
      <c r="AE536" s="31">
        <f t="shared" si="368"/>
        <v>0</v>
      </c>
      <c r="AF536" s="31">
        <f t="shared" si="369"/>
        <v>0</v>
      </c>
      <c r="AG536" s="6"/>
      <c r="AH536" s="6"/>
      <c r="AI536" s="6"/>
      <c r="AJ536" s="6"/>
      <c r="AK536" s="861"/>
    </row>
    <row r="537" spans="3:37" x14ac:dyDescent="0.25">
      <c r="C537" s="46"/>
      <c r="D537" s="46"/>
      <c r="E537" s="46"/>
      <c r="F537" s="46"/>
      <c r="G537" s="46"/>
      <c r="H537" s="46"/>
      <c r="I537" s="46"/>
      <c r="J537" s="46"/>
      <c r="K537" s="46"/>
      <c r="L537" s="46"/>
      <c r="M537" s="46"/>
      <c r="N537" s="46"/>
      <c r="O537" s="283" t="s">
        <v>225</v>
      </c>
      <c r="P537" s="20" t="s">
        <v>225</v>
      </c>
      <c r="Q537" s="232" t="s">
        <v>1843</v>
      </c>
      <c r="R537" s="20">
        <v>64711</v>
      </c>
      <c r="S537" s="20" t="s">
        <v>1721</v>
      </c>
      <c r="T537" s="59"/>
      <c r="U537" s="59"/>
      <c r="V537" s="23">
        <f t="shared" ref="V537:V548" si="370">+T537-U537</f>
        <v>0</v>
      </c>
      <c r="W537" s="80" t="str">
        <f t="shared" ref="W537:W538" si="371">+IF(V537=0,"","A détailler en PS/PA")</f>
        <v/>
      </c>
      <c r="X537" s="6"/>
      <c r="Y537" s="38">
        <f t="shared" ref="Y537:Y538" si="372">-V537</f>
        <v>0</v>
      </c>
      <c r="Z537" s="57"/>
      <c r="AA537" s="6"/>
      <c r="AB537" s="6"/>
      <c r="AC537" s="6"/>
      <c r="AD537" s="6"/>
      <c r="AE537" s="6"/>
      <c r="AF537" s="6"/>
      <c r="AG537" s="6"/>
      <c r="AH537" s="6"/>
      <c r="AI537" s="6"/>
      <c r="AJ537" s="6"/>
      <c r="AK537" s="861"/>
    </row>
    <row r="538" spans="3:37" x14ac:dyDescent="0.25">
      <c r="C538" s="46"/>
      <c r="D538" s="46"/>
      <c r="E538" s="46"/>
      <c r="F538" s="46"/>
      <c r="G538" s="46"/>
      <c r="H538" s="46"/>
      <c r="I538" s="46"/>
      <c r="J538" s="46"/>
      <c r="K538" s="46"/>
      <c r="L538" s="46"/>
      <c r="M538" s="46"/>
      <c r="N538" s="46"/>
      <c r="O538" s="283" t="s">
        <v>225</v>
      </c>
      <c r="P538" s="20" t="s">
        <v>225</v>
      </c>
      <c r="Q538" s="232" t="s">
        <v>1843</v>
      </c>
      <c r="R538" s="20">
        <v>64712</v>
      </c>
      <c r="S538" s="20" t="s">
        <v>2060</v>
      </c>
      <c r="T538" s="59"/>
      <c r="U538" s="59"/>
      <c r="V538" s="23">
        <f t="shared" si="370"/>
        <v>0</v>
      </c>
      <c r="W538" s="80" t="str">
        <f t="shared" si="371"/>
        <v/>
      </c>
      <c r="X538" s="6"/>
      <c r="Y538" s="38">
        <f t="shared" si="372"/>
        <v>0</v>
      </c>
      <c r="Z538" s="57"/>
      <c r="AA538" s="6"/>
      <c r="AB538" s="6"/>
      <c r="AC538" s="6"/>
      <c r="AD538" s="6"/>
      <c r="AE538" s="6"/>
      <c r="AF538" s="6"/>
      <c r="AG538" s="6"/>
      <c r="AH538" s="6"/>
      <c r="AI538" s="6"/>
      <c r="AJ538" s="6"/>
      <c r="AK538" s="861"/>
    </row>
    <row r="539" spans="3:37" x14ac:dyDescent="0.25">
      <c r="C539" s="46"/>
      <c r="D539" s="46"/>
      <c r="E539" s="46"/>
      <c r="F539" s="46"/>
      <c r="G539" s="46"/>
      <c r="H539" s="46"/>
      <c r="I539" s="46"/>
      <c r="J539" s="46"/>
      <c r="K539" s="46"/>
      <c r="L539" s="46"/>
      <c r="M539" s="46"/>
      <c r="N539" s="46"/>
      <c r="O539" s="283" t="s">
        <v>1557</v>
      </c>
      <c r="P539" s="40" t="s">
        <v>2663</v>
      </c>
      <c r="Q539" s="232" t="s">
        <v>1843</v>
      </c>
      <c r="R539" s="295">
        <v>64713</v>
      </c>
      <c r="S539" s="295" t="s">
        <v>2242</v>
      </c>
      <c r="T539" s="59"/>
      <c r="U539" s="59"/>
      <c r="V539" s="23">
        <f t="shared" si="370"/>
        <v>0</v>
      </c>
      <c r="W539" s="87" t="str">
        <f>+IF(V539=0,"","Regroupement auto en 647ALLOC")</f>
        <v/>
      </c>
      <c r="X539" s="6"/>
      <c r="Y539" s="1"/>
      <c r="Z539" s="58"/>
      <c r="AA539" s="1"/>
      <c r="AB539" s="1"/>
      <c r="AC539" s="23">
        <f>+AA539+AB539+V539+Y539+X539</f>
        <v>0</v>
      </c>
      <c r="AD539" s="38">
        <f>SUM(AF539:AJ539)</f>
        <v>0</v>
      </c>
      <c r="AE539" s="31">
        <f>AC539-AD539</f>
        <v>0</v>
      </c>
      <c r="AF539" s="31">
        <f>+AC539</f>
        <v>0</v>
      </c>
      <c r="AG539" s="6"/>
      <c r="AH539" s="6"/>
      <c r="AI539" s="6"/>
      <c r="AJ539" s="6"/>
      <c r="AK539" s="861"/>
    </row>
    <row r="540" spans="3:37" x14ac:dyDescent="0.25">
      <c r="C540" s="46"/>
      <c r="D540" s="46"/>
      <c r="E540" s="46"/>
      <c r="F540" s="46"/>
      <c r="G540" s="46"/>
      <c r="H540" s="46"/>
      <c r="I540" s="46"/>
      <c r="J540" s="46"/>
      <c r="K540" s="46"/>
      <c r="L540" s="46"/>
      <c r="M540" s="46"/>
      <c r="N540" s="46"/>
      <c r="O540" s="283" t="s">
        <v>225</v>
      </c>
      <c r="P540" s="20" t="s">
        <v>225</v>
      </c>
      <c r="Q540" s="232" t="s">
        <v>1843</v>
      </c>
      <c r="R540" s="20">
        <v>64714</v>
      </c>
      <c r="S540" s="20" t="s">
        <v>942</v>
      </c>
      <c r="T540" s="59"/>
      <c r="U540" s="59"/>
      <c r="V540" s="23">
        <f t="shared" si="370"/>
        <v>0</v>
      </c>
      <c r="W540" s="80" t="str">
        <f>+IF(V540=0,"","A détailler en PS/PA")</f>
        <v/>
      </c>
      <c r="X540" s="6"/>
      <c r="Y540" s="38">
        <f>-V540</f>
        <v>0</v>
      </c>
      <c r="Z540" s="57"/>
      <c r="AA540" s="6"/>
      <c r="AB540" s="6"/>
      <c r="AC540" s="6"/>
      <c r="AD540" s="6"/>
      <c r="AE540" s="6"/>
      <c r="AF540" s="6"/>
      <c r="AG540" s="6"/>
      <c r="AH540" s="6"/>
      <c r="AI540" s="6"/>
      <c r="AJ540" s="6"/>
      <c r="AK540" s="861"/>
    </row>
    <row r="541" spans="3:37" ht="24.75" customHeight="1" x14ac:dyDescent="0.25">
      <c r="C541" s="46"/>
      <c r="D541" s="46"/>
      <c r="E541" s="46"/>
      <c r="F541" s="46"/>
      <c r="G541" s="46"/>
      <c r="H541" s="46"/>
      <c r="I541" s="46"/>
      <c r="J541" s="46"/>
      <c r="K541" s="46"/>
      <c r="L541" s="46"/>
      <c r="M541" s="46"/>
      <c r="N541" s="46"/>
      <c r="O541" s="283" t="s">
        <v>1557</v>
      </c>
      <c r="P541" s="54" t="s">
        <v>411</v>
      </c>
      <c r="Q541" s="60" t="s">
        <v>1843</v>
      </c>
      <c r="R541" s="295">
        <v>64715</v>
      </c>
      <c r="S541" s="295" t="s">
        <v>588</v>
      </c>
      <c r="T541" s="59"/>
      <c r="U541" s="59"/>
      <c r="V541" s="23">
        <f t="shared" si="370"/>
        <v>0</v>
      </c>
      <c r="W541" s="87" t="str">
        <f>+IF(V541=0,"","Regroupement auto en 647MEDTR")</f>
        <v/>
      </c>
      <c r="X541" s="6"/>
      <c r="Y541" s="1"/>
      <c r="Z541" s="58"/>
      <c r="AA541" s="1"/>
      <c r="AB541" s="1"/>
      <c r="AC541" s="23">
        <f>+AA541+AB541+V541+Y541+X541</f>
        <v>0</v>
      </c>
      <c r="AD541" s="38">
        <f>SUM(AF541:AJ541)</f>
        <v>0</v>
      </c>
      <c r="AE541" s="31">
        <f>AC541-AD541</f>
        <v>0</v>
      </c>
      <c r="AF541" s="31">
        <f>+AC541</f>
        <v>0</v>
      </c>
      <c r="AG541" s="6"/>
      <c r="AH541" s="6"/>
      <c r="AI541" s="6"/>
      <c r="AJ541" s="6"/>
      <c r="AK541" s="861"/>
    </row>
    <row r="542" spans="3:37" x14ac:dyDescent="0.25">
      <c r="C542" s="46"/>
      <c r="D542" s="46"/>
      <c r="E542" s="46"/>
      <c r="F542" s="46"/>
      <c r="G542" s="46"/>
      <c r="H542" s="46"/>
      <c r="I542" s="46"/>
      <c r="J542" s="46"/>
      <c r="K542" s="46"/>
      <c r="L542" s="46"/>
      <c r="M542" s="46"/>
      <c r="N542" s="46"/>
      <c r="O542" s="42" t="s">
        <v>225</v>
      </c>
      <c r="P542" s="20" t="s">
        <v>225</v>
      </c>
      <c r="Q542" s="232" t="s">
        <v>1843</v>
      </c>
      <c r="R542" s="20">
        <v>64718</v>
      </c>
      <c r="S542" s="20" t="s">
        <v>1629</v>
      </c>
      <c r="T542" s="59"/>
      <c r="U542" s="59"/>
      <c r="V542" s="23">
        <f t="shared" si="370"/>
        <v>0</v>
      </c>
      <c r="W542" s="80" t="str">
        <f t="shared" ref="W542:W548" si="373">+IF(V542=0,"","A détailler en PS/PA")</f>
        <v/>
      </c>
      <c r="X542" s="6"/>
      <c r="Y542" s="38">
        <f t="shared" ref="Y542:Y548" si="374">-V542</f>
        <v>0</v>
      </c>
      <c r="Z542" s="57"/>
      <c r="AA542" s="6"/>
      <c r="AB542" s="6"/>
      <c r="AC542" s="6"/>
      <c r="AD542" s="6"/>
      <c r="AE542" s="6"/>
      <c r="AF542" s="6"/>
      <c r="AG542" s="6"/>
      <c r="AH542" s="6"/>
      <c r="AI542" s="6"/>
      <c r="AJ542" s="6"/>
      <c r="AK542" s="861"/>
    </row>
    <row r="543" spans="3:37" x14ac:dyDescent="0.25">
      <c r="C543" s="46"/>
      <c r="D543" s="46"/>
      <c r="E543" s="46"/>
      <c r="F543" s="46"/>
      <c r="G543" s="46"/>
      <c r="H543" s="46"/>
      <c r="I543" s="46"/>
      <c r="J543" s="46"/>
      <c r="K543" s="46"/>
      <c r="L543" s="46"/>
      <c r="M543" s="46"/>
      <c r="N543" s="46"/>
      <c r="O543" s="42" t="s">
        <v>225</v>
      </c>
      <c r="P543" s="20" t="s">
        <v>225</v>
      </c>
      <c r="Q543" s="232" t="s">
        <v>1843</v>
      </c>
      <c r="R543" s="20">
        <v>647181</v>
      </c>
      <c r="S543" s="20" t="s">
        <v>77</v>
      </c>
      <c r="T543" s="59"/>
      <c r="U543" s="59"/>
      <c r="V543" s="23">
        <f t="shared" si="370"/>
        <v>0</v>
      </c>
      <c r="W543" s="80" t="str">
        <f t="shared" si="373"/>
        <v/>
      </c>
      <c r="X543" s="6"/>
      <c r="Y543" s="38">
        <f t="shared" si="374"/>
        <v>0</v>
      </c>
      <c r="Z543" s="57"/>
      <c r="AA543" s="6"/>
      <c r="AB543" s="6"/>
      <c r="AC543" s="6"/>
      <c r="AD543" s="6"/>
      <c r="AE543" s="6"/>
      <c r="AF543" s="6"/>
      <c r="AG543" s="6"/>
      <c r="AH543" s="6"/>
      <c r="AI543" s="6"/>
      <c r="AJ543" s="6"/>
      <c r="AK543" s="861"/>
    </row>
    <row r="544" spans="3:37" x14ac:dyDescent="0.25">
      <c r="C544" s="46"/>
      <c r="D544" s="46"/>
      <c r="E544" s="46"/>
      <c r="F544" s="46"/>
      <c r="G544" s="46"/>
      <c r="H544" s="46"/>
      <c r="I544" s="46"/>
      <c r="J544" s="46"/>
      <c r="K544" s="46"/>
      <c r="L544" s="46"/>
      <c r="M544" s="46"/>
      <c r="N544" s="46"/>
      <c r="O544" s="42" t="s">
        <v>225</v>
      </c>
      <c r="P544" s="20" t="s">
        <v>225</v>
      </c>
      <c r="Q544" s="232" t="s">
        <v>1843</v>
      </c>
      <c r="R544" s="20">
        <v>647183</v>
      </c>
      <c r="S544" s="20" t="s">
        <v>239</v>
      </c>
      <c r="T544" s="59"/>
      <c r="U544" s="59"/>
      <c r="V544" s="23">
        <f t="shared" si="370"/>
        <v>0</v>
      </c>
      <c r="W544" s="80" t="str">
        <f t="shared" si="373"/>
        <v/>
      </c>
      <c r="X544" s="6"/>
      <c r="Y544" s="38">
        <f t="shared" si="374"/>
        <v>0</v>
      </c>
      <c r="Z544" s="57"/>
      <c r="AA544" s="6"/>
      <c r="AB544" s="6"/>
      <c r="AC544" s="6"/>
      <c r="AD544" s="6"/>
      <c r="AE544" s="6"/>
      <c r="AF544" s="6"/>
      <c r="AG544" s="6"/>
      <c r="AH544" s="6"/>
      <c r="AI544" s="6"/>
      <c r="AJ544" s="6"/>
      <c r="AK544" s="861"/>
    </row>
    <row r="545" spans="3:37" x14ac:dyDescent="0.25">
      <c r="C545" s="46"/>
      <c r="D545" s="46"/>
      <c r="E545" s="46"/>
      <c r="F545" s="46"/>
      <c r="G545" s="46"/>
      <c r="H545" s="46"/>
      <c r="I545" s="46"/>
      <c r="J545" s="46"/>
      <c r="K545" s="46"/>
      <c r="L545" s="46"/>
      <c r="M545" s="46"/>
      <c r="N545" s="46"/>
      <c r="O545" s="42" t="s">
        <v>225</v>
      </c>
      <c r="P545" s="20" t="s">
        <v>225</v>
      </c>
      <c r="Q545" s="232" t="s">
        <v>1843</v>
      </c>
      <c r="R545" s="20">
        <v>647184</v>
      </c>
      <c r="S545" s="20" t="s">
        <v>756</v>
      </c>
      <c r="T545" s="59"/>
      <c r="U545" s="59"/>
      <c r="V545" s="23">
        <f t="shared" si="370"/>
        <v>0</v>
      </c>
      <c r="W545" s="80" t="str">
        <f t="shared" si="373"/>
        <v/>
      </c>
      <c r="X545" s="6"/>
      <c r="Y545" s="38">
        <f t="shared" si="374"/>
        <v>0</v>
      </c>
      <c r="Z545" s="57"/>
      <c r="AA545" s="6"/>
      <c r="AB545" s="6"/>
      <c r="AC545" s="6"/>
      <c r="AD545" s="6"/>
      <c r="AE545" s="6"/>
      <c r="AF545" s="6"/>
      <c r="AG545" s="6"/>
      <c r="AH545" s="6"/>
      <c r="AI545" s="6"/>
      <c r="AJ545" s="6"/>
      <c r="AK545" s="861"/>
    </row>
    <row r="546" spans="3:37" x14ac:dyDescent="0.25">
      <c r="C546" s="46"/>
      <c r="D546" s="46"/>
      <c r="E546" s="46"/>
      <c r="F546" s="46"/>
      <c r="G546" s="46"/>
      <c r="H546" s="46"/>
      <c r="I546" s="46"/>
      <c r="J546" s="46"/>
      <c r="K546" s="46"/>
      <c r="L546" s="46"/>
      <c r="M546" s="46"/>
      <c r="N546" s="46"/>
      <c r="O546" s="42" t="s">
        <v>225</v>
      </c>
      <c r="P546" s="20" t="s">
        <v>225</v>
      </c>
      <c r="Q546" s="232" t="s">
        <v>1843</v>
      </c>
      <c r="R546" s="20">
        <v>6471841</v>
      </c>
      <c r="S546" s="20" t="s">
        <v>1094</v>
      </c>
      <c r="T546" s="59"/>
      <c r="U546" s="59"/>
      <c r="V546" s="23">
        <f t="shared" si="370"/>
        <v>0</v>
      </c>
      <c r="W546" s="80" t="str">
        <f t="shared" si="373"/>
        <v/>
      </c>
      <c r="X546" s="6"/>
      <c r="Y546" s="38">
        <f t="shared" si="374"/>
        <v>0</v>
      </c>
      <c r="Z546" s="57"/>
      <c r="AA546" s="6"/>
      <c r="AB546" s="6"/>
      <c r="AC546" s="6"/>
      <c r="AD546" s="6"/>
      <c r="AE546" s="6"/>
      <c r="AF546" s="6"/>
      <c r="AG546" s="6"/>
      <c r="AH546" s="6"/>
      <c r="AI546" s="6"/>
      <c r="AJ546" s="6"/>
      <c r="AK546" s="861"/>
    </row>
    <row r="547" spans="3:37" x14ac:dyDescent="0.25">
      <c r="C547" s="46"/>
      <c r="D547" s="46"/>
      <c r="E547" s="46"/>
      <c r="F547" s="46"/>
      <c r="G547" s="46"/>
      <c r="H547" s="46"/>
      <c r="I547" s="46"/>
      <c r="J547" s="46"/>
      <c r="K547" s="46"/>
      <c r="L547" s="46"/>
      <c r="M547" s="46"/>
      <c r="N547" s="46"/>
      <c r="O547" s="42" t="s">
        <v>225</v>
      </c>
      <c r="P547" s="20" t="s">
        <v>225</v>
      </c>
      <c r="Q547" s="232" t="s">
        <v>1843</v>
      </c>
      <c r="R547" s="20">
        <v>6471842</v>
      </c>
      <c r="S547" s="20" t="s">
        <v>1554</v>
      </c>
      <c r="T547" s="59"/>
      <c r="U547" s="59"/>
      <c r="V547" s="23">
        <f t="shared" si="370"/>
        <v>0</v>
      </c>
      <c r="W547" s="80" t="str">
        <f t="shared" si="373"/>
        <v/>
      </c>
      <c r="X547" s="6"/>
      <c r="Y547" s="38">
        <f t="shared" si="374"/>
        <v>0</v>
      </c>
      <c r="Z547" s="57"/>
      <c r="AA547" s="6"/>
      <c r="AB547" s="6"/>
      <c r="AC547" s="6"/>
      <c r="AD547" s="6"/>
      <c r="AE547" s="6"/>
      <c r="AF547" s="6"/>
      <c r="AG547" s="6"/>
      <c r="AH547" s="6"/>
      <c r="AI547" s="6"/>
      <c r="AJ547" s="6"/>
      <c r="AK547" s="861"/>
    </row>
    <row r="548" spans="3:37" x14ac:dyDescent="0.25">
      <c r="C548" s="46"/>
      <c r="D548" s="46"/>
      <c r="E548" s="46"/>
      <c r="F548" s="46"/>
      <c r="G548" s="46"/>
      <c r="H548" s="46"/>
      <c r="I548" s="46"/>
      <c r="J548" s="46"/>
      <c r="K548" s="46"/>
      <c r="L548" s="46"/>
      <c r="M548" s="46"/>
      <c r="N548" s="46"/>
      <c r="O548" s="42" t="s">
        <v>225</v>
      </c>
      <c r="P548" s="20" t="s">
        <v>225</v>
      </c>
      <c r="Q548" s="232" t="s">
        <v>1843</v>
      </c>
      <c r="R548" s="20">
        <v>647188</v>
      </c>
      <c r="S548" s="20" t="s">
        <v>1402</v>
      </c>
      <c r="T548" s="59"/>
      <c r="U548" s="59"/>
      <c r="V548" s="23">
        <f t="shared" si="370"/>
        <v>0</v>
      </c>
      <c r="W548" s="80" t="str">
        <f t="shared" si="373"/>
        <v/>
      </c>
      <c r="X548" s="6"/>
      <c r="Y548" s="38">
        <f t="shared" si="374"/>
        <v>0</v>
      </c>
      <c r="Z548" s="57"/>
      <c r="AA548" s="6"/>
      <c r="AB548" s="6"/>
      <c r="AC548" s="6"/>
      <c r="AD548" s="6"/>
      <c r="AE548" s="6"/>
      <c r="AF548" s="6"/>
      <c r="AG548" s="6"/>
      <c r="AH548" s="6"/>
      <c r="AI548" s="6"/>
      <c r="AJ548" s="6"/>
      <c r="AK548" s="861"/>
    </row>
    <row r="549" spans="3:37" ht="20.399999999999999" x14ac:dyDescent="0.25">
      <c r="C549" s="46"/>
      <c r="D549" s="46"/>
      <c r="E549" s="46"/>
      <c r="F549" s="46"/>
      <c r="G549" s="46"/>
      <c r="H549" s="46"/>
      <c r="I549" s="46"/>
      <c r="J549" s="46"/>
      <c r="K549" s="46"/>
      <c r="L549" s="46"/>
      <c r="M549" s="46"/>
      <c r="N549" s="46"/>
      <c r="O549" s="42" t="s">
        <v>1557</v>
      </c>
      <c r="P549" s="54" t="s">
        <v>2402</v>
      </c>
      <c r="Q549" s="42" t="s">
        <v>1843</v>
      </c>
      <c r="R549" s="254" t="s">
        <v>1653</v>
      </c>
      <c r="S549" s="54" t="s">
        <v>1911</v>
      </c>
      <c r="T549" s="63"/>
      <c r="U549" s="63"/>
      <c r="V549" s="6"/>
      <c r="W549" s="6"/>
      <c r="X549" s="6"/>
      <c r="Y549" s="1"/>
      <c r="Z549" s="58"/>
      <c r="AA549" s="1"/>
      <c r="AB549" s="1"/>
      <c r="AC549" s="23">
        <f t="shared" ref="AC549:AC550" si="375">+AA549+AB549+V549+Y549+X549</f>
        <v>0</v>
      </c>
      <c r="AD549" s="38">
        <f t="shared" ref="AD549:AD550" si="376">SUM(AF549:AJ549)</f>
        <v>0</v>
      </c>
      <c r="AE549" s="31">
        <f t="shared" ref="AE549:AE550" si="377">AC549-AD549</f>
        <v>0</v>
      </c>
      <c r="AF549" s="31">
        <f t="shared" ref="AF549:AF550" si="378">+AC549-AG549</f>
        <v>0</v>
      </c>
      <c r="AG549" s="6"/>
      <c r="AH549" s="6"/>
      <c r="AI549" s="6"/>
      <c r="AJ549" s="6"/>
      <c r="AK549" s="861"/>
    </row>
    <row r="550" spans="3:37" ht="20.399999999999999" x14ac:dyDescent="0.25">
      <c r="C550" s="46"/>
      <c r="D550" s="46"/>
      <c r="E550" s="46"/>
      <c r="F550" s="46"/>
      <c r="G550" s="46"/>
      <c r="H550" s="46"/>
      <c r="I550" s="46"/>
      <c r="J550" s="46"/>
      <c r="K550" s="46"/>
      <c r="L550" s="46"/>
      <c r="M550" s="46"/>
      <c r="N550" s="46"/>
      <c r="O550" s="42" t="s">
        <v>1557</v>
      </c>
      <c r="P550" s="40" t="s">
        <v>78</v>
      </c>
      <c r="Q550" s="42" t="s">
        <v>1843</v>
      </c>
      <c r="R550" s="132" t="s">
        <v>52</v>
      </c>
      <c r="S550" s="40" t="s">
        <v>414</v>
      </c>
      <c r="T550" s="63"/>
      <c r="U550" s="63"/>
      <c r="V550" s="6"/>
      <c r="W550" s="6"/>
      <c r="X550" s="6"/>
      <c r="Y550" s="1"/>
      <c r="Z550" s="58"/>
      <c r="AA550" s="1"/>
      <c r="AB550" s="1"/>
      <c r="AC550" s="23">
        <f t="shared" si="375"/>
        <v>0</v>
      </c>
      <c r="AD550" s="38">
        <f t="shared" si="376"/>
        <v>0</v>
      </c>
      <c r="AE550" s="31">
        <f t="shared" si="377"/>
        <v>0</v>
      </c>
      <c r="AF550" s="31">
        <f t="shared" si="378"/>
        <v>0</v>
      </c>
      <c r="AG550" s="6"/>
      <c r="AH550" s="6"/>
      <c r="AI550" s="6"/>
      <c r="AJ550" s="6"/>
      <c r="AK550" s="861"/>
    </row>
    <row r="551" spans="3:37" x14ac:dyDescent="0.25">
      <c r="C551" s="46"/>
      <c r="D551" s="46"/>
      <c r="E551" s="46"/>
      <c r="F551" s="46"/>
      <c r="G551" s="46"/>
      <c r="H551" s="46"/>
      <c r="I551" s="46"/>
      <c r="J551" s="46"/>
      <c r="K551" s="46"/>
      <c r="L551" s="46"/>
      <c r="M551" s="46"/>
      <c r="N551" s="46"/>
      <c r="O551" s="283" t="s">
        <v>225</v>
      </c>
      <c r="P551" s="20" t="s">
        <v>225</v>
      </c>
      <c r="Q551" s="232" t="s">
        <v>1358</v>
      </c>
      <c r="R551" s="20">
        <v>64719</v>
      </c>
      <c r="S551" s="20" t="s">
        <v>1715</v>
      </c>
      <c r="T551" s="59"/>
      <c r="U551" s="59"/>
      <c r="V551" s="23">
        <f>+T551-U551</f>
        <v>0</v>
      </c>
      <c r="W551" s="80" t="str">
        <f>+IF(V551=0,"","A détailler en PS/PA")</f>
        <v/>
      </c>
      <c r="X551" s="6"/>
      <c r="Y551" s="38">
        <f>-V551</f>
        <v>0</v>
      </c>
      <c r="Z551" s="57"/>
      <c r="AA551" s="6"/>
      <c r="AB551" s="6"/>
      <c r="AC551" s="6"/>
      <c r="AD551" s="6"/>
      <c r="AE551" s="6"/>
      <c r="AF551" s="6"/>
      <c r="AG551" s="6"/>
      <c r="AH551" s="6"/>
      <c r="AI551" s="6"/>
      <c r="AJ551" s="6"/>
      <c r="AK551" s="861"/>
    </row>
    <row r="552" spans="3:37" x14ac:dyDescent="0.25">
      <c r="C552" s="46"/>
      <c r="D552" s="46"/>
      <c r="E552" s="46"/>
      <c r="F552" s="46"/>
      <c r="G552" s="46"/>
      <c r="H552" s="46"/>
      <c r="I552" s="46"/>
      <c r="J552" s="46"/>
      <c r="K552" s="46"/>
      <c r="L552" s="46"/>
      <c r="M552" s="46"/>
      <c r="N552" s="46"/>
      <c r="O552" s="283" t="s">
        <v>1557</v>
      </c>
      <c r="P552" s="40" t="s">
        <v>140</v>
      </c>
      <c r="Q552" s="232" t="s">
        <v>1358</v>
      </c>
      <c r="R552" s="254" t="s">
        <v>2005</v>
      </c>
      <c r="S552" s="54" t="s">
        <v>2184</v>
      </c>
      <c r="T552" s="63"/>
      <c r="U552" s="63"/>
      <c r="V552" s="6"/>
      <c r="W552" s="6"/>
      <c r="X552" s="6"/>
      <c r="Y552" s="1"/>
      <c r="Z552" s="1"/>
      <c r="AA552" s="1"/>
      <c r="AB552" s="1"/>
      <c r="AC552" s="23">
        <f t="shared" ref="AC552:AC553" si="379">+AA552+AB552+V552+Y552+X552</f>
        <v>0</v>
      </c>
      <c r="AD552" s="38">
        <f t="shared" ref="AD552:AD553" si="380">SUM(AF552:AJ552)</f>
        <v>0</v>
      </c>
      <c r="AE552" s="31">
        <f t="shared" ref="AE552:AE553" si="381">AC552-AD552</f>
        <v>0</v>
      </c>
      <c r="AF552" s="31">
        <f t="shared" ref="AF552:AF553" si="382">+AC552-AG552</f>
        <v>0</v>
      </c>
      <c r="AG552" s="6"/>
      <c r="AH552" s="6"/>
      <c r="AI552" s="6"/>
      <c r="AJ552" s="6"/>
      <c r="AK552" s="861"/>
    </row>
    <row r="553" spans="3:37" x14ac:dyDescent="0.25">
      <c r="C553" s="46"/>
      <c r="D553" s="46"/>
      <c r="E553" s="46"/>
      <c r="F553" s="46"/>
      <c r="G553" s="46"/>
      <c r="H553" s="46"/>
      <c r="I553" s="46"/>
      <c r="J553" s="46"/>
      <c r="K553" s="46"/>
      <c r="L553" s="46"/>
      <c r="M553" s="46"/>
      <c r="N553" s="46"/>
      <c r="O553" s="283" t="s">
        <v>1557</v>
      </c>
      <c r="P553" s="40" t="s">
        <v>465</v>
      </c>
      <c r="Q553" s="232" t="s">
        <v>1358</v>
      </c>
      <c r="R553" s="132" t="s">
        <v>362</v>
      </c>
      <c r="S553" s="40" t="s">
        <v>1355</v>
      </c>
      <c r="T553" s="63"/>
      <c r="U553" s="63"/>
      <c r="V553" s="6"/>
      <c r="W553" s="6"/>
      <c r="X553" s="6"/>
      <c r="Y553" s="1"/>
      <c r="Z553" s="58"/>
      <c r="AA553" s="1"/>
      <c r="AB553" s="1"/>
      <c r="AC553" s="23">
        <f t="shared" si="379"/>
        <v>0</v>
      </c>
      <c r="AD553" s="38">
        <f t="shared" si="380"/>
        <v>0</v>
      </c>
      <c r="AE553" s="31">
        <f t="shared" si="381"/>
        <v>0</v>
      </c>
      <c r="AF553" s="31">
        <f t="shared" si="382"/>
        <v>0</v>
      </c>
      <c r="AG553" s="6"/>
      <c r="AH553" s="6"/>
      <c r="AI553" s="6"/>
      <c r="AJ553" s="6"/>
      <c r="AK553" s="861"/>
    </row>
    <row r="554" spans="3:37" x14ac:dyDescent="0.25">
      <c r="C554" s="46"/>
      <c r="D554" s="46"/>
      <c r="E554" s="46"/>
      <c r="F554" s="46"/>
      <c r="G554" s="46"/>
      <c r="H554" s="46"/>
      <c r="I554" s="46"/>
      <c r="J554" s="46"/>
      <c r="K554" s="46"/>
      <c r="L554" s="46"/>
      <c r="M554" s="46"/>
      <c r="N554" s="46"/>
      <c r="O554" s="283" t="s">
        <v>225</v>
      </c>
      <c r="P554" s="20" t="s">
        <v>225</v>
      </c>
      <c r="Q554" s="232" t="s">
        <v>1843</v>
      </c>
      <c r="R554" s="20">
        <v>64721</v>
      </c>
      <c r="S554" s="20" t="s">
        <v>1553</v>
      </c>
      <c r="T554" s="59"/>
      <c r="U554" s="59"/>
      <c r="V554" s="23">
        <f t="shared" ref="V554:V565" si="383">+T554-U554</f>
        <v>0</v>
      </c>
      <c r="W554" s="80" t="str">
        <f t="shared" ref="W554:W555" si="384">+IF(V554=0,"","A détailler en PM, PI")</f>
        <v/>
      </c>
      <c r="X554" s="6"/>
      <c r="Y554" s="38">
        <f t="shared" ref="Y554:Y555" si="385">-V554</f>
        <v>0</v>
      </c>
      <c r="Z554" s="57"/>
      <c r="AA554" s="6"/>
      <c r="AB554" s="6"/>
      <c r="AC554" s="6"/>
      <c r="AD554" s="6"/>
      <c r="AE554" s="6"/>
      <c r="AF554" s="6"/>
      <c r="AG554" s="6"/>
      <c r="AH554" s="6"/>
      <c r="AI554" s="6"/>
      <c r="AJ554" s="6"/>
      <c r="AK554" s="861"/>
    </row>
    <row r="555" spans="3:37" x14ac:dyDescent="0.25">
      <c r="C555" s="46"/>
      <c r="D555" s="46"/>
      <c r="E555" s="46"/>
      <c r="F555" s="46"/>
      <c r="G555" s="46"/>
      <c r="H555" s="46"/>
      <c r="I555" s="46"/>
      <c r="J555" s="46"/>
      <c r="K555" s="46"/>
      <c r="L555" s="46"/>
      <c r="M555" s="46"/>
      <c r="N555" s="46"/>
      <c r="O555" s="283" t="s">
        <v>225</v>
      </c>
      <c r="P555" s="20" t="s">
        <v>225</v>
      </c>
      <c r="Q555" s="232" t="s">
        <v>1843</v>
      </c>
      <c r="R555" s="20">
        <v>64722</v>
      </c>
      <c r="S555" s="20" t="s">
        <v>1262</v>
      </c>
      <c r="T555" s="59"/>
      <c r="U555" s="59"/>
      <c r="V555" s="23">
        <f t="shared" si="383"/>
        <v>0</v>
      </c>
      <c r="W555" s="80" t="str">
        <f t="shared" si="384"/>
        <v/>
      </c>
      <c r="X555" s="6"/>
      <c r="Y555" s="38">
        <f t="shared" si="385"/>
        <v>0</v>
      </c>
      <c r="Z555" s="57"/>
      <c r="AA555" s="6"/>
      <c r="AB555" s="6"/>
      <c r="AC555" s="6"/>
      <c r="AD555" s="6"/>
      <c r="AE555" s="6"/>
      <c r="AF555" s="6"/>
      <c r="AG555" s="6"/>
      <c r="AH555" s="6"/>
      <c r="AI555" s="6"/>
      <c r="AJ555" s="6"/>
      <c r="AK555" s="861"/>
    </row>
    <row r="556" spans="3:37" x14ac:dyDescent="0.25">
      <c r="C556" s="46"/>
      <c r="D556" s="46"/>
      <c r="E556" s="46"/>
      <c r="F556" s="46"/>
      <c r="G556" s="46"/>
      <c r="H556" s="46"/>
      <c r="I556" s="46"/>
      <c r="J556" s="46"/>
      <c r="K556" s="46"/>
      <c r="L556" s="46"/>
      <c r="M556" s="46"/>
      <c r="N556" s="46"/>
      <c r="O556" s="283" t="s">
        <v>1557</v>
      </c>
      <c r="P556" s="40" t="s">
        <v>2663</v>
      </c>
      <c r="Q556" s="232" t="s">
        <v>1843</v>
      </c>
      <c r="R556" s="295">
        <v>64723</v>
      </c>
      <c r="S556" s="295" t="s">
        <v>1900</v>
      </c>
      <c r="T556" s="59"/>
      <c r="U556" s="59"/>
      <c r="V556" s="23">
        <f t="shared" si="383"/>
        <v>0</v>
      </c>
      <c r="W556" s="87" t="str">
        <f>+IF(V556=0,"","Regroupement auto en 647ALLOC")</f>
        <v/>
      </c>
      <c r="X556" s="6"/>
      <c r="Y556" s="1"/>
      <c r="Z556" s="58"/>
      <c r="AA556" s="1"/>
      <c r="AB556" s="1"/>
      <c r="AC556" s="23">
        <f>+AA556+AB556+V556+Y556+X556</f>
        <v>0</v>
      </c>
      <c r="AD556" s="38">
        <f>SUM(AF556:AJ556)</f>
        <v>0</v>
      </c>
      <c r="AE556" s="31">
        <f>AC556-AD556</f>
        <v>0</v>
      </c>
      <c r="AF556" s="31">
        <f>+AC556</f>
        <v>0</v>
      </c>
      <c r="AG556" s="6"/>
      <c r="AH556" s="6"/>
      <c r="AI556" s="6"/>
      <c r="AJ556" s="6"/>
      <c r="AK556" s="861"/>
    </row>
    <row r="557" spans="3:37" x14ac:dyDescent="0.25">
      <c r="C557" s="46"/>
      <c r="D557" s="46"/>
      <c r="E557" s="46"/>
      <c r="F557" s="46"/>
      <c r="G557" s="46"/>
      <c r="H557" s="46"/>
      <c r="I557" s="46"/>
      <c r="J557" s="46"/>
      <c r="K557" s="46"/>
      <c r="L557" s="46"/>
      <c r="M557" s="46"/>
      <c r="N557" s="46"/>
      <c r="O557" s="283" t="s">
        <v>225</v>
      </c>
      <c r="P557" s="20" t="s">
        <v>225</v>
      </c>
      <c r="Q557" s="232" t="s">
        <v>1843</v>
      </c>
      <c r="R557" s="20">
        <v>64724</v>
      </c>
      <c r="S557" s="20" t="s">
        <v>2401</v>
      </c>
      <c r="T557" s="59"/>
      <c r="U557" s="59"/>
      <c r="V557" s="23">
        <f t="shared" si="383"/>
        <v>0</v>
      </c>
      <c r="W557" s="80" t="str">
        <f>+IF(V557=0,"","A détailler en PM, PI")</f>
        <v/>
      </c>
      <c r="X557" s="6"/>
      <c r="Y557" s="38">
        <f>-V557</f>
        <v>0</v>
      </c>
      <c r="Z557" s="57"/>
      <c r="AA557" s="6"/>
      <c r="AB557" s="6"/>
      <c r="AC557" s="6"/>
      <c r="AD557" s="6"/>
      <c r="AE557" s="6"/>
      <c r="AF557" s="6"/>
      <c r="AG557" s="6"/>
      <c r="AH557" s="6"/>
      <c r="AI557" s="6"/>
      <c r="AJ557" s="6"/>
      <c r="AK557" s="861"/>
    </row>
    <row r="558" spans="3:37" x14ac:dyDescent="0.25">
      <c r="C558" s="46"/>
      <c r="D558" s="46"/>
      <c r="E558" s="46"/>
      <c r="F558" s="46"/>
      <c r="G558" s="46"/>
      <c r="H558" s="46"/>
      <c r="I558" s="46"/>
      <c r="J558" s="46"/>
      <c r="K558" s="46"/>
      <c r="L558" s="46"/>
      <c r="M558" s="46"/>
      <c r="N558" s="46"/>
      <c r="O558" s="283" t="s">
        <v>1557</v>
      </c>
      <c r="P558" s="54" t="s">
        <v>411</v>
      </c>
      <c r="Q558" s="60" t="s">
        <v>1843</v>
      </c>
      <c r="R558" s="295">
        <v>64725</v>
      </c>
      <c r="S558" s="295" t="s">
        <v>2243</v>
      </c>
      <c r="T558" s="59"/>
      <c r="U558" s="59"/>
      <c r="V558" s="23">
        <f t="shared" si="383"/>
        <v>0</v>
      </c>
      <c r="W558" s="87" t="str">
        <f>+IF(V558=0,"","Regroupement auto en 647MEDTR")</f>
        <v/>
      </c>
      <c r="X558" s="6"/>
      <c r="Y558" s="1"/>
      <c r="Z558" s="58"/>
      <c r="AA558" s="1"/>
      <c r="AB558" s="1"/>
      <c r="AC558" s="23">
        <f>+AA558+AB558+V558+Y558+X558</f>
        <v>0</v>
      </c>
      <c r="AD558" s="38">
        <f>SUM(AF558:AJ558)</f>
        <v>0</v>
      </c>
      <c r="AE558" s="31">
        <f>AC558-AD558</f>
        <v>0</v>
      </c>
      <c r="AF558" s="31">
        <f>+AC558</f>
        <v>0</v>
      </c>
      <c r="AG558" s="6"/>
      <c r="AH558" s="6"/>
      <c r="AI558" s="6"/>
      <c r="AJ558" s="6"/>
      <c r="AK558" s="861"/>
    </row>
    <row r="559" spans="3:37" x14ac:dyDescent="0.25">
      <c r="C559" s="46"/>
      <c r="D559" s="46"/>
      <c r="E559" s="46"/>
      <c r="F559" s="46"/>
      <c r="G559" s="46"/>
      <c r="H559" s="46"/>
      <c r="I559" s="46"/>
      <c r="J559" s="46"/>
      <c r="K559" s="46"/>
      <c r="L559" s="46"/>
      <c r="M559" s="46"/>
      <c r="N559" s="46"/>
      <c r="O559" s="42" t="s">
        <v>225</v>
      </c>
      <c r="P559" s="20" t="s">
        <v>225</v>
      </c>
      <c r="Q559" s="232" t="s">
        <v>1843</v>
      </c>
      <c r="R559" s="20">
        <v>64728</v>
      </c>
      <c r="S559" s="20" t="s">
        <v>1719</v>
      </c>
      <c r="T559" s="59"/>
      <c r="U559" s="59"/>
      <c r="V559" s="23">
        <f t="shared" si="383"/>
        <v>0</v>
      </c>
      <c r="W559" s="80" t="str">
        <f t="shared" ref="W559:W565" si="386">+IF(V559=0,"","A détailler en PM, PI")</f>
        <v/>
      </c>
      <c r="X559" s="6"/>
      <c r="Y559" s="38">
        <f t="shared" ref="Y559:Y565" si="387">-V559</f>
        <v>0</v>
      </c>
      <c r="Z559" s="57"/>
      <c r="AA559" s="6"/>
      <c r="AB559" s="6"/>
      <c r="AC559" s="6"/>
      <c r="AD559" s="6"/>
      <c r="AE559" s="6"/>
      <c r="AF559" s="6"/>
      <c r="AG559" s="6"/>
      <c r="AH559" s="6"/>
      <c r="AI559" s="6"/>
      <c r="AJ559" s="6"/>
      <c r="AK559" s="861"/>
    </row>
    <row r="560" spans="3:37" x14ac:dyDescent="0.25">
      <c r="C560" s="46"/>
      <c r="D560" s="46"/>
      <c r="E560" s="46"/>
      <c r="F560" s="46"/>
      <c r="G560" s="46"/>
      <c r="H560" s="46"/>
      <c r="I560" s="46"/>
      <c r="J560" s="46"/>
      <c r="K560" s="46"/>
      <c r="L560" s="46"/>
      <c r="M560" s="46"/>
      <c r="N560" s="46"/>
      <c r="O560" s="42" t="s">
        <v>225</v>
      </c>
      <c r="P560" s="20" t="s">
        <v>225</v>
      </c>
      <c r="Q560" s="232" t="s">
        <v>1843</v>
      </c>
      <c r="R560" s="20">
        <v>647281</v>
      </c>
      <c r="S560" s="20" t="s">
        <v>2059</v>
      </c>
      <c r="T560" s="59"/>
      <c r="U560" s="59"/>
      <c r="V560" s="23">
        <f t="shared" si="383"/>
        <v>0</v>
      </c>
      <c r="W560" s="80" t="str">
        <f t="shared" si="386"/>
        <v/>
      </c>
      <c r="X560" s="6"/>
      <c r="Y560" s="38">
        <f t="shared" si="387"/>
        <v>0</v>
      </c>
      <c r="Z560" s="57"/>
      <c r="AA560" s="6"/>
      <c r="AB560" s="6"/>
      <c r="AC560" s="6"/>
      <c r="AD560" s="6"/>
      <c r="AE560" s="6"/>
      <c r="AF560" s="6"/>
      <c r="AG560" s="6"/>
      <c r="AH560" s="6"/>
      <c r="AI560" s="6"/>
      <c r="AJ560" s="6"/>
      <c r="AK560" s="861"/>
    </row>
    <row r="561" spans="3:37" x14ac:dyDescent="0.25">
      <c r="C561" s="46"/>
      <c r="D561" s="46"/>
      <c r="E561" s="46"/>
      <c r="F561" s="46"/>
      <c r="G561" s="46"/>
      <c r="H561" s="46"/>
      <c r="I561" s="46"/>
      <c r="J561" s="46"/>
      <c r="K561" s="46"/>
      <c r="L561" s="46"/>
      <c r="M561" s="46"/>
      <c r="N561" s="46"/>
      <c r="O561" s="42" t="s">
        <v>225</v>
      </c>
      <c r="P561" s="20" t="s">
        <v>225</v>
      </c>
      <c r="Q561" s="232" t="s">
        <v>1843</v>
      </c>
      <c r="R561" s="20">
        <v>647283</v>
      </c>
      <c r="S561" s="20" t="s">
        <v>1720</v>
      </c>
      <c r="T561" s="59"/>
      <c r="U561" s="59"/>
      <c r="V561" s="23">
        <f t="shared" si="383"/>
        <v>0</v>
      </c>
      <c r="W561" s="80" t="str">
        <f t="shared" si="386"/>
        <v/>
      </c>
      <c r="X561" s="6"/>
      <c r="Y561" s="38">
        <f t="shared" si="387"/>
        <v>0</v>
      </c>
      <c r="Z561" s="57"/>
      <c r="AA561" s="6"/>
      <c r="AB561" s="6"/>
      <c r="AC561" s="6"/>
      <c r="AD561" s="6"/>
      <c r="AE561" s="6"/>
      <c r="AF561" s="6"/>
      <c r="AG561" s="6"/>
      <c r="AH561" s="6"/>
      <c r="AI561" s="6"/>
      <c r="AJ561" s="6"/>
      <c r="AK561" s="861"/>
    </row>
    <row r="562" spans="3:37" x14ac:dyDescent="0.25">
      <c r="C562" s="46"/>
      <c r="D562" s="46"/>
      <c r="E562" s="46"/>
      <c r="F562" s="46"/>
      <c r="G562" s="46"/>
      <c r="H562" s="46"/>
      <c r="I562" s="46"/>
      <c r="J562" s="46"/>
      <c r="K562" s="46"/>
      <c r="L562" s="46"/>
      <c r="M562" s="46"/>
      <c r="N562" s="46"/>
      <c r="O562" s="42" t="s">
        <v>225</v>
      </c>
      <c r="P562" s="20" t="s">
        <v>225</v>
      </c>
      <c r="Q562" s="232" t="s">
        <v>1843</v>
      </c>
      <c r="R562" s="20">
        <v>647284</v>
      </c>
      <c r="S562" s="20" t="s">
        <v>406</v>
      </c>
      <c r="T562" s="59"/>
      <c r="U562" s="59"/>
      <c r="V562" s="23">
        <f t="shared" si="383"/>
        <v>0</v>
      </c>
      <c r="W562" s="80" t="str">
        <f t="shared" si="386"/>
        <v/>
      </c>
      <c r="X562" s="6"/>
      <c r="Y562" s="38">
        <f t="shared" si="387"/>
        <v>0</v>
      </c>
      <c r="Z562" s="57"/>
      <c r="AA562" s="6"/>
      <c r="AB562" s="6"/>
      <c r="AC562" s="6"/>
      <c r="AD562" s="6"/>
      <c r="AE562" s="6"/>
      <c r="AF562" s="6"/>
      <c r="AG562" s="6"/>
      <c r="AH562" s="6"/>
      <c r="AI562" s="6"/>
      <c r="AJ562" s="6"/>
      <c r="AK562" s="861"/>
    </row>
    <row r="563" spans="3:37" x14ac:dyDescent="0.25">
      <c r="C563" s="46"/>
      <c r="D563" s="46"/>
      <c r="E563" s="46"/>
      <c r="F563" s="46"/>
      <c r="G563" s="46"/>
      <c r="H563" s="46"/>
      <c r="I563" s="46"/>
      <c r="J563" s="46"/>
      <c r="K563" s="46"/>
      <c r="L563" s="46"/>
      <c r="M563" s="46"/>
      <c r="N563" s="46"/>
      <c r="O563" s="42" t="s">
        <v>225</v>
      </c>
      <c r="P563" s="20" t="s">
        <v>225</v>
      </c>
      <c r="Q563" s="232" t="s">
        <v>1843</v>
      </c>
      <c r="R563" s="20">
        <v>6472841</v>
      </c>
      <c r="S563" s="20" t="s">
        <v>584</v>
      </c>
      <c r="T563" s="59"/>
      <c r="U563" s="59"/>
      <c r="V563" s="23">
        <f t="shared" si="383"/>
        <v>0</v>
      </c>
      <c r="W563" s="80" t="str">
        <f t="shared" si="386"/>
        <v/>
      </c>
      <c r="X563" s="6"/>
      <c r="Y563" s="38">
        <f t="shared" si="387"/>
        <v>0</v>
      </c>
      <c r="Z563" s="57"/>
      <c r="AA563" s="6"/>
      <c r="AB563" s="6"/>
      <c r="AC563" s="6"/>
      <c r="AD563" s="6"/>
      <c r="AE563" s="6"/>
      <c r="AF563" s="6"/>
      <c r="AG563" s="6"/>
      <c r="AH563" s="6"/>
      <c r="AI563" s="6"/>
      <c r="AJ563" s="6"/>
      <c r="AK563" s="861"/>
    </row>
    <row r="564" spans="3:37" x14ac:dyDescent="0.25">
      <c r="C564" s="46"/>
      <c r="D564" s="46"/>
      <c r="E564" s="46"/>
      <c r="F564" s="46"/>
      <c r="G564" s="46"/>
      <c r="H564" s="46"/>
      <c r="I564" s="46"/>
      <c r="J564" s="46"/>
      <c r="K564" s="46"/>
      <c r="L564" s="46"/>
      <c r="M564" s="46"/>
      <c r="N564" s="46"/>
      <c r="O564" s="42" t="s">
        <v>225</v>
      </c>
      <c r="P564" s="20" t="s">
        <v>225</v>
      </c>
      <c r="Q564" s="232" t="s">
        <v>1843</v>
      </c>
      <c r="R564" s="20">
        <v>6472842</v>
      </c>
      <c r="S564" s="20" t="s">
        <v>2570</v>
      </c>
      <c r="T564" s="59"/>
      <c r="U564" s="59"/>
      <c r="V564" s="23">
        <f t="shared" si="383"/>
        <v>0</v>
      </c>
      <c r="W564" s="80" t="str">
        <f t="shared" si="386"/>
        <v/>
      </c>
      <c r="X564" s="6"/>
      <c r="Y564" s="38">
        <f t="shared" si="387"/>
        <v>0</v>
      </c>
      <c r="Z564" s="57"/>
      <c r="AA564" s="6"/>
      <c r="AB564" s="6"/>
      <c r="AC564" s="6"/>
      <c r="AD564" s="6"/>
      <c r="AE564" s="6"/>
      <c r="AF564" s="6"/>
      <c r="AG564" s="6"/>
      <c r="AH564" s="6"/>
      <c r="AI564" s="6"/>
      <c r="AJ564" s="6"/>
      <c r="AK564" s="861"/>
    </row>
    <row r="565" spans="3:37" x14ac:dyDescent="0.25">
      <c r="C565" s="46"/>
      <c r="D565" s="46"/>
      <c r="E565" s="46"/>
      <c r="F565" s="46"/>
      <c r="G565" s="46"/>
      <c r="H565" s="46"/>
      <c r="I565" s="46"/>
      <c r="J565" s="46"/>
      <c r="K565" s="46"/>
      <c r="L565" s="46"/>
      <c r="M565" s="46"/>
      <c r="N565" s="46"/>
      <c r="O565" s="42" t="s">
        <v>225</v>
      </c>
      <c r="P565" s="20" t="s">
        <v>225</v>
      </c>
      <c r="Q565" s="232" t="s">
        <v>1843</v>
      </c>
      <c r="R565" s="20">
        <v>647288</v>
      </c>
      <c r="S565" s="20" t="s">
        <v>1093</v>
      </c>
      <c r="T565" s="59"/>
      <c r="U565" s="59"/>
      <c r="V565" s="23">
        <f t="shared" si="383"/>
        <v>0</v>
      </c>
      <c r="W565" s="80" t="str">
        <f t="shared" si="386"/>
        <v/>
      </c>
      <c r="X565" s="6"/>
      <c r="Y565" s="38">
        <f t="shared" si="387"/>
        <v>0</v>
      </c>
      <c r="Z565" s="57"/>
      <c r="AA565" s="6"/>
      <c r="AB565" s="6"/>
      <c r="AC565" s="6"/>
      <c r="AD565" s="6"/>
      <c r="AE565" s="6"/>
      <c r="AF565" s="6"/>
      <c r="AG565" s="6"/>
      <c r="AH565" s="6"/>
      <c r="AI565" s="6"/>
      <c r="AJ565" s="6"/>
      <c r="AK565" s="861"/>
    </row>
    <row r="566" spans="3:37" ht="20.399999999999999" x14ac:dyDescent="0.25">
      <c r="C566" s="46"/>
      <c r="D566" s="46"/>
      <c r="E566" s="46"/>
      <c r="F566" s="46"/>
      <c r="G566" s="46"/>
      <c r="H566" s="46"/>
      <c r="I566" s="46"/>
      <c r="J566" s="46"/>
      <c r="K566" s="46"/>
      <c r="L566" s="46"/>
      <c r="M566" s="46"/>
      <c r="N566" s="46"/>
      <c r="O566" s="42" t="s">
        <v>1557</v>
      </c>
      <c r="P566" s="40" t="s">
        <v>2571</v>
      </c>
      <c r="Q566" s="232" t="s">
        <v>1843</v>
      </c>
      <c r="R566" s="132" t="s">
        <v>1479</v>
      </c>
      <c r="S566" s="40" t="s">
        <v>760</v>
      </c>
      <c r="T566" s="63"/>
      <c r="U566" s="63"/>
      <c r="V566" s="6"/>
      <c r="W566" s="6"/>
      <c r="X566" s="6"/>
      <c r="Y566" s="1"/>
      <c r="Z566" s="58"/>
      <c r="AA566" s="1"/>
      <c r="AB566" s="1"/>
      <c r="AC566" s="23">
        <f t="shared" ref="AC566:AC567" si="388">+AA566+AB566+V566+Y566+X566</f>
        <v>0</v>
      </c>
      <c r="AD566" s="38">
        <f t="shared" ref="AD566:AD567" si="389">SUM(AF566:AJ566)</f>
        <v>0</v>
      </c>
      <c r="AE566" s="31">
        <f t="shared" ref="AE566:AE567" si="390">AC566-AD566</f>
        <v>0</v>
      </c>
      <c r="AF566" s="31">
        <f t="shared" ref="AF566:AF567" si="391">+AC566-AG566</f>
        <v>0</v>
      </c>
      <c r="AG566" s="6"/>
      <c r="AH566" s="6"/>
      <c r="AI566" s="6"/>
      <c r="AJ566" s="6"/>
      <c r="AK566" s="861"/>
    </row>
    <row r="567" spans="3:37" ht="20.399999999999999" x14ac:dyDescent="0.25">
      <c r="C567" s="46"/>
      <c r="D567" s="46"/>
      <c r="E567" s="46"/>
      <c r="F567" s="46"/>
      <c r="G567" s="46"/>
      <c r="H567" s="46"/>
      <c r="I567" s="46"/>
      <c r="J567" s="46"/>
      <c r="K567" s="46"/>
      <c r="L567" s="46"/>
      <c r="M567" s="46"/>
      <c r="N567" s="46"/>
      <c r="O567" s="42" t="s">
        <v>1557</v>
      </c>
      <c r="P567" s="40" t="s">
        <v>1722</v>
      </c>
      <c r="Q567" s="232" t="s">
        <v>1843</v>
      </c>
      <c r="R567" s="132" t="s">
        <v>1481</v>
      </c>
      <c r="S567" s="40" t="s">
        <v>2575</v>
      </c>
      <c r="T567" s="63"/>
      <c r="U567" s="63"/>
      <c r="V567" s="6"/>
      <c r="W567" s="6"/>
      <c r="X567" s="6"/>
      <c r="Y567" s="1"/>
      <c r="Z567" s="58"/>
      <c r="AA567" s="1"/>
      <c r="AB567" s="1"/>
      <c r="AC567" s="23">
        <f t="shared" si="388"/>
        <v>0</v>
      </c>
      <c r="AD567" s="38">
        <f t="shared" si="389"/>
        <v>0</v>
      </c>
      <c r="AE567" s="31">
        <f t="shared" si="390"/>
        <v>0</v>
      </c>
      <c r="AF567" s="31">
        <f t="shared" si="391"/>
        <v>0</v>
      </c>
      <c r="AG567" s="6"/>
      <c r="AH567" s="6"/>
      <c r="AI567" s="6"/>
      <c r="AJ567" s="6"/>
      <c r="AK567" s="861"/>
    </row>
    <row r="568" spans="3:37" x14ac:dyDescent="0.25">
      <c r="C568" s="46"/>
      <c r="D568" s="46"/>
      <c r="E568" s="46"/>
      <c r="F568" s="46"/>
      <c r="G568" s="46"/>
      <c r="H568" s="46"/>
      <c r="I568" s="46"/>
      <c r="J568" s="46"/>
      <c r="K568" s="46"/>
      <c r="L568" s="46"/>
      <c r="M568" s="46"/>
      <c r="N568" s="46"/>
      <c r="O568" s="283" t="s">
        <v>225</v>
      </c>
      <c r="P568" s="20" t="s">
        <v>225</v>
      </c>
      <c r="Q568" s="232" t="s">
        <v>1358</v>
      </c>
      <c r="R568" s="20">
        <v>64729</v>
      </c>
      <c r="S568" s="20" t="s">
        <v>1901</v>
      </c>
      <c r="T568" s="59"/>
      <c r="U568" s="59"/>
      <c r="V568" s="23">
        <f>+T568-U568</f>
        <v>0</v>
      </c>
      <c r="W568" s="80" t="str">
        <f>+IF(V568=0,"","A détailler en PM, PI")</f>
        <v/>
      </c>
      <c r="X568" s="6"/>
      <c r="Y568" s="38">
        <f>-V568</f>
        <v>0</v>
      </c>
      <c r="Z568" s="57"/>
      <c r="AA568" s="6"/>
      <c r="AB568" s="6"/>
      <c r="AC568" s="6"/>
      <c r="AD568" s="6"/>
      <c r="AE568" s="6"/>
      <c r="AF568" s="6"/>
      <c r="AG568" s="6"/>
      <c r="AH568" s="6"/>
      <c r="AI568" s="6"/>
      <c r="AJ568" s="6"/>
      <c r="AK568" s="861"/>
    </row>
    <row r="569" spans="3:37" ht="20.399999999999999" x14ac:dyDescent="0.25">
      <c r="C569" s="46"/>
      <c r="D569" s="46"/>
      <c r="E569" s="46"/>
      <c r="F569" s="46"/>
      <c r="G569" s="46"/>
      <c r="H569" s="46"/>
      <c r="I569" s="46"/>
      <c r="J569" s="46"/>
      <c r="K569" s="46"/>
      <c r="L569" s="46"/>
      <c r="M569" s="46"/>
      <c r="N569" s="46"/>
      <c r="O569" s="283" t="s">
        <v>1557</v>
      </c>
      <c r="P569" s="40" t="s">
        <v>305</v>
      </c>
      <c r="Q569" s="232" t="s">
        <v>1358</v>
      </c>
      <c r="R569" s="132" t="s">
        <v>408</v>
      </c>
      <c r="S569" s="40" t="s">
        <v>1267</v>
      </c>
      <c r="T569" s="63"/>
      <c r="U569" s="63"/>
      <c r="V569" s="6"/>
      <c r="W569" s="6"/>
      <c r="X569" s="6"/>
      <c r="Y569" s="1"/>
      <c r="Z569" s="58"/>
      <c r="AA569" s="1"/>
      <c r="AB569" s="1"/>
      <c r="AC569" s="23">
        <f t="shared" ref="AC569:AC570" si="392">+AA569+AB569+V569+Y569+X569</f>
        <v>0</v>
      </c>
      <c r="AD569" s="38">
        <f t="shared" ref="AD569:AD570" si="393">SUM(AF569:AJ569)</f>
        <v>0</v>
      </c>
      <c r="AE569" s="31">
        <f t="shared" ref="AE569:AE570" si="394">AC569-AD569</f>
        <v>0</v>
      </c>
      <c r="AF569" s="31">
        <f t="shared" ref="AF569:AF570" si="395">+AC569-AG569</f>
        <v>0</v>
      </c>
      <c r="AG569" s="6"/>
      <c r="AH569" s="6"/>
      <c r="AI569" s="6"/>
      <c r="AJ569" s="6"/>
      <c r="AK569" s="861"/>
    </row>
    <row r="570" spans="3:37" ht="20.399999999999999" x14ac:dyDescent="0.25">
      <c r="C570" s="46"/>
      <c r="D570" s="46"/>
      <c r="E570" s="46"/>
      <c r="F570" s="46"/>
      <c r="G570" s="46"/>
      <c r="H570" s="46"/>
      <c r="I570" s="46"/>
      <c r="J570" s="46"/>
      <c r="K570" s="46"/>
      <c r="L570" s="46"/>
      <c r="M570" s="46"/>
      <c r="N570" s="46"/>
      <c r="O570" s="283" t="s">
        <v>1557</v>
      </c>
      <c r="P570" s="40" t="s">
        <v>2131</v>
      </c>
      <c r="Q570" s="232" t="s">
        <v>1358</v>
      </c>
      <c r="R570" s="132" t="s">
        <v>241</v>
      </c>
      <c r="S570" s="40" t="s">
        <v>2244</v>
      </c>
      <c r="T570" s="63"/>
      <c r="U570" s="63"/>
      <c r="V570" s="6"/>
      <c r="W570" s="6"/>
      <c r="X570" s="6"/>
      <c r="Y570" s="1"/>
      <c r="Z570" s="58"/>
      <c r="AA570" s="1"/>
      <c r="AB570" s="1"/>
      <c r="AC570" s="23">
        <f t="shared" si="392"/>
        <v>0</v>
      </c>
      <c r="AD570" s="38">
        <f t="shared" si="393"/>
        <v>0</v>
      </c>
      <c r="AE570" s="31">
        <f t="shared" si="394"/>
        <v>0</v>
      </c>
      <c r="AF570" s="31">
        <f t="shared" si="395"/>
        <v>0</v>
      </c>
      <c r="AG570" s="6"/>
      <c r="AH570" s="6"/>
      <c r="AI570" s="6"/>
      <c r="AJ570" s="6"/>
      <c r="AK570" s="861"/>
    </row>
    <row r="571" spans="3:37" x14ac:dyDescent="0.25">
      <c r="C571" s="46"/>
      <c r="D571" s="46"/>
      <c r="E571" s="46"/>
      <c r="F571" s="46"/>
      <c r="G571" s="46"/>
      <c r="H571" s="46"/>
      <c r="I571" s="46"/>
      <c r="J571" s="46"/>
      <c r="K571" s="46"/>
      <c r="L571" s="46"/>
      <c r="M571" s="46"/>
      <c r="N571" s="46"/>
      <c r="O571" s="283" t="s">
        <v>225</v>
      </c>
      <c r="P571" s="20" t="s">
        <v>225</v>
      </c>
      <c r="Q571" s="42" t="s">
        <v>1843</v>
      </c>
      <c r="R571" s="20">
        <v>6481</v>
      </c>
      <c r="S571" s="20" t="s">
        <v>1403</v>
      </c>
      <c r="T571" s="59"/>
      <c r="U571" s="59"/>
      <c r="V571" s="23">
        <f t="shared" ref="V571:V580" si="396">+T571-U571</f>
        <v>0</v>
      </c>
      <c r="W571" s="80" t="str">
        <f t="shared" ref="W571:W575" si="397">+IF(V571=0,"","A détailler en PM/PI/PS/PA")</f>
        <v/>
      </c>
      <c r="X571" s="6"/>
      <c r="Y571" s="38">
        <f t="shared" ref="Y571:Y580" si="398">-V571</f>
        <v>0</v>
      </c>
      <c r="Z571" s="57"/>
      <c r="AA571" s="6"/>
      <c r="AB571" s="6"/>
      <c r="AC571" s="6"/>
      <c r="AD571" s="6"/>
      <c r="AE571" s="6"/>
      <c r="AF571" s="6"/>
      <c r="AG571" s="6"/>
      <c r="AH571" s="6"/>
      <c r="AI571" s="6"/>
      <c r="AJ571" s="6"/>
      <c r="AK571" s="861"/>
    </row>
    <row r="572" spans="3:37" x14ac:dyDescent="0.25">
      <c r="C572" s="46"/>
      <c r="D572" s="46"/>
      <c r="E572" s="46"/>
      <c r="F572" s="46"/>
      <c r="G572" s="46"/>
      <c r="H572" s="46"/>
      <c r="I572" s="46"/>
      <c r="J572" s="46"/>
      <c r="K572" s="46"/>
      <c r="L572" s="46"/>
      <c r="M572" s="46"/>
      <c r="N572" s="46"/>
      <c r="O572" s="42" t="s">
        <v>225</v>
      </c>
      <c r="P572" s="20" t="s">
        <v>225</v>
      </c>
      <c r="Q572" s="42" t="s">
        <v>1843</v>
      </c>
      <c r="R572" s="20">
        <v>6482</v>
      </c>
      <c r="S572" s="20" t="s">
        <v>2231</v>
      </c>
      <c r="T572" s="59"/>
      <c r="U572" s="59"/>
      <c r="V572" s="23">
        <f t="shared" si="396"/>
        <v>0</v>
      </c>
      <c r="W572" s="80" t="str">
        <f t="shared" si="397"/>
        <v/>
      </c>
      <c r="X572" s="6"/>
      <c r="Y572" s="38">
        <f t="shared" si="398"/>
        <v>0</v>
      </c>
      <c r="Z572" s="57"/>
      <c r="AA572" s="6"/>
      <c r="AB572" s="6"/>
      <c r="AC572" s="6"/>
      <c r="AD572" s="6"/>
      <c r="AE572" s="6"/>
      <c r="AF572" s="6"/>
      <c r="AG572" s="6"/>
      <c r="AH572" s="6"/>
      <c r="AI572" s="6"/>
      <c r="AJ572" s="6"/>
      <c r="AK572" s="861"/>
    </row>
    <row r="573" spans="3:37" x14ac:dyDescent="0.25">
      <c r="C573" s="46"/>
      <c r="D573" s="46"/>
      <c r="E573" s="46"/>
      <c r="F573" s="46"/>
      <c r="G573" s="46"/>
      <c r="H573" s="46"/>
      <c r="I573" s="46"/>
      <c r="J573" s="46"/>
      <c r="K573" s="46"/>
      <c r="L573" s="46"/>
      <c r="M573" s="46"/>
      <c r="N573" s="46"/>
      <c r="O573" s="42" t="s">
        <v>225</v>
      </c>
      <c r="P573" s="20" t="s">
        <v>225</v>
      </c>
      <c r="Q573" s="42" t="s">
        <v>1843</v>
      </c>
      <c r="R573" s="20">
        <v>6483</v>
      </c>
      <c r="S573" s="20" t="s">
        <v>1084</v>
      </c>
      <c r="T573" s="59"/>
      <c r="U573" s="59"/>
      <c r="V573" s="23">
        <f t="shared" si="396"/>
        <v>0</v>
      </c>
      <c r="W573" s="80" t="str">
        <f t="shared" si="397"/>
        <v/>
      </c>
      <c r="X573" s="6"/>
      <c r="Y573" s="38">
        <f t="shared" si="398"/>
        <v>0</v>
      </c>
      <c r="Z573" s="57"/>
      <c r="AA573" s="6"/>
      <c r="AB573" s="6"/>
      <c r="AC573" s="6"/>
      <c r="AD573" s="6"/>
      <c r="AE573" s="6"/>
      <c r="AF573" s="6"/>
      <c r="AG573" s="6"/>
      <c r="AH573" s="6"/>
      <c r="AI573" s="6"/>
      <c r="AJ573" s="6"/>
      <c r="AK573" s="861"/>
    </row>
    <row r="574" spans="3:37" ht="20.399999999999999" x14ac:dyDescent="0.25">
      <c r="C574" s="46"/>
      <c r="D574" s="46"/>
      <c r="E574" s="46"/>
      <c r="F574" s="46"/>
      <c r="G574" s="46"/>
      <c r="H574" s="46"/>
      <c r="I574" s="46"/>
      <c r="J574" s="46"/>
      <c r="K574" s="46"/>
      <c r="L574" s="46"/>
      <c r="M574" s="46"/>
      <c r="N574" s="46"/>
      <c r="O574" s="42" t="s">
        <v>225</v>
      </c>
      <c r="P574" s="20" t="s">
        <v>225</v>
      </c>
      <c r="Q574" s="42" t="s">
        <v>1843</v>
      </c>
      <c r="R574" s="20">
        <v>6484</v>
      </c>
      <c r="S574" s="20" t="s">
        <v>1392</v>
      </c>
      <c r="T574" s="59"/>
      <c r="U574" s="59"/>
      <c r="V574" s="23">
        <f t="shared" si="396"/>
        <v>0</v>
      </c>
      <c r="W574" s="80" t="str">
        <f t="shared" si="397"/>
        <v/>
      </c>
      <c r="X574" s="6"/>
      <c r="Y574" s="38">
        <f t="shared" si="398"/>
        <v>0</v>
      </c>
      <c r="Z574" s="57"/>
      <c r="AA574" s="6"/>
      <c r="AB574" s="6"/>
      <c r="AC574" s="6"/>
      <c r="AD574" s="6"/>
      <c r="AE574" s="6"/>
      <c r="AF574" s="6"/>
      <c r="AG574" s="6"/>
      <c r="AH574" s="6"/>
      <c r="AI574" s="6"/>
      <c r="AJ574" s="6"/>
      <c r="AK574" s="861"/>
    </row>
    <row r="575" spans="3:37" x14ac:dyDescent="0.25">
      <c r="C575" s="46"/>
      <c r="D575" s="46"/>
      <c r="E575" s="46"/>
      <c r="F575" s="46"/>
      <c r="G575" s="46"/>
      <c r="H575" s="46"/>
      <c r="I575" s="46"/>
      <c r="J575" s="46"/>
      <c r="K575" s="46"/>
      <c r="L575" s="46"/>
      <c r="M575" s="46"/>
      <c r="N575" s="46"/>
      <c r="O575" s="42" t="s">
        <v>225</v>
      </c>
      <c r="P575" s="20" t="s">
        <v>225</v>
      </c>
      <c r="Q575" s="42" t="s">
        <v>1843</v>
      </c>
      <c r="R575" s="20">
        <v>6486</v>
      </c>
      <c r="S575" s="20" t="s">
        <v>1547</v>
      </c>
      <c r="T575" s="59"/>
      <c r="U575" s="59"/>
      <c r="V575" s="23">
        <f t="shared" si="396"/>
        <v>0</v>
      </c>
      <c r="W575" s="80" t="str">
        <f t="shared" si="397"/>
        <v/>
      </c>
      <c r="X575" s="6"/>
      <c r="Y575" s="38">
        <f t="shared" si="398"/>
        <v>0</v>
      </c>
      <c r="Z575" s="57"/>
      <c r="AA575" s="6"/>
      <c r="AB575" s="6"/>
      <c r="AC575" s="6"/>
      <c r="AD575" s="6"/>
      <c r="AE575" s="6"/>
      <c r="AF575" s="6"/>
      <c r="AG575" s="6"/>
      <c r="AH575" s="6"/>
      <c r="AI575" s="6"/>
      <c r="AJ575" s="6"/>
      <c r="AK575" s="861"/>
    </row>
    <row r="576" spans="3:37" x14ac:dyDescent="0.25">
      <c r="C576" s="46"/>
      <c r="D576" s="46"/>
      <c r="E576" s="46"/>
      <c r="F576" s="46"/>
      <c r="G576" s="46"/>
      <c r="H576" s="46"/>
      <c r="I576" s="46"/>
      <c r="J576" s="46"/>
      <c r="K576" s="46"/>
      <c r="L576" s="46"/>
      <c r="M576" s="46"/>
      <c r="N576" s="46"/>
      <c r="O576" s="42" t="s">
        <v>225</v>
      </c>
      <c r="P576" s="20" t="s">
        <v>225</v>
      </c>
      <c r="Q576" s="42" t="s">
        <v>1843</v>
      </c>
      <c r="R576" s="20">
        <v>64861</v>
      </c>
      <c r="S576" s="20" t="s">
        <v>1718</v>
      </c>
      <c r="T576" s="59"/>
      <c r="U576" s="59"/>
      <c r="V576" s="23">
        <f t="shared" si="396"/>
        <v>0</v>
      </c>
      <c r="W576" s="80" t="str">
        <f>+IF(V576=0,"","A détailler en PS/PA")</f>
        <v/>
      </c>
      <c r="X576" s="6"/>
      <c r="Y576" s="38">
        <f t="shared" si="398"/>
        <v>0</v>
      </c>
      <c r="Z576" s="57"/>
      <c r="AA576" s="6"/>
      <c r="AB576" s="6"/>
      <c r="AC576" s="6"/>
      <c r="AD576" s="6"/>
      <c r="AE576" s="6"/>
      <c r="AF576" s="6"/>
      <c r="AG576" s="6"/>
      <c r="AH576" s="6"/>
      <c r="AI576" s="6"/>
      <c r="AJ576" s="6"/>
      <c r="AK576" s="861"/>
    </row>
    <row r="577" spans="3:37" x14ac:dyDescent="0.25">
      <c r="C577" s="46"/>
      <c r="D577" s="46"/>
      <c r="E577" s="46"/>
      <c r="F577" s="46"/>
      <c r="G577" s="46"/>
      <c r="H577" s="46"/>
      <c r="I577" s="46"/>
      <c r="J577" s="46"/>
      <c r="K577" s="46"/>
      <c r="L577" s="46"/>
      <c r="M577" s="46"/>
      <c r="N577" s="46"/>
      <c r="O577" s="42" t="s">
        <v>225</v>
      </c>
      <c r="P577" s="20" t="s">
        <v>225</v>
      </c>
      <c r="Q577" s="42" t="s">
        <v>1843</v>
      </c>
      <c r="R577" s="20">
        <v>64865</v>
      </c>
      <c r="S577" s="20" t="s">
        <v>1261</v>
      </c>
      <c r="T577" s="59"/>
      <c r="U577" s="59"/>
      <c r="V577" s="23">
        <f t="shared" si="396"/>
        <v>0</v>
      </c>
      <c r="W577" s="80" t="str">
        <f>+IF(V577=0,"","A détailler en PM, PI")</f>
        <v/>
      </c>
      <c r="X577" s="6"/>
      <c r="Y577" s="38">
        <f t="shared" si="398"/>
        <v>0</v>
      </c>
      <c r="Z577" s="57"/>
      <c r="AA577" s="6"/>
      <c r="AB577" s="6"/>
      <c r="AC577" s="6"/>
      <c r="AD577" s="6"/>
      <c r="AE577" s="6"/>
      <c r="AF577" s="6"/>
      <c r="AG577" s="6"/>
      <c r="AH577" s="6"/>
      <c r="AI577" s="6"/>
      <c r="AJ577" s="6"/>
      <c r="AK577" s="861"/>
    </row>
    <row r="578" spans="3:37" x14ac:dyDescent="0.25">
      <c r="C578" s="46"/>
      <c r="D578" s="46"/>
      <c r="E578" s="46"/>
      <c r="F578" s="46"/>
      <c r="G578" s="46"/>
      <c r="H578" s="46"/>
      <c r="I578" s="46"/>
      <c r="J578" s="46"/>
      <c r="K578" s="46"/>
      <c r="L578" s="46"/>
      <c r="M578" s="46"/>
      <c r="N578" s="46"/>
      <c r="O578" s="42" t="s">
        <v>225</v>
      </c>
      <c r="P578" s="20" t="s">
        <v>225</v>
      </c>
      <c r="Q578" s="42" t="s">
        <v>1843</v>
      </c>
      <c r="R578" s="20">
        <v>6488</v>
      </c>
      <c r="S578" s="20" t="s">
        <v>1710</v>
      </c>
      <c r="T578" s="59"/>
      <c r="U578" s="59"/>
      <c r="V578" s="23">
        <f t="shared" si="396"/>
        <v>0</v>
      </c>
      <c r="W578" s="80" t="str">
        <f>+IF(V578=0,"","A détailler")</f>
        <v/>
      </c>
      <c r="X578" s="6"/>
      <c r="Y578" s="38">
        <f t="shared" si="398"/>
        <v>0</v>
      </c>
      <c r="Z578" s="57"/>
      <c r="AA578" s="6"/>
      <c r="AB578" s="6"/>
      <c r="AC578" s="6"/>
      <c r="AD578" s="6"/>
      <c r="AE578" s="6"/>
      <c r="AF578" s="6"/>
      <c r="AG578" s="6"/>
      <c r="AH578" s="6"/>
      <c r="AI578" s="6"/>
      <c r="AJ578" s="6"/>
      <c r="AK578" s="861"/>
    </row>
    <row r="579" spans="3:37" x14ac:dyDescent="0.25">
      <c r="C579" s="46"/>
      <c r="D579" s="46"/>
      <c r="E579" s="46"/>
      <c r="F579" s="46"/>
      <c r="G579" s="46"/>
      <c r="H579" s="46"/>
      <c r="I579" s="46"/>
      <c r="J579" s="46"/>
      <c r="K579" s="46"/>
      <c r="L579" s="46"/>
      <c r="M579" s="46"/>
      <c r="N579" s="46"/>
      <c r="O579" s="42" t="s">
        <v>225</v>
      </c>
      <c r="P579" s="20" t="s">
        <v>225</v>
      </c>
      <c r="Q579" s="42" t="s">
        <v>1843</v>
      </c>
      <c r="R579" s="20">
        <v>64881</v>
      </c>
      <c r="S579" s="20" t="s">
        <v>576</v>
      </c>
      <c r="T579" s="59"/>
      <c r="U579" s="59"/>
      <c r="V579" s="23">
        <f t="shared" si="396"/>
        <v>0</v>
      </c>
      <c r="W579" s="80" t="str">
        <f>+IF(V579=0,"","A détailler en PS/PA")</f>
        <v/>
      </c>
      <c r="X579" s="6"/>
      <c r="Y579" s="38">
        <f t="shared" si="398"/>
        <v>0</v>
      </c>
      <c r="Z579" s="57"/>
      <c r="AA579" s="6"/>
      <c r="AB579" s="6"/>
      <c r="AC579" s="6"/>
      <c r="AD579" s="6"/>
      <c r="AE579" s="6"/>
      <c r="AF579" s="6"/>
      <c r="AG579" s="6"/>
      <c r="AH579" s="6"/>
      <c r="AI579" s="6"/>
      <c r="AJ579" s="6"/>
      <c r="AK579" s="861"/>
    </row>
    <row r="580" spans="3:37" x14ac:dyDescent="0.25">
      <c r="C580" s="46"/>
      <c r="D580" s="46"/>
      <c r="E580" s="46"/>
      <c r="F580" s="46"/>
      <c r="G580" s="46"/>
      <c r="H580" s="46"/>
      <c r="I580" s="46"/>
      <c r="J580" s="46"/>
      <c r="K580" s="46"/>
      <c r="L580" s="46"/>
      <c r="M580" s="46"/>
      <c r="N580" s="46"/>
      <c r="O580" s="42" t="s">
        <v>225</v>
      </c>
      <c r="P580" s="20" t="s">
        <v>225</v>
      </c>
      <c r="Q580" s="42" t="s">
        <v>1843</v>
      </c>
      <c r="R580" s="20">
        <v>64882</v>
      </c>
      <c r="S580" s="20" t="s">
        <v>740</v>
      </c>
      <c r="T580" s="59"/>
      <c r="U580" s="59"/>
      <c r="V580" s="23">
        <f t="shared" si="396"/>
        <v>0</v>
      </c>
      <c r="W580" s="80" t="str">
        <f>+IF(V580=0,"","A détailler en PM, PI")</f>
        <v/>
      </c>
      <c r="X580" s="6"/>
      <c r="Y580" s="38">
        <f t="shared" si="398"/>
        <v>0</v>
      </c>
      <c r="Z580" s="57"/>
      <c r="AA580" s="6"/>
      <c r="AB580" s="6"/>
      <c r="AC580" s="6"/>
      <c r="AD580" s="6"/>
      <c r="AE580" s="6"/>
      <c r="AF580" s="6"/>
      <c r="AG580" s="6"/>
      <c r="AH580" s="6"/>
      <c r="AI580" s="6"/>
      <c r="AJ580" s="6"/>
      <c r="AK580" s="861"/>
    </row>
    <row r="581" spans="3:37" x14ac:dyDescent="0.25">
      <c r="C581" s="46"/>
      <c r="D581" s="46"/>
      <c r="E581" s="46"/>
      <c r="F581" s="46"/>
      <c r="G581" s="46"/>
      <c r="H581" s="46"/>
      <c r="I581" s="46"/>
      <c r="J581" s="46"/>
      <c r="K581" s="46"/>
      <c r="L581" s="46"/>
      <c r="M581" s="46"/>
      <c r="N581" s="46"/>
      <c r="O581" s="42" t="s">
        <v>1557</v>
      </c>
      <c r="P581" s="54" t="s">
        <v>2402</v>
      </c>
      <c r="Q581" s="42" t="s">
        <v>1843</v>
      </c>
      <c r="R581" s="536" t="s">
        <v>1729</v>
      </c>
      <c r="S581" s="295" t="s">
        <v>1011</v>
      </c>
      <c r="T581" s="63"/>
      <c r="U581" s="63"/>
      <c r="V581" s="6"/>
      <c r="W581" s="6"/>
      <c r="X581" s="6"/>
      <c r="Y581" s="1"/>
      <c r="Z581" s="58"/>
      <c r="AA581" s="1"/>
      <c r="AB581" s="1"/>
      <c r="AC581" s="23">
        <f t="shared" ref="AC581:AC592" si="399">+AA581+AB581+V581+Y581+X581</f>
        <v>0</v>
      </c>
      <c r="AD581" s="38">
        <f t="shared" ref="AD581:AD592" si="400">SUM(AF581:AJ581)</f>
        <v>0</v>
      </c>
      <c r="AE581" s="31">
        <f t="shared" ref="AE581:AE592" si="401">AC581-AD581</f>
        <v>0</v>
      </c>
      <c r="AF581" s="31">
        <f t="shared" ref="AF581:AF592" si="402">+AC581-AG581</f>
        <v>0</v>
      </c>
      <c r="AG581" s="6"/>
      <c r="AH581" s="6"/>
      <c r="AI581" s="6"/>
      <c r="AJ581" s="6"/>
      <c r="AK581" s="861"/>
    </row>
    <row r="582" spans="3:37" x14ac:dyDescent="0.25">
      <c r="C582" s="46"/>
      <c r="D582" s="46"/>
      <c r="E582" s="46"/>
      <c r="F582" s="46"/>
      <c r="G582" s="46"/>
      <c r="H582" s="46"/>
      <c r="I582" s="46"/>
      <c r="J582" s="46"/>
      <c r="K582" s="46"/>
      <c r="L582" s="46"/>
      <c r="M582" s="46"/>
      <c r="N582" s="46"/>
      <c r="O582" s="42" t="s">
        <v>1557</v>
      </c>
      <c r="P582" s="40" t="s">
        <v>2571</v>
      </c>
      <c r="Q582" s="42" t="s">
        <v>1843</v>
      </c>
      <c r="R582" s="530" t="s">
        <v>412</v>
      </c>
      <c r="S582" s="323" t="s">
        <v>1313</v>
      </c>
      <c r="T582" s="63"/>
      <c r="U582" s="63"/>
      <c r="V582" s="6"/>
      <c r="W582" s="6"/>
      <c r="X582" s="6"/>
      <c r="Y582" s="1"/>
      <c r="Z582" s="58"/>
      <c r="AA582" s="1"/>
      <c r="AB582" s="1"/>
      <c r="AC582" s="23">
        <f t="shared" si="399"/>
        <v>0</v>
      </c>
      <c r="AD582" s="38">
        <f t="shared" si="400"/>
        <v>0</v>
      </c>
      <c r="AE582" s="31">
        <f t="shared" si="401"/>
        <v>0</v>
      </c>
      <c r="AF582" s="31">
        <f t="shared" si="402"/>
        <v>0</v>
      </c>
      <c r="AG582" s="6"/>
      <c r="AH582" s="6"/>
      <c r="AI582" s="6"/>
      <c r="AJ582" s="6"/>
      <c r="AK582" s="861"/>
    </row>
    <row r="583" spans="3:37" x14ac:dyDescent="0.25">
      <c r="C583" s="46"/>
      <c r="D583" s="46"/>
      <c r="E583" s="46"/>
      <c r="F583" s="46"/>
      <c r="G583" s="46"/>
      <c r="H583" s="46"/>
      <c r="I583" s="46"/>
      <c r="J583" s="46"/>
      <c r="K583" s="46"/>
      <c r="L583" s="46"/>
      <c r="M583" s="46"/>
      <c r="N583" s="46"/>
      <c r="O583" s="42" t="s">
        <v>1557</v>
      </c>
      <c r="P583" s="40" t="s">
        <v>78</v>
      </c>
      <c r="Q583" s="42" t="s">
        <v>1843</v>
      </c>
      <c r="R583" s="530" t="s">
        <v>84</v>
      </c>
      <c r="S583" s="323" t="s">
        <v>489</v>
      </c>
      <c r="T583" s="63"/>
      <c r="U583" s="63"/>
      <c r="V583" s="6"/>
      <c r="W583" s="6"/>
      <c r="X583" s="6"/>
      <c r="Y583" s="1"/>
      <c r="Z583" s="58"/>
      <c r="AA583" s="1"/>
      <c r="AB583" s="1"/>
      <c r="AC583" s="23">
        <f t="shared" si="399"/>
        <v>0</v>
      </c>
      <c r="AD583" s="38">
        <f t="shared" si="400"/>
        <v>0</v>
      </c>
      <c r="AE583" s="31">
        <f t="shared" si="401"/>
        <v>0</v>
      </c>
      <c r="AF583" s="31">
        <f t="shared" si="402"/>
        <v>0</v>
      </c>
      <c r="AG583" s="6"/>
      <c r="AH583" s="6"/>
      <c r="AI583" s="6"/>
      <c r="AJ583" s="6"/>
      <c r="AK583" s="861"/>
    </row>
    <row r="584" spans="3:37" x14ac:dyDescent="0.25">
      <c r="C584" s="46"/>
      <c r="D584" s="46"/>
      <c r="E584" s="46"/>
      <c r="F584" s="46"/>
      <c r="G584" s="46"/>
      <c r="H584" s="46"/>
      <c r="I584" s="46"/>
      <c r="J584" s="46"/>
      <c r="K584" s="46"/>
      <c r="L584" s="46"/>
      <c r="M584" s="46"/>
      <c r="N584" s="46"/>
      <c r="O584" s="283" t="s">
        <v>1557</v>
      </c>
      <c r="P584" s="40" t="s">
        <v>1722</v>
      </c>
      <c r="Q584" s="42" t="s">
        <v>1843</v>
      </c>
      <c r="R584" s="530" t="s">
        <v>248</v>
      </c>
      <c r="S584" s="323" t="s">
        <v>2660</v>
      </c>
      <c r="T584" s="63"/>
      <c r="U584" s="63"/>
      <c r="V584" s="6"/>
      <c r="W584" s="6"/>
      <c r="X584" s="6"/>
      <c r="Y584" s="1"/>
      <c r="Z584" s="58"/>
      <c r="AA584" s="1"/>
      <c r="AB584" s="1"/>
      <c r="AC584" s="23">
        <f t="shared" si="399"/>
        <v>0</v>
      </c>
      <c r="AD584" s="38">
        <f t="shared" si="400"/>
        <v>0</v>
      </c>
      <c r="AE584" s="31">
        <f t="shared" si="401"/>
        <v>0</v>
      </c>
      <c r="AF584" s="31">
        <f t="shared" si="402"/>
        <v>0</v>
      </c>
      <c r="AG584" s="6"/>
      <c r="AH584" s="6"/>
      <c r="AI584" s="6"/>
      <c r="AJ584" s="6"/>
      <c r="AK584" s="861"/>
    </row>
    <row r="585" spans="3:37" x14ac:dyDescent="0.25">
      <c r="C585" s="46"/>
      <c r="D585" s="46"/>
      <c r="E585" s="46"/>
      <c r="F585" s="46"/>
      <c r="G585" s="46"/>
      <c r="H585" s="46"/>
      <c r="I585" s="46"/>
      <c r="J585" s="46"/>
      <c r="K585" s="46"/>
      <c r="L585" s="46"/>
      <c r="M585" s="46"/>
      <c r="N585" s="46"/>
      <c r="O585" s="283" t="s">
        <v>1557</v>
      </c>
      <c r="P585" s="536" t="s">
        <v>757</v>
      </c>
      <c r="Q585" s="42" t="s">
        <v>1843</v>
      </c>
      <c r="R585" s="254" t="s">
        <v>763</v>
      </c>
      <c r="S585" s="295" t="s">
        <v>764</v>
      </c>
      <c r="T585" s="63"/>
      <c r="U585" s="63"/>
      <c r="V585" s="6"/>
      <c r="W585" s="6"/>
      <c r="X585" s="6"/>
      <c r="Y585" s="1"/>
      <c r="Z585" s="58"/>
      <c r="AA585" s="1"/>
      <c r="AB585" s="1"/>
      <c r="AC585" s="23">
        <f t="shared" si="399"/>
        <v>0</v>
      </c>
      <c r="AD585" s="38">
        <f t="shared" si="400"/>
        <v>0</v>
      </c>
      <c r="AE585" s="31">
        <f t="shared" si="401"/>
        <v>0</v>
      </c>
      <c r="AF585" s="31">
        <f t="shared" si="402"/>
        <v>0</v>
      </c>
      <c r="AG585" s="6"/>
      <c r="AH585" s="6"/>
      <c r="AI585" s="6"/>
      <c r="AJ585" s="6"/>
      <c r="AK585" s="861"/>
    </row>
    <row r="586" spans="3:37" x14ac:dyDescent="0.25">
      <c r="C586" s="46"/>
      <c r="D586" s="46"/>
      <c r="E586" s="46"/>
      <c r="F586" s="46"/>
      <c r="G586" s="46"/>
      <c r="H586" s="46"/>
      <c r="I586" s="46"/>
      <c r="J586" s="46"/>
      <c r="K586" s="46"/>
      <c r="L586" s="46"/>
      <c r="M586" s="46"/>
      <c r="N586" s="46"/>
      <c r="O586" s="283" t="s">
        <v>1557</v>
      </c>
      <c r="P586" s="530" t="s">
        <v>1903</v>
      </c>
      <c r="Q586" s="42" t="s">
        <v>1843</v>
      </c>
      <c r="R586" s="132" t="s">
        <v>2068</v>
      </c>
      <c r="S586" s="323" t="s">
        <v>945</v>
      </c>
      <c r="T586" s="63"/>
      <c r="U586" s="63"/>
      <c r="V586" s="6"/>
      <c r="W586" s="6"/>
      <c r="X586" s="6"/>
      <c r="Y586" s="1"/>
      <c r="Z586" s="58"/>
      <c r="AA586" s="1"/>
      <c r="AB586" s="1"/>
      <c r="AC586" s="23">
        <f t="shared" si="399"/>
        <v>0</v>
      </c>
      <c r="AD586" s="38">
        <f t="shared" si="400"/>
        <v>0</v>
      </c>
      <c r="AE586" s="31">
        <f t="shared" si="401"/>
        <v>0</v>
      </c>
      <c r="AF586" s="31">
        <f t="shared" si="402"/>
        <v>0</v>
      </c>
      <c r="AG586" s="6"/>
      <c r="AH586" s="6"/>
      <c r="AI586" s="6"/>
      <c r="AJ586" s="6"/>
      <c r="AK586" s="861"/>
    </row>
    <row r="587" spans="3:37" x14ac:dyDescent="0.25">
      <c r="C587" s="46"/>
      <c r="D587" s="46"/>
      <c r="E587" s="46"/>
      <c r="F587" s="46"/>
      <c r="G587" s="46"/>
      <c r="H587" s="46"/>
      <c r="I587" s="46"/>
      <c r="J587" s="46"/>
      <c r="K587" s="46"/>
      <c r="L587" s="46"/>
      <c r="M587" s="46"/>
      <c r="N587" s="46"/>
      <c r="O587" s="283" t="s">
        <v>1557</v>
      </c>
      <c r="P587" s="530" t="s">
        <v>1902</v>
      </c>
      <c r="Q587" s="42" t="s">
        <v>1843</v>
      </c>
      <c r="R587" s="132" t="s">
        <v>1908</v>
      </c>
      <c r="S587" s="323" t="s">
        <v>1728</v>
      </c>
      <c r="T587" s="63"/>
      <c r="U587" s="63"/>
      <c r="V587" s="6"/>
      <c r="W587" s="6"/>
      <c r="X587" s="6"/>
      <c r="Y587" s="1"/>
      <c r="Z587" s="58"/>
      <c r="AA587" s="1"/>
      <c r="AB587" s="1"/>
      <c r="AC587" s="23">
        <f t="shared" si="399"/>
        <v>0</v>
      </c>
      <c r="AD587" s="38">
        <f t="shared" si="400"/>
        <v>0</v>
      </c>
      <c r="AE587" s="31">
        <f t="shared" si="401"/>
        <v>0</v>
      </c>
      <c r="AF587" s="31">
        <f t="shared" si="402"/>
        <v>0</v>
      </c>
      <c r="AG587" s="6"/>
      <c r="AH587" s="6"/>
      <c r="AI587" s="6"/>
      <c r="AJ587" s="6"/>
      <c r="AK587" s="861"/>
    </row>
    <row r="588" spans="3:37" x14ac:dyDescent="0.25">
      <c r="C588" s="46">
        <v>0</v>
      </c>
      <c r="D588" s="46"/>
      <c r="E588" s="46"/>
      <c r="F588" s="46"/>
      <c r="G588" s="46"/>
      <c r="H588" s="46"/>
      <c r="I588" s="46"/>
      <c r="J588" s="46"/>
      <c r="K588" s="46">
        <v>0</v>
      </c>
      <c r="L588" s="46">
        <v>0</v>
      </c>
      <c r="M588" s="46"/>
      <c r="N588" s="46">
        <v>0</v>
      </c>
      <c r="O588" s="42" t="s">
        <v>1251</v>
      </c>
      <c r="P588" s="54" t="s">
        <v>1175</v>
      </c>
      <c r="Q588" s="42" t="s">
        <v>1843</v>
      </c>
      <c r="R588" s="254" t="s">
        <v>1175</v>
      </c>
      <c r="S588" s="295" t="s">
        <v>2481</v>
      </c>
      <c r="T588" s="63"/>
      <c r="U588" s="63"/>
      <c r="V588" s="6"/>
      <c r="W588" s="6"/>
      <c r="X588" s="6"/>
      <c r="Y588" s="1"/>
      <c r="Z588" s="58"/>
      <c r="AA588" s="1"/>
      <c r="AB588" s="1"/>
      <c r="AC588" s="23">
        <f t="shared" si="399"/>
        <v>0</v>
      </c>
      <c r="AD588" s="38">
        <f t="shared" si="400"/>
        <v>0</v>
      </c>
      <c r="AE588" s="31">
        <f t="shared" si="401"/>
        <v>0</v>
      </c>
      <c r="AF588" s="31">
        <f t="shared" si="402"/>
        <v>0</v>
      </c>
      <c r="AG588" s="6"/>
      <c r="AH588" s="6"/>
      <c r="AI588" s="6"/>
      <c r="AJ588" s="6"/>
      <c r="AK588" s="861"/>
    </row>
    <row r="589" spans="3:37" x14ac:dyDescent="0.25">
      <c r="C589" s="46">
        <v>0</v>
      </c>
      <c r="D589" s="46"/>
      <c r="E589" s="46"/>
      <c r="F589" s="46"/>
      <c r="G589" s="46"/>
      <c r="H589" s="46"/>
      <c r="I589" s="46"/>
      <c r="J589" s="46"/>
      <c r="K589" s="46">
        <v>0</v>
      </c>
      <c r="L589" s="46">
        <v>0</v>
      </c>
      <c r="M589" s="46"/>
      <c r="N589" s="46">
        <v>0</v>
      </c>
      <c r="O589" s="42" t="s">
        <v>1251</v>
      </c>
      <c r="P589" s="40" t="s">
        <v>2315</v>
      </c>
      <c r="Q589" s="42" t="s">
        <v>1843</v>
      </c>
      <c r="R589" s="132" t="s">
        <v>2315</v>
      </c>
      <c r="S589" s="323" t="s">
        <v>490</v>
      </c>
      <c r="T589" s="63"/>
      <c r="U589" s="63"/>
      <c r="V589" s="6"/>
      <c r="W589" s="6"/>
      <c r="X589" s="6"/>
      <c r="Y589" s="1"/>
      <c r="Z589" s="58"/>
      <c r="AA589" s="1"/>
      <c r="AB589" s="1"/>
      <c r="AC589" s="23">
        <f t="shared" si="399"/>
        <v>0</v>
      </c>
      <c r="AD589" s="38">
        <f t="shared" si="400"/>
        <v>0</v>
      </c>
      <c r="AE589" s="31">
        <f t="shared" si="401"/>
        <v>0</v>
      </c>
      <c r="AF589" s="31">
        <f t="shared" si="402"/>
        <v>0</v>
      </c>
      <c r="AG589" s="6"/>
      <c r="AH589" s="6"/>
      <c r="AI589" s="6"/>
      <c r="AJ589" s="6"/>
      <c r="AK589" s="861"/>
    </row>
    <row r="590" spans="3:37" x14ac:dyDescent="0.25">
      <c r="C590" s="46">
        <v>0</v>
      </c>
      <c r="D590" s="46"/>
      <c r="E590" s="46"/>
      <c r="F590" s="46"/>
      <c r="G590" s="46"/>
      <c r="H590" s="46"/>
      <c r="I590" s="46"/>
      <c r="J590" s="46"/>
      <c r="K590" s="46">
        <v>0</v>
      </c>
      <c r="L590" s="46">
        <v>0</v>
      </c>
      <c r="M590" s="46"/>
      <c r="N590" s="46">
        <v>0</v>
      </c>
      <c r="O590" s="42" t="s">
        <v>1251</v>
      </c>
      <c r="P590" s="40" t="s">
        <v>316</v>
      </c>
      <c r="Q590" s="42" t="s">
        <v>1843</v>
      </c>
      <c r="R590" s="132" t="s">
        <v>316</v>
      </c>
      <c r="S590" s="323" t="s">
        <v>317</v>
      </c>
      <c r="T590" s="63"/>
      <c r="U590" s="63"/>
      <c r="V590" s="6"/>
      <c r="W590" s="6"/>
      <c r="X590" s="6"/>
      <c r="Y590" s="1"/>
      <c r="Z590" s="58"/>
      <c r="AA590" s="1"/>
      <c r="AB590" s="1"/>
      <c r="AC590" s="23">
        <f t="shared" si="399"/>
        <v>0</v>
      </c>
      <c r="AD590" s="38">
        <f t="shared" si="400"/>
        <v>0</v>
      </c>
      <c r="AE590" s="31">
        <f t="shared" si="401"/>
        <v>0</v>
      </c>
      <c r="AF590" s="31">
        <f t="shared" si="402"/>
        <v>0</v>
      </c>
      <c r="AG590" s="6"/>
      <c r="AH590" s="6"/>
      <c r="AI590" s="6"/>
      <c r="AJ590" s="6"/>
      <c r="AK590" s="861"/>
    </row>
    <row r="591" spans="3:37" x14ac:dyDescent="0.25">
      <c r="C591" s="46">
        <v>0</v>
      </c>
      <c r="D591" s="46"/>
      <c r="E591" s="46"/>
      <c r="F591" s="46"/>
      <c r="G591" s="46"/>
      <c r="H591" s="46"/>
      <c r="I591" s="46"/>
      <c r="J591" s="46"/>
      <c r="K591" s="46">
        <v>0</v>
      </c>
      <c r="L591" s="46">
        <v>0</v>
      </c>
      <c r="M591" s="46"/>
      <c r="N591" s="46">
        <v>0</v>
      </c>
      <c r="O591" s="42" t="s">
        <v>1251</v>
      </c>
      <c r="P591" s="40" t="s">
        <v>1963</v>
      </c>
      <c r="Q591" s="42" t="s">
        <v>1843</v>
      </c>
      <c r="R591" s="132" t="s">
        <v>1963</v>
      </c>
      <c r="S591" s="323" t="s">
        <v>1797</v>
      </c>
      <c r="T591" s="63"/>
      <c r="U591" s="63"/>
      <c r="V591" s="6"/>
      <c r="W591" s="6"/>
      <c r="X591" s="6"/>
      <c r="Y591" s="1"/>
      <c r="Z591" s="58"/>
      <c r="AA591" s="1"/>
      <c r="AB591" s="1"/>
      <c r="AC591" s="23">
        <f t="shared" si="399"/>
        <v>0</v>
      </c>
      <c r="AD591" s="38">
        <f t="shared" si="400"/>
        <v>0</v>
      </c>
      <c r="AE591" s="31">
        <f t="shared" si="401"/>
        <v>0</v>
      </c>
      <c r="AF591" s="31">
        <f t="shared" si="402"/>
        <v>0</v>
      </c>
      <c r="AG591" s="6"/>
      <c r="AH591" s="6"/>
      <c r="AI591" s="6"/>
      <c r="AJ591" s="6"/>
      <c r="AK591" s="861"/>
    </row>
    <row r="592" spans="3:37" x14ac:dyDescent="0.25">
      <c r="C592" s="46">
        <v>0</v>
      </c>
      <c r="D592" s="46"/>
      <c r="E592" s="46"/>
      <c r="F592" s="46"/>
      <c r="G592" s="46"/>
      <c r="H592" s="46"/>
      <c r="I592" s="46"/>
      <c r="J592" s="46"/>
      <c r="K592" s="46">
        <v>0</v>
      </c>
      <c r="L592" s="46">
        <v>0</v>
      </c>
      <c r="M592" s="46"/>
      <c r="N592" s="46">
        <v>0</v>
      </c>
      <c r="O592" s="42" t="s">
        <v>1251</v>
      </c>
      <c r="P592" s="40" t="s">
        <v>488</v>
      </c>
      <c r="Q592" s="42" t="s">
        <v>1843</v>
      </c>
      <c r="R592" s="132" t="s">
        <v>488</v>
      </c>
      <c r="S592" s="323" t="s">
        <v>847</v>
      </c>
      <c r="T592" s="63"/>
      <c r="U592" s="63"/>
      <c r="V592" s="6"/>
      <c r="W592" s="6"/>
      <c r="X592" s="6"/>
      <c r="Y592" s="1"/>
      <c r="Z592" s="58"/>
      <c r="AA592" s="1"/>
      <c r="AB592" s="1"/>
      <c r="AC592" s="23">
        <f t="shared" si="399"/>
        <v>0</v>
      </c>
      <c r="AD592" s="38">
        <f t="shared" si="400"/>
        <v>0</v>
      </c>
      <c r="AE592" s="31">
        <f t="shared" si="401"/>
        <v>0</v>
      </c>
      <c r="AF592" s="31">
        <f t="shared" si="402"/>
        <v>0</v>
      </c>
      <c r="AG592" s="6"/>
      <c r="AH592" s="6"/>
      <c r="AI592" s="6"/>
      <c r="AJ592" s="6"/>
      <c r="AK592" s="861"/>
    </row>
    <row r="593" spans="2:37" x14ac:dyDescent="0.25">
      <c r="C593" s="46"/>
      <c r="D593" s="46"/>
      <c r="E593" s="46"/>
      <c r="F593" s="46"/>
      <c r="G593" s="46"/>
      <c r="H593" s="46"/>
      <c r="I593" s="46"/>
      <c r="J593" s="46"/>
      <c r="K593" s="46"/>
      <c r="L593" s="46"/>
      <c r="M593" s="46"/>
      <c r="N593" s="46"/>
      <c r="O593" s="283" t="s">
        <v>225</v>
      </c>
      <c r="P593" s="20" t="s">
        <v>225</v>
      </c>
      <c r="Q593" s="42" t="s">
        <v>1358</v>
      </c>
      <c r="R593" s="20">
        <v>6489</v>
      </c>
      <c r="S593" s="20" t="s">
        <v>1890</v>
      </c>
      <c r="T593" s="59"/>
      <c r="U593" s="59"/>
      <c r="V593" s="23">
        <f>+T593-U593</f>
        <v>0</v>
      </c>
      <c r="W593" s="80" t="str">
        <f>+IF(V593=0,"","A détailler en PM/PI/PS/PA")</f>
        <v/>
      </c>
      <c r="X593" s="6"/>
      <c r="Y593" s="38">
        <f>-V593</f>
        <v>0</v>
      </c>
      <c r="Z593" s="57"/>
      <c r="AA593" s="6"/>
      <c r="AB593" s="6"/>
      <c r="AC593" s="6"/>
      <c r="AD593" s="6"/>
      <c r="AE593" s="6"/>
      <c r="AF593" s="6"/>
      <c r="AG593" s="6"/>
      <c r="AH593" s="6"/>
      <c r="AI593" s="6"/>
      <c r="AJ593" s="6"/>
      <c r="AK593" s="861"/>
    </row>
    <row r="594" spans="2:37" x14ac:dyDescent="0.25">
      <c r="C594" s="46"/>
      <c r="D594" s="46"/>
      <c r="E594" s="46"/>
      <c r="F594" s="46"/>
      <c r="G594" s="46"/>
      <c r="H594" s="46"/>
      <c r="I594" s="46"/>
      <c r="J594" s="46"/>
      <c r="K594" s="46"/>
      <c r="L594" s="46"/>
      <c r="M594" s="46"/>
      <c r="N594" s="46"/>
      <c r="O594" s="42" t="s">
        <v>1557</v>
      </c>
      <c r="P594" s="40" t="s">
        <v>140</v>
      </c>
      <c r="Q594" s="42" t="s">
        <v>1358</v>
      </c>
      <c r="R594" s="254" t="s">
        <v>1503</v>
      </c>
      <c r="S594" s="54" t="s">
        <v>887</v>
      </c>
      <c r="T594" s="63"/>
      <c r="U594" s="63"/>
      <c r="V594" s="6"/>
      <c r="W594" s="6"/>
      <c r="X594" s="6"/>
      <c r="Y594" s="1"/>
      <c r="Z594" s="1"/>
      <c r="AA594" s="1"/>
      <c r="AB594" s="1"/>
      <c r="AC594" s="23">
        <f t="shared" ref="AC594:AC597" si="403">+AA594+AB594+V594+Y594+X594</f>
        <v>0</v>
      </c>
      <c r="AD594" s="38">
        <f t="shared" ref="AD594:AD597" si="404">SUM(AF594:AJ594)</f>
        <v>0</v>
      </c>
      <c r="AE594" s="31">
        <f t="shared" ref="AE594:AE597" si="405">AC594-AD594</f>
        <v>0</v>
      </c>
      <c r="AF594" s="31">
        <f t="shared" ref="AF594:AF597" si="406">+AC594-AG594</f>
        <v>0</v>
      </c>
      <c r="AG594" s="6"/>
      <c r="AH594" s="6"/>
      <c r="AI594" s="6"/>
      <c r="AJ594" s="6"/>
      <c r="AK594" s="861"/>
    </row>
    <row r="595" spans="2:37" x14ac:dyDescent="0.25">
      <c r="C595" s="46"/>
      <c r="D595" s="46"/>
      <c r="E595" s="46"/>
      <c r="F595" s="46"/>
      <c r="G595" s="46"/>
      <c r="H595" s="46"/>
      <c r="I595" s="46"/>
      <c r="J595" s="46"/>
      <c r="K595" s="46"/>
      <c r="L595" s="46"/>
      <c r="M595" s="46"/>
      <c r="N595" s="46"/>
      <c r="O595" s="42" t="s">
        <v>1557</v>
      </c>
      <c r="P595" s="40" t="s">
        <v>305</v>
      </c>
      <c r="Q595" s="42" t="s">
        <v>1358</v>
      </c>
      <c r="R595" s="132" t="s">
        <v>28</v>
      </c>
      <c r="S595" s="40" t="s">
        <v>694</v>
      </c>
      <c r="T595" s="63"/>
      <c r="U595" s="63"/>
      <c r="V595" s="6"/>
      <c r="W595" s="6"/>
      <c r="X595" s="6"/>
      <c r="Y595" s="1"/>
      <c r="Z595" s="58"/>
      <c r="AA595" s="1"/>
      <c r="AB595" s="1"/>
      <c r="AC595" s="23">
        <f t="shared" si="403"/>
        <v>0</v>
      </c>
      <c r="AD595" s="38">
        <f t="shared" si="404"/>
        <v>0</v>
      </c>
      <c r="AE595" s="31">
        <f t="shared" si="405"/>
        <v>0</v>
      </c>
      <c r="AF595" s="31">
        <f t="shared" si="406"/>
        <v>0</v>
      </c>
      <c r="AG595" s="6"/>
      <c r="AH595" s="6"/>
      <c r="AI595" s="6"/>
      <c r="AJ595" s="6"/>
      <c r="AK595" s="861"/>
    </row>
    <row r="596" spans="2:37" x14ac:dyDescent="0.25">
      <c r="C596" s="46"/>
      <c r="D596" s="46"/>
      <c r="E596" s="46"/>
      <c r="F596" s="46"/>
      <c r="G596" s="46"/>
      <c r="H596" s="46"/>
      <c r="I596" s="46"/>
      <c r="J596" s="46"/>
      <c r="K596" s="46"/>
      <c r="L596" s="46"/>
      <c r="M596" s="46"/>
      <c r="N596" s="46"/>
      <c r="O596" s="42" t="s">
        <v>1557</v>
      </c>
      <c r="P596" s="40" t="s">
        <v>465</v>
      </c>
      <c r="Q596" s="42" t="s">
        <v>1358</v>
      </c>
      <c r="R596" s="132" t="s">
        <v>2523</v>
      </c>
      <c r="S596" s="40" t="s">
        <v>2006</v>
      </c>
      <c r="T596" s="63"/>
      <c r="U596" s="63"/>
      <c r="V596" s="6"/>
      <c r="W596" s="6"/>
      <c r="X596" s="6"/>
      <c r="Y596" s="1"/>
      <c r="Z596" s="58"/>
      <c r="AA596" s="1"/>
      <c r="AB596" s="1"/>
      <c r="AC596" s="23">
        <f t="shared" si="403"/>
        <v>0</v>
      </c>
      <c r="AD596" s="38">
        <f t="shared" si="404"/>
        <v>0</v>
      </c>
      <c r="AE596" s="31">
        <f t="shared" si="405"/>
        <v>0</v>
      </c>
      <c r="AF596" s="31">
        <f t="shared" si="406"/>
        <v>0</v>
      </c>
      <c r="AG596" s="6"/>
      <c r="AH596" s="6"/>
      <c r="AI596" s="6"/>
      <c r="AJ596" s="6"/>
      <c r="AK596" s="861"/>
    </row>
    <row r="597" spans="2:37" x14ac:dyDescent="0.25">
      <c r="C597" s="46"/>
      <c r="D597" s="46"/>
      <c r="E597" s="46"/>
      <c r="F597" s="46"/>
      <c r="G597" s="46"/>
      <c r="H597" s="46"/>
      <c r="I597" s="46"/>
      <c r="J597" s="46"/>
      <c r="K597" s="46"/>
      <c r="L597" s="46"/>
      <c r="M597" s="46"/>
      <c r="N597" s="46"/>
      <c r="O597" s="42" t="s">
        <v>1557</v>
      </c>
      <c r="P597" s="40" t="s">
        <v>2131</v>
      </c>
      <c r="Q597" s="42" t="s">
        <v>1358</v>
      </c>
      <c r="R597" s="132" t="s">
        <v>29</v>
      </c>
      <c r="S597" s="40" t="s">
        <v>1507</v>
      </c>
      <c r="T597" s="63"/>
      <c r="U597" s="63"/>
      <c r="V597" s="6"/>
      <c r="W597" s="6"/>
      <c r="X597" s="6"/>
      <c r="Y597" s="1"/>
      <c r="Z597" s="58"/>
      <c r="AA597" s="1"/>
      <c r="AB597" s="1"/>
      <c r="AC597" s="23">
        <f t="shared" si="403"/>
        <v>0</v>
      </c>
      <c r="AD597" s="38">
        <f t="shared" si="404"/>
        <v>0</v>
      </c>
      <c r="AE597" s="31">
        <f t="shared" si="405"/>
        <v>0</v>
      </c>
      <c r="AF597" s="31">
        <f t="shared" si="406"/>
        <v>0</v>
      </c>
      <c r="AG597" s="6"/>
      <c r="AH597" s="6"/>
      <c r="AI597" s="6"/>
      <c r="AJ597" s="6"/>
      <c r="AK597" s="861"/>
    </row>
    <row r="598" spans="2:37" x14ac:dyDescent="0.25">
      <c r="C598" s="46"/>
      <c r="D598" s="46"/>
      <c r="E598" s="46"/>
      <c r="F598" s="46"/>
      <c r="G598" s="46"/>
      <c r="H598" s="46"/>
      <c r="I598" s="46"/>
      <c r="J598" s="46"/>
      <c r="K598" s="46"/>
      <c r="L598" s="46"/>
      <c r="M598" s="46"/>
      <c r="N598" s="46"/>
      <c r="O598" s="42" t="s">
        <v>225</v>
      </c>
      <c r="P598" s="20" t="s">
        <v>225</v>
      </c>
      <c r="Q598" s="42" t="s">
        <v>1358</v>
      </c>
      <c r="R598" s="20">
        <v>649</v>
      </c>
      <c r="S598" s="20" t="s">
        <v>1074</v>
      </c>
      <c r="T598" s="59"/>
      <c r="U598" s="59"/>
      <c r="V598" s="23">
        <f t="shared" ref="V598:V600" si="407">+T598-U598</f>
        <v>0</v>
      </c>
      <c r="W598" s="80" t="str">
        <f t="shared" ref="W598:W600" si="408">+IF(V598=0,"","A détailler")</f>
        <v/>
      </c>
      <c r="X598" s="6"/>
      <c r="Y598" s="38">
        <f t="shared" ref="Y598:Y600" si="409">-V598</f>
        <v>0</v>
      </c>
      <c r="Z598" s="57"/>
      <c r="AA598" s="6"/>
      <c r="AB598" s="6"/>
      <c r="AC598" s="6"/>
      <c r="AD598" s="6"/>
      <c r="AE598" s="6"/>
      <c r="AF598" s="6"/>
      <c r="AG598" s="6"/>
      <c r="AH598" s="6"/>
      <c r="AI598" s="6"/>
      <c r="AJ598" s="6"/>
      <c r="AK598" s="861"/>
    </row>
    <row r="599" spans="2:37" x14ac:dyDescent="0.25">
      <c r="C599" s="46"/>
      <c r="D599" s="46"/>
      <c r="E599" s="46"/>
      <c r="F599" s="46"/>
      <c r="G599" s="46"/>
      <c r="H599" s="46"/>
      <c r="I599" s="46"/>
      <c r="J599" s="46"/>
      <c r="K599" s="46"/>
      <c r="L599" s="46"/>
      <c r="M599" s="46"/>
      <c r="N599" s="46"/>
      <c r="O599" s="42" t="s">
        <v>225</v>
      </c>
      <c r="P599" s="20" t="s">
        <v>225</v>
      </c>
      <c r="Q599" s="42" t="s">
        <v>1358</v>
      </c>
      <c r="R599" s="20">
        <v>6491</v>
      </c>
      <c r="S599" s="20" t="s">
        <v>68</v>
      </c>
      <c r="T599" s="59"/>
      <c r="U599" s="59"/>
      <c r="V599" s="23">
        <f t="shared" si="407"/>
        <v>0</v>
      </c>
      <c r="W599" s="80" t="str">
        <f t="shared" si="408"/>
        <v/>
      </c>
      <c r="X599" s="6"/>
      <c r="Y599" s="38">
        <f t="shared" si="409"/>
        <v>0</v>
      </c>
      <c r="Z599" s="57"/>
      <c r="AA599" s="6"/>
      <c r="AB599" s="6"/>
      <c r="AC599" s="6"/>
      <c r="AD599" s="6"/>
      <c r="AE599" s="6"/>
      <c r="AF599" s="6"/>
      <c r="AG599" s="6"/>
      <c r="AH599" s="6"/>
      <c r="AI599" s="6"/>
      <c r="AJ599" s="6"/>
      <c r="AK599" s="861"/>
    </row>
    <row r="600" spans="2:37" x14ac:dyDescent="0.25">
      <c r="C600" s="46"/>
      <c r="D600" s="46"/>
      <c r="E600" s="46"/>
      <c r="F600" s="46"/>
      <c r="G600" s="46"/>
      <c r="H600" s="46"/>
      <c r="I600" s="46"/>
      <c r="J600" s="46"/>
      <c r="K600" s="46"/>
      <c r="L600" s="46"/>
      <c r="M600" s="46"/>
      <c r="N600" s="46"/>
      <c r="O600" s="42" t="s">
        <v>225</v>
      </c>
      <c r="P600" s="20" t="s">
        <v>225</v>
      </c>
      <c r="Q600" s="42" t="s">
        <v>1358</v>
      </c>
      <c r="R600" s="20">
        <v>6492</v>
      </c>
      <c r="S600" s="20" t="s">
        <v>741</v>
      </c>
      <c r="T600" s="59"/>
      <c r="U600" s="59"/>
      <c r="V600" s="23">
        <f t="shared" si="407"/>
        <v>0</v>
      </c>
      <c r="W600" s="80" t="str">
        <f t="shared" si="408"/>
        <v/>
      </c>
      <c r="X600" s="6"/>
      <c r="Y600" s="38">
        <f t="shared" si="409"/>
        <v>0</v>
      </c>
      <c r="Z600" s="57"/>
      <c r="AA600" s="6"/>
      <c r="AB600" s="6"/>
      <c r="AC600" s="6"/>
      <c r="AD600" s="6"/>
      <c r="AE600" s="6"/>
      <c r="AF600" s="6"/>
      <c r="AG600" s="6"/>
      <c r="AH600" s="6"/>
      <c r="AI600" s="6"/>
      <c r="AJ600" s="6"/>
      <c r="AK600" s="861"/>
    </row>
    <row r="601" spans="2:37" ht="20.399999999999999" x14ac:dyDescent="0.25">
      <c r="B601" s="24"/>
      <c r="C601" s="46"/>
      <c r="D601" s="46"/>
      <c r="E601" s="46"/>
      <c r="F601" s="46"/>
      <c r="G601" s="46"/>
      <c r="H601" s="46"/>
      <c r="I601" s="46"/>
      <c r="J601" s="46"/>
      <c r="K601" s="46"/>
      <c r="L601" s="46"/>
      <c r="M601" s="46"/>
      <c r="N601" s="46">
        <v>0</v>
      </c>
      <c r="O601" s="283" t="s">
        <v>1557</v>
      </c>
      <c r="P601" s="132" t="s">
        <v>34</v>
      </c>
      <c r="Q601" s="42" t="s">
        <v>1358</v>
      </c>
      <c r="R601" s="530" t="s">
        <v>34</v>
      </c>
      <c r="S601" s="40" t="s">
        <v>1362</v>
      </c>
      <c r="T601" s="63"/>
      <c r="U601" s="63"/>
      <c r="V601" s="6"/>
      <c r="W601" s="6"/>
      <c r="X601" s="6"/>
      <c r="Y601" s="1"/>
      <c r="Z601" s="58"/>
      <c r="AA601" s="1"/>
      <c r="AB601" s="1"/>
      <c r="AC601" s="23">
        <f t="shared" ref="AC601:AC605" si="410">+AA601+AB601+V601+Y601+X601</f>
        <v>0</v>
      </c>
      <c r="AD601" s="38">
        <f t="shared" ref="AD601:AD605" si="411">SUM(AF601:AJ601)</f>
        <v>0</v>
      </c>
      <c r="AE601" s="31">
        <f t="shared" ref="AE601:AE605" si="412">AC601-AD601</f>
        <v>0</v>
      </c>
      <c r="AF601" s="31">
        <f t="shared" ref="AF601:AF604" si="413">AC601</f>
        <v>0</v>
      </c>
      <c r="AG601" s="6"/>
      <c r="AH601" s="6"/>
      <c r="AI601" s="6"/>
      <c r="AJ601" s="6"/>
      <c r="AK601" s="861"/>
    </row>
    <row r="602" spans="2:37" ht="20.399999999999999" x14ac:dyDescent="0.25">
      <c r="B602" s="24"/>
      <c r="C602" s="46"/>
      <c r="D602" s="46"/>
      <c r="E602" s="46"/>
      <c r="F602" s="46"/>
      <c r="G602" s="46"/>
      <c r="H602" s="46"/>
      <c r="I602" s="46"/>
      <c r="J602" s="46"/>
      <c r="K602" s="46"/>
      <c r="L602" s="46"/>
      <c r="M602" s="46"/>
      <c r="N602" s="46">
        <v>0</v>
      </c>
      <c r="O602" s="283" t="s">
        <v>1557</v>
      </c>
      <c r="P602" s="132" t="s">
        <v>2533</v>
      </c>
      <c r="Q602" s="42" t="s">
        <v>1358</v>
      </c>
      <c r="R602" s="530" t="s">
        <v>2533</v>
      </c>
      <c r="S602" s="40" t="s">
        <v>2534</v>
      </c>
      <c r="T602" s="63"/>
      <c r="U602" s="63"/>
      <c r="V602" s="6"/>
      <c r="W602" s="6"/>
      <c r="X602" s="6"/>
      <c r="Y602" s="1"/>
      <c r="Z602" s="58"/>
      <c r="AA602" s="1"/>
      <c r="AB602" s="1"/>
      <c r="AC602" s="23">
        <f t="shared" si="410"/>
        <v>0</v>
      </c>
      <c r="AD602" s="38">
        <f t="shared" si="411"/>
        <v>0</v>
      </c>
      <c r="AE602" s="31">
        <f t="shared" si="412"/>
        <v>0</v>
      </c>
      <c r="AF602" s="31">
        <f t="shared" si="413"/>
        <v>0</v>
      </c>
      <c r="AG602" s="6"/>
      <c r="AH602" s="6"/>
      <c r="AI602" s="6"/>
      <c r="AJ602" s="6"/>
      <c r="AK602" s="861"/>
    </row>
    <row r="603" spans="2:37" ht="20.399999999999999" x14ac:dyDescent="0.25">
      <c r="B603" s="24"/>
      <c r="C603" s="46"/>
      <c r="D603" s="46"/>
      <c r="E603" s="46"/>
      <c r="F603" s="46"/>
      <c r="G603" s="46"/>
      <c r="H603" s="46"/>
      <c r="I603" s="46"/>
      <c r="J603" s="46"/>
      <c r="K603" s="46"/>
      <c r="L603" s="46"/>
      <c r="M603" s="46"/>
      <c r="N603" s="46">
        <v>0</v>
      </c>
      <c r="O603" s="283" t="s">
        <v>1557</v>
      </c>
      <c r="P603" s="132" t="s">
        <v>1059</v>
      </c>
      <c r="Q603" s="42" t="s">
        <v>1358</v>
      </c>
      <c r="R603" s="530" t="s">
        <v>1059</v>
      </c>
      <c r="S603" s="40" t="s">
        <v>1217</v>
      </c>
      <c r="T603" s="63"/>
      <c r="U603" s="63"/>
      <c r="V603" s="6"/>
      <c r="W603" s="6"/>
      <c r="X603" s="6"/>
      <c r="Y603" s="1"/>
      <c r="Z603" s="58"/>
      <c r="AA603" s="1"/>
      <c r="AB603" s="1"/>
      <c r="AC603" s="23">
        <f t="shared" si="410"/>
        <v>0</v>
      </c>
      <c r="AD603" s="38">
        <f t="shared" si="411"/>
        <v>0</v>
      </c>
      <c r="AE603" s="31">
        <f t="shared" si="412"/>
        <v>0</v>
      </c>
      <c r="AF603" s="31">
        <f t="shared" si="413"/>
        <v>0</v>
      </c>
      <c r="AG603" s="6"/>
      <c r="AH603" s="6"/>
      <c r="AI603" s="6"/>
      <c r="AJ603" s="6"/>
      <c r="AK603" s="861"/>
    </row>
    <row r="604" spans="2:37" ht="20.399999999999999" x14ac:dyDescent="0.25">
      <c r="B604" s="24"/>
      <c r="C604" s="46"/>
      <c r="D604" s="46"/>
      <c r="E604" s="46"/>
      <c r="F604" s="46"/>
      <c r="G604" s="46"/>
      <c r="H604" s="46"/>
      <c r="I604" s="46"/>
      <c r="J604" s="46"/>
      <c r="K604" s="46"/>
      <c r="L604" s="46"/>
      <c r="M604" s="46"/>
      <c r="N604" s="46">
        <v>0</v>
      </c>
      <c r="O604" s="283" t="s">
        <v>1557</v>
      </c>
      <c r="P604" s="132" t="s">
        <v>2359</v>
      </c>
      <c r="Q604" s="42" t="s">
        <v>1358</v>
      </c>
      <c r="R604" s="530" t="s">
        <v>2359</v>
      </c>
      <c r="S604" s="40" t="s">
        <v>1678</v>
      </c>
      <c r="T604" s="63"/>
      <c r="U604" s="63"/>
      <c r="V604" s="6"/>
      <c r="W604" s="6"/>
      <c r="X604" s="6"/>
      <c r="Y604" s="1"/>
      <c r="Z604" s="58"/>
      <c r="AA604" s="1"/>
      <c r="AB604" s="1"/>
      <c r="AC604" s="23">
        <f t="shared" si="410"/>
        <v>0</v>
      </c>
      <c r="AD604" s="38">
        <f t="shared" si="411"/>
        <v>0</v>
      </c>
      <c r="AE604" s="31">
        <f t="shared" si="412"/>
        <v>0</v>
      </c>
      <c r="AF604" s="31">
        <f t="shared" si="413"/>
        <v>0</v>
      </c>
      <c r="AG604" s="6"/>
      <c r="AH604" s="6"/>
      <c r="AI604" s="6"/>
      <c r="AJ604" s="6"/>
      <c r="AK604" s="861"/>
    </row>
    <row r="605" spans="2:37" x14ac:dyDescent="0.25">
      <c r="B605" s="24"/>
      <c r="C605" s="46"/>
      <c r="D605" s="46"/>
      <c r="E605" s="46"/>
      <c r="F605" s="46"/>
      <c r="G605" s="46"/>
      <c r="H605" s="46"/>
      <c r="I605" s="46"/>
      <c r="J605" s="46"/>
      <c r="K605" s="46"/>
      <c r="L605" s="46"/>
      <c r="M605" s="46"/>
      <c r="N605" s="46"/>
      <c r="O605" s="283" t="s">
        <v>1557</v>
      </c>
      <c r="P605" s="40" t="s">
        <v>1057</v>
      </c>
      <c r="Q605" s="42" t="s">
        <v>1358</v>
      </c>
      <c r="R605" s="512" t="s">
        <v>1057</v>
      </c>
      <c r="S605" s="213" t="s">
        <v>372</v>
      </c>
      <c r="T605" s="63"/>
      <c r="U605" s="63"/>
      <c r="V605" s="6"/>
      <c r="W605" s="6"/>
      <c r="X605" s="6"/>
      <c r="Y605" s="1"/>
      <c r="Z605" s="58"/>
      <c r="AA605" s="1"/>
      <c r="AB605" s="1"/>
      <c r="AC605" s="23">
        <f t="shared" si="410"/>
        <v>0</v>
      </c>
      <c r="AD605" s="38">
        <f t="shared" si="411"/>
        <v>0</v>
      </c>
      <c r="AE605" s="31">
        <f t="shared" si="412"/>
        <v>0</v>
      </c>
      <c r="AF605" s="6"/>
      <c r="AG605" s="6"/>
      <c r="AH605" s="6"/>
      <c r="AI605" s="6"/>
      <c r="AJ605" s="130">
        <f>AC605</f>
        <v>0</v>
      </c>
      <c r="AK605" s="861"/>
    </row>
    <row r="606" spans="2:37" x14ac:dyDescent="0.25">
      <c r="B606" s="24"/>
      <c r="C606" s="46"/>
      <c r="D606" s="46"/>
      <c r="E606" s="46"/>
      <c r="F606" s="46"/>
      <c r="G606" s="46"/>
      <c r="H606" s="46"/>
      <c r="I606" s="46"/>
      <c r="J606" s="46"/>
      <c r="K606" s="46"/>
      <c r="L606" s="46"/>
      <c r="M606" s="46"/>
      <c r="N606" s="46"/>
      <c r="O606" s="42" t="s">
        <v>225</v>
      </c>
      <c r="P606" s="20" t="s">
        <v>225</v>
      </c>
      <c r="Q606" s="42" t="s">
        <v>536</v>
      </c>
      <c r="R606" s="20">
        <v>65</v>
      </c>
      <c r="S606" s="20" t="s">
        <v>1252</v>
      </c>
      <c r="T606" s="59"/>
      <c r="U606" s="59"/>
      <c r="V606" s="23">
        <f t="shared" ref="V606:V609" si="414">+T606-U606</f>
        <v>0</v>
      </c>
      <c r="W606" s="80" t="str">
        <f>+IF(V606=0,"","A détailler")</f>
        <v/>
      </c>
      <c r="X606" s="6"/>
      <c r="Y606" s="38">
        <f>-V606</f>
        <v>0</v>
      </c>
      <c r="Z606" s="57"/>
      <c r="AA606" s="6"/>
      <c r="AB606" s="6"/>
      <c r="AC606" s="6"/>
      <c r="AD606" s="6"/>
      <c r="AE606" s="6"/>
      <c r="AF606" s="6"/>
      <c r="AG606" s="6"/>
      <c r="AH606" s="6"/>
      <c r="AI606" s="6"/>
      <c r="AJ606" s="6"/>
      <c r="AK606" s="861"/>
    </row>
    <row r="607" spans="2:37" ht="20.399999999999999" x14ac:dyDescent="0.25">
      <c r="B607" s="24"/>
      <c r="C607" s="46"/>
      <c r="D607" s="46"/>
      <c r="E607" s="46"/>
      <c r="F607" s="46"/>
      <c r="G607" s="46"/>
      <c r="H607" s="46"/>
      <c r="I607" s="46"/>
      <c r="J607" s="46"/>
      <c r="K607" s="46"/>
      <c r="L607" s="46"/>
      <c r="M607" s="46"/>
      <c r="N607" s="46"/>
      <c r="O607" s="42" t="s">
        <v>1557</v>
      </c>
      <c r="P607" s="40">
        <v>651</v>
      </c>
      <c r="Q607" s="42" t="s">
        <v>536</v>
      </c>
      <c r="R607" s="73">
        <v>651</v>
      </c>
      <c r="S607" s="40" t="s">
        <v>1028</v>
      </c>
      <c r="T607" s="59"/>
      <c r="U607" s="59"/>
      <c r="V607" s="23">
        <f t="shared" si="414"/>
        <v>0</v>
      </c>
      <c r="W607" s="6"/>
      <c r="X607" s="6"/>
      <c r="Y607" s="1"/>
      <c r="Z607" s="58"/>
      <c r="AA607" s="1"/>
      <c r="AB607" s="1"/>
      <c r="AC607" s="23">
        <f>+AA607+AB607+V607+Y607+X607</f>
        <v>0</v>
      </c>
      <c r="AD607" s="38">
        <f>SUM(AF607:AJ607)</f>
        <v>0</v>
      </c>
      <c r="AE607" s="31">
        <f>AC607-AD607</f>
        <v>0</v>
      </c>
      <c r="AF607" s="31">
        <f>AC607</f>
        <v>0</v>
      </c>
      <c r="AG607" s="6"/>
      <c r="AH607" s="6"/>
      <c r="AI607" s="6"/>
      <c r="AJ607" s="6"/>
      <c r="AK607" s="861"/>
    </row>
    <row r="608" spans="2:37" x14ac:dyDescent="0.25">
      <c r="B608" s="24"/>
      <c r="C608" s="46"/>
      <c r="D608" s="46"/>
      <c r="E608" s="46"/>
      <c r="F608" s="46"/>
      <c r="G608" s="46"/>
      <c r="H608" s="46"/>
      <c r="I608" s="46"/>
      <c r="J608" s="46"/>
      <c r="K608" s="46"/>
      <c r="L608" s="46"/>
      <c r="M608" s="46"/>
      <c r="N608" s="46"/>
      <c r="O608" s="42" t="s">
        <v>225</v>
      </c>
      <c r="P608" s="20" t="s">
        <v>225</v>
      </c>
      <c r="Q608" s="42" t="s">
        <v>536</v>
      </c>
      <c r="R608" s="20">
        <v>652</v>
      </c>
      <c r="S608" s="20" t="s">
        <v>2038</v>
      </c>
      <c r="T608" s="59"/>
      <c r="U608" s="59"/>
      <c r="V608" s="23">
        <f t="shared" si="414"/>
        <v>0</v>
      </c>
      <c r="W608" s="80" t="str">
        <f t="shared" ref="W608:W609" si="415">+IF(V608=0,"","A détailler")</f>
        <v/>
      </c>
      <c r="X608" s="6"/>
      <c r="Y608" s="38">
        <f t="shared" ref="Y608:Y609" si="416">-V608</f>
        <v>0</v>
      </c>
      <c r="Z608" s="57"/>
      <c r="AA608" s="6"/>
      <c r="AB608" s="6"/>
      <c r="AC608" s="6">
        <f>V608+AB608</f>
        <v>0</v>
      </c>
      <c r="AD608" s="6"/>
      <c r="AE608" s="6"/>
      <c r="AF608" s="6"/>
      <c r="AG608" s="6"/>
      <c r="AH608" s="6"/>
      <c r="AI608" s="6"/>
      <c r="AJ608" s="6"/>
      <c r="AK608" s="861"/>
    </row>
    <row r="609" spans="2:37" x14ac:dyDescent="0.25">
      <c r="B609" s="24"/>
      <c r="C609" s="46"/>
      <c r="D609" s="46"/>
      <c r="E609" s="46"/>
      <c r="F609" s="46"/>
      <c r="G609" s="46"/>
      <c r="H609" s="46"/>
      <c r="I609" s="46"/>
      <c r="J609" s="46"/>
      <c r="K609" s="46"/>
      <c r="L609" s="46"/>
      <c r="M609" s="46"/>
      <c r="N609" s="46"/>
      <c r="O609" s="42" t="s">
        <v>225</v>
      </c>
      <c r="P609" s="20" t="s">
        <v>225</v>
      </c>
      <c r="Q609" s="42" t="s">
        <v>536</v>
      </c>
      <c r="R609" s="20">
        <v>6521</v>
      </c>
      <c r="S609" s="20" t="s">
        <v>398</v>
      </c>
      <c r="T609" s="59"/>
      <c r="U609" s="59"/>
      <c r="V609" s="23">
        <f t="shared" si="414"/>
        <v>0</v>
      </c>
      <c r="W609" s="80" t="str">
        <f t="shared" si="415"/>
        <v/>
      </c>
      <c r="X609" s="6"/>
      <c r="Y609" s="38">
        <f t="shared" si="416"/>
        <v>0</v>
      </c>
      <c r="Z609" s="57"/>
      <c r="AA609" s="6"/>
      <c r="AB609" s="6"/>
      <c r="AC609" s="6"/>
      <c r="AD609" s="6"/>
      <c r="AE609" s="6"/>
      <c r="AF609" s="6"/>
      <c r="AG609" s="6"/>
      <c r="AH609" s="6"/>
      <c r="AI609" s="6"/>
      <c r="AJ609" s="6"/>
      <c r="AK609" s="861"/>
    </row>
    <row r="610" spans="2:37" x14ac:dyDescent="0.25">
      <c r="B610" s="24"/>
      <c r="C610" s="46"/>
      <c r="D610" s="46"/>
      <c r="E610" s="46"/>
      <c r="F610" s="46"/>
      <c r="G610" s="46"/>
      <c r="H610" s="46"/>
      <c r="I610" s="46"/>
      <c r="J610" s="46"/>
      <c r="K610" s="46"/>
      <c r="L610" s="46"/>
      <c r="M610" s="46"/>
      <c r="N610" s="46"/>
      <c r="O610" s="42" t="s">
        <v>1557</v>
      </c>
      <c r="P610" s="54" t="s">
        <v>1222</v>
      </c>
      <c r="Q610" s="232" t="s">
        <v>536</v>
      </c>
      <c r="R610" s="254" t="s">
        <v>1222</v>
      </c>
      <c r="S610" s="54" t="s">
        <v>2537</v>
      </c>
      <c r="T610" s="63"/>
      <c r="U610" s="63"/>
      <c r="V610" s="6"/>
      <c r="W610" s="6"/>
      <c r="X610" s="6"/>
      <c r="Y610" s="1"/>
      <c r="Z610" s="58"/>
      <c r="AA610" s="1"/>
      <c r="AB610" s="1"/>
      <c r="AC610" s="23">
        <f t="shared" ref="AC610:AC611" si="417">+AA610+AB610+V610+Y610+X610</f>
        <v>0</v>
      </c>
      <c r="AD610" s="38">
        <f t="shared" ref="AD610:AD611" si="418">SUM(AF610:AJ610)</f>
        <v>0</v>
      </c>
      <c r="AE610" s="31">
        <f t="shared" ref="AE610:AE611" si="419">AC610-AD610</f>
        <v>0</v>
      </c>
      <c r="AF610" s="31">
        <f t="shared" ref="AF610:AF611" si="420">AC610</f>
        <v>0</v>
      </c>
      <c r="AG610" s="6"/>
      <c r="AH610" s="6"/>
      <c r="AI610" s="6"/>
      <c r="AJ610" s="6"/>
      <c r="AK610" s="861"/>
    </row>
    <row r="611" spans="2:37" x14ac:dyDescent="0.25">
      <c r="B611" s="24"/>
      <c r="C611" s="46"/>
      <c r="D611" s="46"/>
      <c r="E611" s="46"/>
      <c r="F611" s="46"/>
      <c r="G611" s="46"/>
      <c r="H611" s="46"/>
      <c r="I611" s="46"/>
      <c r="J611" s="46"/>
      <c r="K611" s="46"/>
      <c r="L611" s="46"/>
      <c r="M611" s="46"/>
      <c r="N611" s="46"/>
      <c r="O611" s="42" t="s">
        <v>1557</v>
      </c>
      <c r="P611" s="54" t="s">
        <v>2194</v>
      </c>
      <c r="Q611" s="232" t="s">
        <v>536</v>
      </c>
      <c r="R611" s="254" t="s">
        <v>2194</v>
      </c>
      <c r="S611" s="54" t="s">
        <v>193</v>
      </c>
      <c r="T611" s="63"/>
      <c r="U611" s="63"/>
      <c r="V611" s="6"/>
      <c r="W611" s="6"/>
      <c r="X611" s="6"/>
      <c r="Y611" s="1"/>
      <c r="Z611" s="58"/>
      <c r="AA611" s="1"/>
      <c r="AB611" s="1"/>
      <c r="AC611" s="23">
        <f t="shared" si="417"/>
        <v>0</v>
      </c>
      <c r="AD611" s="38">
        <f t="shared" si="418"/>
        <v>0</v>
      </c>
      <c r="AE611" s="31">
        <f t="shared" si="419"/>
        <v>0</v>
      </c>
      <c r="AF611" s="31">
        <f t="shared" si="420"/>
        <v>0</v>
      </c>
      <c r="AG611" s="6"/>
      <c r="AH611" s="6"/>
      <c r="AI611" s="6"/>
      <c r="AJ611" s="6"/>
      <c r="AK611" s="861"/>
    </row>
    <row r="612" spans="2:37" x14ac:dyDescent="0.25">
      <c r="B612" s="24"/>
      <c r="C612" s="46"/>
      <c r="D612" s="46"/>
      <c r="E612" s="46"/>
      <c r="F612" s="46"/>
      <c r="G612" s="46"/>
      <c r="H612" s="46"/>
      <c r="I612" s="46"/>
      <c r="J612" s="46"/>
      <c r="K612" s="46"/>
      <c r="L612" s="46"/>
      <c r="M612" s="46"/>
      <c r="N612" s="46"/>
      <c r="O612" s="42" t="s">
        <v>225</v>
      </c>
      <c r="P612" s="20" t="s">
        <v>225</v>
      </c>
      <c r="Q612" s="232" t="s">
        <v>536</v>
      </c>
      <c r="R612" s="20">
        <v>6522</v>
      </c>
      <c r="S612" s="20" t="s">
        <v>2562</v>
      </c>
      <c r="T612" s="59"/>
      <c r="U612" s="59"/>
      <c r="V612" s="23">
        <f>+T612-U612</f>
        <v>0</v>
      </c>
      <c r="W612" s="80" t="str">
        <f>+IF(V612=0,"","A détailler")</f>
        <v/>
      </c>
      <c r="X612" s="6"/>
      <c r="Y612" s="38">
        <f>-V612</f>
        <v>0</v>
      </c>
      <c r="Z612" s="57"/>
      <c r="AA612" s="6"/>
      <c r="AB612" s="6"/>
      <c r="AC612" s="6"/>
      <c r="AD612" s="6"/>
      <c r="AE612" s="6"/>
      <c r="AF612" s="6"/>
      <c r="AG612" s="6"/>
      <c r="AH612" s="6"/>
      <c r="AI612" s="6"/>
      <c r="AJ612" s="6"/>
      <c r="AK612" s="861"/>
    </row>
    <row r="613" spans="2:37" x14ac:dyDescent="0.25">
      <c r="B613" s="24"/>
      <c r="C613" s="46"/>
      <c r="D613" s="46"/>
      <c r="E613" s="46"/>
      <c r="F613" s="46"/>
      <c r="G613" s="46"/>
      <c r="H613" s="46"/>
      <c r="I613" s="46"/>
      <c r="J613" s="46"/>
      <c r="K613" s="46"/>
      <c r="L613" s="46"/>
      <c r="M613" s="46"/>
      <c r="N613" s="46"/>
      <c r="O613" s="42" t="s">
        <v>1557</v>
      </c>
      <c r="P613" s="54" t="s">
        <v>550</v>
      </c>
      <c r="Q613" s="232" t="s">
        <v>536</v>
      </c>
      <c r="R613" s="254" t="s">
        <v>550</v>
      </c>
      <c r="S613" s="54" t="s">
        <v>549</v>
      </c>
      <c r="T613" s="63"/>
      <c r="U613" s="63"/>
      <c r="V613" s="6"/>
      <c r="W613" s="6"/>
      <c r="X613" s="6"/>
      <c r="Y613" s="1"/>
      <c r="Z613" s="58"/>
      <c r="AA613" s="1"/>
      <c r="AB613" s="1"/>
      <c r="AC613" s="23">
        <f t="shared" ref="AC613:AC614" si="421">+AA613+AB613+V613+Y613+X613</f>
        <v>0</v>
      </c>
      <c r="AD613" s="38">
        <f t="shared" ref="AD613:AD614" si="422">SUM(AF613:AJ613)</f>
        <v>0</v>
      </c>
      <c r="AE613" s="31">
        <f t="shared" ref="AE613:AE614" si="423">AC613-AD613</f>
        <v>0</v>
      </c>
      <c r="AF613" s="31">
        <f t="shared" ref="AF613:AF614" si="424">AC613</f>
        <v>0</v>
      </c>
      <c r="AG613" s="6"/>
      <c r="AH613" s="6"/>
      <c r="AI613" s="6"/>
      <c r="AJ613" s="6"/>
      <c r="AK613" s="861"/>
    </row>
    <row r="614" spans="2:37" x14ac:dyDescent="0.25">
      <c r="B614" s="24"/>
      <c r="C614" s="46"/>
      <c r="D614" s="46"/>
      <c r="E614" s="46"/>
      <c r="F614" s="46"/>
      <c r="G614" s="46"/>
      <c r="H614" s="46"/>
      <c r="I614" s="46"/>
      <c r="J614" s="46"/>
      <c r="K614" s="46"/>
      <c r="L614" s="46"/>
      <c r="M614" s="46"/>
      <c r="N614" s="46"/>
      <c r="O614" s="42" t="s">
        <v>1557</v>
      </c>
      <c r="P614" s="54" t="s">
        <v>895</v>
      </c>
      <c r="Q614" s="232" t="s">
        <v>536</v>
      </c>
      <c r="R614" s="254" t="s">
        <v>895</v>
      </c>
      <c r="S614" s="54" t="s">
        <v>1856</v>
      </c>
      <c r="T614" s="63"/>
      <c r="U614" s="63"/>
      <c r="V614" s="6"/>
      <c r="W614" s="6"/>
      <c r="X614" s="6"/>
      <c r="Y614" s="1"/>
      <c r="Z614" s="58"/>
      <c r="AA614" s="1"/>
      <c r="AB614" s="1"/>
      <c r="AC614" s="23">
        <f t="shared" si="421"/>
        <v>0</v>
      </c>
      <c r="AD614" s="38">
        <f t="shared" si="422"/>
        <v>0</v>
      </c>
      <c r="AE614" s="31">
        <f t="shared" si="423"/>
        <v>0</v>
      </c>
      <c r="AF614" s="31">
        <f t="shared" si="424"/>
        <v>0</v>
      </c>
      <c r="AG614" s="6"/>
      <c r="AH614" s="6"/>
      <c r="AI614" s="6"/>
      <c r="AJ614" s="6"/>
      <c r="AK614" s="861"/>
    </row>
    <row r="615" spans="2:37" x14ac:dyDescent="0.25">
      <c r="B615" s="24"/>
      <c r="C615" s="46"/>
      <c r="D615" s="46"/>
      <c r="E615" s="46"/>
      <c r="F615" s="46"/>
      <c r="G615" s="46"/>
      <c r="H615" s="46"/>
      <c r="I615" s="46"/>
      <c r="J615" s="46"/>
      <c r="K615" s="46"/>
      <c r="L615" s="46"/>
      <c r="M615" s="46"/>
      <c r="N615" s="46"/>
      <c r="O615" s="42" t="s">
        <v>225</v>
      </c>
      <c r="P615" s="20" t="s">
        <v>225</v>
      </c>
      <c r="Q615" s="232" t="s">
        <v>536</v>
      </c>
      <c r="R615" s="20">
        <v>6523</v>
      </c>
      <c r="S615" s="20" t="s">
        <v>2563</v>
      </c>
      <c r="T615" s="59"/>
      <c r="U615" s="59"/>
      <c r="V615" s="23">
        <f>+T615-U615</f>
        <v>0</v>
      </c>
      <c r="W615" s="80" t="str">
        <f>+IF(V615=0,"","A détailler")</f>
        <v/>
      </c>
      <c r="X615" s="6"/>
      <c r="Y615" s="38">
        <f>-V615</f>
        <v>0</v>
      </c>
      <c r="Z615" s="57"/>
      <c r="AA615" s="6"/>
      <c r="AB615" s="6"/>
      <c r="AC615" s="6"/>
      <c r="AD615" s="6"/>
      <c r="AE615" s="6"/>
      <c r="AF615" s="6"/>
      <c r="AG615" s="6"/>
      <c r="AH615" s="6"/>
      <c r="AI615" s="6"/>
      <c r="AJ615" s="6"/>
      <c r="AK615" s="861"/>
    </row>
    <row r="616" spans="2:37" x14ac:dyDescent="0.25">
      <c r="B616" s="24"/>
      <c r="C616" s="46"/>
      <c r="D616" s="46"/>
      <c r="E616" s="46"/>
      <c r="F616" s="46"/>
      <c r="G616" s="46"/>
      <c r="H616" s="46"/>
      <c r="I616" s="46"/>
      <c r="J616" s="46"/>
      <c r="K616" s="46"/>
      <c r="L616" s="46"/>
      <c r="M616" s="46"/>
      <c r="N616" s="46"/>
      <c r="O616" s="42" t="s">
        <v>1557</v>
      </c>
      <c r="P616" s="54" t="s">
        <v>2538</v>
      </c>
      <c r="Q616" s="232" t="s">
        <v>536</v>
      </c>
      <c r="R616" s="254" t="s">
        <v>2538</v>
      </c>
      <c r="S616" s="54" t="s">
        <v>189</v>
      </c>
      <c r="T616" s="63"/>
      <c r="U616" s="63"/>
      <c r="V616" s="6"/>
      <c r="W616" s="6"/>
      <c r="X616" s="6"/>
      <c r="Y616" s="1"/>
      <c r="Z616" s="58"/>
      <c r="AA616" s="1"/>
      <c r="AB616" s="1"/>
      <c r="AC616" s="23">
        <f t="shared" ref="AC616:AC617" si="425">+AA616+AB616+V616+Y616+X616</f>
        <v>0</v>
      </c>
      <c r="AD616" s="38">
        <f t="shared" ref="AD616:AD617" si="426">SUM(AF616:AJ616)</f>
        <v>0</v>
      </c>
      <c r="AE616" s="31">
        <f t="shared" ref="AE616:AE617" si="427">AC616-AD616</f>
        <v>0</v>
      </c>
      <c r="AF616" s="31">
        <f t="shared" ref="AF616:AF617" si="428">AC616</f>
        <v>0</v>
      </c>
      <c r="AG616" s="6"/>
      <c r="AH616" s="6"/>
      <c r="AI616" s="6"/>
      <c r="AJ616" s="6"/>
      <c r="AK616" s="861"/>
    </row>
    <row r="617" spans="2:37" x14ac:dyDescent="0.25">
      <c r="B617" s="24"/>
      <c r="C617" s="46"/>
      <c r="D617" s="46"/>
      <c r="E617" s="46"/>
      <c r="F617" s="46"/>
      <c r="G617" s="46"/>
      <c r="H617" s="46"/>
      <c r="I617" s="46"/>
      <c r="J617" s="46"/>
      <c r="K617" s="46"/>
      <c r="L617" s="46"/>
      <c r="M617" s="46"/>
      <c r="N617" s="46"/>
      <c r="O617" s="42" t="s">
        <v>1557</v>
      </c>
      <c r="P617" s="54" t="s">
        <v>2195</v>
      </c>
      <c r="Q617" s="232" t="s">
        <v>536</v>
      </c>
      <c r="R617" s="254" t="s">
        <v>2195</v>
      </c>
      <c r="S617" s="54" t="s">
        <v>703</v>
      </c>
      <c r="T617" s="63"/>
      <c r="U617" s="63"/>
      <c r="V617" s="6"/>
      <c r="W617" s="6"/>
      <c r="X617" s="6"/>
      <c r="Y617" s="1"/>
      <c r="Z617" s="58"/>
      <c r="AA617" s="1"/>
      <c r="AB617" s="1"/>
      <c r="AC617" s="23">
        <f t="shared" si="425"/>
        <v>0</v>
      </c>
      <c r="AD617" s="38">
        <f t="shared" si="426"/>
        <v>0</v>
      </c>
      <c r="AE617" s="31">
        <f t="shared" si="427"/>
        <v>0</v>
      </c>
      <c r="AF617" s="31">
        <f t="shared" si="428"/>
        <v>0</v>
      </c>
      <c r="AG617" s="6"/>
      <c r="AH617" s="6"/>
      <c r="AI617" s="6"/>
      <c r="AJ617" s="6"/>
      <c r="AK617" s="861"/>
    </row>
    <row r="618" spans="2:37" x14ac:dyDescent="0.25">
      <c r="B618" s="24"/>
      <c r="C618" s="46"/>
      <c r="D618" s="46"/>
      <c r="E618" s="46"/>
      <c r="F618" s="46"/>
      <c r="G618" s="46"/>
      <c r="H618" s="46"/>
      <c r="I618" s="46"/>
      <c r="J618" s="46"/>
      <c r="K618" s="46"/>
      <c r="L618" s="46"/>
      <c r="M618" s="46"/>
      <c r="N618" s="46"/>
      <c r="O618" s="42" t="s">
        <v>225</v>
      </c>
      <c r="P618" s="20" t="s">
        <v>225</v>
      </c>
      <c r="Q618" s="232" t="s">
        <v>536</v>
      </c>
      <c r="R618" s="20">
        <v>6528</v>
      </c>
      <c r="S618" s="20" t="s">
        <v>2564</v>
      </c>
      <c r="T618" s="59"/>
      <c r="U618" s="59"/>
      <c r="V618" s="23">
        <f>+T618-U618</f>
        <v>0</v>
      </c>
      <c r="W618" s="80" t="str">
        <f>+IF(V618=0,"","A détailler")</f>
        <v/>
      </c>
      <c r="X618" s="6"/>
      <c r="Y618" s="38">
        <f>-V618</f>
        <v>0</v>
      </c>
      <c r="Z618" s="57"/>
      <c r="AA618" s="6"/>
      <c r="AB618" s="6"/>
      <c r="AC618" s="6"/>
      <c r="AD618" s="6"/>
      <c r="AE618" s="6"/>
      <c r="AF618" s="6"/>
      <c r="AG618" s="6"/>
      <c r="AH618" s="6"/>
      <c r="AI618" s="6"/>
      <c r="AJ618" s="6"/>
      <c r="AK618" s="861"/>
    </row>
    <row r="619" spans="2:37" x14ac:dyDescent="0.25">
      <c r="B619" s="24"/>
      <c r="C619" s="46"/>
      <c r="D619" s="46"/>
      <c r="E619" s="46"/>
      <c r="F619" s="46"/>
      <c r="G619" s="46"/>
      <c r="H619" s="46"/>
      <c r="I619" s="46"/>
      <c r="J619" s="46"/>
      <c r="K619" s="46"/>
      <c r="L619" s="46"/>
      <c r="M619" s="46"/>
      <c r="N619" s="46"/>
      <c r="O619" s="42" t="s">
        <v>1557</v>
      </c>
      <c r="P619" s="54" t="s">
        <v>2021</v>
      </c>
      <c r="Q619" s="232" t="s">
        <v>536</v>
      </c>
      <c r="R619" s="254" t="s">
        <v>2021</v>
      </c>
      <c r="S619" s="54" t="s">
        <v>1366</v>
      </c>
      <c r="T619" s="63"/>
      <c r="U619" s="63"/>
      <c r="V619" s="6"/>
      <c r="W619" s="6"/>
      <c r="X619" s="6"/>
      <c r="Y619" s="1"/>
      <c r="Z619" s="58"/>
      <c r="AA619" s="1"/>
      <c r="AB619" s="1"/>
      <c r="AC619" s="23">
        <f t="shared" ref="AC619:AC622" si="429">+AA619+AB619+V619+Y619+X619</f>
        <v>0</v>
      </c>
      <c r="AD619" s="38">
        <f t="shared" ref="AD619:AD622" si="430">SUM(AF619:AJ619)</f>
        <v>0</v>
      </c>
      <c r="AE619" s="31">
        <f t="shared" ref="AE619:AE622" si="431">AC619-AD619</f>
        <v>0</v>
      </c>
      <c r="AF619" s="31">
        <f t="shared" ref="AF619:AF622" si="432">AC619</f>
        <v>0</v>
      </c>
      <c r="AG619" s="6"/>
      <c r="AH619" s="6"/>
      <c r="AI619" s="6"/>
      <c r="AJ619" s="6"/>
      <c r="AK619" s="861"/>
    </row>
    <row r="620" spans="2:37" x14ac:dyDescent="0.25">
      <c r="B620" s="24"/>
      <c r="C620" s="46"/>
      <c r="D620" s="46"/>
      <c r="E620" s="46"/>
      <c r="F620" s="46"/>
      <c r="G620" s="46"/>
      <c r="H620" s="46"/>
      <c r="I620" s="46"/>
      <c r="J620" s="46"/>
      <c r="K620" s="46"/>
      <c r="L620" s="46"/>
      <c r="M620" s="46"/>
      <c r="N620" s="46"/>
      <c r="O620" s="42" t="s">
        <v>1557</v>
      </c>
      <c r="P620" s="54" t="s">
        <v>897</v>
      </c>
      <c r="Q620" s="232" t="s">
        <v>536</v>
      </c>
      <c r="R620" s="254" t="s">
        <v>897</v>
      </c>
      <c r="S620" s="54" t="s">
        <v>896</v>
      </c>
      <c r="T620" s="63"/>
      <c r="U620" s="63"/>
      <c r="V620" s="6"/>
      <c r="W620" s="6"/>
      <c r="X620" s="6"/>
      <c r="Y620" s="1"/>
      <c r="Z620" s="58"/>
      <c r="AA620" s="1"/>
      <c r="AB620" s="1"/>
      <c r="AC620" s="23">
        <f t="shared" si="429"/>
        <v>0</v>
      </c>
      <c r="AD620" s="38">
        <f t="shared" si="430"/>
        <v>0</v>
      </c>
      <c r="AE620" s="31">
        <f t="shared" si="431"/>
        <v>0</v>
      </c>
      <c r="AF620" s="31">
        <f t="shared" si="432"/>
        <v>0</v>
      </c>
      <c r="AG620" s="6"/>
      <c r="AH620" s="6"/>
      <c r="AI620" s="6"/>
      <c r="AJ620" s="6"/>
      <c r="AK620" s="861"/>
    </row>
    <row r="621" spans="2:37" x14ac:dyDescent="0.25">
      <c r="B621" s="24"/>
      <c r="C621" s="46"/>
      <c r="D621" s="46"/>
      <c r="E621" s="46"/>
      <c r="F621" s="46"/>
      <c r="G621" s="46"/>
      <c r="H621" s="46"/>
      <c r="I621" s="46"/>
      <c r="J621" s="46"/>
      <c r="K621" s="46"/>
      <c r="L621" s="46"/>
      <c r="M621" s="46"/>
      <c r="N621" s="46"/>
      <c r="O621" s="42" t="s">
        <v>1557</v>
      </c>
      <c r="P621" s="54">
        <v>653</v>
      </c>
      <c r="Q621" s="232" t="s">
        <v>536</v>
      </c>
      <c r="R621" s="153">
        <v>653</v>
      </c>
      <c r="S621" s="54" t="s">
        <v>2014</v>
      </c>
      <c r="T621" s="59"/>
      <c r="U621" s="59"/>
      <c r="V621" s="23">
        <f t="shared" ref="V621:V659" si="433">+T621-U621</f>
        <v>0</v>
      </c>
      <c r="W621" s="6"/>
      <c r="X621" s="6"/>
      <c r="Y621" s="1"/>
      <c r="Z621" s="58"/>
      <c r="AA621" s="1"/>
      <c r="AB621" s="1"/>
      <c r="AC621" s="23">
        <f t="shared" si="429"/>
        <v>0</v>
      </c>
      <c r="AD621" s="38">
        <f t="shared" si="430"/>
        <v>0</v>
      </c>
      <c r="AE621" s="31">
        <f t="shared" si="431"/>
        <v>0</v>
      </c>
      <c r="AF621" s="31">
        <f t="shared" si="432"/>
        <v>0</v>
      </c>
      <c r="AG621" s="6"/>
      <c r="AH621" s="6"/>
      <c r="AI621" s="6"/>
      <c r="AJ621" s="6"/>
      <c r="AK621" s="861"/>
    </row>
    <row r="622" spans="2:37" x14ac:dyDescent="0.25">
      <c r="C622" s="46"/>
      <c r="D622" s="46"/>
      <c r="E622" s="46"/>
      <c r="F622" s="46"/>
      <c r="G622" s="46"/>
      <c r="H622" s="46"/>
      <c r="I622" s="46"/>
      <c r="J622" s="46"/>
      <c r="K622" s="46"/>
      <c r="L622" s="46"/>
      <c r="M622" s="46"/>
      <c r="N622" s="46"/>
      <c r="O622" s="42" t="s">
        <v>1557</v>
      </c>
      <c r="P622" s="54">
        <v>654</v>
      </c>
      <c r="Q622" s="232" t="s">
        <v>536</v>
      </c>
      <c r="R622" s="73">
        <v>654</v>
      </c>
      <c r="S622" s="16" t="s">
        <v>2337</v>
      </c>
      <c r="T622" s="59"/>
      <c r="U622" s="59"/>
      <c r="V622" s="23">
        <f t="shared" si="433"/>
        <v>0</v>
      </c>
      <c r="W622" s="6"/>
      <c r="X622" s="87">
        <f>+V623+V624</f>
        <v>0</v>
      </c>
      <c r="Y622" s="1"/>
      <c r="Z622" s="58"/>
      <c r="AA622" s="1"/>
      <c r="AB622" s="1"/>
      <c r="AC622" s="23">
        <f t="shared" si="429"/>
        <v>0</v>
      </c>
      <c r="AD622" s="38">
        <f t="shared" si="430"/>
        <v>0</v>
      </c>
      <c r="AE622" s="31">
        <f t="shared" si="431"/>
        <v>0</v>
      </c>
      <c r="AF622" s="31">
        <f t="shared" si="432"/>
        <v>0</v>
      </c>
      <c r="AG622" s="6"/>
      <c r="AH622" s="6"/>
      <c r="AI622" s="6"/>
      <c r="AJ622" s="6"/>
      <c r="AK622" s="861"/>
    </row>
    <row r="623" spans="2:37" x14ac:dyDescent="0.25">
      <c r="C623" s="46"/>
      <c r="D623" s="46"/>
      <c r="E623" s="46"/>
      <c r="F623" s="46"/>
      <c r="G623" s="46"/>
      <c r="H623" s="46"/>
      <c r="I623" s="46"/>
      <c r="J623" s="46"/>
      <c r="K623" s="46"/>
      <c r="L623" s="46"/>
      <c r="M623" s="46"/>
      <c r="N623" s="46"/>
      <c r="O623" s="42" t="s">
        <v>225</v>
      </c>
      <c r="P623" s="20" t="s">
        <v>225</v>
      </c>
      <c r="Q623" s="232" t="s">
        <v>536</v>
      </c>
      <c r="R623" s="20">
        <v>6541</v>
      </c>
      <c r="S623" s="20" t="s">
        <v>230</v>
      </c>
      <c r="T623" s="59"/>
      <c r="U623" s="59"/>
      <c r="V623" s="23">
        <f t="shared" si="433"/>
        <v>0</v>
      </c>
      <c r="W623" s="87" t="str">
        <f t="shared" ref="W623:W624" si="434">+IF(V623=0,"","Regroupement auto en 654")</f>
        <v/>
      </c>
      <c r="X623" s="87">
        <f t="shared" ref="X623:X624" si="435">-V623</f>
        <v>0</v>
      </c>
      <c r="Y623" s="6"/>
      <c r="Z623" s="57"/>
      <c r="AA623" s="6"/>
      <c r="AB623" s="6"/>
      <c r="AC623" s="6"/>
      <c r="AD623" s="6"/>
      <c r="AE623" s="6"/>
      <c r="AF623" s="6"/>
      <c r="AG623" s="6"/>
      <c r="AH623" s="6"/>
      <c r="AI623" s="6"/>
      <c r="AJ623" s="6"/>
      <c r="AK623" s="861"/>
    </row>
    <row r="624" spans="2:37" x14ac:dyDescent="0.25">
      <c r="C624" s="46"/>
      <c r="D624" s="46"/>
      <c r="E624" s="46"/>
      <c r="F624" s="46"/>
      <c r="G624" s="46"/>
      <c r="H624" s="46"/>
      <c r="I624" s="46"/>
      <c r="J624" s="46"/>
      <c r="K624" s="46"/>
      <c r="L624" s="46"/>
      <c r="M624" s="46"/>
      <c r="N624" s="46"/>
      <c r="O624" s="42" t="s">
        <v>225</v>
      </c>
      <c r="P624" s="20" t="s">
        <v>225</v>
      </c>
      <c r="Q624" s="232" t="s">
        <v>536</v>
      </c>
      <c r="R624" s="20">
        <v>6542</v>
      </c>
      <c r="S624" s="20" t="s">
        <v>1548</v>
      </c>
      <c r="T624" s="59"/>
      <c r="U624" s="59"/>
      <c r="V624" s="23">
        <f t="shared" si="433"/>
        <v>0</v>
      </c>
      <c r="W624" s="87" t="str">
        <f t="shared" si="434"/>
        <v/>
      </c>
      <c r="X624" s="87">
        <f t="shared" si="435"/>
        <v>0</v>
      </c>
      <c r="Y624" s="6"/>
      <c r="Z624" s="57"/>
      <c r="AA624" s="6"/>
      <c r="AB624" s="6"/>
      <c r="AC624" s="6"/>
      <c r="AD624" s="6"/>
      <c r="AE624" s="6"/>
      <c r="AF624" s="6"/>
      <c r="AG624" s="6"/>
      <c r="AH624" s="6"/>
      <c r="AI624" s="6"/>
      <c r="AJ624" s="6"/>
      <c r="AK624" s="861"/>
    </row>
    <row r="625" spans="3:37" x14ac:dyDescent="0.25">
      <c r="C625" s="46"/>
      <c r="D625" s="46"/>
      <c r="E625" s="46"/>
      <c r="F625" s="46"/>
      <c r="G625" s="46"/>
      <c r="H625" s="46"/>
      <c r="I625" s="46"/>
      <c r="J625" s="46"/>
      <c r="K625" s="46"/>
      <c r="L625" s="46"/>
      <c r="M625" s="46"/>
      <c r="N625" s="46"/>
      <c r="O625" s="42" t="s">
        <v>1557</v>
      </c>
      <c r="P625" s="54">
        <v>655</v>
      </c>
      <c r="Q625" s="232" t="s">
        <v>536</v>
      </c>
      <c r="R625" s="73">
        <v>655</v>
      </c>
      <c r="S625" s="16" t="s">
        <v>514</v>
      </c>
      <c r="T625" s="59"/>
      <c r="U625" s="59"/>
      <c r="V625" s="23">
        <f t="shared" si="433"/>
        <v>0</v>
      </c>
      <c r="W625" s="6"/>
      <c r="X625" s="87">
        <f>+V626+V627</f>
        <v>0</v>
      </c>
      <c r="Y625" s="1"/>
      <c r="Z625" s="58"/>
      <c r="AA625" s="1"/>
      <c r="AB625" s="1"/>
      <c r="AC625" s="23">
        <f>+AA625+AB625+V625+Y625+X625</f>
        <v>0</v>
      </c>
      <c r="AD625" s="38">
        <f>SUM(AF625:AJ625)</f>
        <v>0</v>
      </c>
      <c r="AE625" s="31">
        <f>AC625-AD625</f>
        <v>0</v>
      </c>
      <c r="AF625" s="31">
        <f>+AC625-AG625</f>
        <v>0</v>
      </c>
      <c r="AG625" s="1"/>
      <c r="AH625" s="6"/>
      <c r="AI625" s="6"/>
      <c r="AJ625" s="6"/>
      <c r="AK625" s="861"/>
    </row>
    <row r="626" spans="3:37" x14ac:dyDescent="0.25">
      <c r="C626" s="46"/>
      <c r="D626" s="46"/>
      <c r="E626" s="46"/>
      <c r="F626" s="46"/>
      <c r="G626" s="46"/>
      <c r="H626" s="46"/>
      <c r="I626" s="46"/>
      <c r="J626" s="46"/>
      <c r="K626" s="46"/>
      <c r="L626" s="46"/>
      <c r="M626" s="46"/>
      <c r="N626" s="46"/>
      <c r="O626" s="42" t="s">
        <v>225</v>
      </c>
      <c r="P626" s="20" t="s">
        <v>225</v>
      </c>
      <c r="Q626" s="232" t="s">
        <v>536</v>
      </c>
      <c r="R626" s="20">
        <v>6556</v>
      </c>
      <c r="S626" s="20" t="s">
        <v>1891</v>
      </c>
      <c r="T626" s="59"/>
      <c r="U626" s="59"/>
      <c r="V626" s="23">
        <f t="shared" si="433"/>
        <v>0</v>
      </c>
      <c r="W626" s="87" t="str">
        <f t="shared" ref="W626:W627" si="436">+IF(V626=0,"","Regroupement auto en 655")</f>
        <v/>
      </c>
      <c r="X626" s="87">
        <f t="shared" ref="X626:X627" si="437">-V626</f>
        <v>0</v>
      </c>
      <c r="Y626" s="6"/>
      <c r="Z626" s="57"/>
      <c r="AA626" s="6"/>
      <c r="AB626" s="6"/>
      <c r="AC626" s="6"/>
      <c r="AD626" s="6"/>
      <c r="AE626" s="6"/>
      <c r="AF626" s="6"/>
      <c r="AG626" s="6"/>
      <c r="AH626" s="6"/>
      <c r="AI626" s="6"/>
      <c r="AJ626" s="6"/>
      <c r="AK626" s="861"/>
    </row>
    <row r="627" spans="3:37" x14ac:dyDescent="0.25">
      <c r="C627" s="46"/>
      <c r="D627" s="46"/>
      <c r="E627" s="46"/>
      <c r="F627" s="46"/>
      <c r="G627" s="46"/>
      <c r="H627" s="46"/>
      <c r="I627" s="46"/>
      <c r="J627" s="46"/>
      <c r="K627" s="46"/>
      <c r="L627" s="46"/>
      <c r="M627" s="46"/>
      <c r="N627" s="46"/>
      <c r="O627" s="42" t="s">
        <v>225</v>
      </c>
      <c r="P627" s="20" t="s">
        <v>225</v>
      </c>
      <c r="Q627" s="232" t="s">
        <v>536</v>
      </c>
      <c r="R627" s="20">
        <v>6558</v>
      </c>
      <c r="S627" s="20" t="s">
        <v>1253</v>
      </c>
      <c r="T627" s="59"/>
      <c r="U627" s="59"/>
      <c r="V627" s="23">
        <f t="shared" si="433"/>
        <v>0</v>
      </c>
      <c r="W627" s="87" t="str">
        <f t="shared" si="436"/>
        <v/>
      </c>
      <c r="X627" s="87">
        <f t="shared" si="437"/>
        <v>0</v>
      </c>
      <c r="Y627" s="6"/>
      <c r="Z627" s="57"/>
      <c r="AA627" s="6"/>
      <c r="AB627" s="6"/>
      <c r="AC627" s="6"/>
      <c r="AD627" s="6"/>
      <c r="AE627" s="6"/>
      <c r="AF627" s="6"/>
      <c r="AG627" s="6"/>
      <c r="AH627" s="6"/>
      <c r="AI627" s="6"/>
      <c r="AJ627" s="6"/>
      <c r="AK627" s="861"/>
    </row>
    <row r="628" spans="3:37" x14ac:dyDescent="0.25">
      <c r="C628" s="46"/>
      <c r="D628" s="46"/>
      <c r="E628" s="46"/>
      <c r="F628" s="46"/>
      <c r="G628" s="46"/>
      <c r="H628" s="46"/>
      <c r="I628" s="46"/>
      <c r="J628" s="46"/>
      <c r="K628" s="46"/>
      <c r="L628" s="46"/>
      <c r="M628" s="46"/>
      <c r="N628" s="46"/>
      <c r="O628" s="42" t="s">
        <v>1557</v>
      </c>
      <c r="P628" s="40">
        <v>657</v>
      </c>
      <c r="Q628" s="232" t="s">
        <v>536</v>
      </c>
      <c r="R628" s="73">
        <v>657</v>
      </c>
      <c r="S628" s="40" t="s">
        <v>1339</v>
      </c>
      <c r="T628" s="59"/>
      <c r="U628" s="59"/>
      <c r="V628" s="23">
        <f t="shared" si="433"/>
        <v>0</v>
      </c>
      <c r="W628" s="6"/>
      <c r="X628" s="87">
        <f>SUM(V629:V630)</f>
        <v>0</v>
      </c>
      <c r="Y628" s="1"/>
      <c r="Z628" s="58"/>
      <c r="AA628" s="1"/>
      <c r="AB628" s="1"/>
      <c r="AC628" s="23">
        <f>+AA628+AB628+V628+Y628+X628</f>
        <v>0</v>
      </c>
      <c r="AD628" s="38">
        <f>SUM(AF628:AJ628)</f>
        <v>0</v>
      </c>
      <c r="AE628" s="31">
        <f>AC628-AD628</f>
        <v>0</v>
      </c>
      <c r="AF628" s="31">
        <f>+AC628-AG628</f>
        <v>0</v>
      </c>
      <c r="AG628" s="1"/>
      <c r="AH628" s="6"/>
      <c r="AI628" s="6"/>
      <c r="AJ628" s="6"/>
      <c r="AK628" s="861"/>
    </row>
    <row r="629" spans="3:37" x14ac:dyDescent="0.25">
      <c r="C629" s="46"/>
      <c r="D629" s="46"/>
      <c r="E629" s="46"/>
      <c r="F629" s="46"/>
      <c r="G629" s="46"/>
      <c r="H629" s="46"/>
      <c r="I629" s="46"/>
      <c r="J629" s="46"/>
      <c r="K629" s="46"/>
      <c r="L629" s="46"/>
      <c r="M629" s="46"/>
      <c r="N629" s="46"/>
      <c r="O629" s="42" t="s">
        <v>225</v>
      </c>
      <c r="P629" s="20" t="s">
        <v>225</v>
      </c>
      <c r="Q629" s="232" t="s">
        <v>536</v>
      </c>
      <c r="R629" s="20">
        <v>6571</v>
      </c>
      <c r="S629" s="20" t="s">
        <v>1892</v>
      </c>
      <c r="T629" s="59"/>
      <c r="U629" s="59"/>
      <c r="V629" s="23">
        <f t="shared" si="433"/>
        <v>0</v>
      </c>
      <c r="W629" s="87" t="str">
        <f t="shared" ref="W629:W630" si="438">+IF(V629=0,"","Regroupement auto en 657")</f>
        <v/>
      </c>
      <c r="X629" s="87">
        <f t="shared" ref="X629:X630" si="439">-V629</f>
        <v>0</v>
      </c>
      <c r="Y629" s="6"/>
      <c r="Z629" s="57"/>
      <c r="AA629" s="6"/>
      <c r="AB629" s="6"/>
      <c r="AC629" s="6"/>
      <c r="AD629" s="6"/>
      <c r="AE629" s="6"/>
      <c r="AF629" s="6"/>
      <c r="AG629" s="6"/>
      <c r="AH629" s="6"/>
      <c r="AI629" s="6"/>
      <c r="AJ629" s="6"/>
      <c r="AK629" s="861"/>
    </row>
    <row r="630" spans="3:37" x14ac:dyDescent="0.25">
      <c r="C630" s="46"/>
      <c r="D630" s="46"/>
      <c r="E630" s="46"/>
      <c r="F630" s="46"/>
      <c r="G630" s="46"/>
      <c r="H630" s="46"/>
      <c r="I630" s="46"/>
      <c r="J630" s="46"/>
      <c r="K630" s="46"/>
      <c r="L630" s="46"/>
      <c r="M630" s="46"/>
      <c r="N630" s="46"/>
      <c r="O630" s="42" t="s">
        <v>225</v>
      </c>
      <c r="P630" s="20" t="s">
        <v>225</v>
      </c>
      <c r="Q630" s="232" t="s">
        <v>536</v>
      </c>
      <c r="R630" s="20">
        <v>6578</v>
      </c>
      <c r="S630" s="20" t="s">
        <v>1711</v>
      </c>
      <c r="T630" s="59"/>
      <c r="U630" s="59"/>
      <c r="V630" s="23">
        <f t="shared" si="433"/>
        <v>0</v>
      </c>
      <c r="W630" s="87" t="str">
        <f t="shared" si="438"/>
        <v/>
      </c>
      <c r="X630" s="87">
        <f t="shared" si="439"/>
        <v>0</v>
      </c>
      <c r="Y630" s="6"/>
      <c r="Z630" s="57"/>
      <c r="AA630" s="6"/>
      <c r="AB630" s="6"/>
      <c r="AC630" s="6"/>
      <c r="AD630" s="6"/>
      <c r="AE630" s="6"/>
      <c r="AF630" s="6"/>
      <c r="AG630" s="6"/>
      <c r="AH630" s="6"/>
      <c r="AI630" s="6"/>
      <c r="AJ630" s="6"/>
      <c r="AK630" s="861"/>
    </row>
    <row r="631" spans="3:37" x14ac:dyDescent="0.25">
      <c r="C631" s="46"/>
      <c r="D631" s="46"/>
      <c r="E631" s="46"/>
      <c r="F631" s="46"/>
      <c r="G631" s="46"/>
      <c r="H631" s="46"/>
      <c r="I631" s="46"/>
      <c r="J631" s="46"/>
      <c r="K631" s="46"/>
      <c r="L631" s="46"/>
      <c r="M631" s="46"/>
      <c r="N631" s="46"/>
      <c r="O631" s="42" t="s">
        <v>1557</v>
      </c>
      <c r="P631" s="40">
        <v>658</v>
      </c>
      <c r="Q631" s="232" t="s">
        <v>536</v>
      </c>
      <c r="R631" s="73">
        <v>658</v>
      </c>
      <c r="S631" s="40" t="s">
        <v>526</v>
      </c>
      <c r="T631" s="59"/>
      <c r="U631" s="59"/>
      <c r="V631" s="23">
        <f t="shared" si="433"/>
        <v>0</v>
      </c>
      <c r="W631" s="6"/>
      <c r="X631" s="87">
        <f>SUM(V632:V636)</f>
        <v>0</v>
      </c>
      <c r="Y631" s="1"/>
      <c r="Z631" s="58"/>
      <c r="AA631" s="1"/>
      <c r="AB631" s="1"/>
      <c r="AC631" s="23">
        <f>+AA631+AB631+V631+Y631+X631</f>
        <v>0</v>
      </c>
      <c r="AD631" s="38">
        <f>SUM(AF631:AJ631)</f>
        <v>0</v>
      </c>
      <c r="AE631" s="31">
        <f>AC631-AD631</f>
        <v>0</v>
      </c>
      <c r="AF631" s="31">
        <f>+AC631-AG631</f>
        <v>0</v>
      </c>
      <c r="AG631" s="1"/>
      <c r="AH631" s="6"/>
      <c r="AI631" s="6"/>
      <c r="AJ631" s="6"/>
      <c r="AK631" s="861"/>
    </row>
    <row r="632" spans="3:37" ht="21" customHeight="1" x14ac:dyDescent="0.25">
      <c r="C632" s="46"/>
      <c r="D632" s="46"/>
      <c r="E632" s="46"/>
      <c r="F632" s="46"/>
      <c r="G632" s="46"/>
      <c r="H632" s="46"/>
      <c r="I632" s="46"/>
      <c r="J632" s="46"/>
      <c r="K632" s="46"/>
      <c r="L632" s="46"/>
      <c r="M632" s="46"/>
      <c r="N632" s="46"/>
      <c r="O632" s="42" t="s">
        <v>225</v>
      </c>
      <c r="P632" s="20" t="s">
        <v>225</v>
      </c>
      <c r="Q632" s="232" t="s">
        <v>536</v>
      </c>
      <c r="R632" s="20">
        <v>6581</v>
      </c>
      <c r="S632" s="20" t="s">
        <v>386</v>
      </c>
      <c r="T632" s="59"/>
      <c r="U632" s="59"/>
      <c r="V632" s="23">
        <f t="shared" si="433"/>
        <v>0</v>
      </c>
      <c r="W632" s="87" t="str">
        <f t="shared" ref="W632:W636" si="440">+IF(V632=0,"","Regroupement auto en 658")</f>
        <v/>
      </c>
      <c r="X632" s="87">
        <f t="shared" ref="X632:X636" si="441">-V632</f>
        <v>0</v>
      </c>
      <c r="Y632" s="6"/>
      <c r="Z632" s="57"/>
      <c r="AA632" s="6"/>
      <c r="AB632" s="6"/>
      <c r="AC632" s="6"/>
      <c r="AD632" s="6"/>
      <c r="AE632" s="6"/>
      <c r="AF632" s="6"/>
      <c r="AG632" s="6"/>
      <c r="AH632" s="6"/>
      <c r="AI632" s="6"/>
      <c r="AJ632" s="6"/>
      <c r="AK632" s="861"/>
    </row>
    <row r="633" spans="3:37" ht="22.5" customHeight="1" x14ac:dyDescent="0.25">
      <c r="C633" s="46"/>
      <c r="D633" s="46"/>
      <c r="E633" s="46"/>
      <c r="F633" s="46"/>
      <c r="G633" s="46"/>
      <c r="H633" s="46"/>
      <c r="I633" s="46"/>
      <c r="J633" s="46"/>
      <c r="K633" s="46"/>
      <c r="L633" s="46"/>
      <c r="M633" s="46"/>
      <c r="N633" s="46"/>
      <c r="O633" s="42" t="s">
        <v>225</v>
      </c>
      <c r="P633" s="20" t="s">
        <v>225</v>
      </c>
      <c r="Q633" s="232" t="s">
        <v>536</v>
      </c>
      <c r="R633" s="20">
        <v>6582</v>
      </c>
      <c r="S633" s="20" t="s">
        <v>1877</v>
      </c>
      <c r="T633" s="59"/>
      <c r="U633" s="59"/>
      <c r="V633" s="23">
        <f t="shared" si="433"/>
        <v>0</v>
      </c>
      <c r="W633" s="87" t="str">
        <f t="shared" si="440"/>
        <v/>
      </c>
      <c r="X633" s="87">
        <f t="shared" si="441"/>
        <v>0</v>
      </c>
      <c r="Y633" s="6"/>
      <c r="Z633" s="57"/>
      <c r="AA633" s="6"/>
      <c r="AB633" s="6"/>
      <c r="AC633" s="6"/>
      <c r="AD633" s="6"/>
      <c r="AE633" s="6"/>
      <c r="AF633" s="6"/>
      <c r="AG633" s="6"/>
      <c r="AH633" s="6"/>
      <c r="AI633" s="6"/>
      <c r="AJ633" s="6"/>
      <c r="AK633" s="861"/>
    </row>
    <row r="634" spans="3:37" ht="21" customHeight="1" x14ac:dyDescent="0.25">
      <c r="C634" s="46"/>
      <c r="D634" s="46"/>
      <c r="E634" s="46"/>
      <c r="F634" s="46"/>
      <c r="G634" s="46"/>
      <c r="H634" s="46"/>
      <c r="I634" s="46"/>
      <c r="J634" s="46"/>
      <c r="K634" s="46"/>
      <c r="L634" s="46"/>
      <c r="M634" s="46"/>
      <c r="N634" s="46"/>
      <c r="O634" s="42" t="s">
        <v>225</v>
      </c>
      <c r="P634" s="20" t="s">
        <v>225</v>
      </c>
      <c r="Q634" s="232" t="s">
        <v>536</v>
      </c>
      <c r="R634" s="20">
        <v>6585</v>
      </c>
      <c r="S634" s="20" t="s">
        <v>1395</v>
      </c>
      <c r="T634" s="59"/>
      <c r="U634" s="59"/>
      <c r="V634" s="23">
        <f t="shared" si="433"/>
        <v>0</v>
      </c>
      <c r="W634" s="87" t="str">
        <f t="shared" si="440"/>
        <v/>
      </c>
      <c r="X634" s="87">
        <f t="shared" si="441"/>
        <v>0</v>
      </c>
      <c r="Y634" s="6"/>
      <c r="Z634" s="57"/>
      <c r="AA634" s="6"/>
      <c r="AB634" s="6"/>
      <c r="AC634" s="6"/>
      <c r="AD634" s="6"/>
      <c r="AE634" s="6"/>
      <c r="AF634" s="6"/>
      <c r="AG634" s="6"/>
      <c r="AH634" s="6"/>
      <c r="AI634" s="6"/>
      <c r="AJ634" s="6"/>
      <c r="AK634" s="861"/>
    </row>
    <row r="635" spans="3:37" ht="22.5" customHeight="1" x14ac:dyDescent="0.25">
      <c r="C635" s="46"/>
      <c r="D635" s="46"/>
      <c r="E635" s="46"/>
      <c r="F635" s="46"/>
      <c r="G635" s="46"/>
      <c r="H635" s="46"/>
      <c r="I635" s="46"/>
      <c r="J635" s="46"/>
      <c r="K635" s="46"/>
      <c r="L635" s="46"/>
      <c r="M635" s="46"/>
      <c r="N635" s="46"/>
      <c r="O635" s="42" t="s">
        <v>225</v>
      </c>
      <c r="P635" s="20" t="s">
        <v>225</v>
      </c>
      <c r="Q635" s="232" t="s">
        <v>536</v>
      </c>
      <c r="R635" s="20">
        <v>6586</v>
      </c>
      <c r="S635" s="20" t="s">
        <v>2568</v>
      </c>
      <c r="T635" s="59"/>
      <c r="U635" s="59"/>
      <c r="V635" s="23">
        <f t="shared" si="433"/>
        <v>0</v>
      </c>
      <c r="W635" s="87" t="str">
        <f t="shared" si="440"/>
        <v/>
      </c>
      <c r="X635" s="87">
        <f t="shared" si="441"/>
        <v>0</v>
      </c>
      <c r="Y635" s="6"/>
      <c r="Z635" s="57"/>
      <c r="AA635" s="6"/>
      <c r="AB635" s="6"/>
      <c r="AC635" s="6"/>
      <c r="AD635" s="6"/>
      <c r="AE635" s="6"/>
      <c r="AF635" s="6"/>
      <c r="AG635" s="6"/>
      <c r="AH635" s="6"/>
      <c r="AI635" s="6"/>
      <c r="AJ635" s="6"/>
      <c r="AK635" s="861"/>
    </row>
    <row r="636" spans="3:37" ht="22.5" customHeight="1" x14ac:dyDescent="0.25">
      <c r="C636" s="46"/>
      <c r="D636" s="46"/>
      <c r="E636" s="46"/>
      <c r="F636" s="46"/>
      <c r="G636" s="46"/>
      <c r="H636" s="46"/>
      <c r="I636" s="46"/>
      <c r="J636" s="46"/>
      <c r="K636" s="46"/>
      <c r="L636" s="46"/>
      <c r="M636" s="46"/>
      <c r="N636" s="46"/>
      <c r="O636" s="42" t="s">
        <v>225</v>
      </c>
      <c r="P636" s="20" t="s">
        <v>225</v>
      </c>
      <c r="Q636" s="232" t="s">
        <v>536</v>
      </c>
      <c r="R636" s="20">
        <v>6588</v>
      </c>
      <c r="S636" s="20" t="s">
        <v>933</v>
      </c>
      <c r="T636" s="59"/>
      <c r="U636" s="59"/>
      <c r="V636" s="23">
        <f t="shared" si="433"/>
        <v>0</v>
      </c>
      <c r="W636" s="87" t="str">
        <f t="shared" si="440"/>
        <v/>
      </c>
      <c r="X636" s="87">
        <f t="shared" si="441"/>
        <v>0</v>
      </c>
      <c r="Y636" s="6"/>
      <c r="Z636" s="57"/>
      <c r="AA636" s="6"/>
      <c r="AB636" s="6"/>
      <c r="AC636" s="6"/>
      <c r="AD636" s="6"/>
      <c r="AE636" s="6"/>
      <c r="AF636" s="6"/>
      <c r="AG636" s="6"/>
      <c r="AH636" s="6"/>
      <c r="AI636" s="6"/>
      <c r="AJ636" s="6"/>
      <c r="AK636" s="861"/>
    </row>
    <row r="637" spans="3:37" ht="22.5" customHeight="1" x14ac:dyDescent="0.25">
      <c r="C637" s="46"/>
      <c r="D637" s="46"/>
      <c r="E637" s="46"/>
      <c r="F637" s="46"/>
      <c r="G637" s="46"/>
      <c r="H637" s="46"/>
      <c r="I637" s="46"/>
      <c r="J637" s="46"/>
      <c r="K637" s="46"/>
      <c r="L637" s="46"/>
      <c r="M637" s="46"/>
      <c r="N637" s="46"/>
      <c r="O637" s="42" t="s">
        <v>225</v>
      </c>
      <c r="P637" s="20" t="s">
        <v>225</v>
      </c>
      <c r="Q637" s="232" t="s">
        <v>2524</v>
      </c>
      <c r="R637" s="20">
        <v>661</v>
      </c>
      <c r="S637" s="20" t="s">
        <v>2049</v>
      </c>
      <c r="T637" s="59"/>
      <c r="U637" s="59"/>
      <c r="V637" s="23">
        <f t="shared" si="433"/>
        <v>0</v>
      </c>
      <c r="W637" s="80" t="str">
        <f>+IF(V637=0,"","A détailler")</f>
        <v/>
      </c>
      <c r="X637" s="6"/>
      <c r="Y637" s="38">
        <f>-V637</f>
        <v>0</v>
      </c>
      <c r="Z637" s="57"/>
      <c r="AA637" s="6"/>
      <c r="AB637" s="6"/>
      <c r="AC637" s="6"/>
      <c r="AD637" s="6"/>
      <c r="AE637" s="6"/>
      <c r="AF637" s="6"/>
      <c r="AG637" s="6"/>
      <c r="AH637" s="6"/>
      <c r="AI637" s="6"/>
      <c r="AJ637" s="6"/>
      <c r="AK637" s="861"/>
    </row>
    <row r="638" spans="3:37" x14ac:dyDescent="0.25">
      <c r="C638" s="46"/>
      <c r="D638" s="46"/>
      <c r="E638" s="46"/>
      <c r="F638" s="46"/>
      <c r="G638" s="46"/>
      <c r="H638" s="46"/>
      <c r="I638" s="46"/>
      <c r="J638" s="46"/>
      <c r="K638" s="46"/>
      <c r="L638" s="46"/>
      <c r="M638" s="46"/>
      <c r="N638" s="46"/>
      <c r="O638" s="42" t="s">
        <v>1557</v>
      </c>
      <c r="P638" s="54">
        <v>6611</v>
      </c>
      <c r="Q638" s="232" t="s">
        <v>2524</v>
      </c>
      <c r="R638" s="73">
        <v>6611</v>
      </c>
      <c r="S638" s="16" t="s">
        <v>23</v>
      </c>
      <c r="T638" s="59"/>
      <c r="U638" s="59"/>
      <c r="V638" s="23">
        <f t="shared" si="433"/>
        <v>0</v>
      </c>
      <c r="W638" s="6"/>
      <c r="X638" s="87">
        <f>SUM(V639:V640)</f>
        <v>0</v>
      </c>
      <c r="Y638" s="1"/>
      <c r="Z638" s="58"/>
      <c r="AA638" s="1"/>
      <c r="AB638" s="1"/>
      <c r="AC638" s="23">
        <f>+AA638+AB638+V638+Y638+X638</f>
        <v>0</v>
      </c>
      <c r="AD638" s="38">
        <f>SUM(AF638:AJ638)</f>
        <v>0</v>
      </c>
      <c r="AE638" s="31">
        <f>AC638-AD638</f>
        <v>0</v>
      </c>
      <c r="AF638" s="31">
        <f>AC638</f>
        <v>0</v>
      </c>
      <c r="AG638" s="6"/>
      <c r="AH638" s="6"/>
      <c r="AI638" s="6"/>
      <c r="AJ638" s="6"/>
      <c r="AK638" s="861"/>
    </row>
    <row r="639" spans="3:37" x14ac:dyDescent="0.25">
      <c r="C639" s="46"/>
      <c r="D639" s="46"/>
      <c r="E639" s="46"/>
      <c r="F639" s="46"/>
      <c r="G639" s="46"/>
      <c r="H639" s="46"/>
      <c r="I639" s="46"/>
      <c r="J639" s="46"/>
      <c r="K639" s="46"/>
      <c r="L639" s="46"/>
      <c r="M639" s="46"/>
      <c r="N639" s="46"/>
      <c r="O639" s="42" t="s">
        <v>225</v>
      </c>
      <c r="P639" s="20" t="s">
        <v>225</v>
      </c>
      <c r="Q639" s="232" t="s">
        <v>2524</v>
      </c>
      <c r="R639" s="20">
        <v>66111</v>
      </c>
      <c r="S639" s="20" t="s">
        <v>2217</v>
      </c>
      <c r="T639" s="59"/>
      <c r="U639" s="59"/>
      <c r="V639" s="23">
        <f t="shared" si="433"/>
        <v>0</v>
      </c>
      <c r="W639" s="87" t="str">
        <f t="shared" ref="W639:W640" si="442">+IF(V639=0,"","Regroupement auto en 6611")</f>
        <v/>
      </c>
      <c r="X639" s="87">
        <f t="shared" ref="X639:X640" si="443">-V639</f>
        <v>0</v>
      </c>
      <c r="Y639" s="6"/>
      <c r="Z639" s="57"/>
      <c r="AA639" s="6"/>
      <c r="AB639" s="6"/>
      <c r="AC639" s="6"/>
      <c r="AD639" s="6"/>
      <c r="AE639" s="6"/>
      <c r="AF639" s="6"/>
      <c r="AG639" s="6"/>
      <c r="AH639" s="6"/>
      <c r="AI639" s="6"/>
      <c r="AJ639" s="6"/>
      <c r="AK639" s="861"/>
    </row>
    <row r="640" spans="3:37" x14ac:dyDescent="0.25">
      <c r="C640" s="46"/>
      <c r="D640" s="46"/>
      <c r="E640" s="46"/>
      <c r="F640" s="46"/>
      <c r="G640" s="46"/>
      <c r="H640" s="46"/>
      <c r="I640" s="46"/>
      <c r="J640" s="46"/>
      <c r="K640" s="46"/>
      <c r="L640" s="46"/>
      <c r="M640" s="46"/>
      <c r="N640" s="46"/>
      <c r="O640" s="42" t="s">
        <v>225</v>
      </c>
      <c r="P640" s="20" t="s">
        <v>225</v>
      </c>
      <c r="Q640" s="232" t="s">
        <v>2524</v>
      </c>
      <c r="R640" s="20">
        <v>66112</v>
      </c>
      <c r="S640" s="20" t="s">
        <v>1380</v>
      </c>
      <c r="T640" s="59"/>
      <c r="U640" s="59"/>
      <c r="V640" s="23">
        <f t="shared" si="433"/>
        <v>0</v>
      </c>
      <c r="W640" s="87" t="str">
        <f t="shared" si="442"/>
        <v/>
      </c>
      <c r="X640" s="87">
        <f t="shared" si="443"/>
        <v>0</v>
      </c>
      <c r="Y640" s="6"/>
      <c r="Z640" s="57"/>
      <c r="AA640" s="6"/>
      <c r="AB640" s="6"/>
      <c r="AC640" s="6"/>
      <c r="AD640" s="6"/>
      <c r="AE640" s="6"/>
      <c r="AF640" s="6"/>
      <c r="AG640" s="6"/>
      <c r="AH640" s="6"/>
      <c r="AI640" s="6"/>
      <c r="AJ640" s="6"/>
      <c r="AK640" s="861"/>
    </row>
    <row r="641" spans="3:37" x14ac:dyDescent="0.25">
      <c r="C641" s="46"/>
      <c r="D641" s="46"/>
      <c r="E641" s="46"/>
      <c r="F641" s="46"/>
      <c r="G641" s="46"/>
      <c r="H641" s="46"/>
      <c r="I641" s="46"/>
      <c r="J641" s="46"/>
      <c r="K641" s="46"/>
      <c r="L641" s="46"/>
      <c r="M641" s="46"/>
      <c r="N641" s="46"/>
      <c r="O641" s="42" t="s">
        <v>1557</v>
      </c>
      <c r="P641" s="40">
        <v>6615</v>
      </c>
      <c r="Q641" s="232" t="s">
        <v>2524</v>
      </c>
      <c r="R641" s="73">
        <v>6615</v>
      </c>
      <c r="S641" s="16" t="s">
        <v>1336</v>
      </c>
      <c r="T641" s="59"/>
      <c r="U641" s="59"/>
      <c r="V641" s="23">
        <f t="shared" si="433"/>
        <v>0</v>
      </c>
      <c r="W641" s="6"/>
      <c r="X641" s="6"/>
      <c r="Y641" s="1"/>
      <c r="Z641" s="58"/>
      <c r="AA641" s="1"/>
      <c r="AB641" s="1"/>
      <c r="AC641" s="23">
        <f t="shared" ref="AC641:AC648" si="444">+AA641+AB641+V641+Y641+X641</f>
        <v>0</v>
      </c>
      <c r="AD641" s="38">
        <f t="shared" ref="AD641:AD648" si="445">SUM(AF641:AJ641)</f>
        <v>0</v>
      </c>
      <c r="AE641" s="31">
        <f t="shared" ref="AE641:AE648" si="446">AC641-AD641</f>
        <v>0</v>
      </c>
      <c r="AF641" s="31">
        <f>AC641</f>
        <v>0</v>
      </c>
      <c r="AG641" s="6"/>
      <c r="AH641" s="6"/>
      <c r="AI641" s="6"/>
      <c r="AJ641" s="6"/>
      <c r="AK641" s="861"/>
    </row>
    <row r="642" spans="3:37" x14ac:dyDescent="0.25">
      <c r="C642" s="46"/>
      <c r="D642" s="46"/>
      <c r="E642" s="46"/>
      <c r="F642" s="46"/>
      <c r="G642" s="46"/>
      <c r="H642" s="46"/>
      <c r="I642" s="46"/>
      <c r="J642" s="46"/>
      <c r="K642" s="46"/>
      <c r="L642" s="46"/>
      <c r="M642" s="46"/>
      <c r="N642" s="46"/>
      <c r="O642" s="42" t="s">
        <v>1557</v>
      </c>
      <c r="P642" s="40">
        <v>6616</v>
      </c>
      <c r="Q642" s="232" t="s">
        <v>2524</v>
      </c>
      <c r="R642" s="244">
        <v>6616</v>
      </c>
      <c r="S642" s="213" t="s">
        <v>179</v>
      </c>
      <c r="T642" s="59"/>
      <c r="U642" s="59"/>
      <c r="V642" s="23">
        <f t="shared" si="433"/>
        <v>0</v>
      </c>
      <c r="W642" s="6"/>
      <c r="X642" s="6"/>
      <c r="Y642" s="1"/>
      <c r="Z642" s="58"/>
      <c r="AA642" s="1"/>
      <c r="AB642" s="1"/>
      <c r="AC642" s="23">
        <f t="shared" si="444"/>
        <v>0</v>
      </c>
      <c r="AD642" s="38">
        <f t="shared" si="445"/>
        <v>0</v>
      </c>
      <c r="AE642" s="31">
        <f t="shared" si="446"/>
        <v>0</v>
      </c>
      <c r="AF642" s="6"/>
      <c r="AG642" s="6"/>
      <c r="AH642" s="6"/>
      <c r="AI642" s="6"/>
      <c r="AJ642" s="130">
        <f t="shared" ref="AJ642:AJ648" si="447">AC642</f>
        <v>0</v>
      </c>
      <c r="AK642" s="861"/>
    </row>
    <row r="643" spans="3:37" x14ac:dyDescent="0.25">
      <c r="C643" s="46"/>
      <c r="D643" s="46"/>
      <c r="E643" s="46"/>
      <c r="F643" s="46"/>
      <c r="G643" s="46"/>
      <c r="H643" s="46"/>
      <c r="I643" s="46"/>
      <c r="J643" s="46"/>
      <c r="K643" s="46"/>
      <c r="L643" s="46"/>
      <c r="M643" s="46"/>
      <c r="N643" s="46"/>
      <c r="O643" s="42" t="s">
        <v>1557</v>
      </c>
      <c r="P643" s="40">
        <v>6618</v>
      </c>
      <c r="Q643" s="232" t="s">
        <v>2524</v>
      </c>
      <c r="R643" s="244">
        <v>6618</v>
      </c>
      <c r="S643" s="213" t="s">
        <v>1835</v>
      </c>
      <c r="T643" s="59"/>
      <c r="U643" s="59"/>
      <c r="V643" s="23">
        <f t="shared" si="433"/>
        <v>0</v>
      </c>
      <c r="W643" s="6"/>
      <c r="X643" s="6"/>
      <c r="Y643" s="1"/>
      <c r="Z643" s="58"/>
      <c r="AA643" s="1"/>
      <c r="AB643" s="1"/>
      <c r="AC643" s="23">
        <f t="shared" si="444"/>
        <v>0</v>
      </c>
      <c r="AD643" s="38">
        <f t="shared" si="445"/>
        <v>0</v>
      </c>
      <c r="AE643" s="31">
        <f t="shared" si="446"/>
        <v>0</v>
      </c>
      <c r="AF643" s="6"/>
      <c r="AG643" s="6"/>
      <c r="AH643" s="6"/>
      <c r="AI643" s="6"/>
      <c r="AJ643" s="130">
        <f t="shared" si="447"/>
        <v>0</v>
      </c>
      <c r="AK643" s="861"/>
    </row>
    <row r="644" spans="3:37" x14ac:dyDescent="0.25">
      <c r="C644" s="46"/>
      <c r="D644" s="46"/>
      <c r="E644" s="46"/>
      <c r="F644" s="46"/>
      <c r="G644" s="46"/>
      <c r="H644" s="46"/>
      <c r="I644" s="46"/>
      <c r="J644" s="46"/>
      <c r="K644" s="46"/>
      <c r="L644" s="46"/>
      <c r="M644" s="46"/>
      <c r="N644" s="46"/>
      <c r="O644" s="42" t="s">
        <v>1557</v>
      </c>
      <c r="P644" s="40" t="s">
        <v>1026</v>
      </c>
      <c r="Q644" s="232" t="s">
        <v>2524</v>
      </c>
      <c r="R644" s="244">
        <v>665</v>
      </c>
      <c r="S644" s="213" t="s">
        <v>1238</v>
      </c>
      <c r="T644" s="59"/>
      <c r="U644" s="59"/>
      <c r="V644" s="23">
        <f t="shared" si="433"/>
        <v>0</v>
      </c>
      <c r="W644" s="6"/>
      <c r="X644" s="6"/>
      <c r="Y644" s="1"/>
      <c r="Z644" s="58"/>
      <c r="AA644" s="1"/>
      <c r="AB644" s="1"/>
      <c r="AC644" s="23">
        <f t="shared" si="444"/>
        <v>0</v>
      </c>
      <c r="AD644" s="38">
        <f t="shared" si="445"/>
        <v>0</v>
      </c>
      <c r="AE644" s="31">
        <f t="shared" si="446"/>
        <v>0</v>
      </c>
      <c r="AF644" s="6"/>
      <c r="AG644" s="6"/>
      <c r="AH644" s="6"/>
      <c r="AI644" s="6"/>
      <c r="AJ644" s="130">
        <f t="shared" si="447"/>
        <v>0</v>
      </c>
      <c r="AK644" s="861"/>
    </row>
    <row r="645" spans="3:37" x14ac:dyDescent="0.25">
      <c r="C645" s="46"/>
      <c r="D645" s="46"/>
      <c r="E645" s="46"/>
      <c r="F645" s="46"/>
      <c r="G645" s="46"/>
      <c r="H645" s="46"/>
      <c r="I645" s="46"/>
      <c r="J645" s="46"/>
      <c r="K645" s="46"/>
      <c r="L645" s="46"/>
      <c r="M645" s="46"/>
      <c r="N645" s="46"/>
      <c r="O645" s="42" t="s">
        <v>1557</v>
      </c>
      <c r="P645" s="40" t="s">
        <v>1026</v>
      </c>
      <c r="Q645" s="232" t="s">
        <v>2524</v>
      </c>
      <c r="R645" s="244">
        <v>666</v>
      </c>
      <c r="S645" s="213" t="s">
        <v>387</v>
      </c>
      <c r="T645" s="59"/>
      <c r="U645" s="59"/>
      <c r="V645" s="23">
        <f t="shared" si="433"/>
        <v>0</v>
      </c>
      <c r="W645" s="6"/>
      <c r="X645" s="6"/>
      <c r="Y645" s="1"/>
      <c r="Z645" s="58"/>
      <c r="AA645" s="1"/>
      <c r="AB645" s="1"/>
      <c r="AC645" s="23">
        <f t="shared" si="444"/>
        <v>0</v>
      </c>
      <c r="AD645" s="38">
        <f t="shared" si="445"/>
        <v>0</v>
      </c>
      <c r="AE645" s="31">
        <f t="shared" si="446"/>
        <v>0</v>
      </c>
      <c r="AF645" s="6"/>
      <c r="AG645" s="6"/>
      <c r="AH645" s="6"/>
      <c r="AI645" s="6"/>
      <c r="AJ645" s="130">
        <f t="shared" si="447"/>
        <v>0</v>
      </c>
      <c r="AK645" s="861"/>
    </row>
    <row r="646" spans="3:37" x14ac:dyDescent="0.25">
      <c r="C646" s="46"/>
      <c r="D646" s="46"/>
      <c r="E646" s="46"/>
      <c r="F646" s="46"/>
      <c r="G646" s="46"/>
      <c r="H646" s="46"/>
      <c r="I646" s="46"/>
      <c r="J646" s="46"/>
      <c r="K646" s="46"/>
      <c r="L646" s="46"/>
      <c r="M646" s="46"/>
      <c r="N646" s="46"/>
      <c r="O646" s="42" t="s">
        <v>1557</v>
      </c>
      <c r="P646" s="40" t="s">
        <v>1026</v>
      </c>
      <c r="Q646" s="232" t="s">
        <v>2524</v>
      </c>
      <c r="R646" s="244">
        <v>667</v>
      </c>
      <c r="S646" s="213" t="s">
        <v>1239</v>
      </c>
      <c r="T646" s="59"/>
      <c r="U646" s="59"/>
      <c r="V646" s="23">
        <f t="shared" si="433"/>
        <v>0</v>
      </c>
      <c r="W646" s="6"/>
      <c r="X646" s="6"/>
      <c r="Y646" s="1"/>
      <c r="Z646" s="58"/>
      <c r="AA646" s="1"/>
      <c r="AB646" s="1"/>
      <c r="AC646" s="23">
        <f t="shared" si="444"/>
        <v>0</v>
      </c>
      <c r="AD646" s="38">
        <f t="shared" si="445"/>
        <v>0</v>
      </c>
      <c r="AE646" s="31">
        <f t="shared" si="446"/>
        <v>0</v>
      </c>
      <c r="AF646" s="6"/>
      <c r="AG646" s="6"/>
      <c r="AH646" s="6"/>
      <c r="AI646" s="6"/>
      <c r="AJ646" s="130">
        <f t="shared" si="447"/>
        <v>0</v>
      </c>
      <c r="AK646" s="861"/>
    </row>
    <row r="647" spans="3:37" x14ac:dyDescent="0.25">
      <c r="C647" s="46"/>
      <c r="D647" s="46"/>
      <c r="E647" s="46"/>
      <c r="F647" s="46"/>
      <c r="G647" s="46"/>
      <c r="H647" s="46"/>
      <c r="I647" s="46"/>
      <c r="J647" s="46"/>
      <c r="K647" s="46"/>
      <c r="L647" s="46"/>
      <c r="M647" s="46"/>
      <c r="N647" s="46"/>
      <c r="O647" s="42" t="s">
        <v>1557</v>
      </c>
      <c r="P647" s="40" t="s">
        <v>1026</v>
      </c>
      <c r="Q647" s="232" t="s">
        <v>2524</v>
      </c>
      <c r="R647" s="244">
        <v>668</v>
      </c>
      <c r="S647" s="213" t="s">
        <v>528</v>
      </c>
      <c r="T647" s="59"/>
      <c r="U647" s="59"/>
      <c r="V647" s="23">
        <f t="shared" si="433"/>
        <v>0</v>
      </c>
      <c r="W647" s="6"/>
      <c r="X647" s="6"/>
      <c r="Y647" s="1"/>
      <c r="Z647" s="58"/>
      <c r="AA647" s="1"/>
      <c r="AB647" s="1"/>
      <c r="AC647" s="23">
        <f t="shared" si="444"/>
        <v>0</v>
      </c>
      <c r="AD647" s="38">
        <f t="shared" si="445"/>
        <v>0</v>
      </c>
      <c r="AE647" s="31">
        <f t="shared" si="446"/>
        <v>0</v>
      </c>
      <c r="AF647" s="6"/>
      <c r="AG647" s="6"/>
      <c r="AH647" s="6"/>
      <c r="AI647" s="6"/>
      <c r="AJ647" s="130">
        <f t="shared" si="447"/>
        <v>0</v>
      </c>
      <c r="AK647" s="861"/>
    </row>
    <row r="648" spans="3:37" x14ac:dyDescent="0.25">
      <c r="C648" s="46"/>
      <c r="D648" s="46"/>
      <c r="E648" s="46"/>
      <c r="F648" s="46"/>
      <c r="G648" s="46"/>
      <c r="H648" s="46"/>
      <c r="I648" s="46"/>
      <c r="J648" s="46"/>
      <c r="K648" s="46"/>
      <c r="L648" s="46"/>
      <c r="M648" s="46"/>
      <c r="N648" s="46"/>
      <c r="O648" s="42" t="s">
        <v>1557</v>
      </c>
      <c r="P648" s="54">
        <v>671</v>
      </c>
      <c r="Q648" s="232" t="s">
        <v>2524</v>
      </c>
      <c r="R648" s="244">
        <v>671</v>
      </c>
      <c r="S648" s="213" t="s">
        <v>1988</v>
      </c>
      <c r="T648" s="59"/>
      <c r="U648" s="59"/>
      <c r="V648" s="23">
        <f t="shared" si="433"/>
        <v>0</v>
      </c>
      <c r="W648" s="6"/>
      <c r="X648" s="87">
        <f>SUM(V649:V655)</f>
        <v>0</v>
      </c>
      <c r="Y648" s="1"/>
      <c r="Z648" s="58"/>
      <c r="AA648" s="1"/>
      <c r="AB648" s="1"/>
      <c r="AC648" s="23">
        <f t="shared" si="444"/>
        <v>0</v>
      </c>
      <c r="AD648" s="38">
        <f t="shared" si="445"/>
        <v>0</v>
      </c>
      <c r="AE648" s="31">
        <f t="shared" si="446"/>
        <v>0</v>
      </c>
      <c r="AF648" s="6"/>
      <c r="AG648" s="6"/>
      <c r="AH648" s="6"/>
      <c r="AI648" s="6"/>
      <c r="AJ648" s="130">
        <f t="shared" si="447"/>
        <v>0</v>
      </c>
      <c r="AK648" s="861"/>
    </row>
    <row r="649" spans="3:37" x14ac:dyDescent="0.25">
      <c r="C649" s="46"/>
      <c r="D649" s="46"/>
      <c r="E649" s="46"/>
      <c r="F649" s="46"/>
      <c r="G649" s="46"/>
      <c r="H649" s="46"/>
      <c r="I649" s="46"/>
      <c r="J649" s="46"/>
      <c r="K649" s="46"/>
      <c r="L649" s="46"/>
      <c r="M649" s="46"/>
      <c r="N649" s="46"/>
      <c r="O649" s="42" t="s">
        <v>225</v>
      </c>
      <c r="P649" s="20" t="s">
        <v>225</v>
      </c>
      <c r="Q649" s="232" t="s">
        <v>2524</v>
      </c>
      <c r="R649" s="20">
        <v>6711</v>
      </c>
      <c r="S649" s="20" t="s">
        <v>1381</v>
      </c>
      <c r="T649" s="59"/>
      <c r="U649" s="59"/>
      <c r="V649" s="23">
        <f t="shared" si="433"/>
        <v>0</v>
      </c>
      <c r="W649" s="87" t="str">
        <f t="shared" ref="W649:W655" si="448">+IF(V649=0,"","Regroupement auto en 671")</f>
        <v/>
      </c>
      <c r="X649" s="87">
        <f t="shared" ref="X649:X655" si="449">-V649</f>
        <v>0</v>
      </c>
      <c r="Y649" s="6"/>
      <c r="Z649" s="57"/>
      <c r="AA649" s="6"/>
      <c r="AB649" s="6"/>
      <c r="AC649" s="6"/>
      <c r="AD649" s="6"/>
      <c r="AE649" s="6"/>
      <c r="AF649" s="6"/>
      <c r="AG649" s="6"/>
      <c r="AH649" s="6"/>
      <c r="AI649" s="6"/>
      <c r="AJ649" s="6"/>
      <c r="AK649" s="861"/>
    </row>
    <row r="650" spans="3:37" x14ac:dyDescent="0.25">
      <c r="C650" s="46"/>
      <c r="D650" s="46"/>
      <c r="E650" s="46"/>
      <c r="F650" s="46"/>
      <c r="G650" s="46"/>
      <c r="H650" s="46"/>
      <c r="I650" s="46"/>
      <c r="J650" s="46"/>
      <c r="K650" s="46"/>
      <c r="L650" s="46"/>
      <c r="M650" s="46"/>
      <c r="N650" s="46"/>
      <c r="O650" s="42" t="s">
        <v>225</v>
      </c>
      <c r="P650" s="20" t="s">
        <v>225</v>
      </c>
      <c r="Q650" s="232" t="s">
        <v>2524</v>
      </c>
      <c r="R650" s="20">
        <v>6712</v>
      </c>
      <c r="S650" s="20" t="s">
        <v>1878</v>
      </c>
      <c r="T650" s="59"/>
      <c r="U650" s="59"/>
      <c r="V650" s="23">
        <f t="shared" si="433"/>
        <v>0</v>
      </c>
      <c r="W650" s="87" t="str">
        <f t="shared" si="448"/>
        <v/>
      </c>
      <c r="X650" s="87">
        <f t="shared" si="449"/>
        <v>0</v>
      </c>
      <c r="Y650" s="6"/>
      <c r="Z650" s="57"/>
      <c r="AA650" s="6"/>
      <c r="AB650" s="6"/>
      <c r="AC650" s="6"/>
      <c r="AD650" s="6"/>
      <c r="AE650" s="6"/>
      <c r="AF650" s="6"/>
      <c r="AG650" s="6"/>
      <c r="AH650" s="6"/>
      <c r="AI650" s="6"/>
      <c r="AJ650" s="6"/>
      <c r="AK650" s="861"/>
    </row>
    <row r="651" spans="3:37" x14ac:dyDescent="0.25">
      <c r="C651" s="46"/>
      <c r="D651" s="46"/>
      <c r="E651" s="46"/>
      <c r="F651" s="46"/>
      <c r="G651" s="46"/>
      <c r="H651" s="46"/>
      <c r="I651" s="46"/>
      <c r="J651" s="46"/>
      <c r="K651" s="46"/>
      <c r="L651" s="46"/>
      <c r="M651" s="46"/>
      <c r="N651" s="46"/>
      <c r="O651" s="42" t="s">
        <v>225</v>
      </c>
      <c r="P651" s="20" t="s">
        <v>225</v>
      </c>
      <c r="Q651" s="232" t="s">
        <v>2524</v>
      </c>
      <c r="R651" s="20">
        <v>6713</v>
      </c>
      <c r="S651" s="20" t="s">
        <v>2551</v>
      </c>
      <c r="T651" s="59"/>
      <c r="U651" s="59"/>
      <c r="V651" s="23">
        <f t="shared" si="433"/>
        <v>0</v>
      </c>
      <c r="W651" s="87" t="str">
        <f t="shared" si="448"/>
        <v/>
      </c>
      <c r="X651" s="87">
        <f t="shared" si="449"/>
        <v>0</v>
      </c>
      <c r="Y651" s="6"/>
      <c r="Z651" s="57"/>
      <c r="AA651" s="6"/>
      <c r="AB651" s="6"/>
      <c r="AC651" s="6"/>
      <c r="AD651" s="6"/>
      <c r="AE651" s="6"/>
      <c r="AF651" s="6"/>
      <c r="AG651" s="6"/>
      <c r="AH651" s="6"/>
      <c r="AI651" s="6"/>
      <c r="AJ651" s="6"/>
      <c r="AK651" s="861"/>
    </row>
    <row r="652" spans="3:37" x14ac:dyDescent="0.25">
      <c r="C652" s="46"/>
      <c r="D652" s="46"/>
      <c r="E652" s="46"/>
      <c r="F652" s="46"/>
      <c r="G652" s="46"/>
      <c r="H652" s="46"/>
      <c r="I652" s="46"/>
      <c r="J652" s="46"/>
      <c r="K652" s="46"/>
      <c r="L652" s="46"/>
      <c r="M652" s="46"/>
      <c r="N652" s="46"/>
      <c r="O652" s="42" t="s">
        <v>225</v>
      </c>
      <c r="P652" s="20" t="s">
        <v>225</v>
      </c>
      <c r="Q652" s="232" t="s">
        <v>2524</v>
      </c>
      <c r="R652" s="20">
        <v>6714</v>
      </c>
      <c r="S652" s="20" t="s">
        <v>1382</v>
      </c>
      <c r="T652" s="59"/>
      <c r="U652" s="59"/>
      <c r="V652" s="23">
        <f t="shared" si="433"/>
        <v>0</v>
      </c>
      <c r="W652" s="87" t="str">
        <f t="shared" si="448"/>
        <v/>
      </c>
      <c r="X652" s="87">
        <f t="shared" si="449"/>
        <v>0</v>
      </c>
      <c r="Y652" s="6"/>
      <c r="Z652" s="57"/>
      <c r="AA652" s="6"/>
      <c r="AB652" s="6"/>
      <c r="AC652" s="6"/>
      <c r="AD652" s="6"/>
      <c r="AE652" s="6"/>
      <c r="AF652" s="6"/>
      <c r="AG652" s="6"/>
      <c r="AH652" s="6"/>
      <c r="AI652" s="6"/>
      <c r="AJ652" s="6"/>
      <c r="AK652" s="861"/>
    </row>
    <row r="653" spans="3:37" x14ac:dyDescent="0.25">
      <c r="C653" s="46"/>
      <c r="D653" s="46"/>
      <c r="E653" s="46"/>
      <c r="F653" s="46"/>
      <c r="G653" s="46"/>
      <c r="H653" s="46"/>
      <c r="I653" s="46"/>
      <c r="J653" s="46"/>
      <c r="K653" s="46"/>
      <c r="L653" s="46"/>
      <c r="M653" s="46"/>
      <c r="N653" s="46"/>
      <c r="O653" s="42" t="s">
        <v>225</v>
      </c>
      <c r="P653" s="20" t="s">
        <v>225</v>
      </c>
      <c r="Q653" s="232" t="s">
        <v>2524</v>
      </c>
      <c r="R653" s="20">
        <v>6715</v>
      </c>
      <c r="S653" s="20" t="s">
        <v>2552</v>
      </c>
      <c r="T653" s="59"/>
      <c r="U653" s="59"/>
      <c r="V653" s="23">
        <f t="shared" si="433"/>
        <v>0</v>
      </c>
      <c r="W653" s="87" t="str">
        <f t="shared" si="448"/>
        <v/>
      </c>
      <c r="X653" s="87">
        <f t="shared" si="449"/>
        <v>0</v>
      </c>
      <c r="Y653" s="6"/>
      <c r="Z653" s="57"/>
      <c r="AA653" s="6"/>
      <c r="AB653" s="6"/>
      <c r="AC653" s="6"/>
      <c r="AD653" s="6"/>
      <c r="AE653" s="6"/>
      <c r="AF653" s="6"/>
      <c r="AG653" s="6"/>
      <c r="AH653" s="6"/>
      <c r="AI653" s="6"/>
      <c r="AJ653" s="6"/>
      <c r="AK653" s="861"/>
    </row>
    <row r="654" spans="3:37" x14ac:dyDescent="0.25">
      <c r="C654" s="46"/>
      <c r="D654" s="46"/>
      <c r="E654" s="46"/>
      <c r="F654" s="46"/>
      <c r="G654" s="46"/>
      <c r="H654" s="46"/>
      <c r="I654" s="46"/>
      <c r="J654" s="46"/>
      <c r="K654" s="46"/>
      <c r="L654" s="46"/>
      <c r="M654" s="46"/>
      <c r="N654" s="46"/>
      <c r="O654" s="42" t="s">
        <v>225</v>
      </c>
      <c r="P654" s="20" t="s">
        <v>225</v>
      </c>
      <c r="Q654" s="232" t="s">
        <v>2524</v>
      </c>
      <c r="R654" s="20">
        <v>6717</v>
      </c>
      <c r="S654" s="20" t="s">
        <v>1241</v>
      </c>
      <c r="T654" s="59"/>
      <c r="U654" s="59"/>
      <c r="V654" s="23">
        <f t="shared" si="433"/>
        <v>0</v>
      </c>
      <c r="W654" s="87" t="str">
        <f t="shared" si="448"/>
        <v/>
      </c>
      <c r="X654" s="87">
        <f t="shared" si="449"/>
        <v>0</v>
      </c>
      <c r="Y654" s="6"/>
      <c r="Z654" s="57"/>
      <c r="AA654" s="6"/>
      <c r="AB654" s="6"/>
      <c r="AC654" s="6"/>
      <c r="AD654" s="6"/>
      <c r="AE654" s="6"/>
      <c r="AF654" s="6"/>
      <c r="AG654" s="6"/>
      <c r="AH654" s="6"/>
      <c r="AI654" s="6"/>
      <c r="AJ654" s="6"/>
      <c r="AK654" s="861"/>
    </row>
    <row r="655" spans="3:37" x14ac:dyDescent="0.25">
      <c r="C655" s="46"/>
      <c r="D655" s="46"/>
      <c r="E655" s="46"/>
      <c r="F655" s="46"/>
      <c r="G655" s="46"/>
      <c r="H655" s="46"/>
      <c r="I655" s="46"/>
      <c r="J655" s="46"/>
      <c r="K655" s="46"/>
      <c r="L655" s="46"/>
      <c r="M655" s="46"/>
      <c r="N655" s="46"/>
      <c r="O655" s="42" t="s">
        <v>225</v>
      </c>
      <c r="P655" s="20" t="s">
        <v>225</v>
      </c>
      <c r="Q655" s="232" t="s">
        <v>2524</v>
      </c>
      <c r="R655" s="20">
        <v>6718</v>
      </c>
      <c r="S655" s="20" t="s">
        <v>2385</v>
      </c>
      <c r="T655" s="59"/>
      <c r="U655" s="59"/>
      <c r="V655" s="23">
        <f t="shared" si="433"/>
        <v>0</v>
      </c>
      <c r="W655" s="87" t="str">
        <f t="shared" si="448"/>
        <v/>
      </c>
      <c r="X655" s="87">
        <f t="shared" si="449"/>
        <v>0</v>
      </c>
      <c r="Y655" s="6"/>
      <c r="Z655" s="57"/>
      <c r="AA655" s="6"/>
      <c r="AB655" s="6"/>
      <c r="AC655" s="6"/>
      <c r="AD655" s="6"/>
      <c r="AE655" s="6"/>
      <c r="AF655" s="6"/>
      <c r="AG655" s="6"/>
      <c r="AH655" s="6"/>
      <c r="AI655" s="6"/>
      <c r="AJ655" s="6"/>
      <c r="AK655" s="861"/>
    </row>
    <row r="656" spans="3:37" x14ac:dyDescent="0.25">
      <c r="C656" s="46"/>
      <c r="D656" s="46"/>
      <c r="E656" s="46"/>
      <c r="F656" s="46"/>
      <c r="G656" s="46"/>
      <c r="H656" s="46"/>
      <c r="I656" s="46"/>
      <c r="J656" s="46"/>
      <c r="K656" s="46"/>
      <c r="L656" s="46"/>
      <c r="M656" s="46"/>
      <c r="N656" s="46"/>
      <c r="O656" s="42" t="s">
        <v>225</v>
      </c>
      <c r="P656" s="20" t="s">
        <v>225</v>
      </c>
      <c r="Q656" s="232" t="s">
        <v>2524</v>
      </c>
      <c r="R656" s="20">
        <v>672</v>
      </c>
      <c r="S656" s="20" t="s">
        <v>217</v>
      </c>
      <c r="T656" s="59"/>
      <c r="U656" s="59"/>
      <c r="V656" s="23">
        <f t="shared" si="433"/>
        <v>0</v>
      </c>
      <c r="W656" s="80" t="str">
        <f t="shared" ref="W656:W659" si="450">+IF(V656=0,"","A détailler")</f>
        <v/>
      </c>
      <c r="X656" s="6"/>
      <c r="Y656" s="38">
        <f t="shared" ref="Y656:Y659" si="451">-V656</f>
        <v>0</v>
      </c>
      <c r="Z656" s="57"/>
      <c r="AA656" s="6"/>
      <c r="AB656" s="6"/>
      <c r="AC656" s="6"/>
      <c r="AD656" s="6"/>
      <c r="AE656" s="6"/>
      <c r="AF656" s="6"/>
      <c r="AG656" s="6"/>
      <c r="AH656" s="6"/>
      <c r="AI656" s="6"/>
      <c r="AJ656" s="6"/>
      <c r="AK656" s="861"/>
    </row>
    <row r="657" spans="3:37" x14ac:dyDescent="0.25">
      <c r="C657" s="46"/>
      <c r="D657" s="46"/>
      <c r="E657" s="46"/>
      <c r="F657" s="46"/>
      <c r="G657" s="46"/>
      <c r="H657" s="46"/>
      <c r="I657" s="46"/>
      <c r="J657" s="46"/>
      <c r="K657" s="46"/>
      <c r="L657" s="46"/>
      <c r="M657" s="46"/>
      <c r="N657" s="46"/>
      <c r="O657" s="42" t="s">
        <v>225</v>
      </c>
      <c r="P657" s="20" t="s">
        <v>225</v>
      </c>
      <c r="Q657" s="232" t="s">
        <v>2524</v>
      </c>
      <c r="R657" s="20">
        <v>6721</v>
      </c>
      <c r="S657" s="20" t="s">
        <v>914</v>
      </c>
      <c r="T657" s="59"/>
      <c r="U657" s="59"/>
      <c r="V657" s="23">
        <f t="shared" si="433"/>
        <v>0</v>
      </c>
      <c r="W657" s="80" t="str">
        <f t="shared" si="450"/>
        <v/>
      </c>
      <c r="X657" s="6"/>
      <c r="Y657" s="38">
        <f t="shared" si="451"/>
        <v>0</v>
      </c>
      <c r="Z657" s="57"/>
      <c r="AA657" s="6"/>
      <c r="AB657" s="6"/>
      <c r="AC657" s="6"/>
      <c r="AD657" s="6"/>
      <c r="AE657" s="6"/>
      <c r="AF657" s="6"/>
      <c r="AG657" s="6"/>
      <c r="AH657" s="6"/>
      <c r="AI657" s="6"/>
      <c r="AJ657" s="6"/>
      <c r="AK657" s="861"/>
    </row>
    <row r="658" spans="3:37" x14ac:dyDescent="0.25">
      <c r="C658" s="46"/>
      <c r="D658" s="46"/>
      <c r="E658" s="46"/>
      <c r="F658" s="46"/>
      <c r="G658" s="46"/>
      <c r="H658" s="46"/>
      <c r="I658" s="46"/>
      <c r="J658" s="46"/>
      <c r="K658" s="46"/>
      <c r="L658" s="46"/>
      <c r="M658" s="46"/>
      <c r="N658" s="46"/>
      <c r="O658" s="42" t="s">
        <v>225</v>
      </c>
      <c r="P658" s="20" t="s">
        <v>225</v>
      </c>
      <c r="Q658" s="232" t="s">
        <v>2524</v>
      </c>
      <c r="R658" s="20">
        <v>67211</v>
      </c>
      <c r="S658" s="20" t="s">
        <v>915</v>
      </c>
      <c r="T658" s="59"/>
      <c r="U658" s="59"/>
      <c r="V658" s="23">
        <f t="shared" si="433"/>
        <v>0</v>
      </c>
      <c r="W658" s="80" t="str">
        <f t="shared" si="450"/>
        <v/>
      </c>
      <c r="X658" s="6"/>
      <c r="Y658" s="38">
        <f t="shared" si="451"/>
        <v>0</v>
      </c>
      <c r="Z658" s="57"/>
      <c r="AA658" s="6"/>
      <c r="AB658" s="6"/>
      <c r="AC658" s="6"/>
      <c r="AD658" s="6"/>
      <c r="AE658" s="6"/>
      <c r="AF658" s="6"/>
      <c r="AG658" s="6"/>
      <c r="AH658" s="6"/>
      <c r="AI658" s="6"/>
      <c r="AJ658" s="6"/>
      <c r="AK658" s="861"/>
    </row>
    <row r="659" spans="3:37" x14ac:dyDescent="0.25">
      <c r="C659" s="46"/>
      <c r="D659" s="46"/>
      <c r="E659" s="46"/>
      <c r="F659" s="46"/>
      <c r="G659" s="46"/>
      <c r="H659" s="46"/>
      <c r="I659" s="46"/>
      <c r="J659" s="46"/>
      <c r="K659" s="46"/>
      <c r="L659" s="46"/>
      <c r="M659" s="46"/>
      <c r="N659" s="46"/>
      <c r="O659" s="42" t="s">
        <v>225</v>
      </c>
      <c r="P659" s="20" t="s">
        <v>225</v>
      </c>
      <c r="Q659" s="232" t="s">
        <v>2524</v>
      </c>
      <c r="R659" s="20">
        <v>67218</v>
      </c>
      <c r="S659" s="20" t="s">
        <v>1879</v>
      </c>
      <c r="T659" s="59"/>
      <c r="U659" s="59"/>
      <c r="V659" s="23">
        <f t="shared" si="433"/>
        <v>0</v>
      </c>
      <c r="W659" s="80" t="str">
        <f t="shared" si="450"/>
        <v/>
      </c>
      <c r="X659" s="6"/>
      <c r="Y659" s="38">
        <f t="shared" si="451"/>
        <v>0</v>
      </c>
      <c r="Z659" s="57"/>
      <c r="AA659" s="6"/>
      <c r="AB659" s="6"/>
      <c r="AC659" s="6"/>
      <c r="AD659" s="6"/>
      <c r="AE659" s="6"/>
      <c r="AF659" s="6"/>
      <c r="AG659" s="6"/>
      <c r="AH659" s="6"/>
      <c r="AI659" s="6"/>
      <c r="AJ659" s="6"/>
      <c r="AK659" s="861"/>
    </row>
    <row r="660" spans="3:37" x14ac:dyDescent="0.25">
      <c r="C660" s="46"/>
      <c r="D660" s="46"/>
      <c r="E660" s="46"/>
      <c r="F660" s="46"/>
      <c r="G660" s="46"/>
      <c r="H660" s="46"/>
      <c r="I660" s="46"/>
      <c r="J660" s="46"/>
      <c r="K660" s="46"/>
      <c r="L660" s="46"/>
      <c r="M660" s="46"/>
      <c r="N660" s="46"/>
      <c r="O660" s="42" t="s">
        <v>1557</v>
      </c>
      <c r="P660" s="153" t="str">
        <f t="shared" ref="P660:P668" si="452">+R660</f>
        <v>6721PS_REMU</v>
      </c>
      <c r="Q660" s="232" t="s">
        <v>2524</v>
      </c>
      <c r="R660" s="254" t="s">
        <v>1779</v>
      </c>
      <c r="S660" s="54" t="s">
        <v>1832</v>
      </c>
      <c r="T660" s="63"/>
      <c r="U660" s="63"/>
      <c r="V660" s="6"/>
      <c r="W660" s="6"/>
      <c r="X660" s="6"/>
      <c r="Y660" s="1"/>
      <c r="Z660" s="58"/>
      <c r="AA660" s="1"/>
      <c r="AB660" s="1"/>
      <c r="AC660" s="23">
        <f t="shared" ref="AC660:AC668" si="453">+AA660+AB660+V660+Y660+X660</f>
        <v>0</v>
      </c>
      <c r="AD660" s="38">
        <f t="shared" ref="AD660:AD668" si="454">SUM(AF660:AJ660)</f>
        <v>0</v>
      </c>
      <c r="AE660" s="31">
        <f t="shared" ref="AE660:AE668" si="455">AC660-AD660</f>
        <v>0</v>
      </c>
      <c r="AF660" s="31">
        <f t="shared" ref="AF660:AF668" si="456">+AC660-AG660</f>
        <v>0</v>
      </c>
      <c r="AG660" s="6"/>
      <c r="AH660" s="6"/>
      <c r="AI660" s="6"/>
      <c r="AJ660" s="6"/>
      <c r="AK660" s="861"/>
    </row>
    <row r="661" spans="3:37" x14ac:dyDescent="0.25">
      <c r="C661" s="46"/>
      <c r="D661" s="46"/>
      <c r="E661" s="46"/>
      <c r="F661" s="46"/>
      <c r="G661" s="46"/>
      <c r="H661" s="46"/>
      <c r="I661" s="46"/>
      <c r="J661" s="46"/>
      <c r="K661" s="46"/>
      <c r="L661" s="46"/>
      <c r="M661" s="46"/>
      <c r="N661" s="46"/>
      <c r="O661" s="42" t="s">
        <v>1557</v>
      </c>
      <c r="P661" s="153" t="str">
        <f t="shared" si="452"/>
        <v>6721SF_REMU</v>
      </c>
      <c r="Q661" s="127" t="s">
        <v>2524</v>
      </c>
      <c r="R661" s="132" t="s">
        <v>1952</v>
      </c>
      <c r="S661" s="40" t="s">
        <v>319</v>
      </c>
      <c r="T661" s="63"/>
      <c r="U661" s="63"/>
      <c r="V661" s="6"/>
      <c r="W661" s="6"/>
      <c r="X661" s="6"/>
      <c r="Y661" s="1"/>
      <c r="Z661" s="58"/>
      <c r="AA661" s="1"/>
      <c r="AB661" s="1"/>
      <c r="AC661" s="23">
        <f t="shared" si="453"/>
        <v>0</v>
      </c>
      <c r="AD661" s="38">
        <f t="shared" si="454"/>
        <v>0</v>
      </c>
      <c r="AE661" s="31">
        <f t="shared" si="455"/>
        <v>0</v>
      </c>
      <c r="AF661" s="31">
        <f t="shared" si="456"/>
        <v>0</v>
      </c>
      <c r="AG661" s="6"/>
      <c r="AH661" s="6"/>
      <c r="AI661" s="6"/>
      <c r="AJ661" s="6"/>
      <c r="AK661" s="861"/>
    </row>
    <row r="662" spans="3:37" x14ac:dyDescent="0.25">
      <c r="C662" s="46"/>
      <c r="D662" s="46"/>
      <c r="E662" s="46"/>
      <c r="F662" s="46"/>
      <c r="G662" s="46"/>
      <c r="H662" s="46"/>
      <c r="I662" s="46"/>
      <c r="J662" s="46"/>
      <c r="K662" s="46"/>
      <c r="L662" s="46"/>
      <c r="M662" s="46"/>
      <c r="N662" s="46"/>
      <c r="O662" s="42" t="s">
        <v>1557</v>
      </c>
      <c r="P662" s="153" t="str">
        <f t="shared" si="452"/>
        <v>6721PM_REMU</v>
      </c>
      <c r="Q662" s="127" t="s">
        <v>2524</v>
      </c>
      <c r="R662" s="132" t="s">
        <v>1780</v>
      </c>
      <c r="S662" s="40" t="s">
        <v>2527</v>
      </c>
      <c r="T662" s="63"/>
      <c r="U662" s="63"/>
      <c r="V662" s="6"/>
      <c r="W662" s="6"/>
      <c r="X662" s="6"/>
      <c r="Y662" s="1"/>
      <c r="Z662" s="58"/>
      <c r="AA662" s="1"/>
      <c r="AB662" s="1"/>
      <c r="AC662" s="23">
        <f t="shared" si="453"/>
        <v>0</v>
      </c>
      <c r="AD662" s="38">
        <f t="shared" si="454"/>
        <v>0</v>
      </c>
      <c r="AE662" s="31">
        <f t="shared" si="455"/>
        <v>0</v>
      </c>
      <c r="AF662" s="31">
        <f t="shared" si="456"/>
        <v>0</v>
      </c>
      <c r="AG662" s="6"/>
      <c r="AH662" s="6"/>
      <c r="AI662" s="6"/>
      <c r="AJ662" s="6"/>
      <c r="AK662" s="861"/>
    </row>
    <row r="663" spans="3:37" x14ac:dyDescent="0.25">
      <c r="C663" s="46"/>
      <c r="D663" s="46"/>
      <c r="E663" s="46"/>
      <c r="F663" s="46"/>
      <c r="G663" s="46"/>
      <c r="H663" s="46"/>
      <c r="I663" s="46"/>
      <c r="J663" s="46"/>
      <c r="K663" s="46"/>
      <c r="L663" s="46"/>
      <c r="M663" s="46"/>
      <c r="N663" s="46"/>
      <c r="O663" s="42" t="s">
        <v>1557</v>
      </c>
      <c r="P663" s="153" t="str">
        <f t="shared" si="452"/>
        <v>6721PA_REMU</v>
      </c>
      <c r="Q663" s="232" t="s">
        <v>2524</v>
      </c>
      <c r="R663" s="132" t="s">
        <v>2124</v>
      </c>
      <c r="S663" s="40" t="s">
        <v>2515</v>
      </c>
      <c r="T663" s="63"/>
      <c r="U663" s="63"/>
      <c r="V663" s="6"/>
      <c r="W663" s="6"/>
      <c r="X663" s="6"/>
      <c r="Y663" s="1"/>
      <c r="Z663" s="58"/>
      <c r="AA663" s="1"/>
      <c r="AB663" s="1"/>
      <c r="AC663" s="23">
        <f t="shared" si="453"/>
        <v>0</v>
      </c>
      <c r="AD663" s="38">
        <f t="shared" si="454"/>
        <v>0</v>
      </c>
      <c r="AE663" s="31">
        <f t="shared" si="455"/>
        <v>0</v>
      </c>
      <c r="AF663" s="31">
        <f t="shared" si="456"/>
        <v>0</v>
      </c>
      <c r="AG663" s="6"/>
      <c r="AH663" s="6"/>
      <c r="AI663" s="6"/>
      <c r="AJ663" s="6"/>
      <c r="AK663" s="861"/>
    </row>
    <row r="664" spans="3:37" x14ac:dyDescent="0.25">
      <c r="C664" s="46"/>
      <c r="D664" s="46"/>
      <c r="E664" s="46"/>
      <c r="F664" s="46"/>
      <c r="G664" s="46"/>
      <c r="H664" s="46"/>
      <c r="I664" s="46"/>
      <c r="J664" s="46"/>
      <c r="K664" s="46"/>
      <c r="L664" s="46"/>
      <c r="M664" s="46"/>
      <c r="N664" s="46"/>
      <c r="O664" s="42" t="s">
        <v>1557</v>
      </c>
      <c r="P664" s="153" t="str">
        <f t="shared" si="452"/>
        <v>6721PS_EXT</v>
      </c>
      <c r="Q664" s="232" t="s">
        <v>2524</v>
      </c>
      <c r="R664" s="254" t="s">
        <v>765</v>
      </c>
      <c r="S664" s="54" t="s">
        <v>1270</v>
      </c>
      <c r="T664" s="63"/>
      <c r="U664" s="63"/>
      <c r="V664" s="6"/>
      <c r="W664" s="6"/>
      <c r="X664" s="6"/>
      <c r="Y664" s="1"/>
      <c r="Z664" s="58"/>
      <c r="AA664" s="1"/>
      <c r="AB664" s="1"/>
      <c r="AC664" s="23">
        <f t="shared" si="453"/>
        <v>0</v>
      </c>
      <c r="AD664" s="38">
        <f t="shared" si="454"/>
        <v>0</v>
      </c>
      <c r="AE664" s="31">
        <f t="shared" si="455"/>
        <v>0</v>
      </c>
      <c r="AF664" s="31">
        <f t="shared" si="456"/>
        <v>0</v>
      </c>
      <c r="AG664" s="6"/>
      <c r="AH664" s="6"/>
      <c r="AI664" s="6"/>
      <c r="AJ664" s="6"/>
      <c r="AK664" s="861"/>
    </row>
    <row r="665" spans="3:37" ht="13.5" customHeight="1" x14ac:dyDescent="0.25">
      <c r="C665" s="46"/>
      <c r="D665" s="46"/>
      <c r="E665" s="46"/>
      <c r="F665" s="46"/>
      <c r="G665" s="46"/>
      <c r="H665" s="46"/>
      <c r="I665" s="46"/>
      <c r="J665" s="46"/>
      <c r="K665" s="46"/>
      <c r="L665" s="46"/>
      <c r="M665" s="46"/>
      <c r="N665" s="46"/>
      <c r="O665" s="42" t="s">
        <v>1557</v>
      </c>
      <c r="P665" s="153" t="str">
        <f t="shared" si="452"/>
        <v>6721SF_EXT</v>
      </c>
      <c r="Q665" s="127" t="s">
        <v>2524</v>
      </c>
      <c r="R665" s="132" t="s">
        <v>2123</v>
      </c>
      <c r="S665" s="40" t="s">
        <v>494</v>
      </c>
      <c r="T665" s="63"/>
      <c r="U665" s="63"/>
      <c r="V665" s="6"/>
      <c r="W665" s="6"/>
      <c r="X665" s="6"/>
      <c r="Y665" s="1"/>
      <c r="Z665" s="58"/>
      <c r="AA665" s="1"/>
      <c r="AB665" s="1"/>
      <c r="AC665" s="23">
        <f t="shared" si="453"/>
        <v>0</v>
      </c>
      <c r="AD665" s="38">
        <f t="shared" si="454"/>
        <v>0</v>
      </c>
      <c r="AE665" s="31">
        <f t="shared" si="455"/>
        <v>0</v>
      </c>
      <c r="AF665" s="31">
        <f t="shared" si="456"/>
        <v>0</v>
      </c>
      <c r="AG665" s="6"/>
      <c r="AH665" s="6"/>
      <c r="AI665" s="6"/>
      <c r="AJ665" s="6"/>
      <c r="AK665" s="861"/>
    </row>
    <row r="666" spans="3:37" ht="13.5" customHeight="1" x14ac:dyDescent="0.25">
      <c r="C666" s="46"/>
      <c r="D666" s="46"/>
      <c r="E666" s="46"/>
      <c r="F666" s="46"/>
      <c r="G666" s="46"/>
      <c r="H666" s="46"/>
      <c r="I666" s="46"/>
      <c r="J666" s="46"/>
      <c r="K666" s="46"/>
      <c r="L666" s="46"/>
      <c r="M666" s="46"/>
      <c r="N666" s="46"/>
      <c r="O666" s="42" t="s">
        <v>1557</v>
      </c>
      <c r="P666" s="153" t="str">
        <f t="shared" si="452"/>
        <v>6721PM_EXT</v>
      </c>
      <c r="Q666" s="127" t="s">
        <v>2524</v>
      </c>
      <c r="R666" s="132" t="s">
        <v>1910</v>
      </c>
      <c r="S666" s="40" t="s">
        <v>413</v>
      </c>
      <c r="T666" s="63"/>
      <c r="U666" s="63"/>
      <c r="V666" s="6"/>
      <c r="W666" s="6"/>
      <c r="X666" s="6"/>
      <c r="Y666" s="1"/>
      <c r="Z666" s="58"/>
      <c r="AA666" s="1"/>
      <c r="AB666" s="1"/>
      <c r="AC666" s="23">
        <f t="shared" si="453"/>
        <v>0</v>
      </c>
      <c r="AD666" s="38">
        <f t="shared" si="454"/>
        <v>0</v>
      </c>
      <c r="AE666" s="31">
        <f t="shared" si="455"/>
        <v>0</v>
      </c>
      <c r="AF666" s="31">
        <f t="shared" si="456"/>
        <v>0</v>
      </c>
      <c r="AG666" s="6"/>
      <c r="AH666" s="6"/>
      <c r="AI666" s="6"/>
      <c r="AJ666" s="6"/>
      <c r="AK666" s="861"/>
    </row>
    <row r="667" spans="3:37" x14ac:dyDescent="0.25">
      <c r="C667" s="46"/>
      <c r="D667" s="46"/>
      <c r="E667" s="46"/>
      <c r="F667" s="46"/>
      <c r="G667" s="46"/>
      <c r="H667" s="46"/>
      <c r="I667" s="46"/>
      <c r="J667" s="46"/>
      <c r="K667" s="46"/>
      <c r="L667" s="46"/>
      <c r="M667" s="46"/>
      <c r="N667" s="46"/>
      <c r="O667" s="42" t="s">
        <v>1557</v>
      </c>
      <c r="P667" s="153" t="str">
        <f t="shared" si="452"/>
        <v>6721PA_EXT</v>
      </c>
      <c r="Q667" s="232" t="s">
        <v>2524</v>
      </c>
      <c r="R667" s="132" t="s">
        <v>1909</v>
      </c>
      <c r="S667" s="40" t="s">
        <v>86</v>
      </c>
      <c r="T667" s="63"/>
      <c r="U667" s="63"/>
      <c r="V667" s="6"/>
      <c r="W667" s="6"/>
      <c r="X667" s="6"/>
      <c r="Y667" s="1"/>
      <c r="Z667" s="58"/>
      <c r="AA667" s="1"/>
      <c r="AB667" s="1"/>
      <c r="AC667" s="23">
        <f t="shared" si="453"/>
        <v>0</v>
      </c>
      <c r="AD667" s="38">
        <f t="shared" si="454"/>
        <v>0</v>
      </c>
      <c r="AE667" s="31">
        <f t="shared" si="455"/>
        <v>0</v>
      </c>
      <c r="AF667" s="31">
        <f t="shared" si="456"/>
        <v>0</v>
      </c>
      <c r="AG667" s="6"/>
      <c r="AH667" s="6"/>
      <c r="AI667" s="6"/>
      <c r="AJ667" s="6"/>
      <c r="AK667" s="861"/>
    </row>
    <row r="668" spans="3:37" x14ac:dyDescent="0.25">
      <c r="C668" s="46"/>
      <c r="D668" s="46"/>
      <c r="E668" s="46"/>
      <c r="F668" s="46"/>
      <c r="G668" s="46"/>
      <c r="H668" s="46"/>
      <c r="I668" s="46"/>
      <c r="J668" s="46"/>
      <c r="K668" s="46"/>
      <c r="L668" s="46"/>
      <c r="M668" s="46"/>
      <c r="N668" s="46"/>
      <c r="O668" s="42" t="s">
        <v>1557</v>
      </c>
      <c r="P668" s="153">
        <f t="shared" si="452"/>
        <v>6722</v>
      </c>
      <c r="Q668" s="232" t="s">
        <v>2524</v>
      </c>
      <c r="R668" s="73">
        <v>6722</v>
      </c>
      <c r="S668" s="40" t="s">
        <v>2334</v>
      </c>
      <c r="T668" s="59"/>
      <c r="U668" s="59"/>
      <c r="V668" s="23">
        <f t="shared" ref="V668:V679" si="457">+T668-U668</f>
        <v>0</v>
      </c>
      <c r="W668" s="6"/>
      <c r="X668" s="87">
        <f>+V669+V670</f>
        <v>0</v>
      </c>
      <c r="Y668" s="1"/>
      <c r="Z668" s="58"/>
      <c r="AA668" s="1"/>
      <c r="AB668" s="1"/>
      <c r="AC668" s="23">
        <f t="shared" si="453"/>
        <v>0</v>
      </c>
      <c r="AD668" s="38">
        <f t="shared" si="454"/>
        <v>0</v>
      </c>
      <c r="AE668" s="31">
        <f t="shared" si="455"/>
        <v>0</v>
      </c>
      <c r="AF668" s="31">
        <f t="shared" si="456"/>
        <v>0</v>
      </c>
      <c r="AG668" s="1"/>
      <c r="AH668" s="6"/>
      <c r="AI668" s="6"/>
      <c r="AJ668" s="6"/>
      <c r="AK668" s="861"/>
    </row>
    <row r="669" spans="3:37" ht="20.399999999999999" x14ac:dyDescent="0.25">
      <c r="C669" s="46"/>
      <c r="D669" s="46"/>
      <c r="E669" s="46"/>
      <c r="F669" s="46"/>
      <c r="G669" s="46"/>
      <c r="H669" s="46"/>
      <c r="I669" s="46"/>
      <c r="J669" s="46"/>
      <c r="K669" s="46"/>
      <c r="L669" s="46"/>
      <c r="M669" s="46"/>
      <c r="N669" s="46"/>
      <c r="O669" s="42" t="s">
        <v>225</v>
      </c>
      <c r="P669" s="20" t="s">
        <v>225</v>
      </c>
      <c r="Q669" s="232" t="s">
        <v>2524</v>
      </c>
      <c r="R669" s="20">
        <v>67221</v>
      </c>
      <c r="S669" s="20" t="s">
        <v>1712</v>
      </c>
      <c r="T669" s="59"/>
      <c r="U669" s="59"/>
      <c r="V669" s="23">
        <f t="shared" si="457"/>
        <v>0</v>
      </c>
      <c r="W669" s="87" t="str">
        <f t="shared" ref="W669:W670" si="458">+IF(V669=0,"","Regroupement auto en 6722")</f>
        <v/>
      </c>
      <c r="X669" s="87">
        <f t="shared" ref="X669:X670" si="459">-V669</f>
        <v>0</v>
      </c>
      <c r="Y669" s="6"/>
      <c r="Z669" s="57"/>
      <c r="AA669" s="6"/>
      <c r="AB669" s="6"/>
      <c r="AC669" s="6"/>
      <c r="AD669" s="6"/>
      <c r="AE669" s="6"/>
      <c r="AF669" s="6"/>
      <c r="AG669" s="6"/>
      <c r="AH669" s="6"/>
      <c r="AI669" s="6"/>
      <c r="AJ669" s="6"/>
      <c r="AK669" s="861"/>
    </row>
    <row r="670" spans="3:37" x14ac:dyDescent="0.25">
      <c r="C670" s="46"/>
      <c r="D670" s="46"/>
      <c r="E670" s="46"/>
      <c r="F670" s="46"/>
      <c r="G670" s="46"/>
      <c r="H670" s="46"/>
      <c r="I670" s="46"/>
      <c r="J670" s="46"/>
      <c r="K670" s="46"/>
      <c r="L670" s="46"/>
      <c r="M670" s="46"/>
      <c r="N670" s="46"/>
      <c r="O670" s="42" t="s">
        <v>225</v>
      </c>
      <c r="P670" s="20" t="s">
        <v>225</v>
      </c>
      <c r="Q670" s="232" t="s">
        <v>2524</v>
      </c>
      <c r="R670" s="20">
        <v>67228</v>
      </c>
      <c r="S670" s="20" t="s">
        <v>401</v>
      </c>
      <c r="T670" s="59"/>
      <c r="U670" s="59"/>
      <c r="V670" s="23">
        <f t="shared" si="457"/>
        <v>0</v>
      </c>
      <c r="W670" s="87" t="str">
        <f t="shared" si="458"/>
        <v/>
      </c>
      <c r="X670" s="87">
        <f t="shared" si="459"/>
        <v>0</v>
      </c>
      <c r="Y670" s="6"/>
      <c r="Z670" s="57"/>
      <c r="AA670" s="6"/>
      <c r="AB670" s="6"/>
      <c r="AC670" s="6"/>
      <c r="AD670" s="6"/>
      <c r="AE670" s="6"/>
      <c r="AF670" s="6"/>
      <c r="AG670" s="6"/>
      <c r="AH670" s="6"/>
      <c r="AI670" s="6"/>
      <c r="AJ670" s="6"/>
      <c r="AK670" s="861"/>
    </row>
    <row r="671" spans="3:37" x14ac:dyDescent="0.25">
      <c r="C671" s="46"/>
      <c r="D671" s="46"/>
      <c r="E671" s="46"/>
      <c r="F671" s="46"/>
      <c r="G671" s="46"/>
      <c r="H671" s="46"/>
      <c r="I671" s="46"/>
      <c r="J671" s="46"/>
      <c r="K671" s="46"/>
      <c r="L671" s="46"/>
      <c r="M671" s="46"/>
      <c r="N671" s="46"/>
      <c r="O671" s="42" t="s">
        <v>1557</v>
      </c>
      <c r="P671" s="153">
        <f>+R671</f>
        <v>6723</v>
      </c>
      <c r="Q671" s="232" t="s">
        <v>2524</v>
      </c>
      <c r="R671" s="73">
        <v>6723</v>
      </c>
      <c r="S671" s="40" t="s">
        <v>3</v>
      </c>
      <c r="T671" s="59"/>
      <c r="U671" s="59"/>
      <c r="V671" s="23">
        <f t="shared" si="457"/>
        <v>0</v>
      </c>
      <c r="W671" s="6"/>
      <c r="X671" s="87">
        <f>+V672+V673</f>
        <v>0</v>
      </c>
      <c r="Y671" s="1"/>
      <c r="Z671" s="58"/>
      <c r="AA671" s="1"/>
      <c r="AB671" s="1"/>
      <c r="AC671" s="23">
        <f>+AA671+AB671+V671+Y671+X671</f>
        <v>0</v>
      </c>
      <c r="AD671" s="38">
        <f>SUM(AF671:AJ671)</f>
        <v>0</v>
      </c>
      <c r="AE671" s="31">
        <f>AC671-AD671</f>
        <v>0</v>
      </c>
      <c r="AF671" s="31">
        <f>+AC671-AG671</f>
        <v>0</v>
      </c>
      <c r="AG671" s="1"/>
      <c r="AH671" s="6"/>
      <c r="AI671" s="6"/>
      <c r="AJ671" s="6"/>
      <c r="AK671" s="861"/>
    </row>
    <row r="672" spans="3:37" ht="20.399999999999999" x14ac:dyDescent="0.25">
      <c r="C672" s="46"/>
      <c r="D672" s="46"/>
      <c r="E672" s="46"/>
      <c r="F672" s="46"/>
      <c r="G672" s="46"/>
      <c r="H672" s="46"/>
      <c r="I672" s="46"/>
      <c r="J672" s="46"/>
      <c r="K672" s="46"/>
      <c r="L672" s="46"/>
      <c r="M672" s="46"/>
      <c r="N672" s="46"/>
      <c r="O672" s="42" t="s">
        <v>225</v>
      </c>
      <c r="P672" s="20" t="s">
        <v>225</v>
      </c>
      <c r="Q672" s="232" t="s">
        <v>2524</v>
      </c>
      <c r="R672" s="20">
        <v>67231</v>
      </c>
      <c r="S672" s="20" t="s">
        <v>1240</v>
      </c>
      <c r="T672" s="59"/>
      <c r="U672" s="59"/>
      <c r="V672" s="23">
        <f t="shared" si="457"/>
        <v>0</v>
      </c>
      <c r="W672" s="87" t="str">
        <f t="shared" ref="W672:W673" si="460">+IF(V672=0,"","Regroupement auto en 6723")</f>
        <v/>
      </c>
      <c r="X672" s="87">
        <f t="shared" ref="X672:X673" si="461">-V672</f>
        <v>0</v>
      </c>
      <c r="Y672" s="6"/>
      <c r="Z672" s="57"/>
      <c r="AA672" s="6"/>
      <c r="AB672" s="6"/>
      <c r="AC672" s="6"/>
      <c r="AD672" s="6"/>
      <c r="AE672" s="6"/>
      <c r="AF672" s="6"/>
      <c r="AG672" s="6"/>
      <c r="AH672" s="6"/>
      <c r="AI672" s="6"/>
      <c r="AJ672" s="6"/>
      <c r="AK672" s="861"/>
    </row>
    <row r="673" spans="3:37" x14ac:dyDescent="0.25">
      <c r="C673" s="46"/>
      <c r="D673" s="46"/>
      <c r="E673" s="46"/>
      <c r="F673" s="46"/>
      <c r="G673" s="46"/>
      <c r="H673" s="46"/>
      <c r="I673" s="46"/>
      <c r="J673" s="46"/>
      <c r="K673" s="46"/>
      <c r="L673" s="46"/>
      <c r="M673" s="46"/>
      <c r="N673" s="46"/>
      <c r="O673" s="42" t="s">
        <v>225</v>
      </c>
      <c r="P673" s="20" t="s">
        <v>225</v>
      </c>
      <c r="Q673" s="232" t="s">
        <v>2524</v>
      </c>
      <c r="R673" s="20">
        <v>67238</v>
      </c>
      <c r="S673" s="20" t="s">
        <v>2218</v>
      </c>
      <c r="T673" s="59"/>
      <c r="U673" s="59"/>
      <c r="V673" s="23">
        <f t="shared" si="457"/>
        <v>0</v>
      </c>
      <c r="W673" s="87" t="str">
        <f t="shared" si="460"/>
        <v/>
      </c>
      <c r="X673" s="87">
        <f t="shared" si="461"/>
        <v>0</v>
      </c>
      <c r="Y673" s="6"/>
      <c r="Z673" s="57"/>
      <c r="AA673" s="6"/>
      <c r="AB673" s="6"/>
      <c r="AC673" s="6"/>
      <c r="AD673" s="6"/>
      <c r="AE673" s="6"/>
      <c r="AF673" s="6"/>
      <c r="AG673" s="6"/>
      <c r="AH673" s="6"/>
      <c r="AI673" s="6"/>
      <c r="AJ673" s="6"/>
      <c r="AK673" s="861"/>
    </row>
    <row r="674" spans="3:37" x14ac:dyDescent="0.25">
      <c r="C674" s="46"/>
      <c r="D674" s="46"/>
      <c r="E674" s="46"/>
      <c r="F674" s="46"/>
      <c r="G674" s="46"/>
      <c r="H674" s="46"/>
      <c r="I674" s="46"/>
      <c r="J674" s="46"/>
      <c r="K674" s="46"/>
      <c r="L674" s="46"/>
      <c r="M674" s="46"/>
      <c r="N674" s="46"/>
      <c r="O674" s="42" t="s">
        <v>1557</v>
      </c>
      <c r="P674" s="153">
        <f t="shared" ref="P674:P677" si="462">+R674</f>
        <v>6728</v>
      </c>
      <c r="Q674" s="232" t="s">
        <v>2524</v>
      </c>
      <c r="R674" s="73">
        <v>6728</v>
      </c>
      <c r="S674" s="40" t="s">
        <v>1350</v>
      </c>
      <c r="T674" s="59"/>
      <c r="U674" s="59"/>
      <c r="V674" s="23">
        <f t="shared" si="457"/>
        <v>0</v>
      </c>
      <c r="W674" s="6"/>
      <c r="X674" s="6"/>
      <c r="Y674" s="1"/>
      <c r="Z674" s="58"/>
      <c r="AA674" s="1"/>
      <c r="AB674" s="1"/>
      <c r="AC674" s="23">
        <f t="shared" ref="AC674:AC677" si="463">+AA674+AB674+V674+Y674+X674</f>
        <v>0</v>
      </c>
      <c r="AD674" s="38">
        <f t="shared" ref="AD674:AD677" si="464">SUM(AF674:AJ674)</f>
        <v>0</v>
      </c>
      <c r="AE674" s="31">
        <f t="shared" ref="AE674:AE677" si="465">AC674-AD674</f>
        <v>0</v>
      </c>
      <c r="AF674" s="31">
        <f>+AC674-AG674</f>
        <v>0</v>
      </c>
      <c r="AG674" s="1"/>
      <c r="AH674" s="6"/>
      <c r="AI674" s="6"/>
      <c r="AJ674" s="6"/>
      <c r="AK674" s="861"/>
    </row>
    <row r="675" spans="3:37" x14ac:dyDescent="0.25">
      <c r="C675" s="46"/>
      <c r="D675" s="46"/>
      <c r="E675" s="46"/>
      <c r="F675" s="46"/>
      <c r="G675" s="46"/>
      <c r="H675" s="46"/>
      <c r="I675" s="46"/>
      <c r="J675" s="46"/>
      <c r="K675" s="46"/>
      <c r="L675" s="46"/>
      <c r="M675" s="46"/>
      <c r="N675" s="46"/>
      <c r="O675" s="42" t="s">
        <v>1557</v>
      </c>
      <c r="P675" s="153">
        <f t="shared" si="462"/>
        <v>673</v>
      </c>
      <c r="Q675" s="232" t="s">
        <v>2524</v>
      </c>
      <c r="R675" s="244">
        <v>673</v>
      </c>
      <c r="S675" s="213" t="s">
        <v>874</v>
      </c>
      <c r="T675" s="59"/>
      <c r="U675" s="59"/>
      <c r="V675" s="23">
        <f t="shared" si="457"/>
        <v>0</v>
      </c>
      <c r="W675" s="6"/>
      <c r="X675" s="6"/>
      <c r="Y675" s="1"/>
      <c r="Z675" s="58"/>
      <c r="AA675" s="1"/>
      <c r="AB675" s="1"/>
      <c r="AC675" s="23">
        <f t="shared" si="463"/>
        <v>0</v>
      </c>
      <c r="AD675" s="38">
        <f t="shared" si="464"/>
        <v>0</v>
      </c>
      <c r="AE675" s="31">
        <f t="shared" si="465"/>
        <v>0</v>
      </c>
      <c r="AF675" s="6"/>
      <c r="AG675" s="6"/>
      <c r="AH675" s="6"/>
      <c r="AI675" s="6"/>
      <c r="AJ675" s="130">
        <f t="shared" ref="AJ675:AJ677" si="466">AC675</f>
        <v>0</v>
      </c>
      <c r="AK675" s="861"/>
    </row>
    <row r="676" spans="3:37" x14ac:dyDescent="0.25">
      <c r="C676" s="46"/>
      <c r="D676" s="46"/>
      <c r="E676" s="46"/>
      <c r="F676" s="46"/>
      <c r="G676" s="46"/>
      <c r="H676" s="46"/>
      <c r="I676" s="46"/>
      <c r="J676" s="46"/>
      <c r="K676" s="46"/>
      <c r="L676" s="46"/>
      <c r="M676" s="46"/>
      <c r="N676" s="46"/>
      <c r="O676" s="42" t="s">
        <v>1557</v>
      </c>
      <c r="P676" s="153">
        <f t="shared" si="462"/>
        <v>675</v>
      </c>
      <c r="Q676" s="232" t="s">
        <v>2524</v>
      </c>
      <c r="R676" s="244">
        <v>675</v>
      </c>
      <c r="S676" s="213" t="s">
        <v>1649</v>
      </c>
      <c r="T676" s="59"/>
      <c r="U676" s="59"/>
      <c r="V676" s="23">
        <f t="shared" si="457"/>
        <v>0</v>
      </c>
      <c r="W676" s="6"/>
      <c r="X676" s="6"/>
      <c r="Y676" s="1"/>
      <c r="Z676" s="58"/>
      <c r="AA676" s="1"/>
      <c r="AB676" s="1"/>
      <c r="AC676" s="23">
        <f t="shared" si="463"/>
        <v>0</v>
      </c>
      <c r="AD676" s="38">
        <f t="shared" si="464"/>
        <v>0</v>
      </c>
      <c r="AE676" s="31">
        <f t="shared" si="465"/>
        <v>0</v>
      </c>
      <c r="AF676" s="6"/>
      <c r="AG676" s="6"/>
      <c r="AH676" s="6"/>
      <c r="AI676" s="6"/>
      <c r="AJ676" s="130">
        <f t="shared" si="466"/>
        <v>0</v>
      </c>
      <c r="AK676" s="861"/>
    </row>
    <row r="677" spans="3:37" x14ac:dyDescent="0.25">
      <c r="C677" s="46"/>
      <c r="D677" s="46"/>
      <c r="E677" s="46"/>
      <c r="F677" s="46"/>
      <c r="G677" s="46"/>
      <c r="H677" s="46"/>
      <c r="I677" s="46"/>
      <c r="J677" s="46"/>
      <c r="K677" s="46"/>
      <c r="L677" s="46"/>
      <c r="M677" s="46"/>
      <c r="N677" s="46"/>
      <c r="O677" s="42" t="s">
        <v>1557</v>
      </c>
      <c r="P677" s="153">
        <f t="shared" si="462"/>
        <v>678</v>
      </c>
      <c r="Q677" s="232" t="s">
        <v>2524</v>
      </c>
      <c r="R677" s="244">
        <v>678</v>
      </c>
      <c r="S677" s="213" t="s">
        <v>1027</v>
      </c>
      <c r="T677" s="59"/>
      <c r="U677" s="59"/>
      <c r="V677" s="23">
        <f t="shared" si="457"/>
        <v>0</v>
      </c>
      <c r="W677" s="6"/>
      <c r="X677" s="6"/>
      <c r="Y677" s="1"/>
      <c r="Z677" s="58"/>
      <c r="AA677" s="1"/>
      <c r="AB677" s="1"/>
      <c r="AC677" s="23">
        <f t="shared" si="463"/>
        <v>0</v>
      </c>
      <c r="AD677" s="38">
        <f t="shared" si="464"/>
        <v>0</v>
      </c>
      <c r="AE677" s="31">
        <f t="shared" si="465"/>
        <v>0</v>
      </c>
      <c r="AF677" s="6"/>
      <c r="AG677" s="6"/>
      <c r="AH677" s="6"/>
      <c r="AI677" s="6"/>
      <c r="AJ677" s="130">
        <f t="shared" si="466"/>
        <v>0</v>
      </c>
      <c r="AK677" s="861"/>
    </row>
    <row r="678" spans="3:37" x14ac:dyDescent="0.25">
      <c r="C678" s="46"/>
      <c r="D678" s="46"/>
      <c r="E678" s="46"/>
      <c r="F678" s="46"/>
      <c r="G678" s="46"/>
      <c r="H678" s="46"/>
      <c r="I678" s="46"/>
      <c r="J678" s="46"/>
      <c r="K678" s="46"/>
      <c r="L678" s="46"/>
      <c r="M678" s="46"/>
      <c r="N678" s="46"/>
      <c r="O678" s="42" t="s">
        <v>225</v>
      </c>
      <c r="P678" s="20" t="s">
        <v>225</v>
      </c>
      <c r="Q678" s="232" t="s">
        <v>2524</v>
      </c>
      <c r="R678" s="20">
        <v>6811</v>
      </c>
      <c r="S678" s="20" t="s">
        <v>218</v>
      </c>
      <c r="T678" s="59"/>
      <c r="U678" s="59"/>
      <c r="V678" s="23">
        <f t="shared" si="457"/>
        <v>0</v>
      </c>
      <c r="W678" s="80" t="str">
        <f t="shared" ref="W678:W679" si="467">+IF(V678=0,"","A détailler")</f>
        <v/>
      </c>
      <c r="X678" s="6"/>
      <c r="Y678" s="38">
        <f t="shared" ref="Y678:Y679" si="468">-V678</f>
        <v>0</v>
      </c>
      <c r="Z678" s="57"/>
      <c r="AA678" s="6"/>
      <c r="AB678" s="6"/>
      <c r="AC678" s="6"/>
      <c r="AD678" s="6"/>
      <c r="AE678" s="6"/>
      <c r="AF678" s="6"/>
      <c r="AG678" s="6"/>
      <c r="AH678" s="6"/>
      <c r="AI678" s="6"/>
      <c r="AJ678" s="6"/>
      <c r="AK678" s="861"/>
    </row>
    <row r="679" spans="3:37" x14ac:dyDescent="0.25">
      <c r="C679" s="46"/>
      <c r="D679" s="46"/>
      <c r="E679" s="46"/>
      <c r="F679" s="46"/>
      <c r="G679" s="46"/>
      <c r="H679" s="46"/>
      <c r="I679" s="46"/>
      <c r="J679" s="46"/>
      <c r="K679" s="46"/>
      <c r="L679" s="46"/>
      <c r="M679" s="46"/>
      <c r="N679" s="46"/>
      <c r="O679" s="42" t="s">
        <v>225</v>
      </c>
      <c r="P679" s="20" t="s">
        <v>225</v>
      </c>
      <c r="Q679" s="232" t="s">
        <v>2524</v>
      </c>
      <c r="R679" s="20">
        <v>68111</v>
      </c>
      <c r="S679" s="20" t="s">
        <v>1383</v>
      </c>
      <c r="T679" s="59"/>
      <c r="U679" s="59"/>
      <c r="V679" s="23">
        <f t="shared" si="457"/>
        <v>0</v>
      </c>
      <c r="W679" s="80" t="str">
        <f t="shared" si="467"/>
        <v/>
      </c>
      <c r="X679" s="6"/>
      <c r="Y679" s="38">
        <f t="shared" si="468"/>
        <v>0</v>
      </c>
      <c r="Z679" s="57"/>
      <c r="AA679" s="6"/>
      <c r="AB679" s="6"/>
      <c r="AC679" s="6"/>
      <c r="AD679" s="6"/>
      <c r="AE679" s="6"/>
      <c r="AF679" s="6"/>
      <c r="AG679" s="6"/>
      <c r="AH679" s="6"/>
      <c r="AI679" s="6"/>
      <c r="AJ679" s="6"/>
      <c r="AK679" s="861"/>
    </row>
    <row r="680" spans="3:37" x14ac:dyDescent="0.25">
      <c r="C680" s="46"/>
      <c r="D680" s="46"/>
      <c r="E680" s="46"/>
      <c r="F680" s="46"/>
      <c r="G680" s="46"/>
      <c r="H680" s="46"/>
      <c r="I680" s="46"/>
      <c r="J680" s="46"/>
      <c r="K680" s="46"/>
      <c r="L680" s="46"/>
      <c r="M680" s="46"/>
      <c r="N680" s="46"/>
      <c r="O680" s="42" t="s">
        <v>1557</v>
      </c>
      <c r="P680" s="153">
        <f t="shared" ref="P680:P683" si="469">+R680</f>
        <v>681111</v>
      </c>
      <c r="Q680" s="232" t="s">
        <v>2524</v>
      </c>
      <c r="R680" s="512">
        <v>681111</v>
      </c>
      <c r="S680" s="213" t="s">
        <v>2177</v>
      </c>
      <c r="T680" s="63"/>
      <c r="U680" s="63"/>
      <c r="V680" s="6"/>
      <c r="W680" s="6"/>
      <c r="X680" s="6"/>
      <c r="Y680" s="1"/>
      <c r="Z680" s="58"/>
      <c r="AA680" s="1"/>
      <c r="AB680" s="1"/>
      <c r="AC680" s="23">
        <f t="shared" ref="AC680:AC683" si="470">+AA680+AB680+V680+Y680+X680</f>
        <v>0</v>
      </c>
      <c r="AD680" s="38">
        <f t="shared" ref="AD680:AD683" si="471">SUM(AF680:AJ680)</f>
        <v>0</v>
      </c>
      <c r="AE680" s="31">
        <f t="shared" ref="AE680:AE683" si="472">AC680-AD680</f>
        <v>0</v>
      </c>
      <c r="AF680" s="6"/>
      <c r="AG680" s="6"/>
      <c r="AH680" s="6"/>
      <c r="AI680" s="6"/>
      <c r="AJ680" s="130">
        <f>AC680</f>
        <v>0</v>
      </c>
      <c r="AK680" s="861"/>
    </row>
    <row r="681" spans="3:37" ht="20.399999999999999" x14ac:dyDescent="0.25">
      <c r="C681" s="46"/>
      <c r="D681" s="46"/>
      <c r="E681" s="46"/>
      <c r="F681" s="46"/>
      <c r="G681" s="46"/>
      <c r="H681" s="46"/>
      <c r="I681" s="46"/>
      <c r="J681" s="46"/>
      <c r="K681" s="46"/>
      <c r="L681" s="46"/>
      <c r="M681" s="46"/>
      <c r="N681" s="46"/>
      <c r="O681" s="42" t="s">
        <v>1557</v>
      </c>
      <c r="P681" s="153">
        <f t="shared" si="469"/>
        <v>681113</v>
      </c>
      <c r="Q681" s="232" t="s">
        <v>2524</v>
      </c>
      <c r="R681" s="132">
        <v>681113</v>
      </c>
      <c r="S681" s="16" t="s">
        <v>20</v>
      </c>
      <c r="T681" s="63"/>
      <c r="U681" s="63"/>
      <c r="V681" s="6"/>
      <c r="W681" s="6"/>
      <c r="X681" s="6"/>
      <c r="Y681" s="1"/>
      <c r="Z681" s="58"/>
      <c r="AA681" s="1"/>
      <c r="AB681" s="1"/>
      <c r="AC681" s="23">
        <f t="shared" si="470"/>
        <v>0</v>
      </c>
      <c r="AD681" s="38">
        <f t="shared" si="471"/>
        <v>0</v>
      </c>
      <c r="AE681" s="31">
        <f t="shared" si="472"/>
        <v>0</v>
      </c>
      <c r="AF681" s="31">
        <f t="shared" ref="AF681:AF683" si="473">AC681</f>
        <v>0</v>
      </c>
      <c r="AG681" s="6"/>
      <c r="AH681" s="6"/>
      <c r="AI681" s="6"/>
      <c r="AJ681" s="6"/>
      <c r="AK681" s="861"/>
    </row>
    <row r="682" spans="3:37" ht="20.399999999999999" x14ac:dyDescent="0.25">
      <c r="C682" s="46"/>
      <c r="D682" s="46"/>
      <c r="E682" s="46"/>
      <c r="F682" s="46"/>
      <c r="G682" s="46"/>
      <c r="H682" s="46"/>
      <c r="I682" s="46"/>
      <c r="J682" s="46"/>
      <c r="K682" s="46"/>
      <c r="L682" s="46"/>
      <c r="M682" s="46"/>
      <c r="N682" s="46"/>
      <c r="O682" s="42" t="s">
        <v>1557</v>
      </c>
      <c r="P682" s="153">
        <f t="shared" si="469"/>
        <v>681115</v>
      </c>
      <c r="Q682" s="232" t="s">
        <v>2524</v>
      </c>
      <c r="R682" s="132">
        <v>681115</v>
      </c>
      <c r="S682" s="40" t="s">
        <v>2061</v>
      </c>
      <c r="T682" s="63"/>
      <c r="U682" s="63"/>
      <c r="V682" s="6"/>
      <c r="W682" s="6"/>
      <c r="X682" s="6"/>
      <c r="Y682" s="1"/>
      <c r="Z682" s="58"/>
      <c r="AA682" s="1"/>
      <c r="AB682" s="1"/>
      <c r="AC682" s="23">
        <f t="shared" si="470"/>
        <v>0</v>
      </c>
      <c r="AD682" s="38">
        <f t="shared" si="471"/>
        <v>0</v>
      </c>
      <c r="AE682" s="31">
        <f t="shared" si="472"/>
        <v>0</v>
      </c>
      <c r="AF682" s="31">
        <f t="shared" si="473"/>
        <v>0</v>
      </c>
      <c r="AG682" s="6"/>
      <c r="AH682" s="6"/>
      <c r="AI682" s="6"/>
      <c r="AJ682" s="6"/>
      <c r="AK682" s="861"/>
    </row>
    <row r="683" spans="3:37" ht="20.399999999999999" x14ac:dyDescent="0.25">
      <c r="C683" s="46"/>
      <c r="D683" s="46"/>
      <c r="E683" s="46"/>
      <c r="F683" s="46"/>
      <c r="G683" s="46"/>
      <c r="H683" s="46"/>
      <c r="I683" s="46"/>
      <c r="J683" s="46"/>
      <c r="K683" s="46"/>
      <c r="L683" s="46"/>
      <c r="M683" s="46"/>
      <c r="N683" s="46"/>
      <c r="O683" s="42" t="s">
        <v>1557</v>
      </c>
      <c r="P683" s="153">
        <f t="shared" si="469"/>
        <v>681118</v>
      </c>
      <c r="Q683" s="232" t="s">
        <v>2524</v>
      </c>
      <c r="R683" s="132">
        <v>681118</v>
      </c>
      <c r="S683" s="16" t="s">
        <v>677</v>
      </c>
      <c r="T683" s="63"/>
      <c r="U683" s="63"/>
      <c r="V683" s="6"/>
      <c r="W683" s="6"/>
      <c r="X683" s="6"/>
      <c r="Y683" s="1"/>
      <c r="Z683" s="58"/>
      <c r="AA683" s="1"/>
      <c r="AB683" s="1"/>
      <c r="AC683" s="23">
        <f t="shared" si="470"/>
        <v>0</v>
      </c>
      <c r="AD683" s="38">
        <f t="shared" si="471"/>
        <v>0</v>
      </c>
      <c r="AE683" s="31">
        <f t="shared" si="472"/>
        <v>0</v>
      </c>
      <c r="AF683" s="31">
        <f t="shared" si="473"/>
        <v>0</v>
      </c>
      <c r="AG683" s="6"/>
      <c r="AH683" s="6"/>
      <c r="AI683" s="6"/>
      <c r="AJ683" s="6"/>
      <c r="AK683" s="861"/>
    </row>
    <row r="684" spans="3:37" x14ac:dyDescent="0.25">
      <c r="C684" s="46"/>
      <c r="D684" s="46"/>
      <c r="E684" s="46"/>
      <c r="F684" s="46"/>
      <c r="G684" s="46"/>
      <c r="H684" s="46"/>
      <c r="I684" s="46"/>
      <c r="J684" s="46"/>
      <c r="K684" s="46"/>
      <c r="L684" s="46"/>
      <c r="M684" s="46"/>
      <c r="N684" s="46"/>
      <c r="O684" s="42" t="s">
        <v>225</v>
      </c>
      <c r="P684" s="20" t="s">
        <v>225</v>
      </c>
      <c r="Q684" s="232"/>
      <c r="R684" s="20">
        <v>68112</v>
      </c>
      <c r="S684" s="20" t="s">
        <v>1696</v>
      </c>
      <c r="T684" s="59"/>
      <c r="U684" s="59"/>
      <c r="V684" s="23">
        <f>+T684-U684</f>
        <v>0</v>
      </c>
      <c r="W684" s="80" t="str">
        <f>+IF(V684=0,"","A détailler")</f>
        <v/>
      </c>
      <c r="X684" s="6"/>
      <c r="Y684" s="38">
        <f>-V684</f>
        <v>0</v>
      </c>
      <c r="Z684" s="57"/>
      <c r="AA684" s="6"/>
      <c r="AB684" s="6"/>
      <c r="AC684" s="6"/>
      <c r="AD684" s="6"/>
      <c r="AE684" s="6"/>
      <c r="AF684" s="6"/>
      <c r="AG684" s="6"/>
      <c r="AH684" s="6"/>
      <c r="AI684" s="6"/>
      <c r="AJ684" s="6"/>
      <c r="AK684" s="861"/>
    </row>
    <row r="685" spans="3:37" x14ac:dyDescent="0.25">
      <c r="C685" s="46"/>
      <c r="D685" s="46"/>
      <c r="E685" s="46"/>
      <c r="F685" s="46"/>
      <c r="G685" s="46"/>
      <c r="H685" s="46"/>
      <c r="I685" s="46"/>
      <c r="J685" s="46"/>
      <c r="K685" s="46"/>
      <c r="L685" s="46"/>
      <c r="M685" s="46"/>
      <c r="N685" s="46"/>
      <c r="O685" s="42" t="s">
        <v>1557</v>
      </c>
      <c r="P685" s="153">
        <f t="shared" ref="P685:P686" si="474">+R685</f>
        <v>681121</v>
      </c>
      <c r="Q685" s="232" t="s">
        <v>2524</v>
      </c>
      <c r="R685" s="512">
        <v>681121</v>
      </c>
      <c r="S685" s="213" t="s">
        <v>1199</v>
      </c>
      <c r="T685" s="63"/>
      <c r="U685" s="63"/>
      <c r="V685" s="6"/>
      <c r="W685" s="6"/>
      <c r="X685" s="6"/>
      <c r="Y685" s="1"/>
      <c r="Z685" s="58"/>
      <c r="AA685" s="1"/>
      <c r="AB685" s="1"/>
      <c r="AC685" s="23">
        <f t="shared" ref="AC685:AC699" si="475">+AA685+AB685+V685+Y685+X685</f>
        <v>0</v>
      </c>
      <c r="AD685" s="38">
        <f t="shared" ref="AD685:AD699" si="476">SUM(AF685:AJ685)</f>
        <v>0</v>
      </c>
      <c r="AE685" s="31">
        <f t="shared" ref="AE685:AE699" si="477">AC685-AD685</f>
        <v>0</v>
      </c>
      <c r="AF685" s="6"/>
      <c r="AG685" s="6"/>
      <c r="AH685" s="6"/>
      <c r="AI685" s="6"/>
      <c r="AJ685" s="130">
        <f>AC685</f>
        <v>0</v>
      </c>
      <c r="AK685" s="861"/>
    </row>
    <row r="686" spans="3:37" ht="20.399999999999999" x14ac:dyDescent="0.25">
      <c r="C686" s="46"/>
      <c r="D686" s="46"/>
      <c r="E686" s="46"/>
      <c r="F686" s="46"/>
      <c r="G686" s="46"/>
      <c r="H686" s="46"/>
      <c r="I686" s="46"/>
      <c r="J686" s="46"/>
      <c r="K686" s="46"/>
      <c r="L686" s="46"/>
      <c r="M686" s="46"/>
      <c r="N686" s="46"/>
      <c r="O686" s="42" t="s">
        <v>1557</v>
      </c>
      <c r="P686" s="153">
        <f t="shared" si="474"/>
        <v>681122</v>
      </c>
      <c r="Q686" s="232" t="s">
        <v>2524</v>
      </c>
      <c r="R686" s="132">
        <v>681122</v>
      </c>
      <c r="S686" s="16" t="s">
        <v>2502</v>
      </c>
      <c r="T686" s="63"/>
      <c r="U686" s="63"/>
      <c r="V686" s="6"/>
      <c r="W686" s="6"/>
      <c r="X686" s="6"/>
      <c r="Y686" s="1"/>
      <c r="Z686" s="58"/>
      <c r="AA686" s="1"/>
      <c r="AB686" s="1"/>
      <c r="AC686" s="23">
        <f t="shared" si="475"/>
        <v>0</v>
      </c>
      <c r="AD686" s="38">
        <f t="shared" si="476"/>
        <v>0</v>
      </c>
      <c r="AE686" s="31">
        <f t="shared" si="477"/>
        <v>0</v>
      </c>
      <c r="AF686" s="31">
        <f t="shared" ref="AF686:AF695" si="478">AC686</f>
        <v>0</v>
      </c>
      <c r="AG686" s="6"/>
      <c r="AH686" s="6"/>
      <c r="AI686" s="6"/>
      <c r="AJ686" s="6"/>
      <c r="AK686" s="861"/>
    </row>
    <row r="687" spans="3:37" ht="20.399999999999999" x14ac:dyDescent="0.25">
      <c r="C687" s="46"/>
      <c r="D687" s="46"/>
      <c r="E687" s="46"/>
      <c r="F687" s="46"/>
      <c r="G687" s="46"/>
      <c r="H687" s="46"/>
      <c r="I687" s="46"/>
      <c r="J687" s="46"/>
      <c r="K687" s="46"/>
      <c r="L687" s="46"/>
      <c r="M687" s="46"/>
      <c r="N687" s="46"/>
      <c r="O687" s="42" t="s">
        <v>1557</v>
      </c>
      <c r="P687" s="1160" t="s">
        <v>2052</v>
      </c>
      <c r="Q687" s="232" t="s">
        <v>2524</v>
      </c>
      <c r="R687" s="132">
        <v>681123</v>
      </c>
      <c r="S687" s="16" t="s">
        <v>409</v>
      </c>
      <c r="T687" s="63"/>
      <c r="U687" s="63"/>
      <c r="V687" s="6"/>
      <c r="W687" s="6"/>
      <c r="X687" s="6"/>
      <c r="Y687" s="1"/>
      <c r="Z687" s="58"/>
      <c r="AA687" s="1"/>
      <c r="AB687" s="1"/>
      <c r="AC687" s="23">
        <f t="shared" si="475"/>
        <v>0</v>
      </c>
      <c r="AD687" s="38">
        <f t="shared" si="476"/>
        <v>0</v>
      </c>
      <c r="AE687" s="31">
        <f t="shared" si="477"/>
        <v>0</v>
      </c>
      <c r="AF687" s="31">
        <f t="shared" si="478"/>
        <v>0</v>
      </c>
      <c r="AG687" s="6"/>
      <c r="AH687" s="6"/>
      <c r="AI687" s="6"/>
      <c r="AJ687" s="6"/>
      <c r="AK687" s="861"/>
    </row>
    <row r="688" spans="3:37" ht="20.399999999999999" x14ac:dyDescent="0.25">
      <c r="C688" s="46"/>
      <c r="D688" s="46"/>
      <c r="E688" s="46"/>
      <c r="F688" s="46"/>
      <c r="G688" s="46"/>
      <c r="H688" s="46"/>
      <c r="I688" s="46"/>
      <c r="J688" s="46"/>
      <c r="K688" s="46"/>
      <c r="L688" s="46"/>
      <c r="M688" s="46"/>
      <c r="N688" s="46"/>
      <c r="O688" s="42" t="s">
        <v>1557</v>
      </c>
      <c r="P688" s="1160" t="s">
        <v>2052</v>
      </c>
      <c r="Q688" s="232" t="s">
        <v>2524</v>
      </c>
      <c r="R688" s="132">
        <v>681124</v>
      </c>
      <c r="S688" s="16" t="s">
        <v>243</v>
      </c>
      <c r="T688" s="63"/>
      <c r="U688" s="63"/>
      <c r="V688" s="6"/>
      <c r="W688" s="6"/>
      <c r="X688" s="6"/>
      <c r="Y688" s="1"/>
      <c r="Z688" s="58"/>
      <c r="AA688" s="1"/>
      <c r="AB688" s="1"/>
      <c r="AC688" s="23">
        <f t="shared" si="475"/>
        <v>0</v>
      </c>
      <c r="AD688" s="38">
        <f t="shared" si="476"/>
        <v>0</v>
      </c>
      <c r="AE688" s="31">
        <f t="shared" si="477"/>
        <v>0</v>
      </c>
      <c r="AF688" s="31">
        <f t="shared" si="478"/>
        <v>0</v>
      </c>
      <c r="AG688" s="6"/>
      <c r="AH688" s="6"/>
      <c r="AI688" s="6"/>
      <c r="AJ688" s="6"/>
      <c r="AK688" s="861"/>
    </row>
    <row r="689" spans="2:37" ht="20.399999999999999" x14ac:dyDescent="0.25">
      <c r="C689" s="46"/>
      <c r="D689" s="46"/>
      <c r="E689" s="46"/>
      <c r="F689" s="46"/>
      <c r="G689" s="46"/>
      <c r="H689" s="46"/>
      <c r="I689" s="46"/>
      <c r="J689" s="46"/>
      <c r="K689" s="46"/>
      <c r="L689" s="46"/>
      <c r="M689" s="46"/>
      <c r="N689" s="46"/>
      <c r="O689" s="42" t="s">
        <v>1557</v>
      </c>
      <c r="P689" s="40" t="s">
        <v>2572</v>
      </c>
      <c r="Q689" s="232" t="s">
        <v>2524</v>
      </c>
      <c r="R689" s="132" t="s">
        <v>2572</v>
      </c>
      <c r="S689" s="40" t="s">
        <v>1266</v>
      </c>
      <c r="T689" s="63"/>
      <c r="U689" s="63"/>
      <c r="V689" s="6"/>
      <c r="W689" s="6"/>
      <c r="X689" s="6"/>
      <c r="Y689" s="1"/>
      <c r="Z689" s="58"/>
      <c r="AA689" s="1"/>
      <c r="AB689" s="1"/>
      <c r="AC689" s="23">
        <f t="shared" si="475"/>
        <v>0</v>
      </c>
      <c r="AD689" s="38">
        <f t="shared" si="476"/>
        <v>0</v>
      </c>
      <c r="AE689" s="31">
        <f t="shared" si="477"/>
        <v>0</v>
      </c>
      <c r="AF689" s="31">
        <f t="shared" si="478"/>
        <v>0</v>
      </c>
      <c r="AG689" s="6"/>
      <c r="AH689" s="6"/>
      <c r="AI689" s="6"/>
      <c r="AJ689" s="6"/>
      <c r="AK689" s="861"/>
    </row>
    <row r="690" spans="2:37" ht="20.399999999999999" x14ac:dyDescent="0.25">
      <c r="C690" s="46"/>
      <c r="D690" s="46"/>
      <c r="E690" s="46"/>
      <c r="F690" s="46"/>
      <c r="G690" s="46"/>
      <c r="H690" s="46"/>
      <c r="I690" s="46"/>
      <c r="J690" s="46"/>
      <c r="K690" s="46"/>
      <c r="L690" s="46"/>
      <c r="M690" s="46"/>
      <c r="N690" s="46"/>
      <c r="O690" s="42" t="s">
        <v>1557</v>
      </c>
      <c r="P690" s="40" t="s">
        <v>2065</v>
      </c>
      <c r="Q690" s="232" t="s">
        <v>2524</v>
      </c>
      <c r="R690" s="132" t="s">
        <v>2065</v>
      </c>
      <c r="S690" s="40" t="s">
        <v>24</v>
      </c>
      <c r="T690" s="63"/>
      <c r="U690" s="63"/>
      <c r="V690" s="6"/>
      <c r="W690" s="6"/>
      <c r="X690" s="6"/>
      <c r="Y690" s="1"/>
      <c r="Z690" s="58"/>
      <c r="AA690" s="1"/>
      <c r="AB690" s="1"/>
      <c r="AC690" s="23">
        <f t="shared" si="475"/>
        <v>0</v>
      </c>
      <c r="AD690" s="38">
        <f t="shared" si="476"/>
        <v>0</v>
      </c>
      <c r="AE690" s="31">
        <f t="shared" si="477"/>
        <v>0</v>
      </c>
      <c r="AF690" s="31">
        <f t="shared" si="478"/>
        <v>0</v>
      </c>
      <c r="AG690" s="6"/>
      <c r="AH690" s="6"/>
      <c r="AI690" s="6"/>
      <c r="AJ690" s="6"/>
      <c r="AK690" s="861"/>
    </row>
    <row r="691" spans="2:37" ht="20.399999999999999" x14ac:dyDescent="0.25">
      <c r="C691" s="46"/>
      <c r="D691" s="46"/>
      <c r="E691" s="46"/>
      <c r="F691" s="46"/>
      <c r="G691" s="46"/>
      <c r="H691" s="46"/>
      <c r="I691" s="46"/>
      <c r="J691" s="46"/>
      <c r="K691" s="46"/>
      <c r="L691" s="46"/>
      <c r="M691" s="46"/>
      <c r="N691" s="46"/>
      <c r="O691" s="42" t="s">
        <v>1557</v>
      </c>
      <c r="P691" s="40">
        <v>6811281</v>
      </c>
      <c r="Q691" s="232" t="s">
        <v>2524</v>
      </c>
      <c r="R691" s="132">
        <v>6811281</v>
      </c>
      <c r="S691" s="40" t="s">
        <v>1650</v>
      </c>
      <c r="T691" s="63"/>
      <c r="U691" s="63"/>
      <c r="V691" s="6"/>
      <c r="W691" s="6"/>
      <c r="X691" s="6"/>
      <c r="Y691" s="1"/>
      <c r="Z691" s="58"/>
      <c r="AA691" s="1"/>
      <c r="AB691" s="1"/>
      <c r="AC691" s="23">
        <f t="shared" si="475"/>
        <v>0</v>
      </c>
      <c r="AD691" s="38">
        <f t="shared" si="476"/>
        <v>0</v>
      </c>
      <c r="AE691" s="31">
        <f t="shared" si="477"/>
        <v>0</v>
      </c>
      <c r="AF691" s="31">
        <f t="shared" si="478"/>
        <v>0</v>
      </c>
      <c r="AG691" s="6"/>
      <c r="AH691" s="6"/>
      <c r="AI691" s="6"/>
      <c r="AJ691" s="6"/>
      <c r="AK691" s="861"/>
    </row>
    <row r="692" spans="2:37" x14ac:dyDescent="0.25">
      <c r="C692" s="46"/>
      <c r="D692" s="46"/>
      <c r="E692" s="46"/>
      <c r="F692" s="46"/>
      <c r="G692" s="46"/>
      <c r="H692" s="46"/>
      <c r="I692" s="46"/>
      <c r="J692" s="46"/>
      <c r="K692" s="46"/>
      <c r="L692" s="46"/>
      <c r="M692" s="46"/>
      <c r="N692" s="46"/>
      <c r="O692" s="42" t="s">
        <v>1557</v>
      </c>
      <c r="P692" s="40">
        <v>6811282</v>
      </c>
      <c r="Q692" s="232" t="s">
        <v>2524</v>
      </c>
      <c r="R692" s="132">
        <v>6811282</v>
      </c>
      <c r="S692" s="40" t="s">
        <v>329</v>
      </c>
      <c r="T692" s="63"/>
      <c r="U692" s="63"/>
      <c r="V692" s="6"/>
      <c r="W692" s="6"/>
      <c r="X692" s="6"/>
      <c r="Y692" s="1"/>
      <c r="Z692" s="58"/>
      <c r="AA692" s="1"/>
      <c r="AB692" s="1"/>
      <c r="AC692" s="23">
        <f t="shared" si="475"/>
        <v>0</v>
      </c>
      <c r="AD692" s="38">
        <f t="shared" si="476"/>
        <v>0</v>
      </c>
      <c r="AE692" s="31">
        <f t="shared" si="477"/>
        <v>0</v>
      </c>
      <c r="AF692" s="31">
        <f t="shared" si="478"/>
        <v>0</v>
      </c>
      <c r="AG692" s="6"/>
      <c r="AH692" s="6"/>
      <c r="AI692" s="6"/>
      <c r="AJ692" s="6"/>
      <c r="AK692" s="861"/>
    </row>
    <row r="693" spans="2:37" x14ac:dyDescent="0.25">
      <c r="C693" s="46"/>
      <c r="D693" s="46"/>
      <c r="E693" s="46"/>
      <c r="F693" s="46"/>
      <c r="G693" s="46"/>
      <c r="H693" s="46"/>
      <c r="I693" s="46"/>
      <c r="J693" s="46"/>
      <c r="K693" s="46"/>
      <c r="L693" s="46"/>
      <c r="M693" s="46"/>
      <c r="N693" s="46"/>
      <c r="O693" s="42" t="s">
        <v>1557</v>
      </c>
      <c r="P693" s="40">
        <v>68112831</v>
      </c>
      <c r="Q693" s="232" t="s">
        <v>2524</v>
      </c>
      <c r="R693" s="132">
        <v>68112831</v>
      </c>
      <c r="S693" s="16" t="s">
        <v>1825</v>
      </c>
      <c r="T693" s="63"/>
      <c r="U693" s="63"/>
      <c r="V693" s="6"/>
      <c r="W693" s="6"/>
      <c r="X693" s="6"/>
      <c r="Y693" s="1"/>
      <c r="Z693" s="58"/>
      <c r="AA693" s="1"/>
      <c r="AB693" s="1"/>
      <c r="AC693" s="23">
        <f t="shared" si="475"/>
        <v>0</v>
      </c>
      <c r="AD693" s="38">
        <f t="shared" si="476"/>
        <v>0</v>
      </c>
      <c r="AE693" s="31">
        <f t="shared" si="477"/>
        <v>0</v>
      </c>
      <c r="AF693" s="31">
        <f t="shared" si="478"/>
        <v>0</v>
      </c>
      <c r="AG693" s="6"/>
      <c r="AH693" s="6"/>
      <c r="AI693" s="6"/>
      <c r="AJ693" s="6"/>
      <c r="AK693" s="861"/>
    </row>
    <row r="694" spans="2:37" x14ac:dyDescent="0.25">
      <c r="C694" s="46"/>
      <c r="D694" s="46"/>
      <c r="E694" s="46"/>
      <c r="F694" s="46"/>
      <c r="G694" s="46"/>
      <c r="H694" s="46"/>
      <c r="I694" s="46"/>
      <c r="J694" s="46"/>
      <c r="K694" s="46"/>
      <c r="L694" s="46"/>
      <c r="M694" s="46"/>
      <c r="N694" s="46"/>
      <c r="O694" s="42" t="s">
        <v>1557</v>
      </c>
      <c r="P694" s="40">
        <v>68112832</v>
      </c>
      <c r="Q694" s="232" t="s">
        <v>2524</v>
      </c>
      <c r="R694" s="132">
        <v>68112832</v>
      </c>
      <c r="S694" s="40" t="s">
        <v>1646</v>
      </c>
      <c r="T694" s="63"/>
      <c r="U694" s="63"/>
      <c r="V694" s="6"/>
      <c r="W694" s="6"/>
      <c r="X694" s="6"/>
      <c r="Y694" s="1"/>
      <c r="Z694" s="58"/>
      <c r="AA694" s="1"/>
      <c r="AB694" s="1"/>
      <c r="AC694" s="23">
        <f t="shared" si="475"/>
        <v>0</v>
      </c>
      <c r="AD694" s="38">
        <f t="shared" si="476"/>
        <v>0</v>
      </c>
      <c r="AE694" s="31">
        <f t="shared" si="477"/>
        <v>0</v>
      </c>
      <c r="AF694" s="31">
        <f t="shared" si="478"/>
        <v>0</v>
      </c>
      <c r="AG694" s="6"/>
      <c r="AH694" s="6"/>
      <c r="AI694" s="6"/>
      <c r="AJ694" s="6"/>
      <c r="AK694" s="861"/>
    </row>
    <row r="695" spans="2:37" x14ac:dyDescent="0.25">
      <c r="C695" s="46"/>
      <c r="D695" s="46"/>
      <c r="E695" s="46"/>
      <c r="F695" s="46"/>
      <c r="G695" s="46"/>
      <c r="H695" s="46"/>
      <c r="I695" s="46"/>
      <c r="J695" s="46"/>
      <c r="K695" s="46"/>
      <c r="L695" s="46"/>
      <c r="M695" s="46"/>
      <c r="N695" s="46"/>
      <c r="O695" s="42" t="s">
        <v>1557</v>
      </c>
      <c r="P695" s="40">
        <v>6811284</v>
      </c>
      <c r="Q695" s="232" t="s">
        <v>2524</v>
      </c>
      <c r="R695" s="132">
        <v>6811284</v>
      </c>
      <c r="S695" s="40" t="s">
        <v>1187</v>
      </c>
      <c r="T695" s="63"/>
      <c r="U695" s="63"/>
      <c r="V695" s="6"/>
      <c r="W695" s="6"/>
      <c r="X695" s="6"/>
      <c r="Y695" s="1"/>
      <c r="Z695" s="58"/>
      <c r="AA695" s="1"/>
      <c r="AB695" s="1"/>
      <c r="AC695" s="23">
        <f t="shared" si="475"/>
        <v>0</v>
      </c>
      <c r="AD695" s="38">
        <f t="shared" si="476"/>
        <v>0</v>
      </c>
      <c r="AE695" s="31">
        <f t="shared" si="477"/>
        <v>0</v>
      </c>
      <c r="AF695" s="31">
        <f t="shared" si="478"/>
        <v>0</v>
      </c>
      <c r="AG695" s="6"/>
      <c r="AH695" s="6"/>
      <c r="AI695" s="6"/>
      <c r="AJ695" s="6"/>
      <c r="AK695" s="861"/>
    </row>
    <row r="696" spans="2:37" x14ac:dyDescent="0.25">
      <c r="C696" s="46"/>
      <c r="D696" s="46"/>
      <c r="E696" s="46"/>
      <c r="F696" s="46"/>
      <c r="G696" s="46"/>
      <c r="H696" s="46"/>
      <c r="I696" s="46"/>
      <c r="J696" s="46"/>
      <c r="K696" s="46"/>
      <c r="L696" s="46"/>
      <c r="M696" s="46"/>
      <c r="N696" s="46"/>
      <c r="O696" s="42" t="s">
        <v>1557</v>
      </c>
      <c r="P696" s="40" t="s">
        <v>1075</v>
      </c>
      <c r="Q696" s="232" t="s">
        <v>2524</v>
      </c>
      <c r="R696" s="132">
        <v>6811285</v>
      </c>
      <c r="S696" s="40" t="s">
        <v>761</v>
      </c>
      <c r="T696" s="63"/>
      <c r="U696" s="63"/>
      <c r="V696" s="6"/>
      <c r="W696" s="6"/>
      <c r="X696" s="6"/>
      <c r="Y696" s="1"/>
      <c r="Z696" s="58"/>
      <c r="AA696" s="1"/>
      <c r="AB696" s="1"/>
      <c r="AC696" s="23">
        <f t="shared" si="475"/>
        <v>0</v>
      </c>
      <c r="AD696" s="38">
        <f t="shared" si="476"/>
        <v>0</v>
      </c>
      <c r="AE696" s="31">
        <f t="shared" si="477"/>
        <v>0</v>
      </c>
      <c r="AF696" s="31">
        <f t="shared" ref="AF696:AF698" si="479">+AC696-AG696</f>
        <v>0</v>
      </c>
      <c r="AG696" s="1"/>
      <c r="AH696" s="6"/>
      <c r="AI696" s="6"/>
      <c r="AJ696" s="6"/>
      <c r="AK696" s="861"/>
    </row>
    <row r="697" spans="2:37" x14ac:dyDescent="0.25">
      <c r="C697" s="46"/>
      <c r="D697" s="46"/>
      <c r="E697" s="46"/>
      <c r="F697" s="46"/>
      <c r="G697" s="46"/>
      <c r="H697" s="46"/>
      <c r="I697" s="46"/>
      <c r="J697" s="46"/>
      <c r="K697" s="46"/>
      <c r="L697" s="46"/>
      <c r="M697" s="46"/>
      <c r="N697" s="46"/>
      <c r="O697" s="42" t="s">
        <v>1557</v>
      </c>
      <c r="P697" s="40" t="s">
        <v>1075</v>
      </c>
      <c r="Q697" s="232" t="s">
        <v>2524</v>
      </c>
      <c r="R697" s="132">
        <v>6811286</v>
      </c>
      <c r="S697" s="40" t="s">
        <v>410</v>
      </c>
      <c r="T697" s="63"/>
      <c r="U697" s="63"/>
      <c r="V697" s="6"/>
      <c r="W697" s="6"/>
      <c r="X697" s="6"/>
      <c r="Y697" s="1"/>
      <c r="Z697" s="58"/>
      <c r="AA697" s="1"/>
      <c r="AB697" s="1"/>
      <c r="AC697" s="23">
        <f t="shared" si="475"/>
        <v>0</v>
      </c>
      <c r="AD697" s="38">
        <f t="shared" si="476"/>
        <v>0</v>
      </c>
      <c r="AE697" s="31">
        <f t="shared" si="477"/>
        <v>0</v>
      </c>
      <c r="AF697" s="31">
        <f t="shared" si="479"/>
        <v>0</v>
      </c>
      <c r="AG697" s="1"/>
      <c r="AH697" s="6"/>
      <c r="AI697" s="6"/>
      <c r="AJ697" s="6"/>
      <c r="AK697" s="861"/>
    </row>
    <row r="698" spans="2:37" ht="20.399999999999999" x14ac:dyDescent="0.25">
      <c r="C698" s="46"/>
      <c r="D698" s="46"/>
      <c r="E698" s="46"/>
      <c r="F698" s="46"/>
      <c r="G698" s="46"/>
      <c r="H698" s="46"/>
      <c r="I698" s="46"/>
      <c r="J698" s="46"/>
      <c r="K698" s="46"/>
      <c r="L698" s="46"/>
      <c r="M698" s="46"/>
      <c r="N698" s="46"/>
      <c r="O698" s="42" t="s">
        <v>1557</v>
      </c>
      <c r="P698" s="40" t="s">
        <v>1075</v>
      </c>
      <c r="Q698" s="232" t="s">
        <v>2524</v>
      </c>
      <c r="R698" s="132">
        <v>6811288</v>
      </c>
      <c r="S698" s="40" t="s">
        <v>1559</v>
      </c>
      <c r="T698" s="63"/>
      <c r="U698" s="63"/>
      <c r="V698" s="6"/>
      <c r="W698" s="6"/>
      <c r="X698" s="6"/>
      <c r="Y698" s="1"/>
      <c r="Z698" s="58"/>
      <c r="AA698" s="1"/>
      <c r="AB698" s="1"/>
      <c r="AC698" s="23">
        <f t="shared" si="475"/>
        <v>0</v>
      </c>
      <c r="AD698" s="38">
        <f t="shared" si="476"/>
        <v>0</v>
      </c>
      <c r="AE698" s="31">
        <f t="shared" si="477"/>
        <v>0</v>
      </c>
      <c r="AF698" s="31">
        <f t="shared" si="479"/>
        <v>0</v>
      </c>
      <c r="AG698" s="1"/>
      <c r="AH698" s="6"/>
      <c r="AI698" s="6"/>
      <c r="AJ698" s="6"/>
      <c r="AK698" s="861"/>
    </row>
    <row r="699" spans="2:37" x14ac:dyDescent="0.25">
      <c r="C699" s="46"/>
      <c r="D699" s="46"/>
      <c r="E699" s="46"/>
      <c r="F699" s="46"/>
      <c r="G699" s="46"/>
      <c r="H699" s="46"/>
      <c r="I699" s="46"/>
      <c r="J699" s="46"/>
      <c r="K699" s="46"/>
      <c r="L699" s="46"/>
      <c r="M699" s="46"/>
      <c r="N699" s="46"/>
      <c r="O699" s="42" t="s">
        <v>1557</v>
      </c>
      <c r="P699" s="54">
        <v>6812</v>
      </c>
      <c r="Q699" s="232" t="s">
        <v>2524</v>
      </c>
      <c r="R699" s="73">
        <v>6812</v>
      </c>
      <c r="S699" s="474" t="s">
        <v>2553</v>
      </c>
      <c r="T699" s="59"/>
      <c r="U699" s="59"/>
      <c r="V699" s="23">
        <f t="shared" ref="V699:V703" si="480">+T699-U699</f>
        <v>0</v>
      </c>
      <c r="W699" s="6"/>
      <c r="X699" s="6"/>
      <c r="Y699" s="1"/>
      <c r="Z699" s="58"/>
      <c r="AA699" s="1"/>
      <c r="AB699" s="1"/>
      <c r="AC699" s="23">
        <f t="shared" si="475"/>
        <v>0</v>
      </c>
      <c r="AD699" s="38">
        <f t="shared" si="476"/>
        <v>0</v>
      </c>
      <c r="AE699" s="31">
        <f t="shared" si="477"/>
        <v>0</v>
      </c>
      <c r="AF699" s="31">
        <f>AC699</f>
        <v>0</v>
      </c>
      <c r="AG699" s="6"/>
      <c r="AH699" s="6"/>
      <c r="AI699" s="6"/>
      <c r="AJ699" s="6"/>
      <c r="AK699" s="861"/>
    </row>
    <row r="700" spans="2:37" x14ac:dyDescent="0.25">
      <c r="C700" s="46"/>
      <c r="D700" s="46"/>
      <c r="E700" s="46"/>
      <c r="F700" s="46"/>
      <c r="G700" s="46"/>
      <c r="H700" s="46"/>
      <c r="I700" s="46"/>
      <c r="J700" s="46"/>
      <c r="K700" s="46"/>
      <c r="L700" s="46"/>
      <c r="M700" s="46"/>
      <c r="N700" s="46"/>
      <c r="O700" s="42" t="s">
        <v>225</v>
      </c>
      <c r="P700" s="20" t="s">
        <v>225</v>
      </c>
      <c r="Q700" s="232" t="s">
        <v>2524</v>
      </c>
      <c r="R700" s="20">
        <v>6815</v>
      </c>
      <c r="S700" s="20" t="s">
        <v>53</v>
      </c>
      <c r="T700" s="59"/>
      <c r="U700" s="59"/>
      <c r="V700" s="23">
        <f t="shared" si="480"/>
        <v>0</v>
      </c>
      <c r="W700" s="80" t="str">
        <f t="shared" ref="W700:W703" si="481">+IF(V700=0,"","A détailler")</f>
        <v/>
      </c>
      <c r="X700" s="6"/>
      <c r="Y700" s="38">
        <f t="shared" ref="Y700:Y703" si="482">-V700</f>
        <v>0</v>
      </c>
      <c r="Z700" s="57"/>
      <c r="AA700" s="6"/>
      <c r="AB700" s="6"/>
      <c r="AC700" s="6"/>
      <c r="AD700" s="6"/>
      <c r="AE700" s="6"/>
      <c r="AF700" s="6"/>
      <c r="AG700" s="6"/>
      <c r="AH700" s="6"/>
      <c r="AI700" s="6"/>
      <c r="AJ700" s="6"/>
      <c r="AK700" s="861"/>
    </row>
    <row r="701" spans="2:37" x14ac:dyDescent="0.25">
      <c r="C701" s="46"/>
      <c r="D701" s="46"/>
      <c r="E701" s="46"/>
      <c r="F701" s="46"/>
      <c r="G701" s="46"/>
      <c r="H701" s="46"/>
      <c r="I701" s="46"/>
      <c r="J701" s="46"/>
      <c r="K701" s="46"/>
      <c r="L701" s="46"/>
      <c r="M701" s="46"/>
      <c r="N701" s="46"/>
      <c r="O701" s="42" t="s">
        <v>225</v>
      </c>
      <c r="P701" s="20" t="s">
        <v>225</v>
      </c>
      <c r="Q701" s="232" t="s">
        <v>2524</v>
      </c>
      <c r="R701" s="20">
        <v>68151</v>
      </c>
      <c r="S701" s="20" t="s">
        <v>564</v>
      </c>
      <c r="T701" s="59"/>
      <c r="U701" s="59"/>
      <c r="V701" s="23">
        <f t="shared" si="480"/>
        <v>0</v>
      </c>
      <c r="W701" s="80" t="str">
        <f t="shared" si="481"/>
        <v/>
      </c>
      <c r="X701" s="6"/>
      <c r="Y701" s="38">
        <f t="shared" si="482"/>
        <v>0</v>
      </c>
      <c r="Z701" s="57"/>
      <c r="AA701" s="6"/>
      <c r="AB701" s="6"/>
      <c r="AC701" s="6"/>
      <c r="AD701" s="6"/>
      <c r="AE701" s="6"/>
      <c r="AF701" s="6"/>
      <c r="AG701" s="6"/>
      <c r="AH701" s="6"/>
      <c r="AI701" s="6"/>
      <c r="AJ701" s="6"/>
      <c r="AK701" s="861"/>
    </row>
    <row r="702" spans="2:37" x14ac:dyDescent="0.25">
      <c r="C702" s="46"/>
      <c r="D702" s="46"/>
      <c r="E702" s="46"/>
      <c r="F702" s="46"/>
      <c r="G702" s="46"/>
      <c r="H702" s="46"/>
      <c r="I702" s="46"/>
      <c r="J702" s="46"/>
      <c r="K702" s="46"/>
      <c r="L702" s="46"/>
      <c r="M702" s="46"/>
      <c r="N702" s="46"/>
      <c r="O702" s="42" t="s">
        <v>225</v>
      </c>
      <c r="P702" s="20" t="s">
        <v>225</v>
      </c>
      <c r="Q702" s="232" t="s">
        <v>2524</v>
      </c>
      <c r="R702" s="20">
        <v>68153</v>
      </c>
      <c r="S702" s="20" t="s">
        <v>1076</v>
      </c>
      <c r="T702" s="59"/>
      <c r="U702" s="59"/>
      <c r="V702" s="23">
        <f t="shared" si="480"/>
        <v>0</v>
      </c>
      <c r="W702" s="80" t="str">
        <f t="shared" si="481"/>
        <v/>
      </c>
      <c r="X702" s="6"/>
      <c r="Y702" s="38">
        <f t="shared" si="482"/>
        <v>0</v>
      </c>
      <c r="Z702" s="57"/>
      <c r="AA702" s="6"/>
      <c r="AB702" s="6"/>
      <c r="AC702" s="6"/>
      <c r="AD702" s="6"/>
      <c r="AE702" s="6"/>
      <c r="AF702" s="6"/>
      <c r="AG702" s="6"/>
      <c r="AH702" s="6"/>
      <c r="AI702" s="6"/>
      <c r="AJ702" s="6"/>
      <c r="AK702" s="861"/>
    </row>
    <row r="703" spans="2:37" x14ac:dyDescent="0.25">
      <c r="C703" s="46"/>
      <c r="D703" s="46"/>
      <c r="E703" s="46"/>
      <c r="F703" s="46"/>
      <c r="G703" s="46"/>
      <c r="H703" s="46"/>
      <c r="I703" s="46"/>
      <c r="J703" s="46"/>
      <c r="K703" s="46"/>
      <c r="L703" s="46"/>
      <c r="M703" s="46"/>
      <c r="N703" s="46"/>
      <c r="O703" s="42" t="s">
        <v>225</v>
      </c>
      <c r="P703" s="20" t="s">
        <v>225</v>
      </c>
      <c r="Q703" s="232" t="s">
        <v>2524</v>
      </c>
      <c r="R703" s="20">
        <v>681531</v>
      </c>
      <c r="S703" s="20" t="s">
        <v>1072</v>
      </c>
      <c r="T703" s="59"/>
      <c r="U703" s="59"/>
      <c r="V703" s="23">
        <f t="shared" si="480"/>
        <v>0</v>
      </c>
      <c r="W703" s="80" t="str">
        <f t="shared" si="481"/>
        <v/>
      </c>
      <c r="X703" s="6"/>
      <c r="Y703" s="38">
        <f t="shared" si="482"/>
        <v>0</v>
      </c>
      <c r="Z703" s="57"/>
      <c r="AA703" s="6"/>
      <c r="AB703" s="6"/>
      <c r="AC703" s="6"/>
      <c r="AD703" s="6"/>
      <c r="AE703" s="6"/>
      <c r="AF703" s="6"/>
      <c r="AG703" s="6"/>
      <c r="AH703" s="6"/>
      <c r="AI703" s="6"/>
      <c r="AJ703" s="6"/>
      <c r="AK703" s="861"/>
    </row>
    <row r="704" spans="2:37" ht="20.399999999999999" x14ac:dyDescent="0.25">
      <c r="B704" s="24"/>
      <c r="C704" s="46"/>
      <c r="D704" s="46"/>
      <c r="E704" s="46"/>
      <c r="F704" s="46"/>
      <c r="G704" s="46"/>
      <c r="H704" s="46"/>
      <c r="I704" s="46"/>
      <c r="J704" s="46"/>
      <c r="K704" s="46"/>
      <c r="L704" s="46"/>
      <c r="M704" s="46"/>
      <c r="N704" s="46"/>
      <c r="O704" s="42" t="s">
        <v>1557</v>
      </c>
      <c r="P704" s="73" t="s">
        <v>2360</v>
      </c>
      <c r="Q704" s="232" t="s">
        <v>2524</v>
      </c>
      <c r="R704" s="132" t="s">
        <v>2360</v>
      </c>
      <c r="S704" s="40" t="s">
        <v>1058</v>
      </c>
      <c r="T704" s="63"/>
      <c r="U704" s="63"/>
      <c r="V704" s="6"/>
      <c r="W704" s="6"/>
      <c r="X704" s="6"/>
      <c r="Y704" s="1"/>
      <c r="Z704" s="58"/>
      <c r="AA704" s="1"/>
      <c r="AB704" s="1"/>
      <c r="AC704" s="23">
        <f t="shared" ref="AC704:AC705" si="483">+AA704+AB704+V704+Y704+X704</f>
        <v>0</v>
      </c>
      <c r="AD704" s="38">
        <f t="shared" ref="AD704:AD705" si="484">SUM(AF704:AJ704)</f>
        <v>0</v>
      </c>
      <c r="AE704" s="31">
        <f t="shared" ref="AE704:AE705" si="485">AC704-AD704</f>
        <v>0</v>
      </c>
      <c r="AF704" s="31">
        <f t="shared" ref="AF704:AF705" si="486">AC704</f>
        <v>0</v>
      </c>
      <c r="AG704" s="6"/>
      <c r="AH704" s="6"/>
      <c r="AI704" s="6"/>
      <c r="AJ704" s="6"/>
      <c r="AK704" s="861"/>
    </row>
    <row r="705" spans="2:37" ht="20.399999999999999" x14ac:dyDescent="0.25">
      <c r="B705" s="24"/>
      <c r="C705" s="46"/>
      <c r="D705" s="46"/>
      <c r="E705" s="46"/>
      <c r="F705" s="46"/>
      <c r="G705" s="46"/>
      <c r="H705" s="46"/>
      <c r="I705" s="46"/>
      <c r="J705" s="46"/>
      <c r="K705" s="46"/>
      <c r="L705" s="46"/>
      <c r="M705" s="46"/>
      <c r="N705" s="46"/>
      <c r="O705" s="42" t="s">
        <v>1557</v>
      </c>
      <c r="P705" s="73" t="s">
        <v>2361</v>
      </c>
      <c r="Q705" s="232" t="s">
        <v>2524</v>
      </c>
      <c r="R705" s="132" t="s">
        <v>2361</v>
      </c>
      <c r="S705" s="40" t="s">
        <v>544</v>
      </c>
      <c r="T705" s="63"/>
      <c r="U705" s="63"/>
      <c r="V705" s="6"/>
      <c r="W705" s="6"/>
      <c r="X705" s="6"/>
      <c r="Y705" s="1"/>
      <c r="Z705" s="58"/>
      <c r="AA705" s="1"/>
      <c r="AB705" s="1"/>
      <c r="AC705" s="23">
        <f t="shared" si="483"/>
        <v>0</v>
      </c>
      <c r="AD705" s="38">
        <f t="shared" si="484"/>
        <v>0</v>
      </c>
      <c r="AE705" s="31">
        <f t="shared" si="485"/>
        <v>0</v>
      </c>
      <c r="AF705" s="31">
        <f t="shared" si="486"/>
        <v>0</v>
      </c>
      <c r="AG705" s="6"/>
      <c r="AH705" s="6"/>
      <c r="AI705" s="6"/>
      <c r="AJ705" s="6"/>
      <c r="AK705" s="861"/>
    </row>
    <row r="706" spans="2:37" x14ac:dyDescent="0.25">
      <c r="B706" s="24"/>
      <c r="C706" s="46"/>
      <c r="D706" s="46"/>
      <c r="E706" s="46"/>
      <c r="F706" s="46"/>
      <c r="G706" s="46"/>
      <c r="H706" s="46"/>
      <c r="I706" s="46"/>
      <c r="J706" s="46"/>
      <c r="K706" s="46"/>
      <c r="L706" s="46"/>
      <c r="M706" s="46"/>
      <c r="N706" s="46"/>
      <c r="O706" s="42" t="s">
        <v>225</v>
      </c>
      <c r="P706" s="20" t="s">
        <v>225</v>
      </c>
      <c r="Q706" s="232" t="s">
        <v>2524</v>
      </c>
      <c r="R706" s="20">
        <v>681532</v>
      </c>
      <c r="S706" s="20" t="s">
        <v>1535</v>
      </c>
      <c r="T706" s="59"/>
      <c r="U706" s="59"/>
      <c r="V706" s="23">
        <f>+T706-U706</f>
        <v>0</v>
      </c>
      <c r="W706" s="80" t="str">
        <f>+IF(V706=0,"","A détailler")</f>
        <v/>
      </c>
      <c r="X706" s="6"/>
      <c r="Y706" s="38">
        <f>-V706</f>
        <v>0</v>
      </c>
      <c r="Z706" s="57"/>
      <c r="AA706" s="6"/>
      <c r="AB706" s="6"/>
      <c r="AC706" s="6"/>
      <c r="AD706" s="6"/>
      <c r="AE706" s="6"/>
      <c r="AF706" s="6"/>
      <c r="AG706" s="6"/>
      <c r="AH706" s="6"/>
      <c r="AI706" s="6"/>
      <c r="AJ706" s="6"/>
      <c r="AK706" s="861"/>
    </row>
    <row r="707" spans="2:37" ht="20.399999999999999" x14ac:dyDescent="0.25">
      <c r="B707" s="24"/>
      <c r="C707" s="46"/>
      <c r="D707" s="46"/>
      <c r="E707" s="46"/>
      <c r="F707" s="46"/>
      <c r="G707" s="46"/>
      <c r="H707" s="46"/>
      <c r="I707" s="46"/>
      <c r="J707" s="46"/>
      <c r="K707" s="46"/>
      <c r="L707" s="46"/>
      <c r="M707" s="46"/>
      <c r="N707" s="46"/>
      <c r="O707" s="42" t="s">
        <v>1557</v>
      </c>
      <c r="P707" s="73" t="s">
        <v>892</v>
      </c>
      <c r="Q707" s="232" t="s">
        <v>2524</v>
      </c>
      <c r="R707" s="132" t="s">
        <v>892</v>
      </c>
      <c r="S707" s="40" t="s">
        <v>705</v>
      </c>
      <c r="T707" s="63"/>
      <c r="U707" s="63"/>
      <c r="V707" s="6"/>
      <c r="W707" s="6"/>
      <c r="X707" s="6"/>
      <c r="Y707" s="1"/>
      <c r="Z707" s="58"/>
      <c r="AA707" s="1"/>
      <c r="AB707" s="1"/>
      <c r="AC707" s="23">
        <f t="shared" ref="AC707:AC709" si="487">+AA707+AB707+V707+Y707+X707</f>
        <v>0</v>
      </c>
      <c r="AD707" s="38">
        <f t="shared" ref="AD707:AD709" si="488">SUM(AF707:AJ707)</f>
        <v>0</v>
      </c>
      <c r="AE707" s="31">
        <f t="shared" ref="AE707:AE709" si="489">AC707-AD707</f>
        <v>0</v>
      </c>
      <c r="AF707" s="31">
        <f t="shared" ref="AF707:AF708" si="490">AC707</f>
        <v>0</v>
      </c>
      <c r="AG707" s="6"/>
      <c r="AH707" s="6"/>
      <c r="AI707" s="6"/>
      <c r="AJ707" s="6"/>
      <c r="AK707" s="861"/>
    </row>
    <row r="708" spans="2:37" ht="20.399999999999999" x14ac:dyDescent="0.25">
      <c r="B708" s="24"/>
      <c r="C708" s="46"/>
      <c r="D708" s="46"/>
      <c r="E708" s="46"/>
      <c r="F708" s="46"/>
      <c r="G708" s="46"/>
      <c r="H708" s="46"/>
      <c r="I708" s="46"/>
      <c r="J708" s="46"/>
      <c r="K708" s="46"/>
      <c r="L708" s="46"/>
      <c r="M708" s="46"/>
      <c r="N708" s="46"/>
      <c r="O708" s="42" t="s">
        <v>1557</v>
      </c>
      <c r="P708" s="73" t="s">
        <v>2532</v>
      </c>
      <c r="Q708" s="232" t="s">
        <v>2524</v>
      </c>
      <c r="R708" s="132" t="s">
        <v>2532</v>
      </c>
      <c r="S708" s="40" t="s">
        <v>192</v>
      </c>
      <c r="T708" s="63"/>
      <c r="U708" s="63"/>
      <c r="V708" s="6"/>
      <c r="W708" s="6"/>
      <c r="X708" s="6"/>
      <c r="Y708" s="1"/>
      <c r="Z708" s="58"/>
      <c r="AA708" s="1"/>
      <c r="AB708" s="1"/>
      <c r="AC708" s="23">
        <f t="shared" si="487"/>
        <v>0</v>
      </c>
      <c r="AD708" s="38">
        <f t="shared" si="488"/>
        <v>0</v>
      </c>
      <c r="AE708" s="31">
        <f t="shared" si="489"/>
        <v>0</v>
      </c>
      <c r="AF708" s="31">
        <f t="shared" si="490"/>
        <v>0</v>
      </c>
      <c r="AG708" s="6"/>
      <c r="AH708" s="6"/>
      <c r="AI708" s="6"/>
      <c r="AJ708" s="6"/>
      <c r="AK708" s="861"/>
    </row>
    <row r="709" spans="2:37" ht="20.399999999999999" x14ac:dyDescent="0.25">
      <c r="C709" s="46"/>
      <c r="D709" s="46"/>
      <c r="E709" s="46"/>
      <c r="F709" s="46"/>
      <c r="G709" s="46"/>
      <c r="H709" s="46"/>
      <c r="I709" s="46"/>
      <c r="J709" s="46"/>
      <c r="K709" s="46"/>
      <c r="L709" s="46"/>
      <c r="M709" s="46"/>
      <c r="N709" s="46"/>
      <c r="O709" s="42" t="s">
        <v>1557</v>
      </c>
      <c r="P709" s="54" t="s">
        <v>2362</v>
      </c>
      <c r="Q709" s="232" t="s">
        <v>2524</v>
      </c>
      <c r="R709" s="512" t="s">
        <v>2362</v>
      </c>
      <c r="S709" s="213" t="s">
        <v>545</v>
      </c>
      <c r="T709" s="63"/>
      <c r="U709" s="63"/>
      <c r="V709" s="6"/>
      <c r="W709" s="6"/>
      <c r="X709" s="87">
        <f>SUM(V710:V711)</f>
        <v>0</v>
      </c>
      <c r="Y709" s="1"/>
      <c r="Z709" s="58"/>
      <c r="AA709" s="1"/>
      <c r="AB709" s="1"/>
      <c r="AC709" s="23">
        <f t="shared" si="487"/>
        <v>0</v>
      </c>
      <c r="AD709" s="38">
        <f t="shared" si="488"/>
        <v>0</v>
      </c>
      <c r="AE709" s="31">
        <f t="shared" si="489"/>
        <v>0</v>
      </c>
      <c r="AF709" s="6"/>
      <c r="AG709" s="6"/>
      <c r="AH709" s="6"/>
      <c r="AI709" s="6"/>
      <c r="AJ709" s="130">
        <f>AC709</f>
        <v>0</v>
      </c>
      <c r="AK709" s="861"/>
    </row>
    <row r="710" spans="2:37" ht="27.75" customHeight="1" x14ac:dyDescent="0.25">
      <c r="B710" s="24"/>
      <c r="C710" s="46"/>
      <c r="D710" s="46"/>
      <c r="E710" s="46"/>
      <c r="F710" s="46"/>
      <c r="G710" s="46"/>
      <c r="H710" s="46"/>
      <c r="I710" s="46"/>
      <c r="J710" s="46"/>
      <c r="K710" s="46"/>
      <c r="L710" s="46"/>
      <c r="M710" s="46"/>
      <c r="N710" s="46"/>
      <c r="O710" s="42" t="s">
        <v>225</v>
      </c>
      <c r="P710" s="20" t="s">
        <v>225</v>
      </c>
      <c r="Q710" s="232" t="s">
        <v>2524</v>
      </c>
      <c r="R710" s="504">
        <v>68157</v>
      </c>
      <c r="S710" s="55" t="s">
        <v>1255</v>
      </c>
      <c r="T710" s="59"/>
      <c r="U710" s="59"/>
      <c r="V710" s="23">
        <f t="shared" ref="V710:V712" si="491">+T710-U710</f>
        <v>0</v>
      </c>
      <c r="W710" s="87" t="str">
        <f t="shared" ref="W710:W711" si="492">+IF(V710=0,"","Regroupement auto en 6815HCET")</f>
        <v/>
      </c>
      <c r="X710" s="87">
        <f t="shared" ref="X710:X711" si="493">-V710</f>
        <v>0</v>
      </c>
      <c r="Y710" s="6"/>
      <c r="Z710" s="57"/>
      <c r="AA710" s="6"/>
      <c r="AB710" s="6"/>
      <c r="AC710" s="6"/>
      <c r="AD710" s="6"/>
      <c r="AE710" s="6"/>
      <c r="AF710" s="6"/>
      <c r="AG710" s="6"/>
      <c r="AH710" s="6"/>
      <c r="AI710" s="6"/>
      <c r="AJ710" s="6"/>
      <c r="AK710" s="861"/>
    </row>
    <row r="711" spans="2:37" ht="24.75" customHeight="1" x14ac:dyDescent="0.25">
      <c r="B711" s="24"/>
      <c r="C711" s="46"/>
      <c r="D711" s="46"/>
      <c r="E711" s="46"/>
      <c r="F711" s="46"/>
      <c r="G711" s="46"/>
      <c r="H711" s="46"/>
      <c r="I711" s="46"/>
      <c r="J711" s="46"/>
      <c r="K711" s="46"/>
      <c r="L711" s="46"/>
      <c r="M711" s="46"/>
      <c r="N711" s="46"/>
      <c r="O711" s="42" t="s">
        <v>225</v>
      </c>
      <c r="P711" s="20" t="s">
        <v>225</v>
      </c>
      <c r="Q711" s="232" t="s">
        <v>2524</v>
      </c>
      <c r="R711" s="504">
        <v>68158</v>
      </c>
      <c r="S711" s="55" t="s">
        <v>577</v>
      </c>
      <c r="T711" s="59"/>
      <c r="U711" s="59"/>
      <c r="V711" s="23">
        <f t="shared" si="491"/>
        <v>0</v>
      </c>
      <c r="W711" s="87" t="str">
        <f t="shared" si="492"/>
        <v/>
      </c>
      <c r="X711" s="87">
        <f t="shared" si="493"/>
        <v>0</v>
      </c>
      <c r="Y711" s="6"/>
      <c r="Z711" s="57"/>
      <c r="AA711" s="6"/>
      <c r="AB711" s="6"/>
      <c r="AC711" s="6"/>
      <c r="AD711" s="6"/>
      <c r="AE711" s="6"/>
      <c r="AF711" s="6"/>
      <c r="AG711" s="6"/>
      <c r="AH711" s="6"/>
      <c r="AI711" s="6"/>
      <c r="AJ711" s="6"/>
      <c r="AK711" s="861"/>
    </row>
    <row r="712" spans="2:37" x14ac:dyDescent="0.25">
      <c r="C712" s="46"/>
      <c r="D712" s="46"/>
      <c r="E712" s="46"/>
      <c r="F712" s="46"/>
      <c r="G712" s="46"/>
      <c r="H712" s="46"/>
      <c r="I712" s="46"/>
      <c r="J712" s="46"/>
      <c r="K712" s="46"/>
      <c r="L712" s="46"/>
      <c r="M712" s="46"/>
      <c r="N712" s="46"/>
      <c r="O712" s="42" t="s">
        <v>1557</v>
      </c>
      <c r="P712" s="54">
        <v>6816</v>
      </c>
      <c r="Q712" s="232" t="s">
        <v>2524</v>
      </c>
      <c r="R712" s="244">
        <v>6816</v>
      </c>
      <c r="S712" s="213" t="s">
        <v>523</v>
      </c>
      <c r="T712" s="59"/>
      <c r="U712" s="59"/>
      <c r="V712" s="23">
        <f t="shared" si="491"/>
        <v>0</v>
      </c>
      <c r="W712" s="6"/>
      <c r="X712" s="6"/>
      <c r="Y712" s="1"/>
      <c r="Z712" s="58"/>
      <c r="AA712" s="1"/>
      <c r="AB712" s="1"/>
      <c r="AC712" s="23">
        <f t="shared" ref="AC712:AC713" si="494">+AA712+AB712+V712+Y712+X712</f>
        <v>0</v>
      </c>
      <c r="AD712" s="38">
        <f t="shared" ref="AD712:AD713" si="495">SUM(AF712:AJ712)</f>
        <v>0</v>
      </c>
      <c r="AE712" s="31">
        <f t="shared" ref="AE712:AE713" si="496">AC712-AD712</f>
        <v>0</v>
      </c>
      <c r="AF712" s="6"/>
      <c r="AG712" s="6"/>
      <c r="AH712" s="6"/>
      <c r="AI712" s="6"/>
      <c r="AJ712" s="130">
        <f t="shared" ref="AJ712:AJ713" si="497">AC712</f>
        <v>0</v>
      </c>
      <c r="AK712" s="861"/>
    </row>
    <row r="713" spans="2:37" x14ac:dyDescent="0.25">
      <c r="C713" s="46"/>
      <c r="D713" s="46"/>
      <c r="E713" s="46"/>
      <c r="F713" s="46"/>
      <c r="G713" s="46"/>
      <c r="H713" s="46"/>
      <c r="I713" s="46"/>
      <c r="J713" s="46"/>
      <c r="K713" s="46"/>
      <c r="L713" s="46"/>
      <c r="M713" s="46"/>
      <c r="N713" s="46"/>
      <c r="O713" s="42" t="s">
        <v>1557</v>
      </c>
      <c r="P713" s="54">
        <v>6817</v>
      </c>
      <c r="Q713" s="232" t="s">
        <v>2524</v>
      </c>
      <c r="R713" s="244">
        <v>6817</v>
      </c>
      <c r="S713" s="213" t="s">
        <v>343</v>
      </c>
      <c r="T713" s="63"/>
      <c r="U713" s="63"/>
      <c r="V713" s="6"/>
      <c r="W713" s="6"/>
      <c r="X713" s="87">
        <f>SUM(V714:V715)</f>
        <v>0</v>
      </c>
      <c r="Y713" s="1"/>
      <c r="Z713" s="58"/>
      <c r="AA713" s="1"/>
      <c r="AB713" s="1"/>
      <c r="AC713" s="23">
        <f t="shared" si="494"/>
        <v>0</v>
      </c>
      <c r="AD713" s="38">
        <f t="shared" si="495"/>
        <v>0</v>
      </c>
      <c r="AE713" s="31">
        <f t="shared" si="496"/>
        <v>0</v>
      </c>
      <c r="AF713" s="6"/>
      <c r="AG713" s="6"/>
      <c r="AH713" s="6"/>
      <c r="AI713" s="6"/>
      <c r="AJ713" s="130">
        <f t="shared" si="497"/>
        <v>0</v>
      </c>
      <c r="AK713" s="861"/>
    </row>
    <row r="714" spans="2:37" x14ac:dyDescent="0.25">
      <c r="C714" s="46"/>
      <c r="D714" s="46"/>
      <c r="E714" s="46"/>
      <c r="F714" s="46"/>
      <c r="G714" s="46"/>
      <c r="H714" s="46"/>
      <c r="I714" s="46"/>
      <c r="J714" s="46"/>
      <c r="K714" s="46"/>
      <c r="L714" s="46"/>
      <c r="M714" s="46"/>
      <c r="N714" s="46"/>
      <c r="O714" s="42" t="s">
        <v>225</v>
      </c>
      <c r="P714" s="20" t="s">
        <v>225</v>
      </c>
      <c r="Q714" s="232" t="s">
        <v>2524</v>
      </c>
      <c r="R714" s="20">
        <v>68173</v>
      </c>
      <c r="S714" s="20" t="s">
        <v>54</v>
      </c>
      <c r="T714" s="59"/>
      <c r="U714" s="59"/>
      <c r="V714" s="23">
        <f t="shared" ref="V714:V715" si="498">+T714-U714</f>
        <v>0</v>
      </c>
      <c r="W714" s="87" t="str">
        <f t="shared" ref="W714:W715" si="499">+IF(V714=0,"","Regroupement auto en 6817")</f>
        <v/>
      </c>
      <c r="X714" s="87">
        <f t="shared" ref="X714:X715" si="500">-V714</f>
        <v>0</v>
      </c>
      <c r="Y714" s="6"/>
      <c r="Z714" s="57"/>
      <c r="AA714" s="6"/>
      <c r="AB714" s="6"/>
      <c r="AC714" s="6"/>
      <c r="AD714" s="6"/>
      <c r="AE714" s="6"/>
      <c r="AF714" s="6"/>
      <c r="AG714" s="6"/>
      <c r="AH714" s="6"/>
      <c r="AI714" s="6"/>
      <c r="AJ714" s="6"/>
      <c r="AK714" s="861"/>
    </row>
    <row r="715" spans="2:37" x14ac:dyDescent="0.25">
      <c r="C715" s="46"/>
      <c r="D715" s="46"/>
      <c r="E715" s="46"/>
      <c r="F715" s="46"/>
      <c r="G715" s="46"/>
      <c r="H715" s="46"/>
      <c r="I715" s="46"/>
      <c r="J715" s="46"/>
      <c r="K715" s="46"/>
      <c r="L715" s="46"/>
      <c r="M715" s="46"/>
      <c r="N715" s="46"/>
      <c r="O715" s="42" t="s">
        <v>225</v>
      </c>
      <c r="P715" s="20" t="s">
        <v>225</v>
      </c>
      <c r="Q715" s="232" t="s">
        <v>2524</v>
      </c>
      <c r="R715" s="20">
        <v>68174</v>
      </c>
      <c r="S715" s="20" t="s">
        <v>1697</v>
      </c>
      <c r="T715" s="59"/>
      <c r="U715" s="59"/>
      <c r="V715" s="23">
        <f t="shared" si="498"/>
        <v>0</v>
      </c>
      <c r="W715" s="87" t="str">
        <f t="shared" si="499"/>
        <v/>
      </c>
      <c r="X715" s="87">
        <f t="shared" si="500"/>
        <v>0</v>
      </c>
      <c r="Y715" s="6"/>
      <c r="Z715" s="57"/>
      <c r="AA715" s="6"/>
      <c r="AB715" s="6"/>
      <c r="AC715" s="6"/>
      <c r="AD715" s="6"/>
      <c r="AE715" s="6"/>
      <c r="AF715" s="6"/>
      <c r="AG715" s="6"/>
      <c r="AH715" s="6"/>
      <c r="AI715" s="6"/>
      <c r="AJ715" s="6"/>
      <c r="AK715" s="861"/>
    </row>
    <row r="716" spans="2:37" x14ac:dyDescent="0.25">
      <c r="C716" s="46"/>
      <c r="D716" s="46"/>
      <c r="E716" s="46"/>
      <c r="F716" s="46"/>
      <c r="G716" s="46"/>
      <c r="H716" s="46"/>
      <c r="I716" s="46"/>
      <c r="J716" s="46"/>
      <c r="K716" s="46"/>
      <c r="L716" s="46"/>
      <c r="M716" s="46"/>
      <c r="N716" s="46"/>
      <c r="O716" s="42" t="s">
        <v>1557</v>
      </c>
      <c r="P716" s="54">
        <v>686</v>
      </c>
      <c r="Q716" s="232" t="s">
        <v>2524</v>
      </c>
      <c r="R716" s="244">
        <v>686</v>
      </c>
      <c r="S716" s="213" t="s">
        <v>670</v>
      </c>
      <c r="T716" s="63"/>
      <c r="U716" s="63"/>
      <c r="V716" s="6"/>
      <c r="W716" s="6"/>
      <c r="X716" s="87">
        <f>SUM(V717:V721)</f>
        <v>0</v>
      </c>
      <c r="Y716" s="1"/>
      <c r="Z716" s="58"/>
      <c r="AA716" s="1"/>
      <c r="AB716" s="1"/>
      <c r="AC716" s="23">
        <f>+AA716+AB716+V716+Y716+X716</f>
        <v>0</v>
      </c>
      <c r="AD716" s="38">
        <f>SUM(AF716:AJ716)</f>
        <v>0</v>
      </c>
      <c r="AE716" s="31">
        <f>AC716-AD716</f>
        <v>0</v>
      </c>
      <c r="AF716" s="6"/>
      <c r="AG716" s="6"/>
      <c r="AH716" s="6"/>
      <c r="AI716" s="6"/>
      <c r="AJ716" s="130">
        <f>AC716</f>
        <v>0</v>
      </c>
      <c r="AK716" s="861"/>
    </row>
    <row r="717" spans="2:37" x14ac:dyDescent="0.25">
      <c r="C717" s="46"/>
      <c r="D717" s="46"/>
      <c r="E717" s="46"/>
      <c r="F717" s="46"/>
      <c r="G717" s="46"/>
      <c r="H717" s="46"/>
      <c r="I717" s="46"/>
      <c r="J717" s="46"/>
      <c r="K717" s="46"/>
      <c r="L717" s="46"/>
      <c r="M717" s="46"/>
      <c r="N717" s="46"/>
      <c r="O717" s="42" t="s">
        <v>225</v>
      </c>
      <c r="P717" s="20" t="s">
        <v>225</v>
      </c>
      <c r="Q717" s="232" t="s">
        <v>2524</v>
      </c>
      <c r="R717" s="20">
        <v>6861</v>
      </c>
      <c r="S717" s="20" t="s">
        <v>2386</v>
      </c>
      <c r="T717" s="59"/>
      <c r="U717" s="59"/>
      <c r="V717" s="23">
        <f t="shared" ref="V717:V721" si="501">+T717-U717</f>
        <v>0</v>
      </c>
      <c r="W717" s="87" t="str">
        <f t="shared" ref="W717:W721" si="502">+IF(V717=0,"","Regroupement auto en 686")</f>
        <v/>
      </c>
      <c r="X717" s="87">
        <f t="shared" ref="X717:X721" si="503">-V717</f>
        <v>0</v>
      </c>
      <c r="Y717" s="6"/>
      <c r="Z717" s="57"/>
      <c r="AA717" s="6"/>
      <c r="AB717" s="6"/>
      <c r="AC717" s="6"/>
      <c r="AD717" s="6"/>
      <c r="AE717" s="6"/>
      <c r="AF717" s="6"/>
      <c r="AG717" s="6"/>
      <c r="AH717" s="6"/>
      <c r="AI717" s="6"/>
      <c r="AJ717" s="6"/>
      <c r="AK717" s="861"/>
    </row>
    <row r="718" spans="2:37" x14ac:dyDescent="0.25">
      <c r="C718" s="46"/>
      <c r="D718" s="46"/>
      <c r="E718" s="46"/>
      <c r="F718" s="46"/>
      <c r="G718" s="46"/>
      <c r="H718" s="46"/>
      <c r="I718" s="46"/>
      <c r="J718" s="46"/>
      <c r="K718" s="46"/>
      <c r="L718" s="46"/>
      <c r="M718" s="46"/>
      <c r="N718" s="46"/>
      <c r="O718" s="42" t="s">
        <v>225</v>
      </c>
      <c r="P718" s="20" t="s">
        <v>225</v>
      </c>
      <c r="Q718" s="232" t="s">
        <v>2524</v>
      </c>
      <c r="R718" s="20">
        <v>6862</v>
      </c>
      <c r="S718" s="20" t="s">
        <v>1384</v>
      </c>
      <c r="T718" s="59"/>
      <c r="U718" s="59"/>
      <c r="V718" s="23">
        <f t="shared" si="501"/>
        <v>0</v>
      </c>
      <c r="W718" s="87" t="str">
        <f t="shared" si="502"/>
        <v/>
      </c>
      <c r="X718" s="87">
        <f t="shared" si="503"/>
        <v>0</v>
      </c>
      <c r="Y718" s="6"/>
      <c r="Z718" s="57"/>
      <c r="AA718" s="6"/>
      <c r="AB718" s="6"/>
      <c r="AC718" s="6"/>
      <c r="AD718" s="6"/>
      <c r="AE718" s="6"/>
      <c r="AF718" s="6"/>
      <c r="AG718" s="6"/>
      <c r="AH718" s="6"/>
      <c r="AI718" s="6"/>
      <c r="AJ718" s="6"/>
      <c r="AK718" s="861"/>
    </row>
    <row r="719" spans="2:37" x14ac:dyDescent="0.25">
      <c r="C719" s="46"/>
      <c r="D719" s="46"/>
      <c r="E719" s="46"/>
      <c r="F719" s="46"/>
      <c r="G719" s="46"/>
      <c r="H719" s="46"/>
      <c r="I719" s="46"/>
      <c r="J719" s="46"/>
      <c r="K719" s="46"/>
      <c r="L719" s="46"/>
      <c r="M719" s="46"/>
      <c r="N719" s="46"/>
      <c r="O719" s="42" t="s">
        <v>225</v>
      </c>
      <c r="P719" s="20" t="s">
        <v>225</v>
      </c>
      <c r="Q719" s="232" t="s">
        <v>2524</v>
      </c>
      <c r="R719" s="20">
        <v>6865</v>
      </c>
      <c r="S719" s="20" t="s">
        <v>916</v>
      </c>
      <c r="T719" s="59"/>
      <c r="U719" s="59"/>
      <c r="V719" s="23">
        <f t="shared" si="501"/>
        <v>0</v>
      </c>
      <c r="W719" s="87" t="str">
        <f t="shared" si="502"/>
        <v/>
      </c>
      <c r="X719" s="87">
        <f t="shared" si="503"/>
        <v>0</v>
      </c>
      <c r="Y719" s="6"/>
      <c r="Z719" s="57"/>
      <c r="AA719" s="6"/>
      <c r="AB719" s="6"/>
      <c r="AC719" s="6"/>
      <c r="AD719" s="6"/>
      <c r="AE719" s="6"/>
      <c r="AF719" s="6"/>
      <c r="AG719" s="6"/>
      <c r="AH719" s="6"/>
      <c r="AI719" s="6"/>
      <c r="AJ719" s="6"/>
      <c r="AK719" s="861"/>
    </row>
    <row r="720" spans="2:37" x14ac:dyDescent="0.25">
      <c r="C720" s="46"/>
      <c r="D720" s="46"/>
      <c r="E720" s="46"/>
      <c r="F720" s="46"/>
      <c r="G720" s="46"/>
      <c r="H720" s="46"/>
      <c r="I720" s="46"/>
      <c r="J720" s="46"/>
      <c r="K720" s="46"/>
      <c r="L720" s="46"/>
      <c r="M720" s="46"/>
      <c r="N720" s="46"/>
      <c r="O720" s="42" t="s">
        <v>225</v>
      </c>
      <c r="P720" s="20" t="s">
        <v>225</v>
      </c>
      <c r="Q720" s="232" t="s">
        <v>2524</v>
      </c>
      <c r="R720" s="20">
        <v>68662</v>
      </c>
      <c r="S720" s="20" t="s">
        <v>219</v>
      </c>
      <c r="T720" s="390"/>
      <c r="U720" s="390"/>
      <c r="V720" s="38">
        <f t="shared" si="501"/>
        <v>0</v>
      </c>
      <c r="W720" s="87" t="str">
        <f t="shared" si="502"/>
        <v/>
      </c>
      <c r="X720" s="87">
        <f t="shared" si="503"/>
        <v>0</v>
      </c>
      <c r="Y720" s="6"/>
      <c r="Z720" s="57"/>
      <c r="AA720" s="6"/>
      <c r="AB720" s="6"/>
      <c r="AC720" s="6"/>
      <c r="AD720" s="6"/>
      <c r="AE720" s="6"/>
      <c r="AF720" s="6"/>
      <c r="AG720" s="6"/>
      <c r="AH720" s="6"/>
      <c r="AI720" s="6"/>
      <c r="AJ720" s="6"/>
      <c r="AK720" s="861"/>
    </row>
    <row r="721" spans="3:37" x14ac:dyDescent="0.25">
      <c r="C721" s="46"/>
      <c r="D721" s="46"/>
      <c r="E721" s="46"/>
      <c r="F721" s="46"/>
      <c r="G721" s="46"/>
      <c r="H721" s="46"/>
      <c r="I721" s="46"/>
      <c r="J721" s="46"/>
      <c r="K721" s="46"/>
      <c r="L721" s="46"/>
      <c r="M721" s="46"/>
      <c r="N721" s="46"/>
      <c r="O721" s="42" t="s">
        <v>225</v>
      </c>
      <c r="P721" s="20" t="s">
        <v>225</v>
      </c>
      <c r="Q721" s="232" t="s">
        <v>2524</v>
      </c>
      <c r="R721" s="20">
        <v>68665</v>
      </c>
      <c r="S721" s="20" t="s">
        <v>917</v>
      </c>
      <c r="T721" s="390"/>
      <c r="U721" s="390"/>
      <c r="V721" s="38">
        <f t="shared" si="501"/>
        <v>0</v>
      </c>
      <c r="W721" s="87" t="str">
        <f t="shared" si="502"/>
        <v/>
      </c>
      <c r="X721" s="87">
        <f t="shared" si="503"/>
        <v>0</v>
      </c>
      <c r="Y721" s="6"/>
      <c r="Z721" s="57"/>
      <c r="AA721" s="6"/>
      <c r="AB721" s="6"/>
      <c r="AC721" s="6"/>
      <c r="AD721" s="6"/>
      <c r="AE721" s="6"/>
      <c r="AF721" s="6"/>
      <c r="AG721" s="6"/>
      <c r="AH721" s="6"/>
      <c r="AI721" s="6"/>
      <c r="AJ721" s="6"/>
      <c r="AK721" s="861"/>
    </row>
    <row r="722" spans="3:37" ht="21.75" customHeight="1" x14ac:dyDescent="0.25">
      <c r="C722" s="46"/>
      <c r="D722" s="46"/>
      <c r="E722" s="46"/>
      <c r="F722" s="46"/>
      <c r="G722" s="46"/>
      <c r="H722" s="46"/>
      <c r="I722" s="46"/>
      <c r="J722" s="46"/>
      <c r="K722" s="46"/>
      <c r="L722" s="46"/>
      <c r="M722" s="46"/>
      <c r="N722" s="46"/>
      <c r="O722" s="42" t="s">
        <v>1557</v>
      </c>
      <c r="P722" s="54">
        <v>687</v>
      </c>
      <c r="Q722" s="232" t="s">
        <v>2524</v>
      </c>
      <c r="R722" s="244">
        <v>687</v>
      </c>
      <c r="S722" s="213" t="s">
        <v>2340</v>
      </c>
      <c r="T722" s="390"/>
      <c r="U722" s="390"/>
      <c r="V722" s="38"/>
      <c r="W722" s="6"/>
      <c r="X722" s="87">
        <f>SUM(V723:V732)</f>
        <v>0</v>
      </c>
      <c r="Y722" s="1"/>
      <c r="Z722" s="58"/>
      <c r="AA722" s="1"/>
      <c r="AB722" s="1"/>
      <c r="AC722" s="23">
        <f>+AA722+AB722+V722+Y722+X722</f>
        <v>0</v>
      </c>
      <c r="AD722" s="38">
        <f>SUM(AF722:AJ722)</f>
        <v>0</v>
      </c>
      <c r="AE722" s="31">
        <f>AC722-AD722</f>
        <v>0</v>
      </c>
      <c r="AF722" s="6"/>
      <c r="AG722" s="6"/>
      <c r="AH722" s="6"/>
      <c r="AI722" s="6"/>
      <c r="AJ722" s="130">
        <f>AC722</f>
        <v>0</v>
      </c>
      <c r="AK722" s="861"/>
    </row>
    <row r="723" spans="3:37" ht="21.75" customHeight="1" x14ac:dyDescent="0.25">
      <c r="C723" s="46"/>
      <c r="D723" s="46"/>
      <c r="E723" s="46"/>
      <c r="F723" s="46"/>
      <c r="G723" s="46"/>
      <c r="H723" s="46"/>
      <c r="I723" s="46"/>
      <c r="J723" s="46"/>
      <c r="K723" s="46"/>
      <c r="L723" s="46"/>
      <c r="M723" s="46"/>
      <c r="N723" s="46"/>
      <c r="O723" s="42" t="s">
        <v>225</v>
      </c>
      <c r="P723" s="20" t="s">
        <v>225</v>
      </c>
      <c r="Q723" s="232" t="s">
        <v>2524</v>
      </c>
      <c r="R723" s="20">
        <v>6871</v>
      </c>
      <c r="S723" s="20" t="s">
        <v>1242</v>
      </c>
      <c r="T723" s="390"/>
      <c r="U723" s="390"/>
      <c r="V723" s="38">
        <f t="shared" ref="V723:V738" si="504">+T723-U723</f>
        <v>0</v>
      </c>
      <c r="W723" s="87" t="str">
        <f t="shared" ref="W723:W732" si="505">+IF(V723=0,"","Regroupement auto en 687")</f>
        <v/>
      </c>
      <c r="X723" s="87">
        <f t="shared" ref="X723:X732" si="506">-V723</f>
        <v>0</v>
      </c>
      <c r="Y723" s="6"/>
      <c r="Z723" s="57"/>
      <c r="AA723" s="6"/>
      <c r="AB723" s="6"/>
      <c r="AC723" s="6"/>
      <c r="AD723" s="6"/>
      <c r="AE723" s="6"/>
      <c r="AF723" s="6"/>
      <c r="AG723" s="6"/>
      <c r="AH723" s="6"/>
      <c r="AI723" s="6"/>
      <c r="AJ723" s="6"/>
      <c r="AK723" s="861"/>
    </row>
    <row r="724" spans="3:37" ht="21.75" customHeight="1" x14ac:dyDescent="0.25">
      <c r="C724" s="46"/>
      <c r="D724" s="46"/>
      <c r="E724" s="46"/>
      <c r="F724" s="46"/>
      <c r="G724" s="46"/>
      <c r="H724" s="46"/>
      <c r="I724" s="46"/>
      <c r="J724" s="46"/>
      <c r="K724" s="46"/>
      <c r="L724" s="46"/>
      <c r="M724" s="46"/>
      <c r="N724" s="46"/>
      <c r="O724" s="42" t="s">
        <v>225</v>
      </c>
      <c r="P724" s="20" t="s">
        <v>225</v>
      </c>
      <c r="Q724" s="232" t="s">
        <v>2524</v>
      </c>
      <c r="R724" s="20">
        <v>68742</v>
      </c>
      <c r="S724" s="20" t="s">
        <v>2387</v>
      </c>
      <c r="T724" s="59"/>
      <c r="U724" s="59"/>
      <c r="V724" s="23">
        <f t="shared" si="504"/>
        <v>0</v>
      </c>
      <c r="W724" s="87" t="str">
        <f t="shared" si="505"/>
        <v/>
      </c>
      <c r="X724" s="87">
        <f t="shared" si="506"/>
        <v>0</v>
      </c>
      <c r="Y724" s="6"/>
      <c r="Z724" s="57"/>
      <c r="AA724" s="6"/>
      <c r="AB724" s="6"/>
      <c r="AC724" s="6"/>
      <c r="AD724" s="6"/>
      <c r="AE724" s="6"/>
      <c r="AF724" s="6"/>
      <c r="AG724" s="6"/>
      <c r="AH724" s="6"/>
      <c r="AI724" s="6"/>
      <c r="AJ724" s="6"/>
      <c r="AK724" s="861"/>
    </row>
    <row r="725" spans="3:37" ht="21.75" customHeight="1" x14ac:dyDescent="0.25">
      <c r="C725" s="46"/>
      <c r="D725" s="46"/>
      <c r="E725" s="46"/>
      <c r="F725" s="46"/>
      <c r="G725" s="46"/>
      <c r="H725" s="46"/>
      <c r="I725" s="46"/>
      <c r="J725" s="46"/>
      <c r="K725" s="46"/>
      <c r="L725" s="46"/>
      <c r="M725" s="46"/>
      <c r="N725" s="46"/>
      <c r="O725" s="42" t="s">
        <v>225</v>
      </c>
      <c r="P725" s="20" t="s">
        <v>225</v>
      </c>
      <c r="Q725" s="232" t="s">
        <v>2524</v>
      </c>
      <c r="R725" s="20">
        <v>68744</v>
      </c>
      <c r="S725" s="20" t="s">
        <v>55</v>
      </c>
      <c r="T725" s="59"/>
      <c r="U725" s="59"/>
      <c r="V725" s="23">
        <f t="shared" si="504"/>
        <v>0</v>
      </c>
      <c r="W725" s="87" t="str">
        <f t="shared" si="505"/>
        <v/>
      </c>
      <c r="X725" s="87">
        <f t="shared" si="506"/>
        <v>0</v>
      </c>
      <c r="Y725" s="6"/>
      <c r="Z725" s="57"/>
      <c r="AA725" s="6"/>
      <c r="AB725" s="6"/>
      <c r="AC725" s="6"/>
      <c r="AD725" s="6"/>
      <c r="AE725" s="6"/>
      <c r="AF725" s="6"/>
      <c r="AG725" s="6"/>
      <c r="AH725" s="6"/>
      <c r="AI725" s="6"/>
      <c r="AJ725" s="6"/>
      <c r="AK725" s="861"/>
    </row>
    <row r="726" spans="3:37" ht="21.75" customHeight="1" x14ac:dyDescent="0.25">
      <c r="C726" s="46"/>
      <c r="D726" s="46"/>
      <c r="E726" s="46"/>
      <c r="F726" s="46"/>
      <c r="G726" s="46"/>
      <c r="H726" s="46"/>
      <c r="I726" s="46"/>
      <c r="J726" s="46"/>
      <c r="K726" s="46"/>
      <c r="L726" s="46"/>
      <c r="M726" s="46"/>
      <c r="N726" s="46"/>
      <c r="O726" s="42" t="s">
        <v>225</v>
      </c>
      <c r="P726" s="20" t="s">
        <v>225</v>
      </c>
      <c r="Q726" s="232" t="s">
        <v>2524</v>
      </c>
      <c r="R726" s="20">
        <v>687441</v>
      </c>
      <c r="S726" s="20" t="s">
        <v>1077</v>
      </c>
      <c r="T726" s="59"/>
      <c r="U726" s="59"/>
      <c r="V726" s="23">
        <f t="shared" si="504"/>
        <v>0</v>
      </c>
      <c r="W726" s="87" t="str">
        <f t="shared" si="505"/>
        <v/>
      </c>
      <c r="X726" s="87">
        <f t="shared" si="506"/>
        <v>0</v>
      </c>
      <c r="Y726" s="6"/>
      <c r="Z726" s="57"/>
      <c r="AA726" s="6"/>
      <c r="AB726" s="6"/>
      <c r="AC726" s="6"/>
      <c r="AD726" s="6"/>
      <c r="AE726" s="6"/>
      <c r="AF726" s="6"/>
      <c r="AG726" s="6"/>
      <c r="AH726" s="6"/>
      <c r="AI726" s="6"/>
      <c r="AJ726" s="6"/>
      <c r="AK726" s="861"/>
    </row>
    <row r="727" spans="3:37" ht="21.75" customHeight="1" x14ac:dyDescent="0.25">
      <c r="C727" s="46"/>
      <c r="D727" s="46"/>
      <c r="E727" s="46"/>
      <c r="F727" s="46"/>
      <c r="G727" s="46"/>
      <c r="H727" s="46"/>
      <c r="I727" s="46"/>
      <c r="J727" s="46"/>
      <c r="K727" s="46"/>
      <c r="L727" s="46"/>
      <c r="M727" s="46"/>
      <c r="N727" s="46"/>
      <c r="O727" s="42" t="s">
        <v>225</v>
      </c>
      <c r="P727" s="20" t="s">
        <v>225</v>
      </c>
      <c r="Q727" s="232" t="s">
        <v>2524</v>
      </c>
      <c r="R727" s="20">
        <v>687448</v>
      </c>
      <c r="S727" s="20" t="s">
        <v>177</v>
      </c>
      <c r="T727" s="59"/>
      <c r="U727" s="59"/>
      <c r="V727" s="23">
        <f t="shared" si="504"/>
        <v>0</v>
      </c>
      <c r="W727" s="87" t="str">
        <f t="shared" si="505"/>
        <v/>
      </c>
      <c r="X727" s="87">
        <f t="shared" si="506"/>
        <v>0</v>
      </c>
      <c r="Y727" s="6"/>
      <c r="Z727" s="57"/>
      <c r="AA727" s="6"/>
      <c r="AB727" s="6"/>
      <c r="AC727" s="6"/>
      <c r="AD727" s="6"/>
      <c r="AE727" s="6"/>
      <c r="AF727" s="6"/>
      <c r="AG727" s="6"/>
      <c r="AH727" s="6"/>
      <c r="AI727" s="6"/>
      <c r="AJ727" s="6"/>
      <c r="AK727" s="861"/>
    </row>
    <row r="728" spans="3:37" ht="21.75" customHeight="1" x14ac:dyDescent="0.25">
      <c r="C728" s="46"/>
      <c r="D728" s="46"/>
      <c r="E728" s="46"/>
      <c r="F728" s="46"/>
      <c r="G728" s="46"/>
      <c r="H728" s="46"/>
      <c r="I728" s="46"/>
      <c r="J728" s="46"/>
      <c r="K728" s="46"/>
      <c r="L728" s="46"/>
      <c r="M728" s="46"/>
      <c r="N728" s="46"/>
      <c r="O728" s="42" t="s">
        <v>225</v>
      </c>
      <c r="P728" s="20" t="s">
        <v>225</v>
      </c>
      <c r="Q728" s="232" t="s">
        <v>2524</v>
      </c>
      <c r="R728" s="20">
        <v>68748</v>
      </c>
      <c r="S728" s="20" t="s">
        <v>2554</v>
      </c>
      <c r="T728" s="59"/>
      <c r="U728" s="59"/>
      <c r="V728" s="23">
        <f t="shared" si="504"/>
        <v>0</v>
      </c>
      <c r="W728" s="87" t="str">
        <f t="shared" si="505"/>
        <v/>
      </c>
      <c r="X728" s="87">
        <f t="shared" si="506"/>
        <v>0</v>
      </c>
      <c r="Y728" s="6"/>
      <c r="Z728" s="57"/>
      <c r="AA728" s="6"/>
      <c r="AB728" s="6"/>
      <c r="AC728" s="6"/>
      <c r="AD728" s="6"/>
      <c r="AE728" s="6"/>
      <c r="AF728" s="6"/>
      <c r="AG728" s="6"/>
      <c r="AH728" s="6"/>
      <c r="AI728" s="6"/>
      <c r="AJ728" s="6"/>
      <c r="AK728" s="861"/>
    </row>
    <row r="729" spans="3:37" ht="21.75" customHeight="1" x14ac:dyDescent="0.25">
      <c r="C729" s="46"/>
      <c r="D729" s="46"/>
      <c r="E729" s="46"/>
      <c r="F729" s="46"/>
      <c r="G729" s="46"/>
      <c r="H729" s="46"/>
      <c r="I729" s="46"/>
      <c r="J729" s="46"/>
      <c r="K729" s="46"/>
      <c r="L729" s="46"/>
      <c r="M729" s="46"/>
      <c r="N729" s="46"/>
      <c r="O729" s="42" t="s">
        <v>225</v>
      </c>
      <c r="P729" s="20" t="s">
        <v>225</v>
      </c>
      <c r="Q729" s="232" t="s">
        <v>2524</v>
      </c>
      <c r="R729" s="20">
        <v>6875</v>
      </c>
      <c r="S729" s="20" t="s">
        <v>2039</v>
      </c>
      <c r="T729" s="59"/>
      <c r="U729" s="59"/>
      <c r="V729" s="23">
        <f t="shared" si="504"/>
        <v>0</v>
      </c>
      <c r="W729" s="87" t="str">
        <f t="shared" si="505"/>
        <v/>
      </c>
      <c r="X729" s="87">
        <f t="shared" si="506"/>
        <v>0</v>
      </c>
      <c r="Y729" s="6"/>
      <c r="Z729" s="57"/>
      <c r="AA729" s="6"/>
      <c r="AB729" s="6"/>
      <c r="AC729" s="6"/>
      <c r="AD729" s="6"/>
      <c r="AE729" s="6"/>
      <c r="AF729" s="6"/>
      <c r="AG729" s="6"/>
      <c r="AH729" s="6"/>
      <c r="AI729" s="6"/>
      <c r="AJ729" s="6"/>
      <c r="AK729" s="861"/>
    </row>
    <row r="730" spans="3:37" ht="21.75" customHeight="1" x14ac:dyDescent="0.25">
      <c r="C730" s="46"/>
      <c r="D730" s="46"/>
      <c r="E730" s="46"/>
      <c r="F730" s="46"/>
      <c r="G730" s="46"/>
      <c r="H730" s="46"/>
      <c r="I730" s="46"/>
      <c r="J730" s="46"/>
      <c r="K730" s="46"/>
      <c r="L730" s="46"/>
      <c r="M730" s="46"/>
      <c r="N730" s="46"/>
      <c r="O730" s="42" t="s">
        <v>225</v>
      </c>
      <c r="P730" s="20" t="s">
        <v>225</v>
      </c>
      <c r="Q730" s="232" t="s">
        <v>2524</v>
      </c>
      <c r="R730" s="20">
        <v>68752</v>
      </c>
      <c r="S730" s="20" t="s">
        <v>388</v>
      </c>
      <c r="T730" s="59"/>
      <c r="U730" s="59"/>
      <c r="V730" s="23">
        <f t="shared" si="504"/>
        <v>0</v>
      </c>
      <c r="W730" s="87" t="str">
        <f t="shared" si="505"/>
        <v/>
      </c>
      <c r="X730" s="87">
        <f t="shared" si="506"/>
        <v>0</v>
      </c>
      <c r="Y730" s="6"/>
      <c r="Z730" s="57"/>
      <c r="AA730" s="6"/>
      <c r="AB730" s="6"/>
      <c r="AC730" s="6"/>
      <c r="AD730" s="6"/>
      <c r="AE730" s="6"/>
      <c r="AF730" s="6"/>
      <c r="AG730" s="6"/>
      <c r="AH730" s="6"/>
      <c r="AI730" s="6"/>
      <c r="AJ730" s="6"/>
      <c r="AK730" s="861"/>
    </row>
    <row r="731" spans="3:37" ht="21.75" customHeight="1" x14ac:dyDescent="0.25">
      <c r="C731" s="46"/>
      <c r="D731" s="46"/>
      <c r="E731" s="46"/>
      <c r="F731" s="46"/>
      <c r="G731" s="46"/>
      <c r="H731" s="46"/>
      <c r="I731" s="46"/>
      <c r="J731" s="46"/>
      <c r="K731" s="46"/>
      <c r="L731" s="46"/>
      <c r="M731" s="46"/>
      <c r="N731" s="46"/>
      <c r="O731" s="42" t="s">
        <v>225</v>
      </c>
      <c r="P731" s="20" t="s">
        <v>225</v>
      </c>
      <c r="Q731" s="232" t="s">
        <v>2524</v>
      </c>
      <c r="R731" s="20">
        <v>68753</v>
      </c>
      <c r="S731" s="20" t="s">
        <v>1698</v>
      </c>
      <c r="T731" s="59"/>
      <c r="U731" s="59"/>
      <c r="V731" s="23">
        <f t="shared" si="504"/>
        <v>0</v>
      </c>
      <c r="W731" s="87" t="str">
        <f t="shared" si="505"/>
        <v/>
      </c>
      <c r="X731" s="87">
        <f t="shared" si="506"/>
        <v>0</v>
      </c>
      <c r="Y731" s="6"/>
      <c r="Z731" s="57"/>
      <c r="AA731" s="6"/>
      <c r="AB731" s="6"/>
      <c r="AC731" s="6"/>
      <c r="AD731" s="6"/>
      <c r="AE731" s="6"/>
      <c r="AF731" s="6"/>
      <c r="AG731" s="6"/>
      <c r="AH731" s="6"/>
      <c r="AI731" s="6"/>
      <c r="AJ731" s="6"/>
      <c r="AK731" s="861"/>
    </row>
    <row r="732" spans="3:37" ht="21.75" customHeight="1" x14ac:dyDescent="0.25">
      <c r="C732" s="46"/>
      <c r="D732" s="46"/>
      <c r="E732" s="46"/>
      <c r="F732" s="46"/>
      <c r="G732" s="46"/>
      <c r="H732" s="46"/>
      <c r="I732" s="46"/>
      <c r="J732" s="46"/>
      <c r="K732" s="46"/>
      <c r="L732" s="46"/>
      <c r="M732" s="46"/>
      <c r="N732" s="46"/>
      <c r="O732" s="42" t="s">
        <v>225</v>
      </c>
      <c r="P732" s="20" t="s">
        <v>225</v>
      </c>
      <c r="Q732" s="232" t="s">
        <v>2524</v>
      </c>
      <c r="R732" s="20">
        <v>6876</v>
      </c>
      <c r="S732" s="20" t="s">
        <v>1699</v>
      </c>
      <c r="T732" s="59"/>
      <c r="U732" s="59"/>
      <c r="V732" s="23">
        <f t="shared" si="504"/>
        <v>0</v>
      </c>
      <c r="W732" s="87" t="str">
        <f t="shared" si="505"/>
        <v/>
      </c>
      <c r="X732" s="87">
        <f t="shared" si="506"/>
        <v>0</v>
      </c>
      <c r="Y732" s="6"/>
      <c r="Z732" s="57"/>
      <c r="AA732" s="6"/>
      <c r="AB732" s="6"/>
      <c r="AC732" s="6"/>
      <c r="AD732" s="6"/>
      <c r="AE732" s="6"/>
      <c r="AF732" s="6"/>
      <c r="AG732" s="6"/>
      <c r="AH732" s="6"/>
      <c r="AI732" s="6"/>
      <c r="AJ732" s="6"/>
      <c r="AK732" s="861"/>
    </row>
    <row r="733" spans="3:37" x14ac:dyDescent="0.25">
      <c r="C733" s="46"/>
      <c r="D733" s="46"/>
      <c r="E733" s="46"/>
      <c r="F733" s="46"/>
      <c r="G733" s="46"/>
      <c r="H733" s="46"/>
      <c r="I733" s="46"/>
      <c r="J733" s="46"/>
      <c r="K733" s="46"/>
      <c r="L733" s="46"/>
      <c r="M733" s="46"/>
      <c r="N733" s="46"/>
      <c r="O733" s="42" t="s">
        <v>1557</v>
      </c>
      <c r="P733" s="54">
        <v>689</v>
      </c>
      <c r="Q733" s="232" t="s">
        <v>2524</v>
      </c>
      <c r="R733" s="244">
        <v>689</v>
      </c>
      <c r="S733" s="213" t="s">
        <v>1343</v>
      </c>
      <c r="T733" s="59"/>
      <c r="U733" s="59"/>
      <c r="V733" s="23">
        <f t="shared" si="504"/>
        <v>0</v>
      </c>
      <c r="W733" s="6"/>
      <c r="X733" s="87">
        <f>SUM(V734:V736)</f>
        <v>0</v>
      </c>
      <c r="Y733" s="1"/>
      <c r="Z733" s="58"/>
      <c r="AA733" s="1"/>
      <c r="AB733" s="1"/>
      <c r="AC733" s="23">
        <f>+AA733+AB733+V733+Y733+X733</f>
        <v>0</v>
      </c>
      <c r="AD733" s="38">
        <f>SUM(AF733:AJ733)</f>
        <v>0</v>
      </c>
      <c r="AE733" s="31">
        <f>AC733-AD733</f>
        <v>0</v>
      </c>
      <c r="AF733" s="6"/>
      <c r="AG733" s="6"/>
      <c r="AH733" s="6"/>
      <c r="AI733" s="6"/>
      <c r="AJ733" s="130">
        <f>AC733</f>
        <v>0</v>
      </c>
      <c r="AK733" s="861"/>
    </row>
    <row r="734" spans="3:37" x14ac:dyDescent="0.25">
      <c r="C734" s="46"/>
      <c r="D734" s="46"/>
      <c r="E734" s="46"/>
      <c r="F734" s="46"/>
      <c r="G734" s="46"/>
      <c r="H734" s="46"/>
      <c r="I734" s="46"/>
      <c r="J734" s="46"/>
      <c r="K734" s="46"/>
      <c r="L734" s="46"/>
      <c r="M734" s="46"/>
      <c r="N734" s="46"/>
      <c r="O734" s="42" t="s">
        <v>225</v>
      </c>
      <c r="P734" s="20" t="s">
        <v>225</v>
      </c>
      <c r="Q734" s="232" t="s">
        <v>2524</v>
      </c>
      <c r="R734" s="20">
        <v>6894</v>
      </c>
      <c r="S734" s="20" t="s">
        <v>2219</v>
      </c>
      <c r="T734" s="59"/>
      <c r="U734" s="59"/>
      <c r="V734" s="23">
        <f t="shared" si="504"/>
        <v>0</v>
      </c>
      <c r="W734" s="87" t="str">
        <f t="shared" ref="W734:W736" si="507">+IF(V734=0,"","Regroupement auto en 689")</f>
        <v/>
      </c>
      <c r="X734" s="87">
        <f t="shared" ref="X734:X736" si="508">-V734</f>
        <v>0</v>
      </c>
      <c r="Y734" s="6"/>
      <c r="Z734" s="57"/>
      <c r="AA734" s="6"/>
      <c r="AB734" s="6"/>
      <c r="AC734" s="6"/>
      <c r="AD734" s="6"/>
      <c r="AE734" s="6"/>
      <c r="AF734" s="6"/>
      <c r="AG734" s="6"/>
      <c r="AH734" s="6"/>
      <c r="AI734" s="6"/>
      <c r="AJ734" s="6"/>
      <c r="AK734" s="861"/>
    </row>
    <row r="735" spans="3:37" x14ac:dyDescent="0.25">
      <c r="C735" s="46"/>
      <c r="D735" s="46"/>
      <c r="E735" s="46"/>
      <c r="F735" s="46"/>
      <c r="G735" s="46"/>
      <c r="H735" s="46"/>
      <c r="I735" s="46"/>
      <c r="J735" s="46"/>
      <c r="K735" s="46"/>
      <c r="L735" s="46"/>
      <c r="M735" s="46"/>
      <c r="N735" s="46"/>
      <c r="O735" s="42" t="s">
        <v>225</v>
      </c>
      <c r="P735" s="20" t="s">
        <v>225</v>
      </c>
      <c r="Q735" s="232" t="s">
        <v>2524</v>
      </c>
      <c r="R735" s="20">
        <v>6895</v>
      </c>
      <c r="S735" s="20" t="s">
        <v>1243</v>
      </c>
      <c r="T735" s="59"/>
      <c r="U735" s="59"/>
      <c r="V735" s="23">
        <f t="shared" si="504"/>
        <v>0</v>
      </c>
      <c r="W735" s="87" t="str">
        <f t="shared" si="507"/>
        <v/>
      </c>
      <c r="X735" s="87">
        <f t="shared" si="508"/>
        <v>0</v>
      </c>
      <c r="Y735" s="6"/>
      <c r="Z735" s="57"/>
      <c r="AA735" s="6"/>
      <c r="AB735" s="6"/>
      <c r="AC735" s="6"/>
      <c r="AD735" s="6"/>
      <c r="AE735" s="6"/>
      <c r="AF735" s="6"/>
      <c r="AG735" s="6"/>
      <c r="AH735" s="6"/>
      <c r="AI735" s="6"/>
      <c r="AJ735" s="6"/>
      <c r="AK735" s="861"/>
    </row>
    <row r="736" spans="3:37" x14ac:dyDescent="0.25">
      <c r="C736" s="46"/>
      <c r="D736" s="46"/>
      <c r="E736" s="46"/>
      <c r="F736" s="46"/>
      <c r="G736" s="46"/>
      <c r="H736" s="46"/>
      <c r="I736" s="46"/>
      <c r="J736" s="46"/>
      <c r="K736" s="46"/>
      <c r="L736" s="46"/>
      <c r="M736" s="46"/>
      <c r="N736" s="46"/>
      <c r="O736" s="42" t="s">
        <v>225</v>
      </c>
      <c r="P736" s="20" t="s">
        <v>225</v>
      </c>
      <c r="Q736" s="232" t="s">
        <v>2524</v>
      </c>
      <c r="R736" s="20">
        <v>6897</v>
      </c>
      <c r="S736" s="20" t="s">
        <v>1700</v>
      </c>
      <c r="T736" s="59"/>
      <c r="U736" s="59"/>
      <c r="V736" s="23">
        <f t="shared" si="504"/>
        <v>0</v>
      </c>
      <c r="W736" s="87" t="str">
        <f t="shared" si="507"/>
        <v/>
      </c>
      <c r="X736" s="87">
        <f t="shared" si="508"/>
        <v>0</v>
      </c>
      <c r="Y736" s="6"/>
      <c r="Z736" s="57"/>
      <c r="AA736" s="6"/>
      <c r="AB736" s="6"/>
      <c r="AC736" s="6"/>
      <c r="AD736" s="6"/>
      <c r="AE736" s="6"/>
      <c r="AF736" s="6"/>
      <c r="AG736" s="6"/>
      <c r="AH736" s="6"/>
      <c r="AI736" s="6"/>
      <c r="AJ736" s="6"/>
      <c r="AK736" s="861"/>
    </row>
    <row r="737" spans="1:37" x14ac:dyDescent="0.25">
      <c r="C737" s="46"/>
      <c r="D737" s="46"/>
      <c r="E737" s="46"/>
      <c r="F737" s="46"/>
      <c r="G737" s="46"/>
      <c r="H737" s="46"/>
      <c r="I737" s="46"/>
      <c r="J737" s="46"/>
      <c r="K737" s="46"/>
      <c r="L737" s="46"/>
      <c r="M737" s="46"/>
      <c r="N737" s="46"/>
      <c r="O737" s="42" t="s">
        <v>225</v>
      </c>
      <c r="P737" s="20" t="s">
        <v>225</v>
      </c>
      <c r="Q737" s="232" t="s">
        <v>2524</v>
      </c>
      <c r="R737" s="20">
        <v>69</v>
      </c>
      <c r="S737" s="20" t="s">
        <v>918</v>
      </c>
      <c r="T737" s="59"/>
      <c r="U737" s="59"/>
      <c r="V737" s="23">
        <f t="shared" si="504"/>
        <v>0</v>
      </c>
      <c r="W737" s="80" t="str">
        <f>+IF(V737=0,"","A détailler")</f>
        <v/>
      </c>
      <c r="X737" s="6"/>
      <c r="Y737" s="38">
        <f>-V737</f>
        <v>0</v>
      </c>
      <c r="Z737" s="57"/>
      <c r="AA737" s="6"/>
      <c r="AB737" s="6"/>
      <c r="AC737" s="6"/>
      <c r="AD737" s="6"/>
      <c r="AE737" s="6"/>
      <c r="AF737" s="6"/>
      <c r="AG737" s="6"/>
      <c r="AH737" s="6"/>
      <c r="AI737" s="6"/>
      <c r="AJ737" s="6"/>
      <c r="AK737" s="861"/>
    </row>
    <row r="738" spans="1:37" x14ac:dyDescent="0.25">
      <c r="C738" s="46"/>
      <c r="D738" s="46"/>
      <c r="E738" s="46"/>
      <c r="F738" s="46"/>
      <c r="G738" s="46"/>
      <c r="H738" s="46"/>
      <c r="I738" s="46"/>
      <c r="J738" s="46"/>
      <c r="K738" s="46"/>
      <c r="L738" s="46"/>
      <c r="M738" s="46"/>
      <c r="N738" s="46"/>
      <c r="O738" s="42" t="s">
        <v>1557</v>
      </c>
      <c r="P738" s="1255">
        <v>695</v>
      </c>
      <c r="Q738" s="232" t="s">
        <v>2524</v>
      </c>
      <c r="R738" s="244">
        <v>695</v>
      </c>
      <c r="S738" s="213" t="s">
        <v>2228</v>
      </c>
      <c r="T738" s="59"/>
      <c r="U738" s="59"/>
      <c r="V738" s="23">
        <f t="shared" si="504"/>
        <v>0</v>
      </c>
      <c r="W738" s="6"/>
      <c r="X738" s="6"/>
      <c r="Y738" s="1"/>
      <c r="Z738" s="58"/>
      <c r="AA738" s="1"/>
      <c r="AB738" s="1"/>
      <c r="AC738" s="23">
        <f t="shared" ref="AC738" si="509">+AA738+AB738+V738+Y738+X738</f>
        <v>0</v>
      </c>
      <c r="AD738" s="38">
        <f t="shared" ref="AD738" si="510">SUM(AF738:AJ738)</f>
        <v>0</v>
      </c>
      <c r="AE738" s="31">
        <f t="shared" ref="AE738" si="511">AC738-AD738</f>
        <v>0</v>
      </c>
      <c r="AF738" s="6"/>
      <c r="AG738" s="6"/>
      <c r="AH738" s="6"/>
      <c r="AI738" s="6"/>
      <c r="AJ738" s="130">
        <f t="shared" ref="AJ738" si="512">AC738</f>
        <v>0</v>
      </c>
      <c r="AK738" s="861"/>
    </row>
    <row r="739" spans="1:37" x14ac:dyDescent="0.25">
      <c r="C739" s="46"/>
      <c r="D739" s="46"/>
      <c r="E739" s="46"/>
      <c r="F739" s="46"/>
      <c r="G739" s="46"/>
      <c r="H739" s="46"/>
      <c r="I739" s="46"/>
      <c r="J739" s="46"/>
      <c r="K739" s="46"/>
      <c r="L739" s="46"/>
      <c r="M739" s="46"/>
      <c r="N739" s="46"/>
      <c r="O739" s="42" t="s">
        <v>1557</v>
      </c>
      <c r="P739" s="54">
        <v>701</v>
      </c>
      <c r="Q739" s="232" t="s">
        <v>1358</v>
      </c>
      <c r="R739" s="244">
        <v>701</v>
      </c>
      <c r="S739" s="213" t="s">
        <v>1658</v>
      </c>
      <c r="T739" s="59"/>
      <c r="U739" s="59"/>
      <c r="V739" s="23">
        <f t="shared" ref="V739:V767" si="513">-T739+U739</f>
        <v>0</v>
      </c>
      <c r="W739" s="6"/>
      <c r="X739" s="6"/>
      <c r="Y739" s="1"/>
      <c r="Z739" s="58"/>
      <c r="AA739" s="1"/>
      <c r="AB739" s="1"/>
      <c r="AC739" s="23">
        <f t="shared" ref="AC739:AC744" si="514">+AA739+AB739+V739+Y739+X739</f>
        <v>0</v>
      </c>
      <c r="AD739" s="38">
        <f t="shared" ref="AD739:AD744" si="515">SUM(AF739:AJ739)</f>
        <v>0</v>
      </c>
      <c r="AE739" s="31">
        <f t="shared" ref="AE739:AE744" si="516">AC739-AD739</f>
        <v>0</v>
      </c>
      <c r="AF739" s="6"/>
      <c r="AG739" s="6"/>
      <c r="AH739" s="6"/>
      <c r="AI739" s="130">
        <f t="shared" ref="AI739:AI743" si="517">AC739</f>
        <v>0</v>
      </c>
      <c r="AJ739" s="6"/>
      <c r="AK739" s="861"/>
    </row>
    <row r="740" spans="1:37" x14ac:dyDescent="0.25">
      <c r="A740" s="356"/>
      <c r="C740" s="46"/>
      <c r="D740" s="46"/>
      <c r="E740" s="46"/>
      <c r="F740" s="46"/>
      <c r="G740" s="46"/>
      <c r="H740" s="46"/>
      <c r="I740" s="46"/>
      <c r="J740" s="46"/>
      <c r="K740" s="46"/>
      <c r="L740" s="46"/>
      <c r="M740" s="46"/>
      <c r="N740" s="46"/>
      <c r="O740" s="42" t="s">
        <v>1557</v>
      </c>
      <c r="P740" s="54">
        <v>702</v>
      </c>
      <c r="Q740" s="232" t="s">
        <v>1358</v>
      </c>
      <c r="R740" s="244">
        <v>702</v>
      </c>
      <c r="S740" s="213" t="s">
        <v>166</v>
      </c>
      <c r="T740" s="59"/>
      <c r="U740" s="59"/>
      <c r="V740" s="23">
        <f t="shared" si="513"/>
        <v>0</v>
      </c>
      <c r="W740" s="6"/>
      <c r="X740" s="6"/>
      <c r="Y740" s="1"/>
      <c r="Z740" s="58"/>
      <c r="AA740" s="1"/>
      <c r="AB740" s="1"/>
      <c r="AC740" s="23">
        <f t="shared" si="514"/>
        <v>0</v>
      </c>
      <c r="AD740" s="38">
        <f t="shared" si="515"/>
        <v>0</v>
      </c>
      <c r="AE740" s="31">
        <f t="shared" si="516"/>
        <v>0</v>
      </c>
      <c r="AF740" s="6"/>
      <c r="AG740" s="6"/>
      <c r="AH740" s="6"/>
      <c r="AI740" s="130">
        <f t="shared" si="517"/>
        <v>0</v>
      </c>
      <c r="AJ740" s="6"/>
      <c r="AK740" s="861"/>
    </row>
    <row r="741" spans="1:37" x14ac:dyDescent="0.25">
      <c r="C741" s="46"/>
      <c r="D741" s="46"/>
      <c r="E741" s="46"/>
      <c r="F741" s="46"/>
      <c r="G741" s="46"/>
      <c r="H741" s="46"/>
      <c r="I741" s="46"/>
      <c r="J741" s="46"/>
      <c r="K741" s="46"/>
      <c r="L741" s="46"/>
      <c r="M741" s="46"/>
      <c r="N741" s="46"/>
      <c r="O741" s="42" t="s">
        <v>1557</v>
      </c>
      <c r="P741" s="54">
        <v>703</v>
      </c>
      <c r="Q741" s="232" t="s">
        <v>1358</v>
      </c>
      <c r="R741" s="244">
        <v>703</v>
      </c>
      <c r="S741" s="213" t="s">
        <v>1</v>
      </c>
      <c r="T741" s="59"/>
      <c r="U741" s="59"/>
      <c r="V741" s="23">
        <f t="shared" si="513"/>
        <v>0</v>
      </c>
      <c r="W741" s="6"/>
      <c r="X741" s="6"/>
      <c r="Y741" s="1"/>
      <c r="Z741" s="58"/>
      <c r="AA741" s="1"/>
      <c r="AB741" s="1"/>
      <c r="AC741" s="23">
        <f t="shared" si="514"/>
        <v>0</v>
      </c>
      <c r="AD741" s="38">
        <f t="shared" si="515"/>
        <v>0</v>
      </c>
      <c r="AE741" s="31">
        <f t="shared" si="516"/>
        <v>0</v>
      </c>
      <c r="AF741" s="6"/>
      <c r="AG741" s="6"/>
      <c r="AH741" s="6"/>
      <c r="AI741" s="130">
        <f t="shared" si="517"/>
        <v>0</v>
      </c>
      <c r="AJ741" s="6"/>
      <c r="AK741" s="861"/>
    </row>
    <row r="742" spans="1:37" x14ac:dyDescent="0.25">
      <c r="C742" s="46"/>
      <c r="D742" s="46"/>
      <c r="E742" s="46"/>
      <c r="F742" s="46"/>
      <c r="G742" s="46"/>
      <c r="H742" s="46"/>
      <c r="I742" s="46"/>
      <c r="J742" s="46"/>
      <c r="K742" s="46"/>
      <c r="L742" s="46"/>
      <c r="M742" s="46"/>
      <c r="N742" s="46"/>
      <c r="O742" s="42" t="s">
        <v>1557</v>
      </c>
      <c r="P742" s="54">
        <v>704</v>
      </c>
      <c r="Q742" s="232" t="s">
        <v>1358</v>
      </c>
      <c r="R742" s="244">
        <v>704</v>
      </c>
      <c r="S742" s="213" t="s">
        <v>1982</v>
      </c>
      <c r="T742" s="59"/>
      <c r="U742" s="59"/>
      <c r="V742" s="23">
        <f t="shared" si="513"/>
        <v>0</v>
      </c>
      <c r="W742" s="6"/>
      <c r="X742" s="6"/>
      <c r="Y742" s="1"/>
      <c r="Z742" s="58"/>
      <c r="AA742" s="1"/>
      <c r="AB742" s="1"/>
      <c r="AC742" s="23">
        <f t="shared" si="514"/>
        <v>0</v>
      </c>
      <c r="AD742" s="38">
        <f t="shared" si="515"/>
        <v>0</v>
      </c>
      <c r="AE742" s="31">
        <f t="shared" si="516"/>
        <v>0</v>
      </c>
      <c r="AF742" s="6"/>
      <c r="AG742" s="6"/>
      <c r="AH742" s="6"/>
      <c r="AI742" s="130">
        <f t="shared" si="517"/>
        <v>0</v>
      </c>
      <c r="AJ742" s="6"/>
      <c r="AK742" s="861"/>
    </row>
    <row r="743" spans="1:37" x14ac:dyDescent="0.25">
      <c r="C743" s="46"/>
      <c r="D743" s="46"/>
      <c r="E743" s="46"/>
      <c r="F743" s="46"/>
      <c r="G743" s="46"/>
      <c r="H743" s="46"/>
      <c r="I743" s="46"/>
      <c r="J743" s="46"/>
      <c r="K743" s="46"/>
      <c r="L743" s="46"/>
      <c r="M743" s="46"/>
      <c r="N743" s="46"/>
      <c r="O743" s="42" t="s">
        <v>1557</v>
      </c>
      <c r="P743" s="54">
        <v>705</v>
      </c>
      <c r="Q743" s="232" t="s">
        <v>1358</v>
      </c>
      <c r="R743" s="244">
        <v>705</v>
      </c>
      <c r="S743" s="213" t="s">
        <v>1041</v>
      </c>
      <c r="T743" s="59"/>
      <c r="U743" s="59"/>
      <c r="V743" s="23">
        <f t="shared" si="513"/>
        <v>0</v>
      </c>
      <c r="W743" s="6"/>
      <c r="X743" s="6"/>
      <c r="Y743" s="1"/>
      <c r="Z743" s="58"/>
      <c r="AA743" s="1"/>
      <c r="AB743" s="1"/>
      <c r="AC743" s="23">
        <f t="shared" si="514"/>
        <v>0</v>
      </c>
      <c r="AD743" s="38">
        <f t="shared" si="515"/>
        <v>0</v>
      </c>
      <c r="AE743" s="31">
        <f t="shared" si="516"/>
        <v>0</v>
      </c>
      <c r="AF743" s="6"/>
      <c r="AG743" s="6"/>
      <c r="AH743" s="6"/>
      <c r="AI743" s="130">
        <f t="shared" si="517"/>
        <v>0</v>
      </c>
      <c r="AJ743" s="6"/>
      <c r="AK743" s="861"/>
    </row>
    <row r="744" spans="1:37" x14ac:dyDescent="0.25">
      <c r="C744" s="46"/>
      <c r="D744" s="46"/>
      <c r="E744" s="46"/>
      <c r="F744" s="46"/>
      <c r="G744" s="46"/>
      <c r="H744" s="46"/>
      <c r="I744" s="46"/>
      <c r="J744" s="46"/>
      <c r="K744" s="46"/>
      <c r="L744" s="46"/>
      <c r="M744" s="46"/>
      <c r="N744" s="46"/>
      <c r="O744" s="42" t="s">
        <v>1557</v>
      </c>
      <c r="P744" s="54">
        <v>706</v>
      </c>
      <c r="Q744" s="232" t="s">
        <v>1358</v>
      </c>
      <c r="R744" s="73">
        <v>706</v>
      </c>
      <c r="S744" s="40" t="s">
        <v>1838</v>
      </c>
      <c r="T744" s="59"/>
      <c r="U744" s="59"/>
      <c r="V744" s="23">
        <f t="shared" si="513"/>
        <v>0</v>
      </c>
      <c r="W744" s="6"/>
      <c r="X744" s="6"/>
      <c r="Y744" s="1"/>
      <c r="Z744" s="58"/>
      <c r="AA744" s="1"/>
      <c r="AB744" s="1"/>
      <c r="AC744" s="23">
        <f t="shared" si="514"/>
        <v>0</v>
      </c>
      <c r="AD744" s="38">
        <f t="shared" si="515"/>
        <v>0</v>
      </c>
      <c r="AE744" s="31">
        <f t="shared" si="516"/>
        <v>0</v>
      </c>
      <c r="AF744" s="6"/>
      <c r="AG744" s="6"/>
      <c r="AH744" s="1"/>
      <c r="AI744" s="1"/>
      <c r="AJ744" s="6"/>
      <c r="AK744" s="861"/>
    </row>
    <row r="745" spans="1:37" x14ac:dyDescent="0.25">
      <c r="C745" s="46"/>
      <c r="D745" s="46"/>
      <c r="E745" s="46"/>
      <c r="F745" s="46"/>
      <c r="G745" s="46"/>
      <c r="H745" s="46"/>
      <c r="I745" s="46"/>
      <c r="J745" s="46"/>
      <c r="K745" s="46"/>
      <c r="L745" s="46"/>
      <c r="M745" s="46"/>
      <c r="N745" s="46"/>
      <c r="O745" s="42" t="s">
        <v>225</v>
      </c>
      <c r="P745" s="55" t="s">
        <v>225</v>
      </c>
      <c r="Q745" s="232" t="s">
        <v>1358</v>
      </c>
      <c r="R745" s="504">
        <v>707</v>
      </c>
      <c r="S745" s="868" t="s">
        <v>2220</v>
      </c>
      <c r="T745" s="59"/>
      <c r="U745" s="59"/>
      <c r="V745" s="23">
        <f t="shared" si="513"/>
        <v>0</v>
      </c>
      <c r="W745" s="80" t="str">
        <f>+IF(V745=0,"","A détailler")</f>
        <v/>
      </c>
      <c r="X745" s="6"/>
      <c r="Y745" s="38">
        <f>-V745</f>
        <v>0</v>
      </c>
      <c r="Z745" s="57"/>
      <c r="AA745" s="6"/>
      <c r="AB745" s="6"/>
      <c r="AC745" s="6"/>
      <c r="AD745" s="6"/>
      <c r="AE745" s="6"/>
      <c r="AF745" s="6"/>
      <c r="AG745" s="6"/>
      <c r="AH745" s="6"/>
      <c r="AI745" s="6"/>
      <c r="AJ745" s="6"/>
      <c r="AK745" s="861"/>
    </row>
    <row r="746" spans="1:37" x14ac:dyDescent="0.25">
      <c r="C746" s="46"/>
      <c r="D746" s="46"/>
      <c r="E746" s="46"/>
      <c r="F746" s="46"/>
      <c r="G746" s="46"/>
      <c r="H746" s="46"/>
      <c r="I746" s="46"/>
      <c r="J746" s="46"/>
      <c r="K746" s="46"/>
      <c r="L746" s="46"/>
      <c r="M746" s="46"/>
      <c r="N746" s="46"/>
      <c r="O746" s="42" t="s">
        <v>1557</v>
      </c>
      <c r="P746" s="137">
        <v>7071</v>
      </c>
      <c r="Q746" s="232" t="s">
        <v>1358</v>
      </c>
      <c r="R746" s="244">
        <v>7071</v>
      </c>
      <c r="S746" s="213" t="s">
        <v>1345</v>
      </c>
      <c r="T746" s="59"/>
      <c r="U746" s="59"/>
      <c r="V746" s="23">
        <f t="shared" si="513"/>
        <v>0</v>
      </c>
      <c r="W746" s="6"/>
      <c r="X746" s="6"/>
      <c r="Y746" s="1"/>
      <c r="Z746" s="58"/>
      <c r="AA746" s="1"/>
      <c r="AB746" s="1"/>
      <c r="AC746" s="23">
        <f t="shared" ref="AC746:AC747" si="518">+AA746+AB746+V746+Y746+X746</f>
        <v>0</v>
      </c>
      <c r="AD746" s="38">
        <f t="shared" ref="AD746:AD747" si="519">SUM(AF746:AJ746)</f>
        <v>0</v>
      </c>
      <c r="AE746" s="31">
        <f t="shared" ref="AE746:AE747" si="520">AC746-AD746</f>
        <v>0</v>
      </c>
      <c r="AF746" s="6"/>
      <c r="AG746" s="6"/>
      <c r="AH746" s="6"/>
      <c r="AI746" s="130">
        <f t="shared" ref="AI746:AI747" si="521">AC746</f>
        <v>0</v>
      </c>
      <c r="AJ746" s="6"/>
      <c r="AK746" s="861"/>
    </row>
    <row r="747" spans="1:37" x14ac:dyDescent="0.25">
      <c r="C747" s="46"/>
      <c r="D747" s="46"/>
      <c r="E747" s="46"/>
      <c r="F747" s="46"/>
      <c r="G747" s="46"/>
      <c r="H747" s="46"/>
      <c r="I747" s="46"/>
      <c r="J747" s="46"/>
      <c r="K747" s="46"/>
      <c r="L747" s="46"/>
      <c r="M747" s="46"/>
      <c r="N747" s="46"/>
      <c r="O747" s="42" t="s">
        <v>1557</v>
      </c>
      <c r="P747" s="40">
        <v>7078</v>
      </c>
      <c r="Q747" s="232" t="s">
        <v>1358</v>
      </c>
      <c r="R747" s="244">
        <v>7078</v>
      </c>
      <c r="S747" s="213" t="s">
        <v>2156</v>
      </c>
      <c r="T747" s="59"/>
      <c r="U747" s="59"/>
      <c r="V747" s="23">
        <f t="shared" si="513"/>
        <v>0</v>
      </c>
      <c r="W747" s="6"/>
      <c r="X747" s="6"/>
      <c r="Y747" s="1"/>
      <c r="Z747" s="58"/>
      <c r="AA747" s="1"/>
      <c r="AB747" s="1"/>
      <c r="AC747" s="23">
        <f t="shared" si="518"/>
        <v>0</v>
      </c>
      <c r="AD747" s="38">
        <f t="shared" si="519"/>
        <v>0</v>
      </c>
      <c r="AE747" s="31">
        <f t="shared" si="520"/>
        <v>0</v>
      </c>
      <c r="AF747" s="6"/>
      <c r="AG747" s="6"/>
      <c r="AH747" s="6"/>
      <c r="AI747" s="130">
        <f t="shared" si="521"/>
        <v>0</v>
      </c>
      <c r="AJ747" s="6"/>
      <c r="AK747" s="861"/>
    </row>
    <row r="748" spans="1:37" x14ac:dyDescent="0.25">
      <c r="C748" s="46"/>
      <c r="D748" s="46"/>
      <c r="E748" s="46"/>
      <c r="F748" s="46"/>
      <c r="G748" s="46"/>
      <c r="H748" s="46"/>
      <c r="I748" s="46"/>
      <c r="J748" s="46"/>
      <c r="K748" s="46"/>
      <c r="L748" s="46"/>
      <c r="M748" s="46"/>
      <c r="N748" s="46"/>
      <c r="O748" s="42" t="s">
        <v>225</v>
      </c>
      <c r="P748" s="55" t="s">
        <v>225</v>
      </c>
      <c r="Q748" s="232" t="s">
        <v>1358</v>
      </c>
      <c r="R748" s="55">
        <v>708</v>
      </c>
      <c r="S748" s="55" t="s">
        <v>565</v>
      </c>
      <c r="T748" s="59"/>
      <c r="U748" s="59"/>
      <c r="V748" s="23">
        <f t="shared" si="513"/>
        <v>0</v>
      </c>
      <c r="W748" s="80" t="str">
        <f t="shared" ref="W748:W749" si="522">+IF(V748=0,"","A détailler")</f>
        <v/>
      </c>
      <c r="X748" s="6"/>
      <c r="Y748" s="38">
        <f t="shared" ref="Y748:Y749" si="523">-V748</f>
        <v>0</v>
      </c>
      <c r="Z748" s="57"/>
      <c r="AA748" s="6"/>
      <c r="AB748" s="6"/>
      <c r="AC748" s="6"/>
      <c r="AD748" s="6"/>
      <c r="AE748" s="6"/>
      <c r="AF748" s="6"/>
      <c r="AG748" s="6"/>
      <c r="AH748" s="6"/>
      <c r="AI748" s="6"/>
      <c r="AJ748" s="6"/>
      <c r="AK748" s="861"/>
    </row>
    <row r="749" spans="1:37" x14ac:dyDescent="0.25">
      <c r="C749" s="46"/>
      <c r="D749" s="46"/>
      <c r="E749" s="46"/>
      <c r="F749" s="46"/>
      <c r="G749" s="46"/>
      <c r="H749" s="46"/>
      <c r="I749" s="46"/>
      <c r="J749" s="46"/>
      <c r="K749" s="46"/>
      <c r="L749" s="46"/>
      <c r="M749" s="46"/>
      <c r="N749" s="46"/>
      <c r="O749" s="42" t="s">
        <v>225</v>
      </c>
      <c r="P749" s="55" t="s">
        <v>225</v>
      </c>
      <c r="Q749" s="232" t="s">
        <v>1358</v>
      </c>
      <c r="R749" s="55">
        <v>7081</v>
      </c>
      <c r="S749" s="55" t="s">
        <v>1894</v>
      </c>
      <c r="T749" s="59"/>
      <c r="U749" s="59"/>
      <c r="V749" s="23">
        <f t="shared" si="513"/>
        <v>0</v>
      </c>
      <c r="W749" s="80" t="str">
        <f t="shared" si="522"/>
        <v/>
      </c>
      <c r="X749" s="6"/>
      <c r="Y749" s="38">
        <f t="shared" si="523"/>
        <v>0</v>
      </c>
      <c r="Z749" s="57"/>
      <c r="AA749" s="6"/>
      <c r="AB749" s="6"/>
      <c r="AC749" s="6"/>
      <c r="AD749" s="6"/>
      <c r="AE749" s="6"/>
      <c r="AF749" s="6"/>
      <c r="AG749" s="6"/>
      <c r="AH749" s="6"/>
      <c r="AI749" s="6"/>
      <c r="AJ749" s="6"/>
      <c r="AK749" s="861"/>
    </row>
    <row r="750" spans="1:37" x14ac:dyDescent="0.25">
      <c r="C750" s="46"/>
      <c r="D750" s="46"/>
      <c r="E750" s="46"/>
      <c r="F750" s="46"/>
      <c r="G750" s="46"/>
      <c r="H750" s="46"/>
      <c r="I750" s="46"/>
      <c r="J750" s="46"/>
      <c r="K750" s="46"/>
      <c r="L750" s="46"/>
      <c r="M750" s="46"/>
      <c r="N750" s="46"/>
      <c r="O750" s="42" t="s">
        <v>1557</v>
      </c>
      <c r="P750" s="137">
        <v>70811</v>
      </c>
      <c r="Q750" s="232" t="s">
        <v>1358</v>
      </c>
      <c r="R750" s="137">
        <v>70811</v>
      </c>
      <c r="S750" s="288" t="s">
        <v>877</v>
      </c>
      <c r="T750" s="59"/>
      <c r="U750" s="59"/>
      <c r="V750" s="23">
        <f t="shared" si="513"/>
        <v>0</v>
      </c>
      <c r="W750" s="6"/>
      <c r="X750" s="6"/>
      <c r="Y750" s="1"/>
      <c r="Z750" s="58"/>
      <c r="AA750" s="1"/>
      <c r="AB750" s="1"/>
      <c r="AC750" s="23">
        <f t="shared" ref="AC750:AC753" si="524">+AA750+AB750+V750+Y750+X750</f>
        <v>0</v>
      </c>
      <c r="AD750" s="38">
        <f t="shared" ref="AD750:AD753" si="525">SUM(AF750:AJ750)</f>
        <v>0</v>
      </c>
      <c r="AE750" s="31">
        <f t="shared" ref="AE750:AE753" si="526">AC750-AD750</f>
        <v>0</v>
      </c>
      <c r="AF750" s="31">
        <f t="shared" ref="AF750:AF753" si="527">AC750</f>
        <v>0</v>
      </c>
      <c r="AG750" s="6"/>
      <c r="AH750" s="6"/>
      <c r="AI750" s="6"/>
      <c r="AJ750" s="6"/>
      <c r="AK750" s="861"/>
    </row>
    <row r="751" spans="1:37" x14ac:dyDescent="0.25">
      <c r="C751" s="46"/>
      <c r="D751" s="46"/>
      <c r="E751" s="46"/>
      <c r="F751" s="46"/>
      <c r="G751" s="46"/>
      <c r="H751" s="46"/>
      <c r="I751" s="46"/>
      <c r="J751" s="46"/>
      <c r="K751" s="46"/>
      <c r="L751" s="46"/>
      <c r="M751" s="46"/>
      <c r="N751" s="46"/>
      <c r="O751" s="42" t="s">
        <v>1557</v>
      </c>
      <c r="P751" s="137">
        <v>70812</v>
      </c>
      <c r="Q751" s="232" t="s">
        <v>1358</v>
      </c>
      <c r="R751" s="73">
        <v>70812</v>
      </c>
      <c r="S751" s="16" t="s">
        <v>881</v>
      </c>
      <c r="T751" s="59"/>
      <c r="U751" s="59"/>
      <c r="V751" s="23">
        <f t="shared" si="513"/>
        <v>0</v>
      </c>
      <c r="W751" s="6"/>
      <c r="X751" s="6"/>
      <c r="Y751" s="1"/>
      <c r="Z751" s="58"/>
      <c r="AA751" s="1"/>
      <c r="AB751" s="1"/>
      <c r="AC751" s="23">
        <f t="shared" si="524"/>
        <v>0</v>
      </c>
      <c r="AD751" s="38">
        <f t="shared" si="525"/>
        <v>0</v>
      </c>
      <c r="AE751" s="31">
        <f t="shared" si="526"/>
        <v>0</v>
      </c>
      <c r="AF751" s="31">
        <f t="shared" si="527"/>
        <v>0</v>
      </c>
      <c r="AG751" s="6"/>
      <c r="AH751" s="6"/>
      <c r="AI751" s="6"/>
      <c r="AJ751" s="6"/>
      <c r="AK751" s="861"/>
    </row>
    <row r="752" spans="1:37" x14ac:dyDescent="0.25">
      <c r="C752" s="46"/>
      <c r="D752" s="46"/>
      <c r="E752" s="46"/>
      <c r="F752" s="46"/>
      <c r="G752" s="46"/>
      <c r="H752" s="46"/>
      <c r="I752" s="46"/>
      <c r="J752" s="46"/>
      <c r="K752" s="46"/>
      <c r="L752" s="46"/>
      <c r="M752" s="46"/>
      <c r="N752" s="46"/>
      <c r="O752" s="42" t="s">
        <v>1557</v>
      </c>
      <c r="P752" s="137">
        <v>70813</v>
      </c>
      <c r="Q752" s="232" t="s">
        <v>1358</v>
      </c>
      <c r="R752" s="73">
        <v>70813</v>
      </c>
      <c r="S752" s="16" t="s">
        <v>1036</v>
      </c>
      <c r="T752" s="59"/>
      <c r="U752" s="59"/>
      <c r="V752" s="23">
        <f t="shared" si="513"/>
        <v>0</v>
      </c>
      <c r="W752" s="6"/>
      <c r="X752" s="6"/>
      <c r="Y752" s="1"/>
      <c r="Z752" s="58"/>
      <c r="AA752" s="1"/>
      <c r="AB752" s="1"/>
      <c r="AC752" s="23">
        <f t="shared" si="524"/>
        <v>0</v>
      </c>
      <c r="AD752" s="38">
        <f t="shared" si="525"/>
        <v>0</v>
      </c>
      <c r="AE752" s="31">
        <f t="shared" si="526"/>
        <v>0</v>
      </c>
      <c r="AF752" s="31">
        <f t="shared" si="527"/>
        <v>0</v>
      </c>
      <c r="AG752" s="6"/>
      <c r="AH752" s="6"/>
      <c r="AI752" s="6"/>
      <c r="AJ752" s="6"/>
      <c r="AK752" s="861"/>
    </row>
    <row r="753" spans="3:37" x14ac:dyDescent="0.25">
      <c r="C753" s="46"/>
      <c r="D753" s="46"/>
      <c r="E753" s="46"/>
      <c r="F753" s="46"/>
      <c r="G753" s="46"/>
      <c r="H753" s="46"/>
      <c r="I753" s="46"/>
      <c r="J753" s="46"/>
      <c r="K753" s="46"/>
      <c r="L753" s="46"/>
      <c r="M753" s="46"/>
      <c r="N753" s="46"/>
      <c r="O753" s="42" t="s">
        <v>1557</v>
      </c>
      <c r="P753" s="137">
        <v>70818</v>
      </c>
      <c r="Q753" s="232" t="s">
        <v>1358</v>
      </c>
      <c r="R753" s="137">
        <v>70818</v>
      </c>
      <c r="S753" s="288" t="s">
        <v>172</v>
      </c>
      <c r="T753" s="59"/>
      <c r="U753" s="59"/>
      <c r="V753" s="23">
        <f t="shared" si="513"/>
        <v>0</v>
      </c>
      <c r="W753" s="6"/>
      <c r="X753" s="6"/>
      <c r="Y753" s="1"/>
      <c r="Z753" s="58"/>
      <c r="AA753" s="1"/>
      <c r="AB753" s="1"/>
      <c r="AC753" s="23">
        <f t="shared" si="524"/>
        <v>0</v>
      </c>
      <c r="AD753" s="38">
        <f t="shared" si="525"/>
        <v>0</v>
      </c>
      <c r="AE753" s="31">
        <f t="shared" si="526"/>
        <v>0</v>
      </c>
      <c r="AF753" s="31">
        <f t="shared" si="527"/>
        <v>0</v>
      </c>
      <c r="AG753" s="6"/>
      <c r="AH753" s="6"/>
      <c r="AI753" s="6"/>
      <c r="AJ753" s="6"/>
      <c r="AK753" s="861"/>
    </row>
    <row r="754" spans="3:37" x14ac:dyDescent="0.25">
      <c r="C754" s="46"/>
      <c r="D754" s="46"/>
      <c r="E754" s="46"/>
      <c r="F754" s="46"/>
      <c r="G754" s="46"/>
      <c r="H754" s="46"/>
      <c r="I754" s="46"/>
      <c r="J754" s="46"/>
      <c r="K754" s="46"/>
      <c r="L754" s="46"/>
      <c r="M754" s="46"/>
      <c r="N754" s="46"/>
      <c r="O754" s="42" t="s">
        <v>225</v>
      </c>
      <c r="P754" s="55" t="s">
        <v>225</v>
      </c>
      <c r="Q754" s="232" t="s">
        <v>1358</v>
      </c>
      <c r="R754" s="55">
        <v>7082</v>
      </c>
      <c r="S754" s="55" t="s">
        <v>176</v>
      </c>
      <c r="T754" s="59"/>
      <c r="U754" s="59"/>
      <c r="V754" s="23">
        <f t="shared" si="513"/>
        <v>0</v>
      </c>
      <c r="W754" s="80" t="str">
        <f>+IF(V754=0,"","A détailler")</f>
        <v/>
      </c>
      <c r="X754" s="6"/>
      <c r="Y754" s="38">
        <f>-V754</f>
        <v>0</v>
      </c>
      <c r="Z754" s="57"/>
      <c r="AA754" s="6"/>
      <c r="AB754" s="6"/>
      <c r="AC754" s="6"/>
      <c r="AD754" s="6"/>
      <c r="AE754" s="6"/>
      <c r="AF754" s="6"/>
      <c r="AG754" s="6"/>
      <c r="AH754" s="6"/>
      <c r="AI754" s="6"/>
      <c r="AJ754" s="6"/>
      <c r="AK754" s="861"/>
    </row>
    <row r="755" spans="3:37" x14ac:dyDescent="0.25">
      <c r="C755" s="46"/>
      <c r="D755" s="46"/>
      <c r="E755" s="46"/>
      <c r="F755" s="46"/>
      <c r="G755" s="46"/>
      <c r="H755" s="46"/>
      <c r="I755" s="46"/>
      <c r="J755" s="46"/>
      <c r="K755" s="46"/>
      <c r="L755" s="46"/>
      <c r="M755" s="46"/>
      <c r="N755" s="46"/>
      <c r="O755" s="42" t="s">
        <v>1557</v>
      </c>
      <c r="P755" s="137">
        <v>70821</v>
      </c>
      <c r="Q755" s="232" t="s">
        <v>1358</v>
      </c>
      <c r="R755" s="244">
        <v>70821</v>
      </c>
      <c r="S755" s="213" t="s">
        <v>350</v>
      </c>
      <c r="T755" s="59"/>
      <c r="U755" s="59"/>
      <c r="V755" s="23">
        <f t="shared" si="513"/>
        <v>0</v>
      </c>
      <c r="W755" s="6"/>
      <c r="X755" s="6"/>
      <c r="Y755" s="1"/>
      <c r="Z755" s="58"/>
      <c r="AA755" s="1"/>
      <c r="AB755" s="1"/>
      <c r="AC755" s="23">
        <f t="shared" ref="AC755:AC764" si="528">+AA755+AB755+V755+Y755+X755</f>
        <v>0</v>
      </c>
      <c r="AD755" s="38">
        <f t="shared" ref="AD755:AD764" si="529">SUM(AF755:AJ755)</f>
        <v>0</v>
      </c>
      <c r="AE755" s="31">
        <f t="shared" ref="AE755:AE764" si="530">AC755-AD755</f>
        <v>0</v>
      </c>
      <c r="AF755" s="6"/>
      <c r="AG755" s="6"/>
      <c r="AH755" s="6"/>
      <c r="AI755" s="130">
        <f t="shared" ref="AI755:AI757" si="531">AC755</f>
        <v>0</v>
      </c>
      <c r="AJ755" s="6"/>
      <c r="AK755" s="861"/>
    </row>
    <row r="756" spans="3:37" x14ac:dyDescent="0.25">
      <c r="C756" s="46"/>
      <c r="D756" s="46"/>
      <c r="E756" s="46"/>
      <c r="F756" s="46"/>
      <c r="G756" s="46"/>
      <c r="H756" s="46"/>
      <c r="I756" s="46"/>
      <c r="J756" s="46"/>
      <c r="K756" s="46"/>
      <c r="L756" s="46"/>
      <c r="M756" s="46"/>
      <c r="N756" s="46"/>
      <c r="O756" s="42" t="s">
        <v>1557</v>
      </c>
      <c r="P756" s="137">
        <v>70822</v>
      </c>
      <c r="Q756" s="232" t="s">
        <v>1358</v>
      </c>
      <c r="R756" s="244">
        <v>70822</v>
      </c>
      <c r="S756" s="213" t="s">
        <v>178</v>
      </c>
      <c r="T756" s="59"/>
      <c r="U756" s="59"/>
      <c r="V756" s="23">
        <f t="shared" si="513"/>
        <v>0</v>
      </c>
      <c r="W756" s="6"/>
      <c r="X756" s="6"/>
      <c r="Y756" s="1"/>
      <c r="Z756" s="58"/>
      <c r="AA756" s="1"/>
      <c r="AB756" s="1"/>
      <c r="AC756" s="23">
        <f t="shared" si="528"/>
        <v>0</v>
      </c>
      <c r="AD756" s="38">
        <f t="shared" si="529"/>
        <v>0</v>
      </c>
      <c r="AE756" s="31">
        <f t="shared" si="530"/>
        <v>0</v>
      </c>
      <c r="AF756" s="6"/>
      <c r="AG756" s="6"/>
      <c r="AH756" s="6"/>
      <c r="AI756" s="130">
        <f t="shared" si="531"/>
        <v>0</v>
      </c>
      <c r="AJ756" s="6"/>
      <c r="AK756" s="861"/>
    </row>
    <row r="757" spans="3:37" x14ac:dyDescent="0.25">
      <c r="C757" s="46"/>
      <c r="D757" s="46"/>
      <c r="E757" s="46"/>
      <c r="F757" s="46"/>
      <c r="G757" s="46"/>
      <c r="H757" s="46"/>
      <c r="I757" s="46"/>
      <c r="J757" s="46"/>
      <c r="K757" s="46"/>
      <c r="L757" s="46"/>
      <c r="M757" s="46"/>
      <c r="N757" s="46"/>
      <c r="O757" s="42" t="s">
        <v>1557</v>
      </c>
      <c r="P757" s="137">
        <v>70823</v>
      </c>
      <c r="Q757" s="232" t="s">
        <v>1358</v>
      </c>
      <c r="R757" s="244">
        <v>70823</v>
      </c>
      <c r="S757" s="213" t="s">
        <v>1643</v>
      </c>
      <c r="T757" s="59"/>
      <c r="U757" s="59"/>
      <c r="V757" s="23">
        <f t="shared" si="513"/>
        <v>0</v>
      </c>
      <c r="W757" s="6"/>
      <c r="X757" s="6"/>
      <c r="Y757" s="1"/>
      <c r="Z757" s="58"/>
      <c r="AA757" s="1"/>
      <c r="AB757" s="1"/>
      <c r="AC757" s="23">
        <f t="shared" si="528"/>
        <v>0</v>
      </c>
      <c r="AD757" s="38">
        <f t="shared" si="529"/>
        <v>0</v>
      </c>
      <c r="AE757" s="31">
        <f t="shared" si="530"/>
        <v>0</v>
      </c>
      <c r="AF757" s="6"/>
      <c r="AG757" s="6"/>
      <c r="AH757" s="6"/>
      <c r="AI757" s="130">
        <f t="shared" si="531"/>
        <v>0</v>
      </c>
      <c r="AJ757" s="6"/>
      <c r="AK757" s="861"/>
    </row>
    <row r="758" spans="3:37" ht="20.399999999999999" x14ac:dyDescent="0.25">
      <c r="C758" s="46"/>
      <c r="D758" s="46"/>
      <c r="E758" s="46"/>
      <c r="F758" s="46"/>
      <c r="G758" s="46"/>
      <c r="H758" s="46"/>
      <c r="I758" s="46"/>
      <c r="J758" s="46"/>
      <c r="K758" s="46"/>
      <c r="L758" s="46"/>
      <c r="M758" s="46"/>
      <c r="N758" s="46"/>
      <c r="O758" s="42" t="s">
        <v>1557</v>
      </c>
      <c r="P758" s="137">
        <v>70824</v>
      </c>
      <c r="Q758" s="232" t="s">
        <v>1358</v>
      </c>
      <c r="R758" s="244">
        <v>70824</v>
      </c>
      <c r="S758" s="213" t="s">
        <v>1188</v>
      </c>
      <c r="T758" s="59"/>
      <c r="U758" s="59"/>
      <c r="V758" s="23">
        <f t="shared" si="513"/>
        <v>0</v>
      </c>
      <c r="W758" s="6"/>
      <c r="X758" s="6"/>
      <c r="Y758" s="1"/>
      <c r="Z758" s="58"/>
      <c r="AA758" s="1"/>
      <c r="AB758" s="1"/>
      <c r="AC758" s="23">
        <f t="shared" si="528"/>
        <v>0</v>
      </c>
      <c r="AD758" s="38">
        <f t="shared" si="529"/>
        <v>0</v>
      </c>
      <c r="AE758" s="31">
        <f t="shared" si="530"/>
        <v>0</v>
      </c>
      <c r="AF758" s="6"/>
      <c r="AG758" s="6"/>
      <c r="AH758" s="6"/>
      <c r="AI758" s="6"/>
      <c r="AJ758" s="130">
        <f t="shared" ref="AJ758:AJ759" si="532">AC758</f>
        <v>0</v>
      </c>
      <c r="AK758" s="861"/>
    </row>
    <row r="759" spans="3:37" ht="20.399999999999999" x14ac:dyDescent="0.25">
      <c r="C759" s="46"/>
      <c r="D759" s="46"/>
      <c r="E759" s="46"/>
      <c r="F759" s="46"/>
      <c r="G759" s="46"/>
      <c r="H759" s="46"/>
      <c r="I759" s="46"/>
      <c r="J759" s="46"/>
      <c r="K759" s="46"/>
      <c r="L759" s="46"/>
      <c r="M759" s="46"/>
      <c r="N759" s="46"/>
      <c r="O759" s="42" t="s">
        <v>1557</v>
      </c>
      <c r="P759" s="137">
        <v>70825</v>
      </c>
      <c r="Q759" s="232" t="s">
        <v>1358</v>
      </c>
      <c r="R759" s="244">
        <v>70825</v>
      </c>
      <c r="S759" s="213" t="s">
        <v>2188</v>
      </c>
      <c r="T759" s="59"/>
      <c r="U759" s="59"/>
      <c r="V759" s="23">
        <f t="shared" si="513"/>
        <v>0</v>
      </c>
      <c r="W759" s="6"/>
      <c r="X759" s="6"/>
      <c r="Y759" s="1"/>
      <c r="Z759" s="58"/>
      <c r="AA759" s="1"/>
      <c r="AB759" s="1"/>
      <c r="AC759" s="23">
        <f t="shared" si="528"/>
        <v>0</v>
      </c>
      <c r="AD759" s="38">
        <f t="shared" si="529"/>
        <v>0</v>
      </c>
      <c r="AE759" s="31">
        <f t="shared" si="530"/>
        <v>0</v>
      </c>
      <c r="AF759" s="6"/>
      <c r="AG759" s="6"/>
      <c r="AH759" s="6"/>
      <c r="AI759" s="6"/>
      <c r="AJ759" s="130">
        <f t="shared" si="532"/>
        <v>0</v>
      </c>
      <c r="AK759" s="861"/>
    </row>
    <row r="760" spans="3:37" x14ac:dyDescent="0.25">
      <c r="C760" s="46"/>
      <c r="D760" s="46"/>
      <c r="E760" s="46"/>
      <c r="F760" s="46"/>
      <c r="G760" s="46"/>
      <c r="H760" s="46"/>
      <c r="I760" s="46"/>
      <c r="J760" s="46"/>
      <c r="K760" s="46"/>
      <c r="L760" s="46"/>
      <c r="M760" s="46"/>
      <c r="N760" s="46"/>
      <c r="O760" s="42" t="s">
        <v>1557</v>
      </c>
      <c r="P760" s="137">
        <v>70828</v>
      </c>
      <c r="Q760" s="232" t="s">
        <v>1358</v>
      </c>
      <c r="R760" s="244">
        <v>70828</v>
      </c>
      <c r="S760" s="213" t="s">
        <v>1042</v>
      </c>
      <c r="T760" s="59"/>
      <c r="U760" s="59"/>
      <c r="V760" s="23">
        <f t="shared" si="513"/>
        <v>0</v>
      </c>
      <c r="W760" s="6"/>
      <c r="X760" s="6"/>
      <c r="Y760" s="1"/>
      <c r="Z760" s="58"/>
      <c r="AA760" s="1"/>
      <c r="AB760" s="1"/>
      <c r="AC760" s="23">
        <f t="shared" si="528"/>
        <v>0</v>
      </c>
      <c r="AD760" s="38">
        <f t="shared" si="529"/>
        <v>0</v>
      </c>
      <c r="AE760" s="31">
        <f t="shared" si="530"/>
        <v>0</v>
      </c>
      <c r="AF760" s="6"/>
      <c r="AG760" s="6"/>
      <c r="AH760" s="6"/>
      <c r="AI760" s="130">
        <f t="shared" ref="AI760:AI764" si="533">AC760</f>
        <v>0</v>
      </c>
      <c r="AJ760" s="6"/>
      <c r="AK760" s="861"/>
    </row>
    <row r="761" spans="3:37" x14ac:dyDescent="0.25">
      <c r="C761" s="46"/>
      <c r="D761" s="46"/>
      <c r="E761" s="46"/>
      <c r="F761" s="46"/>
      <c r="G761" s="46"/>
      <c r="H761" s="46"/>
      <c r="I761" s="46"/>
      <c r="J761" s="46"/>
      <c r="K761" s="46"/>
      <c r="L761" s="46"/>
      <c r="M761" s="46"/>
      <c r="N761" s="46"/>
      <c r="O761" s="42" t="s">
        <v>1557</v>
      </c>
      <c r="P761" s="137">
        <v>7083</v>
      </c>
      <c r="Q761" s="232" t="s">
        <v>1358</v>
      </c>
      <c r="R761" s="244">
        <v>7083</v>
      </c>
      <c r="S761" s="213" t="s">
        <v>2333</v>
      </c>
      <c r="T761" s="59"/>
      <c r="U761" s="59"/>
      <c r="V761" s="23">
        <f t="shared" si="513"/>
        <v>0</v>
      </c>
      <c r="W761" s="6"/>
      <c r="X761" s="6"/>
      <c r="Y761" s="1"/>
      <c r="Z761" s="58"/>
      <c r="AA761" s="1"/>
      <c r="AB761" s="1"/>
      <c r="AC761" s="23">
        <f t="shared" si="528"/>
        <v>0</v>
      </c>
      <c r="AD761" s="38">
        <f t="shared" si="529"/>
        <v>0</v>
      </c>
      <c r="AE761" s="31">
        <f t="shared" si="530"/>
        <v>0</v>
      </c>
      <c r="AF761" s="6"/>
      <c r="AG761" s="6"/>
      <c r="AH761" s="6"/>
      <c r="AI761" s="130">
        <f t="shared" si="533"/>
        <v>0</v>
      </c>
      <c r="AJ761" s="6"/>
      <c r="AK761" s="861"/>
    </row>
    <row r="762" spans="3:37" x14ac:dyDescent="0.25">
      <c r="C762" s="46"/>
      <c r="D762" s="46"/>
      <c r="E762" s="46"/>
      <c r="F762" s="46"/>
      <c r="G762" s="46"/>
      <c r="H762" s="46"/>
      <c r="I762" s="46"/>
      <c r="J762" s="46"/>
      <c r="K762" s="46"/>
      <c r="L762" s="46"/>
      <c r="M762" s="46"/>
      <c r="N762" s="46"/>
      <c r="O762" s="42" t="s">
        <v>1557</v>
      </c>
      <c r="P762" s="137">
        <v>7084</v>
      </c>
      <c r="Q762" s="232" t="s">
        <v>1358</v>
      </c>
      <c r="R762" s="244">
        <v>7084</v>
      </c>
      <c r="S762" s="213" t="s">
        <v>2507</v>
      </c>
      <c r="T762" s="59"/>
      <c r="U762" s="59"/>
      <c r="V762" s="23">
        <f t="shared" si="513"/>
        <v>0</v>
      </c>
      <c r="W762" s="6"/>
      <c r="X762" s="6"/>
      <c r="Y762" s="1"/>
      <c r="Z762" s="58"/>
      <c r="AA762" s="1"/>
      <c r="AB762" s="1"/>
      <c r="AC762" s="23">
        <f t="shared" si="528"/>
        <v>0</v>
      </c>
      <c r="AD762" s="38">
        <f t="shared" si="529"/>
        <v>0</v>
      </c>
      <c r="AE762" s="31">
        <f t="shared" si="530"/>
        <v>0</v>
      </c>
      <c r="AF762" s="6"/>
      <c r="AG762" s="6"/>
      <c r="AH762" s="6"/>
      <c r="AI762" s="130">
        <f t="shared" si="533"/>
        <v>0</v>
      </c>
      <c r="AJ762" s="6"/>
      <c r="AK762" s="861"/>
    </row>
    <row r="763" spans="3:37" x14ac:dyDescent="0.25">
      <c r="C763" s="46"/>
      <c r="D763" s="46"/>
      <c r="E763" s="46"/>
      <c r="F763" s="46"/>
      <c r="G763" s="46"/>
      <c r="H763" s="46"/>
      <c r="I763" s="46"/>
      <c r="J763" s="46"/>
      <c r="K763" s="46"/>
      <c r="L763" s="46"/>
      <c r="M763" s="46"/>
      <c r="N763" s="46"/>
      <c r="O763" s="42" t="s">
        <v>1557</v>
      </c>
      <c r="P763" s="137">
        <v>7087</v>
      </c>
      <c r="Q763" s="232" t="s">
        <v>1358</v>
      </c>
      <c r="R763" s="244">
        <v>7087</v>
      </c>
      <c r="S763" s="213" t="s">
        <v>1493</v>
      </c>
      <c r="T763" s="59"/>
      <c r="U763" s="59"/>
      <c r="V763" s="23">
        <f t="shared" si="513"/>
        <v>0</v>
      </c>
      <c r="W763" s="6"/>
      <c r="X763" s="6"/>
      <c r="Y763" s="1"/>
      <c r="Z763" s="58"/>
      <c r="AA763" s="1"/>
      <c r="AB763" s="1"/>
      <c r="AC763" s="23">
        <f t="shared" si="528"/>
        <v>0</v>
      </c>
      <c r="AD763" s="38">
        <f t="shared" si="529"/>
        <v>0</v>
      </c>
      <c r="AE763" s="31">
        <f t="shared" si="530"/>
        <v>0</v>
      </c>
      <c r="AF763" s="6"/>
      <c r="AG763" s="6"/>
      <c r="AH763" s="6"/>
      <c r="AI763" s="130">
        <f t="shared" si="533"/>
        <v>0</v>
      </c>
      <c r="AJ763" s="6"/>
      <c r="AK763" s="861"/>
    </row>
    <row r="764" spans="3:37" x14ac:dyDescent="0.25">
      <c r="C764" s="46"/>
      <c r="D764" s="46"/>
      <c r="E764" s="46"/>
      <c r="F764" s="46"/>
      <c r="G764" s="46"/>
      <c r="H764" s="46"/>
      <c r="I764" s="46"/>
      <c r="J764" s="46"/>
      <c r="K764" s="46"/>
      <c r="L764" s="46"/>
      <c r="M764" s="46"/>
      <c r="N764" s="46"/>
      <c r="O764" s="42" t="s">
        <v>1557</v>
      </c>
      <c r="P764" s="137">
        <v>7088</v>
      </c>
      <c r="Q764" s="232" t="s">
        <v>1358</v>
      </c>
      <c r="R764" s="244">
        <v>7088</v>
      </c>
      <c r="S764" s="213" t="s">
        <v>1344</v>
      </c>
      <c r="T764" s="59"/>
      <c r="U764" s="59"/>
      <c r="V764" s="23">
        <f t="shared" si="513"/>
        <v>0</v>
      </c>
      <c r="W764" s="6"/>
      <c r="X764" s="87">
        <f>SUM(V765:V766)</f>
        <v>0</v>
      </c>
      <c r="Y764" s="1"/>
      <c r="Z764" s="58"/>
      <c r="AA764" s="1"/>
      <c r="AB764" s="1"/>
      <c r="AC764" s="23">
        <f t="shared" si="528"/>
        <v>0</v>
      </c>
      <c r="AD764" s="38">
        <f t="shared" si="529"/>
        <v>0</v>
      </c>
      <c r="AE764" s="31">
        <f t="shared" si="530"/>
        <v>0</v>
      </c>
      <c r="AF764" s="6"/>
      <c r="AG764" s="6"/>
      <c r="AH764" s="6"/>
      <c r="AI764" s="130">
        <f t="shared" si="533"/>
        <v>0</v>
      </c>
      <c r="AJ764" s="6"/>
      <c r="AK764" s="861"/>
    </row>
    <row r="765" spans="3:37" x14ac:dyDescent="0.25">
      <c r="C765" s="46"/>
      <c r="D765" s="46"/>
      <c r="E765" s="46"/>
      <c r="F765" s="46"/>
      <c r="G765" s="46"/>
      <c r="H765" s="46"/>
      <c r="I765" s="46"/>
      <c r="J765" s="46"/>
      <c r="K765" s="46"/>
      <c r="L765" s="46"/>
      <c r="M765" s="46"/>
      <c r="N765" s="46"/>
      <c r="O765" s="42" t="s">
        <v>225</v>
      </c>
      <c r="P765" s="55" t="s">
        <v>225</v>
      </c>
      <c r="Q765" s="232" t="s">
        <v>1358</v>
      </c>
      <c r="R765" s="55">
        <v>70881</v>
      </c>
      <c r="S765" s="55" t="s">
        <v>1088</v>
      </c>
      <c r="T765" s="390"/>
      <c r="U765" s="390"/>
      <c r="V765" s="38">
        <f t="shared" si="513"/>
        <v>0</v>
      </c>
      <c r="W765" s="87" t="str">
        <f t="shared" ref="W765:W766" si="534">+IF(V765=0,"","Regroupement auto en 7088")</f>
        <v/>
      </c>
      <c r="X765" s="87">
        <f t="shared" ref="X765:X766" si="535">-V765</f>
        <v>0</v>
      </c>
      <c r="Y765" s="6"/>
      <c r="Z765" s="57"/>
      <c r="AA765" s="6"/>
      <c r="AB765" s="6"/>
      <c r="AC765" s="6"/>
      <c r="AD765" s="6"/>
      <c r="AE765" s="6"/>
      <c r="AF765" s="6"/>
      <c r="AG765" s="6"/>
      <c r="AH765" s="6"/>
      <c r="AI765" s="6"/>
      <c r="AJ765" s="6"/>
      <c r="AK765" s="861"/>
    </row>
    <row r="766" spans="3:37" x14ac:dyDescent="0.25">
      <c r="C766" s="46"/>
      <c r="D766" s="46"/>
      <c r="E766" s="46"/>
      <c r="F766" s="46"/>
      <c r="G766" s="46"/>
      <c r="H766" s="46"/>
      <c r="I766" s="46"/>
      <c r="J766" s="46"/>
      <c r="K766" s="46"/>
      <c r="L766" s="46"/>
      <c r="M766" s="46"/>
      <c r="N766" s="46"/>
      <c r="O766" s="42" t="s">
        <v>225</v>
      </c>
      <c r="P766" s="55" t="s">
        <v>225</v>
      </c>
      <c r="Q766" s="232" t="s">
        <v>1358</v>
      </c>
      <c r="R766" s="55">
        <v>70888</v>
      </c>
      <c r="S766" s="55" t="s">
        <v>1895</v>
      </c>
      <c r="T766" s="390"/>
      <c r="U766" s="390"/>
      <c r="V766" s="38">
        <f t="shared" si="513"/>
        <v>0</v>
      </c>
      <c r="W766" s="87" t="str">
        <f t="shared" si="534"/>
        <v/>
      </c>
      <c r="X766" s="87">
        <f t="shared" si="535"/>
        <v>0</v>
      </c>
      <c r="Y766" s="6"/>
      <c r="Z766" s="57"/>
      <c r="AA766" s="6"/>
      <c r="AB766" s="6"/>
      <c r="AC766" s="6"/>
      <c r="AD766" s="6"/>
      <c r="AE766" s="6"/>
      <c r="AF766" s="6"/>
      <c r="AG766" s="6"/>
      <c r="AH766" s="6"/>
      <c r="AI766" s="6"/>
      <c r="AJ766" s="6"/>
      <c r="AK766" s="861"/>
    </row>
    <row r="767" spans="3:37" ht="15" customHeight="1" x14ac:dyDescent="0.25">
      <c r="C767" s="46"/>
      <c r="D767" s="46"/>
      <c r="E767" s="46"/>
      <c r="F767" s="46"/>
      <c r="G767" s="46"/>
      <c r="H767" s="46"/>
      <c r="I767" s="46"/>
      <c r="J767" s="46"/>
      <c r="K767" s="46"/>
      <c r="L767" s="46"/>
      <c r="M767" s="46"/>
      <c r="N767" s="46"/>
      <c r="O767" s="42" t="s">
        <v>1557</v>
      </c>
      <c r="P767" s="137">
        <v>709</v>
      </c>
      <c r="Q767" s="232" t="s">
        <v>536</v>
      </c>
      <c r="R767" s="73">
        <v>709</v>
      </c>
      <c r="S767" s="40" t="s">
        <v>2508</v>
      </c>
      <c r="T767" s="390"/>
      <c r="U767" s="390"/>
      <c r="V767" s="38">
        <f t="shared" si="513"/>
        <v>0</v>
      </c>
      <c r="W767" s="6"/>
      <c r="X767" s="6"/>
      <c r="Y767" s="1"/>
      <c r="Z767" s="58"/>
      <c r="AA767" s="1"/>
      <c r="AB767" s="1"/>
      <c r="AC767" s="23">
        <f t="shared" ref="AC767:AC768" si="536">+AA767+AB767+V767+Y767+X767</f>
        <v>0</v>
      </c>
      <c r="AD767" s="38">
        <f t="shared" ref="AD767:AD768" si="537">SUM(AF767:AJ767)</f>
        <v>0</v>
      </c>
      <c r="AE767" s="31">
        <f t="shared" ref="AE767:AE768" si="538">AC767-AD767</f>
        <v>0</v>
      </c>
      <c r="AF767" s="1"/>
      <c r="AG767" s="1"/>
      <c r="AH767" s="1"/>
      <c r="AI767" s="1"/>
      <c r="AJ767" s="6"/>
      <c r="AK767" s="861"/>
    </row>
    <row r="768" spans="3:37" ht="13.5" customHeight="1" x14ac:dyDescent="0.25">
      <c r="C768" s="46"/>
      <c r="D768" s="46"/>
      <c r="E768" s="46"/>
      <c r="F768" s="46"/>
      <c r="G768" s="46"/>
      <c r="H768" s="46"/>
      <c r="I768" s="46"/>
      <c r="J768" s="46"/>
      <c r="K768" s="46"/>
      <c r="L768" s="46"/>
      <c r="M768" s="46"/>
      <c r="N768" s="46"/>
      <c r="O768" s="42" t="s">
        <v>1557</v>
      </c>
      <c r="P768" s="383">
        <v>71</v>
      </c>
      <c r="Q768" s="60" t="s">
        <v>1358</v>
      </c>
      <c r="R768" s="170">
        <v>71</v>
      </c>
      <c r="S768" s="291" t="s">
        <v>1033</v>
      </c>
      <c r="T768" s="390"/>
      <c r="U768" s="390"/>
      <c r="V768" s="6"/>
      <c r="W768" s="6"/>
      <c r="X768" s="87">
        <f>SUM(V769:V771)</f>
        <v>0</v>
      </c>
      <c r="Y768" s="1"/>
      <c r="Z768" s="58"/>
      <c r="AA768" s="1"/>
      <c r="AB768" s="1"/>
      <c r="AC768" s="23">
        <f t="shared" si="536"/>
        <v>0</v>
      </c>
      <c r="AD768" s="38">
        <f t="shared" si="537"/>
        <v>0</v>
      </c>
      <c r="AE768" s="31">
        <f t="shared" si="538"/>
        <v>0</v>
      </c>
      <c r="AF768" s="31">
        <f>AC768</f>
        <v>0</v>
      </c>
      <c r="AG768" s="6"/>
      <c r="AH768" s="6"/>
      <c r="AI768" s="6"/>
      <c r="AJ768" s="6"/>
      <c r="AK768" s="861"/>
    </row>
    <row r="769" spans="3:37" x14ac:dyDescent="0.25">
      <c r="C769" s="46"/>
      <c r="D769" s="46"/>
      <c r="E769" s="46"/>
      <c r="F769" s="46"/>
      <c r="G769" s="46"/>
      <c r="H769" s="46"/>
      <c r="I769" s="46"/>
      <c r="J769" s="46"/>
      <c r="K769" s="46"/>
      <c r="L769" s="46"/>
      <c r="M769" s="46"/>
      <c r="N769" s="46"/>
      <c r="O769" s="42" t="s">
        <v>225</v>
      </c>
      <c r="P769" s="55" t="s">
        <v>225</v>
      </c>
      <c r="Q769" s="60" t="s">
        <v>1358</v>
      </c>
      <c r="R769" s="55">
        <v>713</v>
      </c>
      <c r="S769" s="55" t="s">
        <v>1385</v>
      </c>
      <c r="T769" s="390"/>
      <c r="U769" s="390"/>
      <c r="V769" s="38">
        <f t="shared" ref="V769:V772" si="539">-T769+U769</f>
        <v>0</v>
      </c>
      <c r="W769" s="87" t="str">
        <f t="shared" ref="W769:W771" si="540">+IF(V769=0,"","Regroupement auto en 71")</f>
        <v/>
      </c>
      <c r="X769" s="87">
        <f t="shared" ref="X769:X771" si="541">-V769</f>
        <v>0</v>
      </c>
      <c r="Y769" s="6"/>
      <c r="Z769" s="57"/>
      <c r="AA769" s="6"/>
      <c r="AB769" s="6"/>
      <c r="AC769" s="6"/>
      <c r="AD769" s="6"/>
      <c r="AE769" s="6"/>
      <c r="AF769" s="6"/>
      <c r="AG769" s="6"/>
      <c r="AH769" s="6"/>
      <c r="AI769" s="6"/>
      <c r="AJ769" s="6"/>
      <c r="AK769" s="861"/>
    </row>
    <row r="770" spans="3:37" x14ac:dyDescent="0.25">
      <c r="C770" s="46"/>
      <c r="D770" s="46"/>
      <c r="E770" s="46"/>
      <c r="F770" s="46"/>
      <c r="G770" s="46"/>
      <c r="H770" s="46"/>
      <c r="I770" s="46"/>
      <c r="J770" s="46"/>
      <c r="K770" s="46"/>
      <c r="L770" s="46"/>
      <c r="M770" s="46"/>
      <c r="N770" s="46"/>
      <c r="O770" s="42" t="s">
        <v>225</v>
      </c>
      <c r="P770" s="55" t="s">
        <v>225</v>
      </c>
      <c r="Q770" s="60" t="s">
        <v>1358</v>
      </c>
      <c r="R770" s="55">
        <v>7133</v>
      </c>
      <c r="S770" s="55" t="s">
        <v>566</v>
      </c>
      <c r="T770" s="390"/>
      <c r="U770" s="390"/>
      <c r="V770" s="38">
        <f t="shared" si="539"/>
        <v>0</v>
      </c>
      <c r="W770" s="87" t="str">
        <f t="shared" si="540"/>
        <v/>
      </c>
      <c r="X770" s="87">
        <f t="shared" si="541"/>
        <v>0</v>
      </c>
      <c r="Y770" s="6"/>
      <c r="Z770" s="57"/>
      <c r="AA770" s="6"/>
      <c r="AB770" s="6"/>
      <c r="AC770" s="6"/>
      <c r="AD770" s="6"/>
      <c r="AE770" s="6"/>
      <c r="AF770" s="6"/>
      <c r="AG770" s="6"/>
      <c r="AH770" s="6"/>
      <c r="AI770" s="6"/>
      <c r="AJ770" s="6"/>
      <c r="AK770" s="861"/>
    </row>
    <row r="771" spans="3:37" x14ac:dyDescent="0.25">
      <c r="C771" s="46"/>
      <c r="D771" s="46"/>
      <c r="E771" s="46"/>
      <c r="F771" s="46"/>
      <c r="G771" s="46"/>
      <c r="H771" s="46"/>
      <c r="I771" s="46"/>
      <c r="J771" s="46"/>
      <c r="K771" s="46"/>
      <c r="L771" s="46"/>
      <c r="M771" s="46"/>
      <c r="N771" s="46"/>
      <c r="O771" s="42" t="s">
        <v>225</v>
      </c>
      <c r="P771" s="55" t="s">
        <v>225</v>
      </c>
      <c r="Q771" s="60" t="s">
        <v>1358</v>
      </c>
      <c r="R771" s="55">
        <v>7135</v>
      </c>
      <c r="S771" s="55" t="s">
        <v>2388</v>
      </c>
      <c r="T771" s="390"/>
      <c r="U771" s="390"/>
      <c r="V771" s="38">
        <f t="shared" si="539"/>
        <v>0</v>
      </c>
      <c r="W771" s="87" t="str">
        <f t="shared" si="540"/>
        <v/>
      </c>
      <c r="X771" s="87">
        <f t="shared" si="541"/>
        <v>0</v>
      </c>
      <c r="Y771" s="6"/>
      <c r="Z771" s="57"/>
      <c r="AA771" s="6"/>
      <c r="AB771" s="6"/>
      <c r="AC771" s="6"/>
      <c r="AD771" s="6"/>
      <c r="AE771" s="6"/>
      <c r="AF771" s="6"/>
      <c r="AG771" s="6"/>
      <c r="AH771" s="6"/>
      <c r="AI771" s="6"/>
      <c r="AJ771" s="6"/>
      <c r="AK771" s="861"/>
    </row>
    <row r="772" spans="3:37" ht="18" customHeight="1" x14ac:dyDescent="0.25">
      <c r="C772" s="46"/>
      <c r="D772" s="46"/>
      <c r="E772" s="46"/>
      <c r="F772" s="46"/>
      <c r="G772" s="46"/>
      <c r="H772" s="46"/>
      <c r="I772" s="46"/>
      <c r="J772" s="46"/>
      <c r="K772" s="46"/>
      <c r="L772" s="46"/>
      <c r="M772" s="46"/>
      <c r="N772" s="46"/>
      <c r="O772" s="42" t="s">
        <v>1557</v>
      </c>
      <c r="P772" s="170">
        <v>72</v>
      </c>
      <c r="Q772" s="60" t="s">
        <v>1358</v>
      </c>
      <c r="R772" s="170">
        <v>72</v>
      </c>
      <c r="S772" s="291" t="s">
        <v>1486</v>
      </c>
      <c r="T772" s="390"/>
      <c r="U772" s="390"/>
      <c r="V772" s="38">
        <f t="shared" si="539"/>
        <v>0</v>
      </c>
      <c r="W772" s="6"/>
      <c r="X772" s="6"/>
      <c r="Y772" s="1"/>
      <c r="Z772" s="58"/>
      <c r="AA772" s="1"/>
      <c r="AB772" s="1"/>
      <c r="AC772" s="23">
        <f t="shared" ref="AC772:AC773" si="542">+AA772+AB772+V772+Y772+X772</f>
        <v>0</v>
      </c>
      <c r="AD772" s="38">
        <f t="shared" ref="AD772:AD773" si="543">SUM(AF772:AJ772)</f>
        <v>0</v>
      </c>
      <c r="AE772" s="31">
        <f t="shared" ref="AE772:AE773" si="544">AC772-AD772</f>
        <v>0</v>
      </c>
      <c r="AF772" s="31">
        <f>AC772</f>
        <v>0</v>
      </c>
      <c r="AG772" s="6"/>
      <c r="AH772" s="6"/>
      <c r="AI772" s="6"/>
      <c r="AJ772" s="6"/>
      <c r="AK772" s="861"/>
    </row>
    <row r="773" spans="3:37" x14ac:dyDescent="0.25">
      <c r="C773" s="46"/>
      <c r="D773" s="46"/>
      <c r="E773" s="46"/>
      <c r="F773" s="46"/>
      <c r="G773" s="46"/>
      <c r="H773" s="46"/>
      <c r="I773" s="46"/>
      <c r="J773" s="46"/>
      <c r="K773" s="46"/>
      <c r="L773" s="46"/>
      <c r="M773" s="46"/>
      <c r="N773" s="46"/>
      <c r="O773" s="42" t="s">
        <v>1557</v>
      </c>
      <c r="P773" s="383">
        <v>731</v>
      </c>
      <c r="Q773" s="232" t="s">
        <v>30</v>
      </c>
      <c r="R773" s="244">
        <v>731</v>
      </c>
      <c r="S773" s="213" t="s">
        <v>688</v>
      </c>
      <c r="T773" s="390"/>
      <c r="U773" s="390"/>
      <c r="V773" s="6"/>
      <c r="W773" s="6"/>
      <c r="X773" s="87">
        <f>SUM(V774:V829)</f>
        <v>0</v>
      </c>
      <c r="Y773" s="1"/>
      <c r="Z773" s="58"/>
      <c r="AA773" s="1"/>
      <c r="AB773" s="1"/>
      <c r="AC773" s="23">
        <f t="shared" si="542"/>
        <v>0</v>
      </c>
      <c r="AD773" s="38">
        <f t="shared" si="543"/>
        <v>0</v>
      </c>
      <c r="AE773" s="31">
        <f t="shared" si="544"/>
        <v>0</v>
      </c>
      <c r="AF773" s="6"/>
      <c r="AG773" s="6"/>
      <c r="AH773" s="130">
        <f>AC773</f>
        <v>0</v>
      </c>
      <c r="AI773" s="6"/>
      <c r="AJ773" s="6"/>
      <c r="AK773" s="861"/>
    </row>
    <row r="774" spans="3:37" x14ac:dyDescent="0.25">
      <c r="C774" s="46"/>
      <c r="D774" s="46"/>
      <c r="E774" s="46"/>
      <c r="F774" s="46"/>
      <c r="G774" s="46"/>
      <c r="H774" s="46"/>
      <c r="I774" s="46"/>
      <c r="J774" s="46"/>
      <c r="K774" s="46"/>
      <c r="L774" s="46"/>
      <c r="M774" s="46"/>
      <c r="N774" s="46"/>
      <c r="O774" s="42" t="s">
        <v>225</v>
      </c>
      <c r="P774" s="55" t="s">
        <v>225</v>
      </c>
      <c r="Q774" s="232" t="s">
        <v>30</v>
      </c>
      <c r="R774" s="55">
        <v>73111</v>
      </c>
      <c r="S774" s="55" t="s">
        <v>919</v>
      </c>
      <c r="T774" s="390"/>
      <c r="U774" s="390"/>
      <c r="V774" s="38">
        <f t="shared" ref="V774:V829" si="545">-T774+U774</f>
        <v>0</v>
      </c>
      <c r="W774" s="87" t="str">
        <f t="shared" ref="W774:W829" si="546">+IF(V774=0,"","Regroupement auto en 731")</f>
        <v/>
      </c>
      <c r="X774" s="87">
        <f t="shared" ref="X774:X829" si="547">-V774</f>
        <v>0</v>
      </c>
      <c r="Y774" s="6"/>
      <c r="Z774" s="57"/>
      <c r="AA774" s="6"/>
      <c r="AB774" s="6"/>
      <c r="AC774" s="6"/>
      <c r="AD774" s="6"/>
      <c r="AE774" s="6"/>
      <c r="AF774" s="6"/>
      <c r="AG774" s="6"/>
      <c r="AH774" s="6"/>
      <c r="AI774" s="6"/>
      <c r="AJ774" s="6"/>
      <c r="AK774" s="861"/>
    </row>
    <row r="775" spans="3:37" x14ac:dyDescent="0.25">
      <c r="C775" s="46"/>
      <c r="D775" s="46"/>
      <c r="E775" s="46"/>
      <c r="F775" s="46"/>
      <c r="G775" s="46"/>
      <c r="H775" s="46"/>
      <c r="I775" s="46"/>
      <c r="J775" s="46"/>
      <c r="K775" s="46"/>
      <c r="L775" s="46"/>
      <c r="M775" s="46"/>
      <c r="N775" s="46"/>
      <c r="O775" s="42" t="s">
        <v>225</v>
      </c>
      <c r="P775" s="55" t="s">
        <v>225</v>
      </c>
      <c r="Q775" s="232" t="s">
        <v>30</v>
      </c>
      <c r="R775" s="55">
        <v>731111</v>
      </c>
      <c r="S775" s="55" t="s">
        <v>2293</v>
      </c>
      <c r="T775" s="390"/>
      <c r="U775" s="390"/>
      <c r="V775" s="38">
        <f t="shared" si="545"/>
        <v>0</v>
      </c>
      <c r="W775" s="87" t="str">
        <f t="shared" si="546"/>
        <v/>
      </c>
      <c r="X775" s="87">
        <f t="shared" si="547"/>
        <v>0</v>
      </c>
      <c r="Y775" s="6"/>
      <c r="Z775" s="57"/>
      <c r="AA775" s="6"/>
      <c r="AB775" s="6"/>
      <c r="AC775" s="6"/>
      <c r="AD775" s="6"/>
      <c r="AE775" s="6"/>
      <c r="AF775" s="6"/>
      <c r="AG775" s="6"/>
      <c r="AH775" s="6"/>
      <c r="AI775" s="6"/>
      <c r="AJ775" s="6"/>
      <c r="AK775" s="861"/>
    </row>
    <row r="776" spans="3:37" x14ac:dyDescent="0.25">
      <c r="C776" s="46"/>
      <c r="D776" s="46"/>
      <c r="E776" s="46"/>
      <c r="F776" s="46"/>
      <c r="G776" s="46"/>
      <c r="H776" s="46"/>
      <c r="I776" s="46"/>
      <c r="J776" s="46"/>
      <c r="K776" s="46"/>
      <c r="L776" s="46"/>
      <c r="M776" s="46"/>
      <c r="N776" s="46"/>
      <c r="O776" s="42" t="s">
        <v>225</v>
      </c>
      <c r="P776" s="55" t="s">
        <v>225</v>
      </c>
      <c r="Q776" s="232" t="s">
        <v>30</v>
      </c>
      <c r="R776" s="55">
        <v>731112</v>
      </c>
      <c r="S776" s="55" t="s">
        <v>2221</v>
      </c>
      <c r="T776" s="390"/>
      <c r="U776" s="390"/>
      <c r="V776" s="38">
        <f t="shared" si="545"/>
        <v>0</v>
      </c>
      <c r="W776" s="87" t="str">
        <f t="shared" si="546"/>
        <v/>
      </c>
      <c r="X776" s="87">
        <f t="shared" si="547"/>
        <v>0</v>
      </c>
      <c r="Y776" s="6"/>
      <c r="Z776" s="57"/>
      <c r="AA776" s="6"/>
      <c r="AB776" s="6"/>
      <c r="AC776" s="6"/>
      <c r="AD776" s="6"/>
      <c r="AE776" s="6"/>
      <c r="AF776" s="6"/>
      <c r="AG776" s="6"/>
      <c r="AH776" s="6"/>
      <c r="AI776" s="6"/>
      <c r="AJ776" s="6"/>
      <c r="AK776" s="861"/>
    </row>
    <row r="777" spans="3:37" x14ac:dyDescent="0.25">
      <c r="C777" s="46"/>
      <c r="D777" s="46"/>
      <c r="E777" s="46"/>
      <c r="F777" s="46"/>
      <c r="G777" s="46"/>
      <c r="H777" s="46"/>
      <c r="I777" s="46"/>
      <c r="J777" s="46"/>
      <c r="K777" s="46"/>
      <c r="L777" s="46"/>
      <c r="M777" s="46"/>
      <c r="N777" s="46"/>
      <c r="O777" s="42" t="s">
        <v>225</v>
      </c>
      <c r="P777" s="55" t="s">
        <v>225</v>
      </c>
      <c r="Q777" s="232" t="s">
        <v>30</v>
      </c>
      <c r="R777" s="55">
        <v>731113</v>
      </c>
      <c r="S777" s="55" t="s">
        <v>2040</v>
      </c>
      <c r="T777" s="59"/>
      <c r="U777" s="59"/>
      <c r="V777" s="23">
        <f t="shared" si="545"/>
        <v>0</v>
      </c>
      <c r="W777" s="87" t="str">
        <f t="shared" si="546"/>
        <v/>
      </c>
      <c r="X777" s="87">
        <f t="shared" si="547"/>
        <v>0</v>
      </c>
      <c r="Y777" s="6"/>
      <c r="Z777" s="57"/>
      <c r="AA777" s="6"/>
      <c r="AB777" s="6"/>
      <c r="AC777" s="6"/>
      <c r="AD777" s="6"/>
      <c r="AE777" s="6"/>
      <c r="AF777" s="6"/>
      <c r="AG777" s="6"/>
      <c r="AH777" s="6"/>
      <c r="AI777" s="6"/>
      <c r="AJ777" s="6"/>
      <c r="AK777" s="861"/>
    </row>
    <row r="778" spans="3:37" x14ac:dyDescent="0.25">
      <c r="C778" s="46"/>
      <c r="D778" s="46"/>
      <c r="E778" s="46"/>
      <c r="F778" s="46"/>
      <c r="G778" s="46"/>
      <c r="H778" s="46"/>
      <c r="I778" s="46"/>
      <c r="J778" s="46"/>
      <c r="K778" s="46"/>
      <c r="L778" s="46"/>
      <c r="M778" s="46"/>
      <c r="N778" s="46"/>
      <c r="O778" s="42" t="s">
        <v>225</v>
      </c>
      <c r="P778" s="55" t="s">
        <v>225</v>
      </c>
      <c r="Q778" s="232" t="s">
        <v>30</v>
      </c>
      <c r="R778" s="55">
        <v>731114</v>
      </c>
      <c r="S778" s="55" t="s">
        <v>567</v>
      </c>
      <c r="T778" s="59"/>
      <c r="U778" s="59"/>
      <c r="V778" s="23">
        <f t="shared" si="545"/>
        <v>0</v>
      </c>
      <c r="W778" s="87" t="str">
        <f t="shared" si="546"/>
        <v/>
      </c>
      <c r="X778" s="87">
        <f t="shared" si="547"/>
        <v>0</v>
      </c>
      <c r="Y778" s="6"/>
      <c r="Z778" s="57"/>
      <c r="AA778" s="6"/>
      <c r="AB778" s="6"/>
      <c r="AC778" s="6"/>
      <c r="AD778" s="6"/>
      <c r="AE778" s="6"/>
      <c r="AF778" s="6"/>
      <c r="AG778" s="6"/>
      <c r="AH778" s="6"/>
      <c r="AI778" s="6"/>
      <c r="AJ778" s="6"/>
      <c r="AK778" s="861"/>
    </row>
    <row r="779" spans="3:37" x14ac:dyDescent="0.25">
      <c r="C779" s="46"/>
      <c r="D779" s="46"/>
      <c r="E779" s="46"/>
      <c r="F779" s="46"/>
      <c r="G779" s="46"/>
      <c r="H779" s="46"/>
      <c r="I779" s="46"/>
      <c r="J779" s="46"/>
      <c r="K779" s="46"/>
      <c r="L779" s="46"/>
      <c r="M779" s="46"/>
      <c r="N779" s="46"/>
      <c r="O779" s="42" t="s">
        <v>225</v>
      </c>
      <c r="P779" s="55" t="s">
        <v>225</v>
      </c>
      <c r="Q779" s="232" t="s">
        <v>30</v>
      </c>
      <c r="R779" s="55">
        <v>731115</v>
      </c>
      <c r="S779" s="55" t="s">
        <v>1701</v>
      </c>
      <c r="T779" s="59"/>
      <c r="U779" s="59"/>
      <c r="V779" s="23">
        <f t="shared" si="545"/>
        <v>0</v>
      </c>
      <c r="W779" s="87" t="str">
        <f t="shared" si="546"/>
        <v/>
      </c>
      <c r="X779" s="87">
        <f t="shared" si="547"/>
        <v>0</v>
      </c>
      <c r="Y779" s="6"/>
      <c r="Z779" s="57"/>
      <c r="AA779" s="6"/>
      <c r="AB779" s="6"/>
      <c r="AC779" s="6"/>
      <c r="AD779" s="6"/>
      <c r="AE779" s="6"/>
      <c r="AF779" s="6"/>
      <c r="AG779" s="6"/>
      <c r="AH779" s="6"/>
      <c r="AI779" s="6"/>
      <c r="AJ779" s="6"/>
      <c r="AK779" s="861"/>
    </row>
    <row r="780" spans="3:37" x14ac:dyDescent="0.25">
      <c r="C780" s="46"/>
      <c r="D780" s="46"/>
      <c r="E780" s="46"/>
      <c r="F780" s="46"/>
      <c r="G780" s="46"/>
      <c r="H780" s="46"/>
      <c r="I780" s="46"/>
      <c r="J780" s="46"/>
      <c r="K780" s="46"/>
      <c r="L780" s="46"/>
      <c r="M780" s="46"/>
      <c r="N780" s="46"/>
      <c r="O780" s="42" t="s">
        <v>225</v>
      </c>
      <c r="P780" s="55" t="s">
        <v>225</v>
      </c>
      <c r="Q780" s="232" t="s">
        <v>30</v>
      </c>
      <c r="R780" s="55">
        <v>731116</v>
      </c>
      <c r="S780" s="55" t="s">
        <v>389</v>
      </c>
      <c r="T780" s="59"/>
      <c r="U780" s="59"/>
      <c r="V780" s="23">
        <f t="shared" si="545"/>
        <v>0</v>
      </c>
      <c r="W780" s="87" t="str">
        <f t="shared" si="546"/>
        <v/>
      </c>
      <c r="X780" s="87">
        <f t="shared" si="547"/>
        <v>0</v>
      </c>
      <c r="Y780" s="6"/>
      <c r="Z780" s="57"/>
      <c r="AA780" s="6"/>
      <c r="AB780" s="6"/>
      <c r="AC780" s="6"/>
      <c r="AD780" s="6"/>
      <c r="AE780" s="6"/>
      <c r="AF780" s="6"/>
      <c r="AG780" s="6"/>
      <c r="AH780" s="6"/>
      <c r="AI780" s="6"/>
      <c r="AJ780" s="6"/>
      <c r="AK780" s="861"/>
    </row>
    <row r="781" spans="3:37" x14ac:dyDescent="0.25">
      <c r="C781" s="46"/>
      <c r="D781" s="46"/>
      <c r="E781" s="46"/>
      <c r="F781" s="46"/>
      <c r="G781" s="46"/>
      <c r="H781" s="46"/>
      <c r="I781" s="46"/>
      <c r="J781" s="46"/>
      <c r="K781" s="46"/>
      <c r="L781" s="46"/>
      <c r="M781" s="46"/>
      <c r="N781" s="46"/>
      <c r="O781" s="42" t="s">
        <v>225</v>
      </c>
      <c r="P781" s="55" t="s">
        <v>225</v>
      </c>
      <c r="Q781" s="232" t="s">
        <v>30</v>
      </c>
      <c r="R781" s="55">
        <v>731117</v>
      </c>
      <c r="S781" s="55" t="s">
        <v>1161</v>
      </c>
      <c r="T781" s="59"/>
      <c r="U781" s="59"/>
      <c r="V781" s="23">
        <f t="shared" si="545"/>
        <v>0</v>
      </c>
      <c r="W781" s="87" t="str">
        <f t="shared" si="546"/>
        <v/>
      </c>
      <c r="X781" s="87">
        <f t="shared" si="547"/>
        <v>0</v>
      </c>
      <c r="Y781" s="6"/>
      <c r="Z781" s="57"/>
      <c r="AA781" s="6"/>
      <c r="AB781" s="6"/>
      <c r="AC781" s="6"/>
      <c r="AD781" s="6"/>
      <c r="AE781" s="6"/>
      <c r="AF781" s="6"/>
      <c r="AG781" s="6"/>
      <c r="AH781" s="6"/>
      <c r="AI781" s="6"/>
      <c r="AJ781" s="6"/>
      <c r="AK781" s="861"/>
    </row>
    <row r="782" spans="3:37" x14ac:dyDescent="0.25">
      <c r="C782" s="46"/>
      <c r="D782" s="46"/>
      <c r="E782" s="46"/>
      <c r="F782" s="46"/>
      <c r="G782" s="46"/>
      <c r="H782" s="46"/>
      <c r="I782" s="46"/>
      <c r="J782" s="46"/>
      <c r="K782" s="46"/>
      <c r="L782" s="46"/>
      <c r="M782" s="46"/>
      <c r="N782" s="46"/>
      <c r="O782" s="42" t="s">
        <v>225</v>
      </c>
      <c r="P782" s="55" t="s">
        <v>225</v>
      </c>
      <c r="Q782" s="232" t="s">
        <v>30</v>
      </c>
      <c r="R782" s="55">
        <v>73112</v>
      </c>
      <c r="S782" s="55" t="s">
        <v>2222</v>
      </c>
      <c r="T782" s="59"/>
      <c r="U782" s="59"/>
      <c r="V782" s="23">
        <f t="shared" si="545"/>
        <v>0</v>
      </c>
      <c r="W782" s="87" t="str">
        <f t="shared" si="546"/>
        <v/>
      </c>
      <c r="X782" s="87">
        <f t="shared" si="547"/>
        <v>0</v>
      </c>
      <c r="Y782" s="6"/>
      <c r="Z782" s="57"/>
      <c r="AA782" s="6"/>
      <c r="AB782" s="6"/>
      <c r="AC782" s="6"/>
      <c r="AD782" s="6"/>
      <c r="AE782" s="6"/>
      <c r="AF782" s="6"/>
      <c r="AG782" s="6"/>
      <c r="AH782" s="6"/>
      <c r="AI782" s="6"/>
      <c r="AJ782" s="6"/>
      <c r="AK782" s="861"/>
    </row>
    <row r="783" spans="3:37" x14ac:dyDescent="0.25">
      <c r="C783" s="46"/>
      <c r="D783" s="46"/>
      <c r="E783" s="46"/>
      <c r="F783" s="46"/>
      <c r="G783" s="46"/>
      <c r="H783" s="46"/>
      <c r="I783" s="46"/>
      <c r="J783" s="46"/>
      <c r="K783" s="46"/>
      <c r="L783" s="46"/>
      <c r="M783" s="46"/>
      <c r="N783" s="46"/>
      <c r="O783" s="42" t="s">
        <v>225</v>
      </c>
      <c r="P783" s="55" t="s">
        <v>225</v>
      </c>
      <c r="Q783" s="232" t="s">
        <v>30</v>
      </c>
      <c r="R783" s="55">
        <v>731121</v>
      </c>
      <c r="S783" s="55" t="s">
        <v>2041</v>
      </c>
      <c r="T783" s="59"/>
      <c r="U783" s="59"/>
      <c r="V783" s="23">
        <f t="shared" si="545"/>
        <v>0</v>
      </c>
      <c r="W783" s="87" t="str">
        <f t="shared" si="546"/>
        <v/>
      </c>
      <c r="X783" s="87">
        <f t="shared" si="547"/>
        <v>0</v>
      </c>
      <c r="Y783" s="6"/>
      <c r="Z783" s="57"/>
      <c r="AA783" s="6"/>
      <c r="AB783" s="6"/>
      <c r="AC783" s="6"/>
      <c r="AD783" s="6"/>
      <c r="AE783" s="6"/>
      <c r="AF783" s="6"/>
      <c r="AG783" s="6"/>
      <c r="AH783" s="6"/>
      <c r="AI783" s="6"/>
      <c r="AJ783" s="6"/>
      <c r="AK783" s="861"/>
    </row>
    <row r="784" spans="3:37" ht="20.399999999999999" x14ac:dyDescent="0.25">
      <c r="C784" s="46"/>
      <c r="D784" s="46"/>
      <c r="E784" s="46"/>
      <c r="F784" s="46"/>
      <c r="G784" s="46"/>
      <c r="H784" s="46"/>
      <c r="I784" s="46"/>
      <c r="J784" s="46"/>
      <c r="K784" s="46"/>
      <c r="L784" s="46"/>
      <c r="M784" s="46"/>
      <c r="N784" s="46"/>
      <c r="O784" s="42" t="s">
        <v>225</v>
      </c>
      <c r="P784" s="55" t="s">
        <v>225</v>
      </c>
      <c r="Q784" s="232" t="s">
        <v>30</v>
      </c>
      <c r="R784" s="55">
        <v>731122</v>
      </c>
      <c r="S784" s="55" t="s">
        <v>1880</v>
      </c>
      <c r="T784" s="59"/>
      <c r="U784" s="59"/>
      <c r="V784" s="23">
        <f t="shared" si="545"/>
        <v>0</v>
      </c>
      <c r="W784" s="87" t="str">
        <f t="shared" si="546"/>
        <v/>
      </c>
      <c r="X784" s="87">
        <f t="shared" si="547"/>
        <v>0</v>
      </c>
      <c r="Y784" s="6"/>
      <c r="Z784" s="57"/>
      <c r="AA784" s="6"/>
      <c r="AB784" s="6"/>
      <c r="AC784" s="6"/>
      <c r="AD784" s="6"/>
      <c r="AE784" s="6"/>
      <c r="AF784" s="6"/>
      <c r="AG784" s="6"/>
      <c r="AH784" s="6"/>
      <c r="AI784" s="6"/>
      <c r="AJ784" s="6"/>
      <c r="AK784" s="861"/>
    </row>
    <row r="785" spans="3:37" x14ac:dyDescent="0.25">
      <c r="C785" s="46"/>
      <c r="D785" s="46"/>
      <c r="E785" s="46"/>
      <c r="F785" s="46"/>
      <c r="G785" s="46"/>
      <c r="H785" s="46"/>
      <c r="I785" s="46"/>
      <c r="J785" s="46"/>
      <c r="K785" s="46"/>
      <c r="L785" s="46"/>
      <c r="M785" s="46"/>
      <c r="N785" s="46"/>
      <c r="O785" s="42" t="s">
        <v>225</v>
      </c>
      <c r="P785" s="55" t="s">
        <v>225</v>
      </c>
      <c r="Q785" s="232" t="s">
        <v>30</v>
      </c>
      <c r="R785" s="55">
        <v>73113</v>
      </c>
      <c r="S785" s="55" t="s">
        <v>2042</v>
      </c>
      <c r="T785" s="59"/>
      <c r="U785" s="59"/>
      <c r="V785" s="23">
        <f t="shared" si="545"/>
        <v>0</v>
      </c>
      <c r="W785" s="87" t="str">
        <f t="shared" si="546"/>
        <v/>
      </c>
      <c r="X785" s="87">
        <f t="shared" si="547"/>
        <v>0</v>
      </c>
      <c r="Y785" s="6"/>
      <c r="Z785" s="57"/>
      <c r="AA785" s="6"/>
      <c r="AB785" s="6"/>
      <c r="AC785" s="6"/>
      <c r="AD785" s="6"/>
      <c r="AE785" s="6"/>
      <c r="AF785" s="6"/>
      <c r="AG785" s="6"/>
      <c r="AH785" s="6"/>
      <c r="AI785" s="6"/>
      <c r="AJ785" s="6"/>
      <c r="AK785" s="861"/>
    </row>
    <row r="786" spans="3:37" x14ac:dyDescent="0.25">
      <c r="C786" s="46"/>
      <c r="D786" s="46"/>
      <c r="E786" s="46"/>
      <c r="F786" s="46"/>
      <c r="G786" s="46"/>
      <c r="H786" s="46"/>
      <c r="I786" s="46"/>
      <c r="J786" s="46"/>
      <c r="K786" s="46"/>
      <c r="L786" s="46"/>
      <c r="M786" s="46"/>
      <c r="N786" s="46"/>
      <c r="O786" s="42" t="s">
        <v>225</v>
      </c>
      <c r="P786" s="55" t="s">
        <v>225</v>
      </c>
      <c r="Q786" s="232" t="s">
        <v>30</v>
      </c>
      <c r="R786" s="55">
        <v>73114</v>
      </c>
      <c r="S786" s="55" t="s">
        <v>2463</v>
      </c>
      <c r="T786" s="59"/>
      <c r="U786" s="59"/>
      <c r="V786" s="23">
        <f t="shared" si="545"/>
        <v>0</v>
      </c>
      <c r="W786" s="87" t="str">
        <f t="shared" si="546"/>
        <v/>
      </c>
      <c r="X786" s="87">
        <f t="shared" si="547"/>
        <v>0</v>
      </c>
      <c r="Y786" s="6"/>
      <c r="Z786" s="57"/>
      <c r="AA786" s="6"/>
      <c r="AB786" s="6"/>
      <c r="AC786" s="6"/>
      <c r="AD786" s="6"/>
      <c r="AE786" s="6"/>
      <c r="AF786" s="6"/>
      <c r="AG786" s="6"/>
      <c r="AH786" s="6"/>
      <c r="AI786" s="6"/>
      <c r="AJ786" s="6"/>
      <c r="AK786" s="861"/>
    </row>
    <row r="787" spans="3:37" x14ac:dyDescent="0.25">
      <c r="C787" s="46"/>
      <c r="D787" s="46"/>
      <c r="E787" s="46"/>
      <c r="F787" s="46"/>
      <c r="G787" s="46"/>
      <c r="H787" s="46"/>
      <c r="I787" s="46"/>
      <c r="J787" s="46"/>
      <c r="K787" s="46"/>
      <c r="L787" s="46"/>
      <c r="M787" s="46"/>
      <c r="N787" s="46"/>
      <c r="O787" s="42" t="s">
        <v>225</v>
      </c>
      <c r="P787" s="55" t="s">
        <v>225</v>
      </c>
      <c r="Q787" s="232" t="s">
        <v>30</v>
      </c>
      <c r="R787" s="55">
        <v>731141</v>
      </c>
      <c r="S787" s="55" t="s">
        <v>2464</v>
      </c>
      <c r="T787" s="59"/>
      <c r="U787" s="59"/>
      <c r="V787" s="23">
        <f t="shared" si="545"/>
        <v>0</v>
      </c>
      <c r="W787" s="87" t="str">
        <f t="shared" si="546"/>
        <v/>
      </c>
      <c r="X787" s="87">
        <f t="shared" si="547"/>
        <v>0</v>
      </c>
      <c r="Y787" s="6"/>
      <c r="Z787" s="57"/>
      <c r="AA787" s="6"/>
      <c r="AB787" s="6"/>
      <c r="AC787" s="6"/>
      <c r="AD787" s="6"/>
      <c r="AE787" s="6"/>
      <c r="AF787" s="6"/>
      <c r="AG787" s="6"/>
      <c r="AH787" s="6"/>
      <c r="AI787" s="6"/>
      <c r="AJ787" s="6"/>
      <c r="AK787" s="861"/>
    </row>
    <row r="788" spans="3:37" x14ac:dyDescent="0.25">
      <c r="C788" s="46"/>
      <c r="D788" s="46"/>
      <c r="E788" s="46"/>
      <c r="F788" s="46"/>
      <c r="G788" s="46"/>
      <c r="H788" s="46"/>
      <c r="I788" s="46"/>
      <c r="J788" s="46"/>
      <c r="K788" s="46"/>
      <c r="L788" s="46"/>
      <c r="M788" s="46"/>
      <c r="N788" s="46"/>
      <c r="O788" s="42" t="s">
        <v>225</v>
      </c>
      <c r="P788" s="55" t="s">
        <v>225</v>
      </c>
      <c r="Q788" s="232" t="s">
        <v>30</v>
      </c>
      <c r="R788" s="55">
        <v>731142</v>
      </c>
      <c r="S788" s="55" t="s">
        <v>730</v>
      </c>
      <c r="T788" s="59"/>
      <c r="U788" s="59"/>
      <c r="V788" s="23">
        <f t="shared" si="545"/>
        <v>0</v>
      </c>
      <c r="W788" s="87" t="str">
        <f t="shared" si="546"/>
        <v/>
      </c>
      <c r="X788" s="87">
        <f t="shared" si="547"/>
        <v>0</v>
      </c>
      <c r="Y788" s="6"/>
      <c r="Z788" s="57"/>
      <c r="AA788" s="6"/>
      <c r="AB788" s="6"/>
      <c r="AC788" s="6"/>
      <c r="AD788" s="6"/>
      <c r="AE788" s="6"/>
      <c r="AF788" s="6"/>
      <c r="AG788" s="6"/>
      <c r="AH788" s="6"/>
      <c r="AI788" s="6"/>
      <c r="AJ788" s="6"/>
      <c r="AK788" s="861"/>
    </row>
    <row r="789" spans="3:37" x14ac:dyDescent="0.25">
      <c r="C789" s="46"/>
      <c r="D789" s="46"/>
      <c r="E789" s="46"/>
      <c r="F789" s="46"/>
      <c r="G789" s="46"/>
      <c r="H789" s="46"/>
      <c r="I789" s="46"/>
      <c r="J789" s="46"/>
      <c r="K789" s="46"/>
      <c r="L789" s="46"/>
      <c r="M789" s="46"/>
      <c r="N789" s="46"/>
      <c r="O789" s="42" t="s">
        <v>225</v>
      </c>
      <c r="P789" s="55" t="s">
        <v>225</v>
      </c>
      <c r="Q789" s="232" t="s">
        <v>30</v>
      </c>
      <c r="R789" s="55">
        <v>731143</v>
      </c>
      <c r="S789" s="55" t="s">
        <v>568</v>
      </c>
      <c r="T789" s="59"/>
      <c r="U789" s="59"/>
      <c r="V789" s="23">
        <f t="shared" si="545"/>
        <v>0</v>
      </c>
      <c r="W789" s="87" t="str">
        <f t="shared" si="546"/>
        <v/>
      </c>
      <c r="X789" s="87">
        <f t="shared" si="547"/>
        <v>0</v>
      </c>
      <c r="Y789" s="6"/>
      <c r="Z789" s="57"/>
      <c r="AA789" s="6"/>
      <c r="AB789" s="6"/>
      <c r="AC789" s="6"/>
      <c r="AD789" s="6"/>
      <c r="AE789" s="6"/>
      <c r="AF789" s="6"/>
      <c r="AG789" s="6"/>
      <c r="AH789" s="6"/>
      <c r="AI789" s="6"/>
      <c r="AJ789" s="6"/>
      <c r="AK789" s="861"/>
    </row>
    <row r="790" spans="3:37" x14ac:dyDescent="0.25">
      <c r="C790" s="46"/>
      <c r="D790" s="46"/>
      <c r="E790" s="46"/>
      <c r="F790" s="46"/>
      <c r="G790" s="46"/>
      <c r="H790" s="46"/>
      <c r="I790" s="46"/>
      <c r="J790" s="46"/>
      <c r="K790" s="46"/>
      <c r="L790" s="46"/>
      <c r="M790" s="46"/>
      <c r="N790" s="46"/>
      <c r="O790" s="42" t="s">
        <v>225</v>
      </c>
      <c r="P790" s="55" t="s">
        <v>225</v>
      </c>
      <c r="Q790" s="232" t="s">
        <v>30</v>
      </c>
      <c r="R790" s="55">
        <v>731144</v>
      </c>
      <c r="S790" s="55" t="s">
        <v>920</v>
      </c>
      <c r="T790" s="59"/>
      <c r="U790" s="59"/>
      <c r="V790" s="23">
        <f t="shared" si="545"/>
        <v>0</v>
      </c>
      <c r="W790" s="87" t="str">
        <f t="shared" si="546"/>
        <v/>
      </c>
      <c r="X790" s="87">
        <f t="shared" si="547"/>
        <v>0</v>
      </c>
      <c r="Y790" s="6"/>
      <c r="Z790" s="57"/>
      <c r="AA790" s="6"/>
      <c r="AB790" s="6"/>
      <c r="AC790" s="6"/>
      <c r="AD790" s="6"/>
      <c r="AE790" s="6"/>
      <c r="AF790" s="6"/>
      <c r="AG790" s="6"/>
      <c r="AH790" s="6"/>
      <c r="AI790" s="6"/>
      <c r="AJ790" s="6"/>
      <c r="AK790" s="861"/>
    </row>
    <row r="791" spans="3:37" x14ac:dyDescent="0.25">
      <c r="C791" s="46"/>
      <c r="D791" s="46"/>
      <c r="E791" s="46"/>
      <c r="F791" s="46"/>
      <c r="G791" s="46"/>
      <c r="H791" s="46"/>
      <c r="I791" s="46"/>
      <c r="J791" s="46"/>
      <c r="K791" s="46"/>
      <c r="L791" s="46"/>
      <c r="M791" s="46"/>
      <c r="N791" s="46"/>
      <c r="O791" s="42" t="s">
        <v>225</v>
      </c>
      <c r="P791" s="55" t="s">
        <v>225</v>
      </c>
      <c r="Q791" s="232" t="s">
        <v>30</v>
      </c>
      <c r="R791" s="55">
        <v>731145</v>
      </c>
      <c r="S791" s="55" t="s">
        <v>1162</v>
      </c>
      <c r="T791" s="59"/>
      <c r="U791" s="59"/>
      <c r="V791" s="23">
        <f t="shared" si="545"/>
        <v>0</v>
      </c>
      <c r="W791" s="87" t="str">
        <f t="shared" si="546"/>
        <v/>
      </c>
      <c r="X791" s="87">
        <f t="shared" si="547"/>
        <v>0</v>
      </c>
      <c r="Y791" s="6"/>
      <c r="Z791" s="57"/>
      <c r="AA791" s="6"/>
      <c r="AB791" s="6"/>
      <c r="AC791" s="6"/>
      <c r="AD791" s="6"/>
      <c r="AE791" s="6"/>
      <c r="AF791" s="6"/>
      <c r="AG791" s="6"/>
      <c r="AH791" s="6"/>
      <c r="AI791" s="6"/>
      <c r="AJ791" s="6"/>
      <c r="AK791" s="861"/>
    </row>
    <row r="792" spans="3:37" x14ac:dyDescent="0.25">
      <c r="C792" s="46"/>
      <c r="D792" s="46"/>
      <c r="E792" s="46"/>
      <c r="F792" s="46"/>
      <c r="G792" s="46"/>
      <c r="H792" s="46"/>
      <c r="I792" s="46"/>
      <c r="J792" s="46"/>
      <c r="K792" s="46"/>
      <c r="L792" s="46"/>
      <c r="M792" s="46"/>
      <c r="N792" s="46"/>
      <c r="O792" s="42" t="s">
        <v>225</v>
      </c>
      <c r="P792" s="55" t="s">
        <v>225</v>
      </c>
      <c r="Q792" s="232" t="s">
        <v>30</v>
      </c>
      <c r="R792" s="55">
        <v>731146</v>
      </c>
      <c r="S792" s="55" t="s">
        <v>1776</v>
      </c>
      <c r="T792" s="59"/>
      <c r="U792" s="59"/>
      <c r="V792" s="23">
        <f t="shared" si="545"/>
        <v>0</v>
      </c>
      <c r="W792" s="87" t="str">
        <f t="shared" si="546"/>
        <v/>
      </c>
      <c r="X792" s="87">
        <f t="shared" si="547"/>
        <v>0</v>
      </c>
      <c r="Y792" s="6"/>
      <c r="Z792" s="57"/>
      <c r="AA792" s="6"/>
      <c r="AB792" s="6"/>
      <c r="AC792" s="6"/>
      <c r="AD792" s="6"/>
      <c r="AE792" s="6"/>
      <c r="AF792" s="6"/>
      <c r="AG792" s="6"/>
      <c r="AH792" s="6"/>
      <c r="AI792" s="6"/>
      <c r="AJ792" s="6"/>
      <c r="AK792" s="861"/>
    </row>
    <row r="793" spans="3:37" x14ac:dyDescent="0.25">
      <c r="C793" s="46"/>
      <c r="D793" s="46"/>
      <c r="E793" s="46"/>
      <c r="F793" s="46"/>
      <c r="G793" s="46"/>
      <c r="H793" s="46"/>
      <c r="I793" s="46"/>
      <c r="J793" s="46"/>
      <c r="K793" s="46"/>
      <c r="L793" s="46"/>
      <c r="M793" s="46"/>
      <c r="N793" s="46"/>
      <c r="O793" s="42" t="s">
        <v>225</v>
      </c>
      <c r="P793" s="55" t="s">
        <v>225</v>
      </c>
      <c r="Q793" s="232" t="s">
        <v>30</v>
      </c>
      <c r="R793" s="55">
        <v>731147</v>
      </c>
      <c r="S793" s="55" t="s">
        <v>2122</v>
      </c>
      <c r="T793" s="59"/>
      <c r="U793" s="59"/>
      <c r="V793" s="23">
        <f t="shared" si="545"/>
        <v>0</v>
      </c>
      <c r="W793" s="87" t="str">
        <f t="shared" si="546"/>
        <v/>
      </c>
      <c r="X793" s="87">
        <f t="shared" si="547"/>
        <v>0</v>
      </c>
      <c r="Y793" s="6"/>
      <c r="Z793" s="57"/>
      <c r="AA793" s="6"/>
      <c r="AB793" s="6"/>
      <c r="AC793" s="6"/>
      <c r="AD793" s="6"/>
      <c r="AE793" s="6"/>
      <c r="AF793" s="6"/>
      <c r="AG793" s="6"/>
      <c r="AH793" s="6"/>
      <c r="AI793" s="6"/>
      <c r="AJ793" s="6"/>
      <c r="AK793" s="861"/>
    </row>
    <row r="794" spans="3:37" x14ac:dyDescent="0.25">
      <c r="C794" s="46"/>
      <c r="D794" s="46"/>
      <c r="E794" s="46"/>
      <c r="F794" s="46"/>
      <c r="G794" s="46"/>
      <c r="H794" s="46"/>
      <c r="I794" s="46"/>
      <c r="J794" s="46"/>
      <c r="K794" s="46"/>
      <c r="L794" s="46"/>
      <c r="M794" s="46"/>
      <c r="N794" s="46"/>
      <c r="O794" s="42" t="s">
        <v>225</v>
      </c>
      <c r="P794" s="55" t="s">
        <v>225</v>
      </c>
      <c r="Q794" s="232" t="s">
        <v>30</v>
      </c>
      <c r="R794" s="55">
        <v>73115</v>
      </c>
      <c r="S794" s="55" t="s">
        <v>731</v>
      </c>
      <c r="T794" s="59"/>
      <c r="U794" s="59"/>
      <c r="V794" s="23">
        <f t="shared" si="545"/>
        <v>0</v>
      </c>
      <c r="W794" s="87" t="str">
        <f t="shared" si="546"/>
        <v/>
      </c>
      <c r="X794" s="87">
        <f t="shared" si="547"/>
        <v>0</v>
      </c>
      <c r="Y794" s="6"/>
      <c r="Z794" s="57"/>
      <c r="AA794" s="6"/>
      <c r="AB794" s="6"/>
      <c r="AC794" s="6"/>
      <c r="AD794" s="6"/>
      <c r="AE794" s="6"/>
      <c r="AF794" s="6"/>
      <c r="AG794" s="6"/>
      <c r="AH794" s="6"/>
      <c r="AI794" s="6"/>
      <c r="AJ794" s="6"/>
      <c r="AK794" s="861"/>
    </row>
    <row r="795" spans="3:37" x14ac:dyDescent="0.25">
      <c r="C795" s="46"/>
      <c r="D795" s="46"/>
      <c r="E795" s="46"/>
      <c r="F795" s="46"/>
      <c r="G795" s="46"/>
      <c r="H795" s="46"/>
      <c r="I795" s="46"/>
      <c r="J795" s="46"/>
      <c r="K795" s="46"/>
      <c r="L795" s="46"/>
      <c r="M795" s="46"/>
      <c r="N795" s="46"/>
      <c r="O795" s="42" t="s">
        <v>225</v>
      </c>
      <c r="P795" s="55" t="s">
        <v>225</v>
      </c>
      <c r="Q795" s="232" t="s">
        <v>30</v>
      </c>
      <c r="R795" s="55">
        <v>731151</v>
      </c>
      <c r="S795" s="557" t="s">
        <v>2498</v>
      </c>
      <c r="T795" s="59"/>
      <c r="U795" s="59"/>
      <c r="V795" s="23">
        <f t="shared" si="545"/>
        <v>0</v>
      </c>
      <c r="W795" s="87" t="str">
        <f t="shared" si="546"/>
        <v/>
      </c>
      <c r="X795" s="87">
        <f t="shared" si="547"/>
        <v>0</v>
      </c>
      <c r="Y795" s="6"/>
      <c r="Z795" s="57"/>
      <c r="AA795" s="6"/>
      <c r="AB795" s="6"/>
      <c r="AC795" s="6"/>
      <c r="AD795" s="6"/>
      <c r="AE795" s="6"/>
      <c r="AF795" s="6"/>
      <c r="AG795" s="6"/>
      <c r="AH795" s="6"/>
      <c r="AI795" s="6"/>
      <c r="AJ795" s="6"/>
      <c r="AK795" s="861"/>
    </row>
    <row r="796" spans="3:37" x14ac:dyDescent="0.25">
      <c r="C796" s="46"/>
      <c r="D796" s="46"/>
      <c r="E796" s="46"/>
      <c r="F796" s="46"/>
      <c r="G796" s="46"/>
      <c r="H796" s="46"/>
      <c r="I796" s="46"/>
      <c r="J796" s="46"/>
      <c r="K796" s="46"/>
      <c r="L796" s="46"/>
      <c r="M796" s="46"/>
      <c r="N796" s="46"/>
      <c r="O796" s="42" t="s">
        <v>225</v>
      </c>
      <c r="P796" s="55" t="s">
        <v>225</v>
      </c>
      <c r="Q796" s="232" t="s">
        <v>30</v>
      </c>
      <c r="R796" s="55">
        <v>731152</v>
      </c>
      <c r="S796" s="557" t="s">
        <v>327</v>
      </c>
      <c r="T796" s="59"/>
      <c r="U796" s="59"/>
      <c r="V796" s="23">
        <f t="shared" si="545"/>
        <v>0</v>
      </c>
      <c r="W796" s="87" t="str">
        <f t="shared" si="546"/>
        <v/>
      </c>
      <c r="X796" s="87">
        <f t="shared" si="547"/>
        <v>0</v>
      </c>
      <c r="Y796" s="6"/>
      <c r="Z796" s="57"/>
      <c r="AA796" s="6"/>
      <c r="AB796" s="6"/>
      <c r="AC796" s="6"/>
      <c r="AD796" s="6"/>
      <c r="AE796" s="6"/>
      <c r="AF796" s="6"/>
      <c r="AG796" s="6"/>
      <c r="AH796" s="6"/>
      <c r="AI796" s="6"/>
      <c r="AJ796" s="6"/>
      <c r="AK796" s="861"/>
    </row>
    <row r="797" spans="3:37" x14ac:dyDescent="0.25">
      <c r="C797" s="46"/>
      <c r="D797" s="46"/>
      <c r="E797" s="46"/>
      <c r="F797" s="46"/>
      <c r="G797" s="46"/>
      <c r="H797" s="46"/>
      <c r="I797" s="46"/>
      <c r="J797" s="46"/>
      <c r="K797" s="46"/>
      <c r="L797" s="46"/>
      <c r="M797" s="46"/>
      <c r="N797" s="46"/>
      <c r="O797" s="42" t="s">
        <v>225</v>
      </c>
      <c r="P797" s="55" t="s">
        <v>225</v>
      </c>
      <c r="Q797" s="232" t="s">
        <v>30</v>
      </c>
      <c r="R797" s="55">
        <v>731153</v>
      </c>
      <c r="S797" s="55" t="s">
        <v>390</v>
      </c>
      <c r="T797" s="59"/>
      <c r="U797" s="59"/>
      <c r="V797" s="23">
        <f t="shared" si="545"/>
        <v>0</v>
      </c>
      <c r="W797" s="87" t="str">
        <f t="shared" si="546"/>
        <v/>
      </c>
      <c r="X797" s="87">
        <f t="shared" si="547"/>
        <v>0</v>
      </c>
      <c r="Y797" s="6"/>
      <c r="Z797" s="57"/>
      <c r="AA797" s="6"/>
      <c r="AB797" s="6"/>
      <c r="AC797" s="6"/>
      <c r="AD797" s="6"/>
      <c r="AE797" s="6"/>
      <c r="AF797" s="6"/>
      <c r="AG797" s="6"/>
      <c r="AH797" s="6"/>
      <c r="AI797" s="6"/>
      <c r="AJ797" s="6"/>
      <c r="AK797" s="861"/>
    </row>
    <row r="798" spans="3:37" x14ac:dyDescent="0.25">
      <c r="C798" s="46"/>
      <c r="D798" s="46"/>
      <c r="E798" s="46"/>
      <c r="F798" s="46"/>
      <c r="G798" s="46"/>
      <c r="H798" s="46"/>
      <c r="I798" s="46"/>
      <c r="J798" s="46"/>
      <c r="K798" s="46"/>
      <c r="L798" s="46"/>
      <c r="M798" s="46"/>
      <c r="N798" s="46"/>
      <c r="O798" s="42" t="s">
        <v>225</v>
      </c>
      <c r="P798" s="55" t="s">
        <v>225</v>
      </c>
      <c r="Q798" s="232" t="s">
        <v>30</v>
      </c>
      <c r="R798" s="55">
        <v>731154</v>
      </c>
      <c r="S798" s="55" t="s">
        <v>1537</v>
      </c>
      <c r="T798" s="59"/>
      <c r="U798" s="59"/>
      <c r="V798" s="23">
        <f t="shared" si="545"/>
        <v>0</v>
      </c>
      <c r="W798" s="87" t="str">
        <f t="shared" si="546"/>
        <v/>
      </c>
      <c r="X798" s="87">
        <f t="shared" si="547"/>
        <v>0</v>
      </c>
      <c r="Y798" s="6"/>
      <c r="Z798" s="57"/>
      <c r="AA798" s="6"/>
      <c r="AB798" s="6"/>
      <c r="AC798" s="6"/>
      <c r="AD798" s="6"/>
      <c r="AE798" s="6"/>
      <c r="AF798" s="6"/>
      <c r="AG798" s="6"/>
      <c r="AH798" s="6"/>
      <c r="AI798" s="6"/>
      <c r="AJ798" s="6"/>
      <c r="AK798" s="861"/>
    </row>
    <row r="799" spans="3:37" x14ac:dyDescent="0.25">
      <c r="C799" s="46"/>
      <c r="D799" s="46"/>
      <c r="E799" s="46"/>
      <c r="F799" s="46"/>
      <c r="G799" s="46"/>
      <c r="H799" s="46"/>
      <c r="I799" s="46"/>
      <c r="J799" s="46"/>
      <c r="K799" s="46"/>
      <c r="L799" s="46"/>
      <c r="M799" s="46"/>
      <c r="N799" s="46"/>
      <c r="O799" s="42" t="s">
        <v>225</v>
      </c>
      <c r="P799" s="55" t="s">
        <v>225</v>
      </c>
      <c r="Q799" s="232" t="s">
        <v>30</v>
      </c>
      <c r="R799" s="55">
        <v>731155</v>
      </c>
      <c r="S799" s="55" t="s">
        <v>2043</v>
      </c>
      <c r="T799" s="59"/>
      <c r="U799" s="59"/>
      <c r="V799" s="23">
        <f t="shared" si="545"/>
        <v>0</v>
      </c>
      <c r="W799" s="87" t="str">
        <f t="shared" si="546"/>
        <v/>
      </c>
      <c r="X799" s="87">
        <f t="shared" si="547"/>
        <v>0</v>
      </c>
      <c r="Y799" s="6"/>
      <c r="Z799" s="57"/>
      <c r="AA799" s="6"/>
      <c r="AB799" s="6"/>
      <c r="AC799" s="6"/>
      <c r="AD799" s="6"/>
      <c r="AE799" s="6"/>
      <c r="AF799" s="6"/>
      <c r="AG799" s="6"/>
      <c r="AH799" s="6"/>
      <c r="AI799" s="6"/>
      <c r="AJ799" s="6"/>
      <c r="AK799" s="861"/>
    </row>
    <row r="800" spans="3:37" x14ac:dyDescent="0.25">
      <c r="C800" s="46"/>
      <c r="D800" s="46"/>
      <c r="E800" s="46"/>
      <c r="F800" s="46"/>
      <c r="G800" s="46"/>
      <c r="H800" s="46"/>
      <c r="I800" s="46"/>
      <c r="J800" s="46"/>
      <c r="K800" s="46"/>
      <c r="L800" s="46"/>
      <c r="M800" s="46"/>
      <c r="N800" s="46"/>
      <c r="O800" s="42" t="s">
        <v>225</v>
      </c>
      <c r="P800" s="55" t="s">
        <v>225</v>
      </c>
      <c r="Q800" s="232" t="s">
        <v>30</v>
      </c>
      <c r="R800" s="55">
        <v>731156</v>
      </c>
      <c r="S800" s="55" t="s">
        <v>56</v>
      </c>
      <c r="T800" s="59"/>
      <c r="U800" s="59"/>
      <c r="V800" s="23">
        <f t="shared" si="545"/>
        <v>0</v>
      </c>
      <c r="W800" s="87" t="str">
        <f t="shared" si="546"/>
        <v/>
      </c>
      <c r="X800" s="87">
        <f t="shared" si="547"/>
        <v>0</v>
      </c>
      <c r="Y800" s="6"/>
      <c r="Z800" s="57"/>
      <c r="AA800" s="6"/>
      <c r="AB800" s="6"/>
      <c r="AC800" s="6"/>
      <c r="AD800" s="6"/>
      <c r="AE800" s="6"/>
      <c r="AF800" s="6"/>
      <c r="AG800" s="6"/>
      <c r="AH800" s="6"/>
      <c r="AI800" s="6"/>
      <c r="AJ800" s="6"/>
      <c r="AK800" s="861"/>
    </row>
    <row r="801" spans="3:37" x14ac:dyDescent="0.25">
      <c r="C801" s="46"/>
      <c r="D801" s="46"/>
      <c r="E801" s="46"/>
      <c r="F801" s="46"/>
      <c r="G801" s="46"/>
      <c r="H801" s="46"/>
      <c r="I801" s="46"/>
      <c r="J801" s="46"/>
      <c r="K801" s="46"/>
      <c r="L801" s="46"/>
      <c r="M801" s="46"/>
      <c r="N801" s="46"/>
      <c r="O801" s="42" t="s">
        <v>225</v>
      </c>
      <c r="P801" s="55" t="s">
        <v>225</v>
      </c>
      <c r="Q801" s="232" t="s">
        <v>30</v>
      </c>
      <c r="R801" s="55">
        <v>731157</v>
      </c>
      <c r="S801" s="55" t="s">
        <v>1881</v>
      </c>
      <c r="T801" s="59"/>
      <c r="U801" s="59"/>
      <c r="V801" s="23">
        <f t="shared" si="545"/>
        <v>0</v>
      </c>
      <c r="W801" s="87" t="str">
        <f t="shared" si="546"/>
        <v/>
      </c>
      <c r="X801" s="87">
        <f t="shared" si="547"/>
        <v>0</v>
      </c>
      <c r="Y801" s="6"/>
      <c r="Z801" s="57"/>
      <c r="AA801" s="6"/>
      <c r="AB801" s="6"/>
      <c r="AC801" s="6"/>
      <c r="AD801" s="6"/>
      <c r="AE801" s="6"/>
      <c r="AF801" s="6"/>
      <c r="AG801" s="6"/>
      <c r="AH801" s="6"/>
      <c r="AI801" s="6"/>
      <c r="AJ801" s="6"/>
      <c r="AK801" s="861"/>
    </row>
    <row r="802" spans="3:37" x14ac:dyDescent="0.25">
      <c r="C802" s="46"/>
      <c r="D802" s="46"/>
      <c r="E802" s="46"/>
      <c r="F802" s="46"/>
      <c r="G802" s="46"/>
      <c r="H802" s="46"/>
      <c r="I802" s="46"/>
      <c r="J802" s="46"/>
      <c r="K802" s="46"/>
      <c r="L802" s="46"/>
      <c r="M802" s="46"/>
      <c r="N802" s="46"/>
      <c r="O802" s="42" t="s">
        <v>225</v>
      </c>
      <c r="P802" s="55" t="s">
        <v>225</v>
      </c>
      <c r="Q802" s="232" t="s">
        <v>30</v>
      </c>
      <c r="R802" s="55">
        <v>73116</v>
      </c>
      <c r="S802" s="55" t="s">
        <v>2642</v>
      </c>
      <c r="T802" s="59"/>
      <c r="U802" s="59"/>
      <c r="V802" s="23">
        <f t="shared" si="545"/>
        <v>0</v>
      </c>
      <c r="W802" s="87" t="str">
        <f t="shared" si="546"/>
        <v/>
      </c>
      <c r="X802" s="87">
        <f t="shared" si="547"/>
        <v>0</v>
      </c>
      <c r="Y802" s="6"/>
      <c r="Z802" s="57"/>
      <c r="AA802" s="6"/>
      <c r="AB802" s="6"/>
      <c r="AC802" s="6"/>
      <c r="AD802" s="6"/>
      <c r="AE802" s="6"/>
      <c r="AF802" s="6"/>
      <c r="AG802" s="6"/>
      <c r="AH802" s="6"/>
      <c r="AI802" s="6"/>
      <c r="AJ802" s="6"/>
      <c r="AK802" s="861"/>
    </row>
    <row r="803" spans="3:37" x14ac:dyDescent="0.25">
      <c r="C803" s="46"/>
      <c r="D803" s="46"/>
      <c r="E803" s="46"/>
      <c r="F803" s="46"/>
      <c r="G803" s="46"/>
      <c r="H803" s="46"/>
      <c r="I803" s="46"/>
      <c r="J803" s="46"/>
      <c r="K803" s="46"/>
      <c r="L803" s="46"/>
      <c r="M803" s="46"/>
      <c r="N803" s="46"/>
      <c r="O803" s="42" t="s">
        <v>225</v>
      </c>
      <c r="P803" s="55" t="s">
        <v>225</v>
      </c>
      <c r="Q803" s="232" t="s">
        <v>30</v>
      </c>
      <c r="R803" s="55">
        <v>731161</v>
      </c>
      <c r="S803" s="557" t="s">
        <v>2672</v>
      </c>
      <c r="T803" s="59"/>
      <c r="U803" s="59"/>
      <c r="V803" s="23">
        <f t="shared" si="545"/>
        <v>0</v>
      </c>
      <c r="W803" s="87" t="str">
        <f t="shared" si="546"/>
        <v/>
      </c>
      <c r="X803" s="87">
        <f t="shared" si="547"/>
        <v>0</v>
      </c>
      <c r="Y803" s="6"/>
      <c r="Z803" s="57"/>
      <c r="AA803" s="6"/>
      <c r="AB803" s="6"/>
      <c r="AC803" s="6"/>
      <c r="AD803" s="6"/>
      <c r="AE803" s="6"/>
      <c r="AF803" s="6"/>
      <c r="AG803" s="6"/>
      <c r="AH803" s="6"/>
      <c r="AI803" s="6"/>
      <c r="AJ803" s="6"/>
      <c r="AK803" s="861"/>
    </row>
    <row r="804" spans="3:37" x14ac:dyDescent="0.25">
      <c r="C804" s="46"/>
      <c r="D804" s="46"/>
      <c r="E804" s="46"/>
      <c r="F804" s="46"/>
      <c r="G804" s="46"/>
      <c r="H804" s="46"/>
      <c r="I804" s="46"/>
      <c r="J804" s="46"/>
      <c r="K804" s="46"/>
      <c r="L804" s="46"/>
      <c r="M804" s="46"/>
      <c r="N804" s="46"/>
      <c r="O804" s="42" t="s">
        <v>225</v>
      </c>
      <c r="P804" s="55" t="s">
        <v>225</v>
      </c>
      <c r="Q804" s="232" t="s">
        <v>30</v>
      </c>
      <c r="R804" s="55">
        <v>731162</v>
      </c>
      <c r="S804" s="55" t="s">
        <v>2641</v>
      </c>
      <c r="T804" s="59"/>
      <c r="U804" s="59"/>
      <c r="V804" s="23">
        <f t="shared" si="545"/>
        <v>0</v>
      </c>
      <c r="W804" s="87" t="str">
        <f t="shared" si="546"/>
        <v/>
      </c>
      <c r="X804" s="87">
        <f t="shared" si="547"/>
        <v>0</v>
      </c>
      <c r="Y804" s="6"/>
      <c r="Z804" s="57"/>
      <c r="AA804" s="6"/>
      <c r="AB804" s="6"/>
      <c r="AC804" s="6"/>
      <c r="AD804" s="6"/>
      <c r="AE804" s="6"/>
      <c r="AF804" s="6"/>
      <c r="AG804" s="6"/>
      <c r="AH804" s="6"/>
      <c r="AI804" s="6"/>
      <c r="AJ804" s="6"/>
      <c r="AK804" s="861"/>
    </row>
    <row r="805" spans="3:37" x14ac:dyDescent="0.25">
      <c r="C805" s="46"/>
      <c r="D805" s="46"/>
      <c r="E805" s="46"/>
      <c r="F805" s="46"/>
      <c r="G805" s="46"/>
      <c r="H805" s="46"/>
      <c r="I805" s="46"/>
      <c r="J805" s="46"/>
      <c r="K805" s="46"/>
      <c r="L805" s="46"/>
      <c r="M805" s="46"/>
      <c r="N805" s="46"/>
      <c r="O805" s="42" t="s">
        <v>225</v>
      </c>
      <c r="P805" s="55" t="s">
        <v>225</v>
      </c>
      <c r="Q805" s="232" t="s">
        <v>30</v>
      </c>
      <c r="R805" s="55">
        <v>73117</v>
      </c>
      <c r="S805" s="557" t="s">
        <v>861</v>
      </c>
      <c r="T805" s="59"/>
      <c r="U805" s="59"/>
      <c r="V805" s="23">
        <f t="shared" si="545"/>
        <v>0</v>
      </c>
      <c r="W805" s="87" t="str">
        <f t="shared" si="546"/>
        <v/>
      </c>
      <c r="X805" s="87">
        <f t="shared" si="547"/>
        <v>0</v>
      </c>
      <c r="Y805" s="6"/>
      <c r="Z805" s="57"/>
      <c r="AA805" s="6"/>
      <c r="AB805" s="6"/>
      <c r="AC805" s="6"/>
      <c r="AD805" s="6"/>
      <c r="AE805" s="6"/>
      <c r="AF805" s="6"/>
      <c r="AG805" s="6"/>
      <c r="AH805" s="6"/>
      <c r="AI805" s="6"/>
      <c r="AJ805" s="6"/>
      <c r="AK805" s="861"/>
    </row>
    <row r="806" spans="3:37" x14ac:dyDescent="0.25">
      <c r="C806" s="46"/>
      <c r="D806" s="46"/>
      <c r="E806" s="46"/>
      <c r="F806" s="46"/>
      <c r="G806" s="46"/>
      <c r="H806" s="46"/>
      <c r="I806" s="46"/>
      <c r="J806" s="46"/>
      <c r="K806" s="46"/>
      <c r="L806" s="46"/>
      <c r="M806" s="46"/>
      <c r="N806" s="46"/>
      <c r="O806" s="42" t="s">
        <v>225</v>
      </c>
      <c r="P806" s="55" t="s">
        <v>225</v>
      </c>
      <c r="Q806" s="232" t="s">
        <v>30</v>
      </c>
      <c r="R806" s="55">
        <v>731171</v>
      </c>
      <c r="S806" s="557" t="s">
        <v>1642</v>
      </c>
      <c r="T806" s="59"/>
      <c r="U806" s="59"/>
      <c r="V806" s="23">
        <f t="shared" si="545"/>
        <v>0</v>
      </c>
      <c r="W806" s="87" t="str">
        <f t="shared" si="546"/>
        <v/>
      </c>
      <c r="X806" s="87">
        <f t="shared" si="547"/>
        <v>0</v>
      </c>
      <c r="Y806" s="6"/>
      <c r="Z806" s="57"/>
      <c r="AA806" s="6"/>
      <c r="AB806" s="6"/>
      <c r="AC806" s="6"/>
      <c r="AD806" s="6"/>
      <c r="AE806" s="6"/>
      <c r="AF806" s="6"/>
      <c r="AG806" s="6"/>
      <c r="AH806" s="6"/>
      <c r="AI806" s="6"/>
      <c r="AJ806" s="6"/>
      <c r="AK806" s="861"/>
    </row>
    <row r="807" spans="3:37" x14ac:dyDescent="0.25">
      <c r="C807" s="46"/>
      <c r="D807" s="46"/>
      <c r="E807" s="46"/>
      <c r="F807" s="46"/>
      <c r="G807" s="46"/>
      <c r="H807" s="46"/>
      <c r="I807" s="46"/>
      <c r="J807" s="46"/>
      <c r="K807" s="46"/>
      <c r="L807" s="46"/>
      <c r="M807" s="46"/>
      <c r="N807" s="46"/>
      <c r="O807" s="42" t="s">
        <v>225</v>
      </c>
      <c r="P807" s="55" t="s">
        <v>225</v>
      </c>
      <c r="Q807" s="232" t="s">
        <v>30</v>
      </c>
      <c r="R807" s="55">
        <v>731172</v>
      </c>
      <c r="S807" s="557" t="s">
        <v>1023</v>
      </c>
      <c r="T807" s="59"/>
      <c r="U807" s="59"/>
      <c r="V807" s="23">
        <f t="shared" si="545"/>
        <v>0</v>
      </c>
      <c r="W807" s="87" t="str">
        <f t="shared" si="546"/>
        <v/>
      </c>
      <c r="X807" s="87">
        <f t="shared" si="547"/>
        <v>0</v>
      </c>
      <c r="Y807" s="6"/>
      <c r="Z807" s="57"/>
      <c r="AA807" s="6"/>
      <c r="AB807" s="6"/>
      <c r="AC807" s="6"/>
      <c r="AD807" s="6"/>
      <c r="AE807" s="6"/>
      <c r="AF807" s="6"/>
      <c r="AG807" s="6"/>
      <c r="AH807" s="6"/>
      <c r="AI807" s="6"/>
      <c r="AJ807" s="6"/>
      <c r="AK807" s="861"/>
    </row>
    <row r="808" spans="3:37" x14ac:dyDescent="0.25">
      <c r="C808" s="46"/>
      <c r="D808" s="46"/>
      <c r="E808" s="46"/>
      <c r="F808" s="46"/>
      <c r="G808" s="46"/>
      <c r="H808" s="46"/>
      <c r="I808" s="46"/>
      <c r="J808" s="46"/>
      <c r="K808" s="46"/>
      <c r="L808" s="46"/>
      <c r="M808" s="46"/>
      <c r="N808" s="46"/>
      <c r="O808" s="42" t="s">
        <v>225</v>
      </c>
      <c r="P808" s="55" t="s">
        <v>225</v>
      </c>
      <c r="Q808" s="232" t="s">
        <v>30</v>
      </c>
      <c r="R808" s="55">
        <v>731173</v>
      </c>
      <c r="S808" s="557" t="s">
        <v>1024</v>
      </c>
      <c r="T808" s="59"/>
      <c r="U808" s="59"/>
      <c r="V808" s="23">
        <f t="shared" si="545"/>
        <v>0</v>
      </c>
      <c r="W808" s="87" t="str">
        <f t="shared" si="546"/>
        <v/>
      </c>
      <c r="X808" s="87">
        <f t="shared" si="547"/>
        <v>0</v>
      </c>
      <c r="Y808" s="6"/>
      <c r="Z808" s="57"/>
      <c r="AA808" s="6"/>
      <c r="AB808" s="6"/>
      <c r="AC808" s="6"/>
      <c r="AD808" s="6"/>
      <c r="AE808" s="6"/>
      <c r="AF808" s="6"/>
      <c r="AG808" s="6"/>
      <c r="AH808" s="6"/>
      <c r="AI808" s="6"/>
      <c r="AJ808" s="6"/>
      <c r="AK808" s="861"/>
    </row>
    <row r="809" spans="3:37" x14ac:dyDescent="0.25">
      <c r="C809" s="46"/>
      <c r="D809" s="46"/>
      <c r="E809" s="46"/>
      <c r="F809" s="46"/>
      <c r="G809" s="46"/>
      <c r="H809" s="46"/>
      <c r="I809" s="46"/>
      <c r="J809" s="46"/>
      <c r="K809" s="46"/>
      <c r="L809" s="46"/>
      <c r="M809" s="46"/>
      <c r="N809" s="46"/>
      <c r="O809" s="42" t="s">
        <v>225</v>
      </c>
      <c r="P809" s="55" t="s">
        <v>225</v>
      </c>
      <c r="Q809" s="232" t="s">
        <v>30</v>
      </c>
      <c r="R809" s="55">
        <v>731174</v>
      </c>
      <c r="S809" s="557" t="s">
        <v>2153</v>
      </c>
      <c r="T809" s="59"/>
      <c r="U809" s="59"/>
      <c r="V809" s="23">
        <f t="shared" si="545"/>
        <v>0</v>
      </c>
      <c r="W809" s="87" t="str">
        <f t="shared" si="546"/>
        <v/>
      </c>
      <c r="X809" s="87">
        <f t="shared" si="547"/>
        <v>0</v>
      </c>
      <c r="Y809" s="6"/>
      <c r="Z809" s="57"/>
      <c r="AA809" s="6"/>
      <c r="AB809" s="6"/>
      <c r="AC809" s="6"/>
      <c r="AD809" s="6"/>
      <c r="AE809" s="6"/>
      <c r="AF809" s="6"/>
      <c r="AG809" s="6"/>
      <c r="AH809" s="6"/>
      <c r="AI809" s="6"/>
      <c r="AJ809" s="6"/>
      <c r="AK809" s="861"/>
    </row>
    <row r="810" spans="3:37" x14ac:dyDescent="0.25">
      <c r="C810" s="46"/>
      <c r="D810" s="46"/>
      <c r="E810" s="46"/>
      <c r="F810" s="46"/>
      <c r="G810" s="46"/>
      <c r="H810" s="46"/>
      <c r="I810" s="46"/>
      <c r="J810" s="46"/>
      <c r="K810" s="46"/>
      <c r="L810" s="46"/>
      <c r="M810" s="46"/>
      <c r="N810" s="46"/>
      <c r="O810" s="42" t="s">
        <v>225</v>
      </c>
      <c r="P810" s="55" t="s">
        <v>225</v>
      </c>
      <c r="Q810" s="232" t="s">
        <v>30</v>
      </c>
      <c r="R810" s="55">
        <v>731175</v>
      </c>
      <c r="S810" s="557" t="s">
        <v>862</v>
      </c>
      <c r="T810" s="59"/>
      <c r="U810" s="59"/>
      <c r="V810" s="23">
        <f t="shared" si="545"/>
        <v>0</v>
      </c>
      <c r="W810" s="87" t="str">
        <f t="shared" si="546"/>
        <v/>
      </c>
      <c r="X810" s="87">
        <f t="shared" si="547"/>
        <v>0</v>
      </c>
      <c r="Y810" s="6"/>
      <c r="Z810" s="57"/>
      <c r="AA810" s="6"/>
      <c r="AB810" s="6"/>
      <c r="AC810" s="6"/>
      <c r="AD810" s="6"/>
      <c r="AE810" s="6"/>
      <c r="AF810" s="6"/>
      <c r="AG810" s="6"/>
      <c r="AH810" s="6"/>
      <c r="AI810" s="6"/>
      <c r="AJ810" s="6"/>
      <c r="AK810" s="861"/>
    </row>
    <row r="811" spans="3:37" x14ac:dyDescent="0.25">
      <c r="C811" s="46"/>
      <c r="D811" s="46"/>
      <c r="E811" s="46"/>
      <c r="F811" s="46"/>
      <c r="G811" s="46"/>
      <c r="H811" s="46"/>
      <c r="I811" s="46"/>
      <c r="J811" s="46"/>
      <c r="K811" s="46"/>
      <c r="L811" s="46"/>
      <c r="M811" s="46"/>
      <c r="N811" s="46"/>
      <c r="O811" s="42" t="s">
        <v>225</v>
      </c>
      <c r="P811" s="55" t="s">
        <v>225</v>
      </c>
      <c r="Q811" s="232" t="s">
        <v>30</v>
      </c>
      <c r="R811" s="55">
        <v>731176</v>
      </c>
      <c r="S811" s="557" t="s">
        <v>2154</v>
      </c>
      <c r="T811" s="59"/>
      <c r="U811" s="59"/>
      <c r="V811" s="23">
        <f t="shared" si="545"/>
        <v>0</v>
      </c>
      <c r="W811" s="87" t="str">
        <f t="shared" si="546"/>
        <v/>
      </c>
      <c r="X811" s="87">
        <f t="shared" si="547"/>
        <v>0</v>
      </c>
      <c r="Y811" s="6"/>
      <c r="Z811" s="57"/>
      <c r="AA811" s="6"/>
      <c r="AB811" s="6"/>
      <c r="AC811" s="6"/>
      <c r="AD811" s="6"/>
      <c r="AE811" s="6"/>
      <c r="AF811" s="6"/>
      <c r="AG811" s="6"/>
      <c r="AH811" s="6"/>
      <c r="AI811" s="6"/>
      <c r="AJ811" s="6"/>
      <c r="AK811" s="861"/>
    </row>
    <row r="812" spans="3:37" x14ac:dyDescent="0.25">
      <c r="C812" s="46"/>
      <c r="D812" s="46"/>
      <c r="E812" s="46"/>
      <c r="F812" s="46"/>
      <c r="G812" s="46"/>
      <c r="H812" s="46"/>
      <c r="I812" s="46"/>
      <c r="J812" s="46"/>
      <c r="K812" s="46"/>
      <c r="L812" s="46"/>
      <c r="M812" s="46"/>
      <c r="N812" s="46"/>
      <c r="O812" s="42" t="s">
        <v>225</v>
      </c>
      <c r="P812" s="55" t="s">
        <v>225</v>
      </c>
      <c r="Q812" s="232" t="s">
        <v>30</v>
      </c>
      <c r="R812" s="557">
        <v>731177</v>
      </c>
      <c r="S812" s="557" t="s">
        <v>1978</v>
      </c>
      <c r="T812" s="59"/>
      <c r="U812" s="59"/>
      <c r="V812" s="23">
        <f t="shared" si="545"/>
        <v>0</v>
      </c>
      <c r="W812" s="87" t="str">
        <f t="shared" si="546"/>
        <v/>
      </c>
      <c r="X812" s="87">
        <f t="shared" si="547"/>
        <v>0</v>
      </c>
      <c r="Y812" s="6"/>
      <c r="Z812" s="57"/>
      <c r="AA812" s="6"/>
      <c r="AB812" s="6"/>
      <c r="AC812" s="6"/>
      <c r="AD812" s="6"/>
      <c r="AE812" s="6"/>
      <c r="AF812" s="6"/>
      <c r="AG812" s="6"/>
      <c r="AH812" s="6"/>
      <c r="AI812" s="6"/>
      <c r="AJ812" s="6"/>
      <c r="AK812" s="861"/>
    </row>
    <row r="813" spans="3:37" x14ac:dyDescent="0.25">
      <c r="C813" s="46"/>
      <c r="D813" s="46"/>
      <c r="E813" s="46"/>
      <c r="F813" s="46"/>
      <c r="G813" s="46"/>
      <c r="H813" s="46"/>
      <c r="I813" s="46"/>
      <c r="J813" s="46"/>
      <c r="K813" s="46"/>
      <c r="L813" s="46"/>
      <c r="M813" s="46"/>
      <c r="N813" s="46"/>
      <c r="O813" s="42" t="s">
        <v>225</v>
      </c>
      <c r="P813" s="55" t="s">
        <v>225</v>
      </c>
      <c r="Q813" s="232" t="s">
        <v>30</v>
      </c>
      <c r="R813" s="55">
        <v>731178</v>
      </c>
      <c r="S813" s="557" t="s">
        <v>1184</v>
      </c>
      <c r="T813" s="59"/>
      <c r="U813" s="59"/>
      <c r="V813" s="23">
        <f t="shared" si="545"/>
        <v>0</v>
      </c>
      <c r="W813" s="87" t="str">
        <f t="shared" si="546"/>
        <v/>
      </c>
      <c r="X813" s="87">
        <f t="shared" si="547"/>
        <v>0</v>
      </c>
      <c r="Y813" s="6"/>
      <c r="Z813" s="57"/>
      <c r="AA813" s="6"/>
      <c r="AB813" s="6"/>
      <c r="AC813" s="6"/>
      <c r="AD813" s="6"/>
      <c r="AE813" s="6"/>
      <c r="AF813" s="6"/>
      <c r="AG813" s="6"/>
      <c r="AH813" s="6"/>
      <c r="AI813" s="6"/>
      <c r="AJ813" s="6"/>
      <c r="AK813" s="861"/>
    </row>
    <row r="814" spans="3:37" x14ac:dyDescent="0.25">
      <c r="C814" s="46"/>
      <c r="D814" s="46"/>
      <c r="E814" s="46"/>
      <c r="F814" s="46"/>
      <c r="G814" s="46"/>
      <c r="H814" s="46"/>
      <c r="I814" s="46"/>
      <c r="J814" s="46"/>
      <c r="K814" s="46"/>
      <c r="L814" s="46"/>
      <c r="M814" s="46"/>
      <c r="N814" s="46"/>
      <c r="O814" s="42" t="s">
        <v>225</v>
      </c>
      <c r="P814" s="55" t="s">
        <v>225</v>
      </c>
      <c r="Q814" s="232" t="s">
        <v>30</v>
      </c>
      <c r="R814" s="55">
        <v>731181</v>
      </c>
      <c r="S814" s="55" t="s">
        <v>57</v>
      </c>
      <c r="T814" s="59"/>
      <c r="U814" s="59"/>
      <c r="V814" s="23">
        <f t="shared" si="545"/>
        <v>0</v>
      </c>
      <c r="W814" s="87" t="str">
        <f t="shared" si="546"/>
        <v/>
      </c>
      <c r="X814" s="87">
        <f t="shared" si="547"/>
        <v>0</v>
      </c>
      <c r="Y814" s="6"/>
      <c r="Z814" s="57"/>
      <c r="AA814" s="6"/>
      <c r="AB814" s="6"/>
      <c r="AC814" s="6"/>
      <c r="AD814" s="6"/>
      <c r="AE814" s="6"/>
      <c r="AF814" s="6"/>
      <c r="AG814" s="6"/>
      <c r="AH814" s="6"/>
      <c r="AI814" s="6"/>
      <c r="AJ814" s="6"/>
      <c r="AK814" s="861"/>
    </row>
    <row r="815" spans="3:37" x14ac:dyDescent="0.25">
      <c r="C815" s="46"/>
      <c r="D815" s="46"/>
      <c r="E815" s="46"/>
      <c r="F815" s="46"/>
      <c r="G815" s="46"/>
      <c r="H815" s="46"/>
      <c r="I815" s="46"/>
      <c r="J815" s="46"/>
      <c r="K815" s="46"/>
      <c r="L815" s="46"/>
      <c r="M815" s="46"/>
      <c r="N815" s="46"/>
      <c r="O815" s="42" t="s">
        <v>225</v>
      </c>
      <c r="P815" s="55" t="s">
        <v>225</v>
      </c>
      <c r="Q815" s="232" t="s">
        <v>30</v>
      </c>
      <c r="R815" s="55">
        <v>731182</v>
      </c>
      <c r="S815" s="55" t="s">
        <v>1882</v>
      </c>
      <c r="T815" s="59"/>
      <c r="U815" s="59"/>
      <c r="V815" s="23">
        <f t="shared" si="545"/>
        <v>0</v>
      </c>
      <c r="W815" s="87" t="str">
        <f t="shared" si="546"/>
        <v/>
      </c>
      <c r="X815" s="87">
        <f t="shared" si="547"/>
        <v>0</v>
      </c>
      <c r="Y815" s="6"/>
      <c r="Z815" s="57"/>
      <c r="AA815" s="6"/>
      <c r="AB815" s="6"/>
      <c r="AC815" s="6"/>
      <c r="AD815" s="6"/>
      <c r="AE815" s="6"/>
      <c r="AF815" s="6"/>
      <c r="AG815" s="6"/>
      <c r="AH815" s="6"/>
      <c r="AI815" s="6"/>
      <c r="AJ815" s="6"/>
      <c r="AK815" s="861"/>
    </row>
    <row r="816" spans="3:37" x14ac:dyDescent="0.25">
      <c r="C816" s="46"/>
      <c r="D816" s="46"/>
      <c r="E816" s="46"/>
      <c r="F816" s="46"/>
      <c r="G816" s="46"/>
      <c r="H816" s="46"/>
      <c r="I816" s="46"/>
      <c r="J816" s="46"/>
      <c r="K816" s="46"/>
      <c r="L816" s="46"/>
      <c r="M816" s="46"/>
      <c r="N816" s="46"/>
      <c r="O816" s="42" t="s">
        <v>225</v>
      </c>
      <c r="P816" s="55" t="s">
        <v>225</v>
      </c>
      <c r="Q816" s="232" t="s">
        <v>30</v>
      </c>
      <c r="R816" s="55">
        <v>7312</v>
      </c>
      <c r="S816" s="55" t="s">
        <v>2044</v>
      </c>
      <c r="T816" s="59"/>
      <c r="U816" s="59"/>
      <c r="V816" s="23">
        <f t="shared" si="545"/>
        <v>0</v>
      </c>
      <c r="W816" s="87" t="str">
        <f t="shared" si="546"/>
        <v/>
      </c>
      <c r="X816" s="87">
        <f t="shared" si="547"/>
        <v>0</v>
      </c>
      <c r="Y816" s="6"/>
      <c r="Z816" s="57"/>
      <c r="AA816" s="6"/>
      <c r="AB816" s="6"/>
      <c r="AC816" s="6"/>
      <c r="AD816" s="6"/>
      <c r="AE816" s="6"/>
      <c r="AF816" s="6"/>
      <c r="AG816" s="6"/>
      <c r="AH816" s="6"/>
      <c r="AI816" s="6"/>
      <c r="AJ816" s="6"/>
      <c r="AK816" s="861"/>
    </row>
    <row r="817" spans="3:37" x14ac:dyDescent="0.25">
      <c r="C817" s="46"/>
      <c r="D817" s="46"/>
      <c r="E817" s="46"/>
      <c r="F817" s="46"/>
      <c r="G817" s="46"/>
      <c r="H817" s="46"/>
      <c r="I817" s="46"/>
      <c r="J817" s="46"/>
      <c r="K817" s="46"/>
      <c r="L817" s="46"/>
      <c r="M817" s="46"/>
      <c r="N817" s="46"/>
      <c r="O817" s="42" t="s">
        <v>225</v>
      </c>
      <c r="P817" s="55" t="s">
        <v>225</v>
      </c>
      <c r="Q817" s="232" t="s">
        <v>30</v>
      </c>
      <c r="R817" s="55">
        <v>73121</v>
      </c>
      <c r="S817" s="55" t="s">
        <v>391</v>
      </c>
      <c r="T817" s="59"/>
      <c r="U817" s="59"/>
      <c r="V817" s="23">
        <f t="shared" si="545"/>
        <v>0</v>
      </c>
      <c r="W817" s="87" t="str">
        <f t="shared" si="546"/>
        <v/>
      </c>
      <c r="X817" s="87">
        <f t="shared" si="547"/>
        <v>0</v>
      </c>
      <c r="Y817" s="6"/>
      <c r="Z817" s="57"/>
      <c r="AA817" s="6"/>
      <c r="AB817" s="6"/>
      <c r="AC817" s="6"/>
      <c r="AD817" s="6"/>
      <c r="AE817" s="6"/>
      <c r="AF817" s="6"/>
      <c r="AG817" s="6"/>
      <c r="AH817" s="6"/>
      <c r="AI817" s="6"/>
      <c r="AJ817" s="6"/>
      <c r="AK817" s="861"/>
    </row>
    <row r="818" spans="3:37" x14ac:dyDescent="0.25">
      <c r="C818" s="46"/>
      <c r="D818" s="46"/>
      <c r="E818" s="46"/>
      <c r="F818" s="46"/>
      <c r="G818" s="46"/>
      <c r="H818" s="46"/>
      <c r="I818" s="46"/>
      <c r="J818" s="46"/>
      <c r="K818" s="46"/>
      <c r="L818" s="46"/>
      <c r="M818" s="46"/>
      <c r="N818" s="46"/>
      <c r="O818" s="42" t="s">
        <v>225</v>
      </c>
      <c r="P818" s="55" t="s">
        <v>225</v>
      </c>
      <c r="Q818" s="232" t="s">
        <v>30</v>
      </c>
      <c r="R818" s="55">
        <v>73122</v>
      </c>
      <c r="S818" s="55" t="s">
        <v>822</v>
      </c>
      <c r="T818" s="59"/>
      <c r="U818" s="59"/>
      <c r="V818" s="23">
        <f t="shared" si="545"/>
        <v>0</v>
      </c>
      <c r="W818" s="87" t="str">
        <f t="shared" si="546"/>
        <v/>
      </c>
      <c r="X818" s="87">
        <f t="shared" si="547"/>
        <v>0</v>
      </c>
      <c r="Y818" s="6"/>
      <c r="Z818" s="57"/>
      <c r="AA818" s="6"/>
      <c r="AB818" s="6"/>
      <c r="AC818" s="6"/>
      <c r="AD818" s="6"/>
      <c r="AE818" s="6"/>
      <c r="AF818" s="6"/>
      <c r="AG818" s="6"/>
      <c r="AH818" s="6"/>
      <c r="AI818" s="6"/>
      <c r="AJ818" s="6"/>
      <c r="AK818" s="861"/>
    </row>
    <row r="819" spans="3:37" x14ac:dyDescent="0.25">
      <c r="C819" s="46"/>
      <c r="D819" s="46"/>
      <c r="E819" s="46"/>
      <c r="F819" s="46"/>
      <c r="G819" s="46"/>
      <c r="H819" s="46"/>
      <c r="I819" s="46"/>
      <c r="J819" s="46"/>
      <c r="K819" s="46"/>
      <c r="L819" s="46"/>
      <c r="M819" s="46"/>
      <c r="N819" s="46"/>
      <c r="O819" s="42" t="s">
        <v>225</v>
      </c>
      <c r="P819" s="55" t="s">
        <v>225</v>
      </c>
      <c r="Q819" s="232" t="s">
        <v>30</v>
      </c>
      <c r="R819" s="55">
        <v>731221</v>
      </c>
      <c r="S819" s="55" t="s">
        <v>992</v>
      </c>
      <c r="T819" s="59"/>
      <c r="U819" s="59"/>
      <c r="V819" s="23">
        <f t="shared" si="545"/>
        <v>0</v>
      </c>
      <c r="W819" s="87" t="str">
        <f t="shared" si="546"/>
        <v/>
      </c>
      <c r="X819" s="87">
        <f t="shared" si="547"/>
        <v>0</v>
      </c>
      <c r="Y819" s="6"/>
      <c r="Z819" s="57"/>
      <c r="AA819" s="6"/>
      <c r="AB819" s="6"/>
      <c r="AC819" s="6"/>
      <c r="AD819" s="6"/>
      <c r="AE819" s="6"/>
      <c r="AF819" s="6"/>
      <c r="AG819" s="6"/>
      <c r="AH819" s="6"/>
      <c r="AI819" s="6"/>
      <c r="AJ819" s="6"/>
      <c r="AK819" s="861"/>
    </row>
    <row r="820" spans="3:37" x14ac:dyDescent="0.25">
      <c r="C820" s="46"/>
      <c r="D820" s="46"/>
      <c r="E820" s="46"/>
      <c r="F820" s="46"/>
      <c r="G820" s="46"/>
      <c r="H820" s="46"/>
      <c r="I820" s="46"/>
      <c r="J820" s="46"/>
      <c r="K820" s="46"/>
      <c r="L820" s="46"/>
      <c r="M820" s="46"/>
      <c r="N820" s="46"/>
      <c r="O820" s="42" t="s">
        <v>225</v>
      </c>
      <c r="P820" s="55" t="s">
        <v>225</v>
      </c>
      <c r="Q820" s="232" t="s">
        <v>30</v>
      </c>
      <c r="R820" s="55">
        <v>731222</v>
      </c>
      <c r="S820" s="55" t="s">
        <v>821</v>
      </c>
      <c r="T820" s="59"/>
      <c r="U820" s="59"/>
      <c r="V820" s="23">
        <f t="shared" si="545"/>
        <v>0</v>
      </c>
      <c r="W820" s="87" t="str">
        <f t="shared" si="546"/>
        <v/>
      </c>
      <c r="X820" s="87">
        <f t="shared" si="547"/>
        <v>0</v>
      </c>
      <c r="Y820" s="6"/>
      <c r="Z820" s="57"/>
      <c r="AA820" s="6"/>
      <c r="AB820" s="6"/>
      <c r="AC820" s="6"/>
      <c r="AD820" s="6"/>
      <c r="AE820" s="6"/>
      <c r="AF820" s="6"/>
      <c r="AG820" s="6"/>
      <c r="AH820" s="6"/>
      <c r="AI820" s="6"/>
      <c r="AJ820" s="6"/>
      <c r="AK820" s="861"/>
    </row>
    <row r="821" spans="3:37" x14ac:dyDescent="0.25">
      <c r="C821" s="46"/>
      <c r="D821" s="46"/>
      <c r="E821" s="46"/>
      <c r="F821" s="46"/>
      <c r="G821" s="46"/>
      <c r="H821" s="46"/>
      <c r="I821" s="46"/>
      <c r="J821" s="46"/>
      <c r="K821" s="46"/>
      <c r="L821" s="46"/>
      <c r="M821" s="46"/>
      <c r="N821" s="46"/>
      <c r="O821" s="42" t="s">
        <v>225</v>
      </c>
      <c r="P821" s="55" t="s">
        <v>225</v>
      </c>
      <c r="Q821" s="232" t="s">
        <v>30</v>
      </c>
      <c r="R821" s="55">
        <v>731223</v>
      </c>
      <c r="S821" s="55" t="s">
        <v>1777</v>
      </c>
      <c r="T821" s="59"/>
      <c r="U821" s="59"/>
      <c r="V821" s="23">
        <f t="shared" si="545"/>
        <v>0</v>
      </c>
      <c r="W821" s="87" t="str">
        <f t="shared" si="546"/>
        <v/>
      </c>
      <c r="X821" s="87">
        <f t="shared" si="547"/>
        <v>0</v>
      </c>
      <c r="Y821" s="6"/>
      <c r="Z821" s="57"/>
      <c r="AA821" s="6"/>
      <c r="AB821" s="6"/>
      <c r="AC821" s="6"/>
      <c r="AD821" s="6"/>
      <c r="AE821" s="6"/>
      <c r="AF821" s="6"/>
      <c r="AG821" s="6"/>
      <c r="AH821" s="6"/>
      <c r="AI821" s="6"/>
      <c r="AJ821" s="6"/>
      <c r="AK821" s="861"/>
    </row>
    <row r="822" spans="3:37" x14ac:dyDescent="0.25">
      <c r="C822" s="46"/>
      <c r="D822" s="46"/>
      <c r="E822" s="46"/>
      <c r="F822" s="46"/>
      <c r="G822" s="46"/>
      <c r="H822" s="46"/>
      <c r="I822" s="46"/>
      <c r="J822" s="46"/>
      <c r="K822" s="46"/>
      <c r="L822" s="46"/>
      <c r="M822" s="46"/>
      <c r="N822" s="46"/>
      <c r="O822" s="42" t="s">
        <v>225</v>
      </c>
      <c r="P822" s="55" t="s">
        <v>225</v>
      </c>
      <c r="Q822" s="232" t="s">
        <v>30</v>
      </c>
      <c r="R822" s="55">
        <v>731224</v>
      </c>
      <c r="S822" s="55" t="s">
        <v>2662</v>
      </c>
      <c r="T822" s="59"/>
      <c r="U822" s="59"/>
      <c r="V822" s="23">
        <f t="shared" si="545"/>
        <v>0</v>
      </c>
      <c r="W822" s="87" t="str">
        <f t="shared" si="546"/>
        <v/>
      </c>
      <c r="X822" s="87">
        <f t="shared" si="547"/>
        <v>0</v>
      </c>
      <c r="Y822" s="6"/>
      <c r="Z822" s="57"/>
      <c r="AA822" s="6"/>
      <c r="AB822" s="6"/>
      <c r="AC822" s="6"/>
      <c r="AD822" s="6"/>
      <c r="AE822" s="6"/>
      <c r="AF822" s="6"/>
      <c r="AG822" s="6"/>
      <c r="AH822" s="6"/>
      <c r="AI822" s="6"/>
      <c r="AJ822" s="6"/>
      <c r="AK822" s="861"/>
    </row>
    <row r="823" spans="3:37" x14ac:dyDescent="0.25">
      <c r="C823" s="46"/>
      <c r="D823" s="46"/>
      <c r="E823" s="46"/>
      <c r="F823" s="46"/>
      <c r="G823" s="46"/>
      <c r="H823" s="46"/>
      <c r="I823" s="46"/>
      <c r="J823" s="46"/>
      <c r="K823" s="46"/>
      <c r="L823" s="46"/>
      <c r="M823" s="46"/>
      <c r="N823" s="46"/>
      <c r="O823" s="42" t="s">
        <v>225</v>
      </c>
      <c r="P823" s="55" t="s">
        <v>225</v>
      </c>
      <c r="Q823" s="232" t="s">
        <v>30</v>
      </c>
      <c r="R823" s="55">
        <v>73123</v>
      </c>
      <c r="S823" s="55" t="s">
        <v>569</v>
      </c>
      <c r="T823" s="59"/>
      <c r="U823" s="59"/>
      <c r="V823" s="23">
        <f t="shared" si="545"/>
        <v>0</v>
      </c>
      <c r="W823" s="87" t="str">
        <f t="shared" si="546"/>
        <v/>
      </c>
      <c r="X823" s="87">
        <f t="shared" si="547"/>
        <v>0</v>
      </c>
      <c r="Y823" s="6"/>
      <c r="Z823" s="57"/>
      <c r="AA823" s="6"/>
      <c r="AB823" s="6"/>
      <c r="AC823" s="6"/>
      <c r="AD823" s="6"/>
      <c r="AE823" s="6"/>
      <c r="AF823" s="6"/>
      <c r="AG823" s="6"/>
      <c r="AH823" s="6"/>
      <c r="AI823" s="6"/>
      <c r="AJ823" s="6"/>
      <c r="AK823" s="861"/>
    </row>
    <row r="824" spans="3:37" x14ac:dyDescent="0.25">
      <c r="C824" s="46"/>
      <c r="D824" s="46"/>
      <c r="E824" s="46"/>
      <c r="F824" s="46"/>
      <c r="G824" s="46"/>
      <c r="H824" s="46"/>
      <c r="I824" s="46"/>
      <c r="J824" s="46"/>
      <c r="K824" s="46"/>
      <c r="L824" s="46"/>
      <c r="M824" s="46"/>
      <c r="N824" s="46"/>
      <c r="O824" s="42" t="s">
        <v>225</v>
      </c>
      <c r="P824" s="55" t="s">
        <v>225</v>
      </c>
      <c r="Q824" s="232" t="s">
        <v>30</v>
      </c>
      <c r="R824" s="55">
        <v>73124</v>
      </c>
      <c r="S824" s="55" t="s">
        <v>58</v>
      </c>
      <c r="T824" s="59"/>
      <c r="U824" s="59"/>
      <c r="V824" s="23">
        <f t="shared" si="545"/>
        <v>0</v>
      </c>
      <c r="W824" s="87" t="str">
        <f t="shared" si="546"/>
        <v/>
      </c>
      <c r="X824" s="87">
        <f t="shared" si="547"/>
        <v>0</v>
      </c>
      <c r="Y824" s="6"/>
      <c r="Z824" s="57"/>
      <c r="AA824" s="6"/>
      <c r="AB824" s="6"/>
      <c r="AC824" s="6"/>
      <c r="AD824" s="6"/>
      <c r="AE824" s="6"/>
      <c r="AF824" s="6"/>
      <c r="AG824" s="6"/>
      <c r="AH824" s="6"/>
      <c r="AI824" s="6"/>
      <c r="AJ824" s="6"/>
      <c r="AK824" s="861"/>
    </row>
    <row r="825" spans="3:37" ht="20.399999999999999" x14ac:dyDescent="0.25">
      <c r="C825" s="46"/>
      <c r="D825" s="46"/>
      <c r="E825" s="46"/>
      <c r="F825" s="46"/>
      <c r="G825" s="46"/>
      <c r="H825" s="46"/>
      <c r="I825" s="46"/>
      <c r="J825" s="46"/>
      <c r="K825" s="46"/>
      <c r="L825" s="46"/>
      <c r="M825" s="46"/>
      <c r="N825" s="46"/>
      <c r="O825" s="42" t="s">
        <v>225</v>
      </c>
      <c r="P825" s="55" t="s">
        <v>225</v>
      </c>
      <c r="Q825" s="232" t="s">
        <v>30</v>
      </c>
      <c r="R825" s="55">
        <v>73125</v>
      </c>
      <c r="S825" s="55" t="s">
        <v>1386</v>
      </c>
      <c r="T825" s="59"/>
      <c r="U825" s="59"/>
      <c r="V825" s="23">
        <f t="shared" si="545"/>
        <v>0</v>
      </c>
      <c r="W825" s="87" t="str">
        <f t="shared" si="546"/>
        <v/>
      </c>
      <c r="X825" s="87">
        <f t="shared" si="547"/>
        <v>0</v>
      </c>
      <c r="Y825" s="6"/>
      <c r="Z825" s="57"/>
      <c r="AA825" s="6"/>
      <c r="AB825" s="6"/>
      <c r="AC825" s="6"/>
      <c r="AD825" s="6"/>
      <c r="AE825" s="6"/>
      <c r="AF825" s="6"/>
      <c r="AG825" s="6"/>
      <c r="AH825" s="6"/>
      <c r="AI825" s="6"/>
      <c r="AJ825" s="6"/>
      <c r="AK825" s="861"/>
    </row>
    <row r="826" spans="3:37" ht="20.399999999999999" x14ac:dyDescent="0.25">
      <c r="C826" s="46"/>
      <c r="D826" s="46"/>
      <c r="E826" s="46"/>
      <c r="F826" s="46"/>
      <c r="G826" s="46"/>
      <c r="H826" s="46"/>
      <c r="I826" s="46"/>
      <c r="J826" s="46"/>
      <c r="K826" s="46"/>
      <c r="L826" s="46"/>
      <c r="M826" s="46"/>
      <c r="N826" s="46"/>
      <c r="O826" s="42" t="s">
        <v>225</v>
      </c>
      <c r="P826" s="55" t="s">
        <v>225</v>
      </c>
      <c r="Q826" s="232" t="s">
        <v>30</v>
      </c>
      <c r="R826" s="55">
        <v>731251</v>
      </c>
      <c r="S826" s="55" t="s">
        <v>921</v>
      </c>
      <c r="T826" s="390"/>
      <c r="U826" s="390"/>
      <c r="V826" s="38">
        <f t="shared" si="545"/>
        <v>0</v>
      </c>
      <c r="W826" s="87" t="str">
        <f t="shared" si="546"/>
        <v/>
      </c>
      <c r="X826" s="87">
        <f t="shared" si="547"/>
        <v>0</v>
      </c>
      <c r="Y826" s="6"/>
      <c r="Z826" s="57"/>
      <c r="AA826" s="6"/>
      <c r="AB826" s="6"/>
      <c r="AC826" s="6"/>
      <c r="AD826" s="6"/>
      <c r="AE826" s="6"/>
      <c r="AF826" s="6"/>
      <c r="AG826" s="6"/>
      <c r="AH826" s="6"/>
      <c r="AI826" s="6"/>
      <c r="AJ826" s="6"/>
      <c r="AK826" s="861"/>
    </row>
    <row r="827" spans="3:37" x14ac:dyDescent="0.25">
      <c r="C827" s="46"/>
      <c r="D827" s="46"/>
      <c r="E827" s="46"/>
      <c r="F827" s="46"/>
      <c r="G827" s="46"/>
      <c r="H827" s="46"/>
      <c r="I827" s="46"/>
      <c r="J827" s="46"/>
      <c r="K827" s="46"/>
      <c r="L827" s="46"/>
      <c r="M827" s="46"/>
      <c r="N827" s="46"/>
      <c r="O827" s="42" t="s">
        <v>225</v>
      </c>
      <c r="P827" s="55" t="s">
        <v>225</v>
      </c>
      <c r="Q827" s="232" t="s">
        <v>30</v>
      </c>
      <c r="R827" s="55">
        <v>73126</v>
      </c>
      <c r="S827" s="55" t="s">
        <v>59</v>
      </c>
      <c r="T827" s="390"/>
      <c r="U827" s="390"/>
      <c r="V827" s="38">
        <f t="shared" si="545"/>
        <v>0</v>
      </c>
      <c r="W827" s="87" t="str">
        <f t="shared" si="546"/>
        <v/>
      </c>
      <c r="X827" s="87">
        <f t="shared" si="547"/>
        <v>0</v>
      </c>
      <c r="Y827" s="6"/>
      <c r="Z827" s="57"/>
      <c r="AA827" s="6"/>
      <c r="AB827" s="6"/>
      <c r="AC827" s="6"/>
      <c r="AD827" s="6"/>
      <c r="AE827" s="6"/>
      <c r="AF827" s="6"/>
      <c r="AG827" s="6"/>
      <c r="AH827" s="6"/>
      <c r="AI827" s="6"/>
      <c r="AJ827" s="6"/>
      <c r="AK827" s="861"/>
    </row>
    <row r="828" spans="3:37" x14ac:dyDescent="0.25">
      <c r="C828" s="46"/>
      <c r="D828" s="46"/>
      <c r="E828" s="46"/>
      <c r="F828" s="46"/>
      <c r="G828" s="46"/>
      <c r="H828" s="46"/>
      <c r="I828" s="46"/>
      <c r="J828" s="46"/>
      <c r="K828" s="46"/>
      <c r="L828" s="46"/>
      <c r="M828" s="46"/>
      <c r="N828" s="46"/>
      <c r="O828" s="42" t="s">
        <v>225</v>
      </c>
      <c r="P828" s="55" t="s">
        <v>225</v>
      </c>
      <c r="Q828" s="232" t="s">
        <v>30</v>
      </c>
      <c r="R828" s="55">
        <v>73128</v>
      </c>
      <c r="S828" s="55" t="s">
        <v>177</v>
      </c>
      <c r="T828" s="390"/>
      <c r="U828" s="390"/>
      <c r="V828" s="38">
        <f t="shared" si="545"/>
        <v>0</v>
      </c>
      <c r="W828" s="87" t="str">
        <f t="shared" si="546"/>
        <v/>
      </c>
      <c r="X828" s="87">
        <f t="shared" si="547"/>
        <v>0</v>
      </c>
      <c r="Y828" s="6"/>
      <c r="Z828" s="57"/>
      <c r="AA828" s="6"/>
      <c r="AB828" s="6"/>
      <c r="AC828" s="6"/>
      <c r="AD828" s="6"/>
      <c r="AE828" s="6"/>
      <c r="AF828" s="6"/>
      <c r="AG828" s="6"/>
      <c r="AH828" s="6"/>
      <c r="AI828" s="6"/>
      <c r="AJ828" s="6"/>
      <c r="AK828" s="861"/>
    </row>
    <row r="829" spans="3:37" x14ac:dyDescent="0.25">
      <c r="C829" s="46"/>
      <c r="D829" s="46"/>
      <c r="E829" s="46"/>
      <c r="F829" s="46"/>
      <c r="G829" s="46"/>
      <c r="H829" s="46"/>
      <c r="I829" s="46"/>
      <c r="J829" s="46"/>
      <c r="K829" s="46"/>
      <c r="L829" s="46"/>
      <c r="M829" s="46"/>
      <c r="N829" s="46"/>
      <c r="O829" s="42" t="s">
        <v>225</v>
      </c>
      <c r="P829" s="55" t="s">
        <v>225</v>
      </c>
      <c r="Q829" s="232" t="s">
        <v>30</v>
      </c>
      <c r="R829" s="55">
        <v>7313</v>
      </c>
      <c r="S829" s="55" t="s">
        <v>907</v>
      </c>
      <c r="T829" s="390"/>
      <c r="U829" s="390"/>
      <c r="V829" s="38">
        <f t="shared" si="545"/>
        <v>0</v>
      </c>
      <c r="W829" s="87" t="str">
        <f t="shared" si="546"/>
        <v/>
      </c>
      <c r="X829" s="87">
        <f t="shared" si="547"/>
        <v>0</v>
      </c>
      <c r="Y829" s="6"/>
      <c r="Z829" s="57"/>
      <c r="AA829" s="6"/>
      <c r="AB829" s="6"/>
      <c r="AC829" s="6"/>
      <c r="AD829" s="6"/>
      <c r="AE829" s="6"/>
      <c r="AF829" s="6"/>
      <c r="AG829" s="6"/>
      <c r="AH829" s="6"/>
      <c r="AI829" s="6"/>
      <c r="AJ829" s="6"/>
      <c r="AK829" s="861"/>
    </row>
    <row r="830" spans="3:37" x14ac:dyDescent="0.25">
      <c r="C830" s="46"/>
      <c r="D830" s="46"/>
      <c r="E830" s="46"/>
      <c r="F830" s="46"/>
      <c r="G830" s="46"/>
      <c r="H830" s="46"/>
      <c r="I830" s="46"/>
      <c r="J830" s="46"/>
      <c r="K830" s="46"/>
      <c r="L830" s="46"/>
      <c r="M830" s="46"/>
      <c r="N830" s="46"/>
      <c r="O830" s="42" t="s">
        <v>1557</v>
      </c>
      <c r="P830" s="383">
        <v>732</v>
      </c>
      <c r="Q830" s="232" t="s">
        <v>2008</v>
      </c>
      <c r="R830" s="244">
        <v>732</v>
      </c>
      <c r="S830" s="213" t="s">
        <v>2173</v>
      </c>
      <c r="T830" s="390"/>
      <c r="U830" s="390"/>
      <c r="V830" s="38"/>
      <c r="W830" s="6"/>
      <c r="X830" s="87">
        <f>SUM(V831:V868)</f>
        <v>0</v>
      </c>
      <c r="Y830" s="1"/>
      <c r="Z830" s="58"/>
      <c r="AA830" s="1"/>
      <c r="AB830" s="1"/>
      <c r="AC830" s="23">
        <f>+AA830+AB830+V830+Y830+X830</f>
        <v>0</v>
      </c>
      <c r="AD830" s="38">
        <f>SUM(AF830:AJ830)</f>
        <v>0</v>
      </c>
      <c r="AE830" s="31">
        <f>AC830-AD830</f>
        <v>0</v>
      </c>
      <c r="AF830" s="6"/>
      <c r="AG830" s="6"/>
      <c r="AH830" s="130">
        <f>AC830</f>
        <v>0</v>
      </c>
      <c r="AI830" s="6"/>
      <c r="AJ830" s="6"/>
      <c r="AK830" s="861"/>
    </row>
    <row r="831" spans="3:37" ht="20.399999999999999" x14ac:dyDescent="0.25">
      <c r="C831" s="46"/>
      <c r="D831" s="46"/>
      <c r="E831" s="46"/>
      <c r="F831" s="46"/>
      <c r="G831" s="46"/>
      <c r="H831" s="46"/>
      <c r="I831" s="46"/>
      <c r="J831" s="46"/>
      <c r="K831" s="46"/>
      <c r="L831" s="46"/>
      <c r="M831" s="46"/>
      <c r="N831" s="46"/>
      <c r="O831" s="42" t="s">
        <v>225</v>
      </c>
      <c r="P831" s="55" t="s">
        <v>225</v>
      </c>
      <c r="Q831" s="232" t="s">
        <v>2008</v>
      </c>
      <c r="R831" s="55">
        <v>7321</v>
      </c>
      <c r="S831" s="55" t="s">
        <v>2555</v>
      </c>
      <c r="T831" s="390"/>
      <c r="U831" s="390"/>
      <c r="V831" s="38">
        <f t="shared" ref="V831:V868" si="548">-T831+U831</f>
        <v>0</v>
      </c>
      <c r="W831" s="87" t="str">
        <f t="shared" ref="W831:W868" si="549">+IF(V831=0,"","Regroupement auto en 732")</f>
        <v/>
      </c>
      <c r="X831" s="87">
        <f t="shared" ref="X831:X868" si="550">-V831</f>
        <v>0</v>
      </c>
      <c r="Y831" s="6"/>
      <c r="Z831" s="57"/>
      <c r="AA831" s="6"/>
      <c r="AB831" s="6"/>
      <c r="AC831" s="6"/>
      <c r="AD831" s="6"/>
      <c r="AE831" s="6"/>
      <c r="AF831" s="6"/>
      <c r="AG831" s="6"/>
      <c r="AH831" s="6"/>
      <c r="AI831" s="6"/>
      <c r="AJ831" s="6"/>
      <c r="AK831" s="861"/>
    </row>
    <row r="832" spans="3:37" x14ac:dyDescent="0.25">
      <c r="C832" s="46"/>
      <c r="D832" s="46"/>
      <c r="E832" s="46"/>
      <c r="F832" s="46"/>
      <c r="G832" s="46"/>
      <c r="H832" s="46"/>
      <c r="I832" s="46"/>
      <c r="J832" s="46"/>
      <c r="K832" s="46"/>
      <c r="L832" s="46"/>
      <c r="M832" s="46"/>
      <c r="N832" s="46"/>
      <c r="O832" s="42" t="s">
        <v>225</v>
      </c>
      <c r="P832" s="55" t="s">
        <v>225</v>
      </c>
      <c r="Q832" s="232" t="s">
        <v>2008</v>
      </c>
      <c r="R832" s="55">
        <v>73211</v>
      </c>
      <c r="S832" s="55" t="s">
        <v>60</v>
      </c>
      <c r="T832" s="59"/>
      <c r="U832" s="59"/>
      <c r="V832" s="23">
        <f t="shared" si="548"/>
        <v>0</v>
      </c>
      <c r="W832" s="87" t="str">
        <f t="shared" si="549"/>
        <v/>
      </c>
      <c r="X832" s="87">
        <f t="shared" si="550"/>
        <v>0</v>
      </c>
      <c r="Y832" s="6"/>
      <c r="Z832" s="57"/>
      <c r="AA832" s="6"/>
      <c r="AB832" s="6"/>
      <c r="AC832" s="6"/>
      <c r="AD832" s="6"/>
      <c r="AE832" s="6"/>
      <c r="AF832" s="6"/>
      <c r="AG832" s="6"/>
      <c r="AH832" s="6"/>
      <c r="AI832" s="6"/>
      <c r="AJ832" s="6"/>
      <c r="AK832" s="861"/>
    </row>
    <row r="833" spans="3:37" x14ac:dyDescent="0.25">
      <c r="C833" s="46"/>
      <c r="D833" s="46"/>
      <c r="E833" s="46"/>
      <c r="F833" s="46"/>
      <c r="G833" s="46"/>
      <c r="H833" s="46"/>
      <c r="I833" s="46"/>
      <c r="J833" s="46"/>
      <c r="K833" s="46"/>
      <c r="L833" s="46"/>
      <c r="M833" s="46"/>
      <c r="N833" s="46"/>
      <c r="O833" s="42" t="s">
        <v>225</v>
      </c>
      <c r="P833" s="55" t="s">
        <v>225</v>
      </c>
      <c r="Q833" s="232" t="s">
        <v>2008</v>
      </c>
      <c r="R833" s="55">
        <v>73212</v>
      </c>
      <c r="S833" s="55" t="s">
        <v>61</v>
      </c>
      <c r="T833" s="59"/>
      <c r="U833" s="59"/>
      <c r="V833" s="23">
        <f t="shared" si="548"/>
        <v>0</v>
      </c>
      <c r="W833" s="87" t="str">
        <f t="shared" si="549"/>
        <v/>
      </c>
      <c r="X833" s="87">
        <f t="shared" si="550"/>
        <v>0</v>
      </c>
      <c r="Y833" s="6"/>
      <c r="Z833" s="57"/>
      <c r="AA833" s="6"/>
      <c r="AB833" s="6"/>
      <c r="AC833" s="6"/>
      <c r="AD833" s="6"/>
      <c r="AE833" s="6"/>
      <c r="AF833" s="6"/>
      <c r="AG833" s="6"/>
      <c r="AH833" s="6"/>
      <c r="AI833" s="6"/>
      <c r="AJ833" s="6"/>
      <c r="AK833" s="861"/>
    </row>
    <row r="834" spans="3:37" x14ac:dyDescent="0.25">
      <c r="C834" s="46"/>
      <c r="D834" s="46"/>
      <c r="E834" s="46"/>
      <c r="F834" s="46"/>
      <c r="G834" s="46"/>
      <c r="H834" s="46"/>
      <c r="I834" s="46"/>
      <c r="J834" s="46"/>
      <c r="K834" s="46"/>
      <c r="L834" s="46"/>
      <c r="M834" s="46"/>
      <c r="N834" s="46"/>
      <c r="O834" s="42" t="s">
        <v>225</v>
      </c>
      <c r="P834" s="55" t="s">
        <v>225</v>
      </c>
      <c r="Q834" s="232" t="s">
        <v>2008</v>
      </c>
      <c r="R834" s="55">
        <v>73213</v>
      </c>
      <c r="S834" s="55" t="s">
        <v>570</v>
      </c>
      <c r="T834" s="59"/>
      <c r="U834" s="59"/>
      <c r="V834" s="23">
        <f t="shared" si="548"/>
        <v>0</v>
      </c>
      <c r="W834" s="87" t="str">
        <f t="shared" si="549"/>
        <v/>
      </c>
      <c r="X834" s="87">
        <f t="shared" si="550"/>
        <v>0</v>
      </c>
      <c r="Y834" s="6"/>
      <c r="Z834" s="57"/>
      <c r="AA834" s="6"/>
      <c r="AB834" s="6"/>
      <c r="AC834" s="6"/>
      <c r="AD834" s="6"/>
      <c r="AE834" s="6"/>
      <c r="AF834" s="6"/>
      <c r="AG834" s="6"/>
      <c r="AH834" s="6"/>
      <c r="AI834" s="6"/>
      <c r="AJ834" s="6"/>
      <c r="AK834" s="861"/>
    </row>
    <row r="835" spans="3:37" x14ac:dyDescent="0.25">
      <c r="C835" s="46"/>
      <c r="D835" s="46"/>
      <c r="E835" s="46"/>
      <c r="F835" s="46"/>
      <c r="G835" s="46"/>
      <c r="H835" s="46"/>
      <c r="I835" s="46"/>
      <c r="J835" s="46"/>
      <c r="K835" s="46"/>
      <c r="L835" s="46"/>
      <c r="M835" s="46"/>
      <c r="N835" s="46"/>
      <c r="O835" s="42" t="s">
        <v>225</v>
      </c>
      <c r="P835" s="55" t="s">
        <v>225</v>
      </c>
      <c r="Q835" s="232" t="s">
        <v>2008</v>
      </c>
      <c r="R835" s="55">
        <v>732131</v>
      </c>
      <c r="S835" s="55" t="s">
        <v>2223</v>
      </c>
      <c r="T835" s="59"/>
      <c r="U835" s="59"/>
      <c r="V835" s="23">
        <f t="shared" si="548"/>
        <v>0</v>
      </c>
      <c r="W835" s="87" t="str">
        <f t="shared" si="549"/>
        <v/>
      </c>
      <c r="X835" s="87">
        <f t="shared" si="550"/>
        <v>0</v>
      </c>
      <c r="Y835" s="6"/>
      <c r="Z835" s="57"/>
      <c r="AA835" s="6"/>
      <c r="AB835" s="6"/>
      <c r="AC835" s="6"/>
      <c r="AD835" s="6"/>
      <c r="AE835" s="6"/>
      <c r="AF835" s="6"/>
      <c r="AG835" s="6"/>
      <c r="AH835" s="6"/>
      <c r="AI835" s="6"/>
      <c r="AJ835" s="6"/>
      <c r="AK835" s="861"/>
    </row>
    <row r="836" spans="3:37" x14ac:dyDescent="0.25">
      <c r="C836" s="46"/>
      <c r="D836" s="46"/>
      <c r="E836" s="46"/>
      <c r="F836" s="46"/>
      <c r="G836" s="46"/>
      <c r="H836" s="46"/>
      <c r="I836" s="46"/>
      <c r="J836" s="46"/>
      <c r="K836" s="46"/>
      <c r="L836" s="46"/>
      <c r="M836" s="46"/>
      <c r="N836" s="46"/>
      <c r="O836" s="42" t="s">
        <v>225</v>
      </c>
      <c r="P836" s="55" t="s">
        <v>225</v>
      </c>
      <c r="Q836" s="232" t="s">
        <v>2008</v>
      </c>
      <c r="R836" s="55">
        <v>732132</v>
      </c>
      <c r="S836" s="55" t="s">
        <v>2556</v>
      </c>
      <c r="T836" s="59"/>
      <c r="U836" s="59"/>
      <c r="V836" s="23">
        <f t="shared" si="548"/>
        <v>0</v>
      </c>
      <c r="W836" s="87" t="str">
        <f t="shared" si="549"/>
        <v/>
      </c>
      <c r="X836" s="87">
        <f t="shared" si="550"/>
        <v>0</v>
      </c>
      <c r="Y836" s="6"/>
      <c r="Z836" s="57"/>
      <c r="AA836" s="6"/>
      <c r="AB836" s="6"/>
      <c r="AC836" s="6"/>
      <c r="AD836" s="6"/>
      <c r="AE836" s="6"/>
      <c r="AF836" s="6"/>
      <c r="AG836" s="6"/>
      <c r="AH836" s="6"/>
      <c r="AI836" s="6"/>
      <c r="AJ836" s="6"/>
      <c r="AK836" s="861"/>
    </row>
    <row r="837" spans="3:37" x14ac:dyDescent="0.25">
      <c r="C837" s="46"/>
      <c r="D837" s="46"/>
      <c r="E837" s="46"/>
      <c r="F837" s="46"/>
      <c r="G837" s="46"/>
      <c r="H837" s="46"/>
      <c r="I837" s="46"/>
      <c r="J837" s="46"/>
      <c r="K837" s="46"/>
      <c r="L837" s="46"/>
      <c r="M837" s="46"/>
      <c r="N837" s="46"/>
      <c r="O837" s="42" t="s">
        <v>225</v>
      </c>
      <c r="P837" s="55" t="s">
        <v>225</v>
      </c>
      <c r="Q837" s="232" t="s">
        <v>2008</v>
      </c>
      <c r="R837" s="55">
        <v>73214</v>
      </c>
      <c r="S837" s="55" t="s">
        <v>1244</v>
      </c>
      <c r="T837" s="59"/>
      <c r="U837" s="59"/>
      <c r="V837" s="23">
        <f t="shared" si="548"/>
        <v>0</v>
      </c>
      <c r="W837" s="87" t="str">
        <f t="shared" si="549"/>
        <v/>
      </c>
      <c r="X837" s="87">
        <f t="shared" si="550"/>
        <v>0</v>
      </c>
      <c r="Y837" s="6"/>
      <c r="Z837" s="57"/>
      <c r="AA837" s="6"/>
      <c r="AB837" s="6"/>
      <c r="AC837" s="6"/>
      <c r="AD837" s="6"/>
      <c r="AE837" s="6"/>
      <c r="AF837" s="6"/>
      <c r="AG837" s="6"/>
      <c r="AH837" s="6"/>
      <c r="AI837" s="6"/>
      <c r="AJ837" s="6"/>
      <c r="AK837" s="861"/>
    </row>
    <row r="838" spans="3:37" x14ac:dyDescent="0.25">
      <c r="C838" s="46"/>
      <c r="D838" s="46"/>
      <c r="E838" s="46"/>
      <c r="F838" s="46"/>
      <c r="G838" s="46"/>
      <c r="H838" s="46"/>
      <c r="I838" s="46"/>
      <c r="J838" s="46"/>
      <c r="K838" s="46"/>
      <c r="L838" s="46"/>
      <c r="M838" s="46"/>
      <c r="N838" s="46"/>
      <c r="O838" s="42" t="s">
        <v>225</v>
      </c>
      <c r="P838" s="55" t="s">
        <v>225</v>
      </c>
      <c r="Q838" s="232" t="s">
        <v>2008</v>
      </c>
      <c r="R838" s="55">
        <v>73215</v>
      </c>
      <c r="S838" s="55" t="s">
        <v>1702</v>
      </c>
      <c r="T838" s="59"/>
      <c r="U838" s="59"/>
      <c r="V838" s="23">
        <f t="shared" si="548"/>
        <v>0</v>
      </c>
      <c r="W838" s="87" t="str">
        <f t="shared" si="549"/>
        <v/>
      </c>
      <c r="X838" s="87">
        <f t="shared" si="550"/>
        <v>0</v>
      </c>
      <c r="Y838" s="6"/>
      <c r="Z838" s="57"/>
      <c r="AA838" s="6"/>
      <c r="AB838" s="6"/>
      <c r="AC838" s="6"/>
      <c r="AD838" s="6"/>
      <c r="AE838" s="6"/>
      <c r="AF838" s="6"/>
      <c r="AG838" s="6"/>
      <c r="AH838" s="6"/>
      <c r="AI838" s="6"/>
      <c r="AJ838" s="6"/>
      <c r="AK838" s="861"/>
    </row>
    <row r="839" spans="3:37" x14ac:dyDescent="0.25">
      <c r="C839" s="46"/>
      <c r="D839" s="46"/>
      <c r="E839" s="46"/>
      <c r="F839" s="46"/>
      <c r="G839" s="46"/>
      <c r="H839" s="46"/>
      <c r="I839" s="46"/>
      <c r="J839" s="46"/>
      <c r="K839" s="46"/>
      <c r="L839" s="46"/>
      <c r="M839" s="46"/>
      <c r="N839" s="46"/>
      <c r="O839" s="42" t="s">
        <v>225</v>
      </c>
      <c r="P839" s="55" t="s">
        <v>225</v>
      </c>
      <c r="Q839" s="232" t="s">
        <v>2008</v>
      </c>
      <c r="R839" s="55">
        <v>73216</v>
      </c>
      <c r="S839" s="55" t="s">
        <v>922</v>
      </c>
      <c r="T839" s="59"/>
      <c r="U839" s="59"/>
      <c r="V839" s="23">
        <f t="shared" si="548"/>
        <v>0</v>
      </c>
      <c r="W839" s="87" t="str">
        <f t="shared" si="549"/>
        <v/>
      </c>
      <c r="X839" s="87">
        <f t="shared" si="550"/>
        <v>0</v>
      </c>
      <c r="Y839" s="6"/>
      <c r="Z839" s="57"/>
      <c r="AA839" s="6"/>
      <c r="AB839" s="6"/>
      <c r="AC839" s="6"/>
      <c r="AD839" s="6"/>
      <c r="AE839" s="6"/>
      <c r="AF839" s="6"/>
      <c r="AG839" s="6"/>
      <c r="AH839" s="6"/>
      <c r="AI839" s="6"/>
      <c r="AJ839" s="6"/>
      <c r="AK839" s="861"/>
    </row>
    <row r="840" spans="3:37" x14ac:dyDescent="0.25">
      <c r="C840" s="46"/>
      <c r="D840" s="46"/>
      <c r="E840" s="46"/>
      <c r="F840" s="46"/>
      <c r="G840" s="46"/>
      <c r="H840" s="46"/>
      <c r="I840" s="46"/>
      <c r="J840" s="46"/>
      <c r="K840" s="46"/>
      <c r="L840" s="46"/>
      <c r="M840" s="46"/>
      <c r="N840" s="46"/>
      <c r="O840" s="42" t="s">
        <v>225</v>
      </c>
      <c r="P840" s="55" t="s">
        <v>225</v>
      </c>
      <c r="Q840" s="232" t="s">
        <v>2008</v>
      </c>
      <c r="R840" s="55">
        <v>73218</v>
      </c>
      <c r="S840" s="55" t="s">
        <v>2045</v>
      </c>
      <c r="T840" s="59"/>
      <c r="U840" s="59"/>
      <c r="V840" s="23">
        <f t="shared" si="548"/>
        <v>0</v>
      </c>
      <c r="W840" s="87" t="str">
        <f t="shared" si="549"/>
        <v/>
      </c>
      <c r="X840" s="87">
        <f t="shared" si="550"/>
        <v>0</v>
      </c>
      <c r="Y840" s="6"/>
      <c r="Z840" s="57"/>
      <c r="AA840" s="6"/>
      <c r="AB840" s="6"/>
      <c r="AC840" s="6"/>
      <c r="AD840" s="6"/>
      <c r="AE840" s="6"/>
      <c r="AF840" s="6"/>
      <c r="AG840" s="6"/>
      <c r="AH840" s="6"/>
      <c r="AI840" s="6"/>
      <c r="AJ840" s="6"/>
      <c r="AK840" s="861"/>
    </row>
    <row r="841" spans="3:37" ht="20.399999999999999" x14ac:dyDescent="0.25">
      <c r="C841" s="46"/>
      <c r="D841" s="46"/>
      <c r="E841" s="46"/>
      <c r="F841" s="46"/>
      <c r="G841" s="46"/>
      <c r="H841" s="46"/>
      <c r="I841" s="46"/>
      <c r="J841" s="46"/>
      <c r="K841" s="46"/>
      <c r="L841" s="46"/>
      <c r="M841" s="46"/>
      <c r="N841" s="46"/>
      <c r="O841" s="42" t="s">
        <v>225</v>
      </c>
      <c r="P841" s="55" t="s">
        <v>225</v>
      </c>
      <c r="Q841" s="232" t="s">
        <v>2008</v>
      </c>
      <c r="R841" s="55">
        <v>7322</v>
      </c>
      <c r="S841" s="55" t="s">
        <v>1703</v>
      </c>
      <c r="T841" s="59"/>
      <c r="U841" s="59"/>
      <c r="V841" s="23">
        <f t="shared" si="548"/>
        <v>0</v>
      </c>
      <c r="W841" s="87" t="str">
        <f t="shared" si="549"/>
        <v/>
      </c>
      <c r="X841" s="87">
        <f t="shared" si="550"/>
        <v>0</v>
      </c>
      <c r="Y841" s="6"/>
      <c r="Z841" s="57"/>
      <c r="AA841" s="6"/>
      <c r="AB841" s="6"/>
      <c r="AC841" s="6"/>
      <c r="AD841" s="6"/>
      <c r="AE841" s="6"/>
      <c r="AF841" s="6"/>
      <c r="AG841" s="6"/>
      <c r="AH841" s="6"/>
      <c r="AI841" s="6"/>
      <c r="AJ841" s="6"/>
      <c r="AK841" s="861"/>
    </row>
    <row r="842" spans="3:37" x14ac:dyDescent="0.25">
      <c r="C842" s="46"/>
      <c r="D842" s="46"/>
      <c r="E842" s="46"/>
      <c r="F842" s="46"/>
      <c r="G842" s="46"/>
      <c r="H842" s="46"/>
      <c r="I842" s="46"/>
      <c r="J842" s="46"/>
      <c r="K842" s="46"/>
      <c r="L842" s="46"/>
      <c r="M842" s="46"/>
      <c r="N842" s="46"/>
      <c r="O842" s="42" t="s">
        <v>225</v>
      </c>
      <c r="P842" s="55" t="s">
        <v>225</v>
      </c>
      <c r="Q842" s="232" t="s">
        <v>2008</v>
      </c>
      <c r="R842" s="55">
        <v>73221</v>
      </c>
      <c r="S842" s="55" t="s">
        <v>220</v>
      </c>
      <c r="T842" s="59"/>
      <c r="U842" s="59"/>
      <c r="V842" s="23">
        <f t="shared" si="548"/>
        <v>0</v>
      </c>
      <c r="W842" s="87" t="str">
        <f t="shared" si="549"/>
        <v/>
      </c>
      <c r="X842" s="87">
        <f t="shared" si="550"/>
        <v>0</v>
      </c>
      <c r="Y842" s="6"/>
      <c r="Z842" s="57"/>
      <c r="AA842" s="6"/>
      <c r="AB842" s="6"/>
      <c r="AC842" s="6"/>
      <c r="AD842" s="6"/>
      <c r="AE842" s="6"/>
      <c r="AF842" s="6"/>
      <c r="AG842" s="6"/>
      <c r="AH842" s="6"/>
      <c r="AI842" s="6"/>
      <c r="AJ842" s="6"/>
      <c r="AK842" s="861"/>
    </row>
    <row r="843" spans="3:37" x14ac:dyDescent="0.25">
      <c r="C843" s="46"/>
      <c r="D843" s="46"/>
      <c r="E843" s="46"/>
      <c r="F843" s="46"/>
      <c r="G843" s="46"/>
      <c r="H843" s="46"/>
      <c r="I843" s="46"/>
      <c r="J843" s="46"/>
      <c r="K843" s="46"/>
      <c r="L843" s="46"/>
      <c r="M843" s="46"/>
      <c r="N843" s="46"/>
      <c r="O843" s="42" t="s">
        <v>225</v>
      </c>
      <c r="P843" s="55" t="s">
        <v>225</v>
      </c>
      <c r="Q843" s="232" t="s">
        <v>2008</v>
      </c>
      <c r="R843" s="55">
        <v>732211</v>
      </c>
      <c r="S843" s="55" t="s">
        <v>1078</v>
      </c>
      <c r="T843" s="59"/>
      <c r="U843" s="59"/>
      <c r="V843" s="23">
        <f t="shared" si="548"/>
        <v>0</v>
      </c>
      <c r="W843" s="87" t="str">
        <f t="shared" si="549"/>
        <v/>
      </c>
      <c r="X843" s="87">
        <f t="shared" si="550"/>
        <v>0</v>
      </c>
      <c r="Y843" s="6"/>
      <c r="Z843" s="57"/>
      <c r="AA843" s="6"/>
      <c r="AB843" s="6"/>
      <c r="AC843" s="6"/>
      <c r="AD843" s="6"/>
      <c r="AE843" s="6"/>
      <c r="AF843" s="6"/>
      <c r="AG843" s="6"/>
      <c r="AH843" s="6"/>
      <c r="AI843" s="6"/>
      <c r="AJ843" s="6"/>
      <c r="AK843" s="861"/>
    </row>
    <row r="844" spans="3:37" x14ac:dyDescent="0.25">
      <c r="C844" s="46"/>
      <c r="D844" s="46"/>
      <c r="E844" s="46"/>
      <c r="F844" s="46"/>
      <c r="G844" s="46"/>
      <c r="H844" s="46"/>
      <c r="I844" s="46"/>
      <c r="J844" s="46"/>
      <c r="K844" s="46"/>
      <c r="L844" s="46"/>
      <c r="M844" s="46"/>
      <c r="N844" s="46"/>
      <c r="O844" s="42" t="s">
        <v>225</v>
      </c>
      <c r="P844" s="55" t="s">
        <v>225</v>
      </c>
      <c r="Q844" s="232" t="s">
        <v>2008</v>
      </c>
      <c r="R844" s="55">
        <v>732212</v>
      </c>
      <c r="S844" s="55" t="s">
        <v>1387</v>
      </c>
      <c r="T844" s="59"/>
      <c r="U844" s="59"/>
      <c r="V844" s="23">
        <f t="shared" si="548"/>
        <v>0</v>
      </c>
      <c r="W844" s="87" t="str">
        <f t="shared" si="549"/>
        <v/>
      </c>
      <c r="X844" s="87">
        <f t="shared" si="550"/>
        <v>0</v>
      </c>
      <c r="Y844" s="6"/>
      <c r="Z844" s="57"/>
      <c r="AA844" s="6"/>
      <c r="AB844" s="6"/>
      <c r="AC844" s="6"/>
      <c r="AD844" s="6"/>
      <c r="AE844" s="6"/>
      <c r="AF844" s="6"/>
      <c r="AG844" s="6"/>
      <c r="AH844" s="6"/>
      <c r="AI844" s="6"/>
      <c r="AJ844" s="6"/>
      <c r="AK844" s="861"/>
    </row>
    <row r="845" spans="3:37" x14ac:dyDescent="0.25">
      <c r="C845" s="46"/>
      <c r="D845" s="46"/>
      <c r="E845" s="46"/>
      <c r="F845" s="46"/>
      <c r="G845" s="46"/>
      <c r="H845" s="46"/>
      <c r="I845" s="46"/>
      <c r="J845" s="46"/>
      <c r="K845" s="46"/>
      <c r="L845" s="46"/>
      <c r="M845" s="46"/>
      <c r="N845" s="46"/>
      <c r="O845" s="42" t="s">
        <v>225</v>
      </c>
      <c r="P845" s="55" t="s">
        <v>225</v>
      </c>
      <c r="Q845" s="232" t="s">
        <v>2008</v>
      </c>
      <c r="R845" s="55">
        <v>73222</v>
      </c>
      <c r="S845" s="55" t="s">
        <v>2389</v>
      </c>
      <c r="T845" s="59"/>
      <c r="U845" s="59"/>
      <c r="V845" s="23">
        <f t="shared" si="548"/>
        <v>0</v>
      </c>
      <c r="W845" s="87" t="str">
        <f t="shared" si="549"/>
        <v/>
      </c>
      <c r="X845" s="87">
        <f t="shared" si="550"/>
        <v>0</v>
      </c>
      <c r="Y845" s="6"/>
      <c r="Z845" s="57"/>
      <c r="AA845" s="6"/>
      <c r="AB845" s="6"/>
      <c r="AC845" s="6"/>
      <c r="AD845" s="6"/>
      <c r="AE845" s="6"/>
      <c r="AF845" s="6"/>
      <c r="AG845" s="6"/>
      <c r="AH845" s="6"/>
      <c r="AI845" s="6"/>
      <c r="AJ845" s="6"/>
      <c r="AK845" s="861"/>
    </row>
    <row r="846" spans="3:37" x14ac:dyDescent="0.25">
      <c r="C846" s="46"/>
      <c r="D846" s="46"/>
      <c r="E846" s="46"/>
      <c r="F846" s="46"/>
      <c r="G846" s="46"/>
      <c r="H846" s="46"/>
      <c r="I846" s="46"/>
      <c r="J846" s="46"/>
      <c r="K846" s="46"/>
      <c r="L846" s="46"/>
      <c r="M846" s="46"/>
      <c r="N846" s="46"/>
      <c r="O846" s="42" t="s">
        <v>225</v>
      </c>
      <c r="P846" s="55" t="s">
        <v>225</v>
      </c>
      <c r="Q846" s="232" t="s">
        <v>2008</v>
      </c>
      <c r="R846" s="55">
        <v>73225</v>
      </c>
      <c r="S846" s="55" t="s">
        <v>2224</v>
      </c>
      <c r="T846" s="59"/>
      <c r="U846" s="59"/>
      <c r="V846" s="23">
        <f t="shared" si="548"/>
        <v>0</v>
      </c>
      <c r="W846" s="87" t="str">
        <f t="shared" si="549"/>
        <v/>
      </c>
      <c r="X846" s="87">
        <f t="shared" si="550"/>
        <v>0</v>
      </c>
      <c r="Y846" s="6"/>
      <c r="Z846" s="57"/>
      <c r="AA846" s="6"/>
      <c r="AB846" s="6"/>
      <c r="AC846" s="6"/>
      <c r="AD846" s="6"/>
      <c r="AE846" s="6"/>
      <c r="AF846" s="6"/>
      <c r="AG846" s="6"/>
      <c r="AH846" s="6"/>
      <c r="AI846" s="6"/>
      <c r="AJ846" s="6"/>
      <c r="AK846" s="861"/>
    </row>
    <row r="847" spans="3:37" ht="20.399999999999999" x14ac:dyDescent="0.25">
      <c r="C847" s="46"/>
      <c r="D847" s="46"/>
      <c r="E847" s="46"/>
      <c r="F847" s="46"/>
      <c r="G847" s="46"/>
      <c r="H847" s="46"/>
      <c r="I847" s="46"/>
      <c r="J847" s="46"/>
      <c r="K847" s="46"/>
      <c r="L847" s="46"/>
      <c r="M847" s="46"/>
      <c r="N847" s="46"/>
      <c r="O847" s="42" t="s">
        <v>225</v>
      </c>
      <c r="P847" s="55" t="s">
        <v>225</v>
      </c>
      <c r="Q847" s="232" t="s">
        <v>2008</v>
      </c>
      <c r="R847" s="55">
        <v>7323</v>
      </c>
      <c r="S847" s="55" t="s">
        <v>1538</v>
      </c>
      <c r="T847" s="59"/>
      <c r="U847" s="59"/>
      <c r="V847" s="23">
        <f t="shared" si="548"/>
        <v>0</v>
      </c>
      <c r="W847" s="87" t="str">
        <f t="shared" si="549"/>
        <v/>
      </c>
      <c r="X847" s="87">
        <f t="shared" si="550"/>
        <v>0</v>
      </c>
      <c r="Y847" s="6"/>
      <c r="Z847" s="57"/>
      <c r="AA847" s="6"/>
      <c r="AB847" s="6"/>
      <c r="AC847" s="6"/>
      <c r="AD847" s="6"/>
      <c r="AE847" s="6"/>
      <c r="AF847" s="6"/>
      <c r="AG847" s="6"/>
      <c r="AH847" s="6"/>
      <c r="AI847" s="6"/>
      <c r="AJ847" s="6"/>
      <c r="AK847" s="861"/>
    </row>
    <row r="848" spans="3:37" x14ac:dyDescent="0.25">
      <c r="C848" s="46"/>
      <c r="D848" s="46"/>
      <c r="E848" s="46"/>
      <c r="F848" s="46"/>
      <c r="G848" s="46"/>
      <c r="H848" s="46"/>
      <c r="I848" s="46"/>
      <c r="J848" s="46"/>
      <c r="K848" s="46"/>
      <c r="L848" s="46"/>
      <c r="M848" s="46"/>
      <c r="N848" s="46"/>
      <c r="O848" s="42" t="s">
        <v>225</v>
      </c>
      <c r="P848" s="55" t="s">
        <v>225</v>
      </c>
      <c r="Q848" s="232" t="s">
        <v>2008</v>
      </c>
      <c r="R848" s="55">
        <v>73231</v>
      </c>
      <c r="S848" s="55" t="s">
        <v>1539</v>
      </c>
      <c r="T848" s="59"/>
      <c r="U848" s="59"/>
      <c r="V848" s="23">
        <f t="shared" si="548"/>
        <v>0</v>
      </c>
      <c r="W848" s="87" t="str">
        <f t="shared" si="549"/>
        <v/>
      </c>
      <c r="X848" s="87">
        <f t="shared" si="550"/>
        <v>0</v>
      </c>
      <c r="Y848" s="6"/>
      <c r="Z848" s="57"/>
      <c r="AA848" s="6"/>
      <c r="AB848" s="6"/>
      <c r="AC848" s="6"/>
      <c r="AD848" s="6"/>
      <c r="AE848" s="6"/>
      <c r="AF848" s="6"/>
      <c r="AG848" s="6"/>
      <c r="AH848" s="6"/>
      <c r="AI848" s="6"/>
      <c r="AJ848" s="6"/>
      <c r="AK848" s="861"/>
    </row>
    <row r="849" spans="3:37" x14ac:dyDescent="0.25">
      <c r="C849" s="46"/>
      <c r="D849" s="46"/>
      <c r="E849" s="46"/>
      <c r="F849" s="46"/>
      <c r="G849" s="46"/>
      <c r="H849" s="46"/>
      <c r="I849" s="46"/>
      <c r="J849" s="46"/>
      <c r="K849" s="46"/>
      <c r="L849" s="46"/>
      <c r="M849" s="46"/>
      <c r="N849" s="46"/>
      <c r="O849" s="42" t="s">
        <v>225</v>
      </c>
      <c r="P849" s="55" t="s">
        <v>225</v>
      </c>
      <c r="Q849" s="232" t="s">
        <v>2008</v>
      </c>
      <c r="R849" s="55">
        <v>73232</v>
      </c>
      <c r="S849" s="55" t="s">
        <v>1232</v>
      </c>
      <c r="T849" s="59"/>
      <c r="U849" s="59"/>
      <c r="V849" s="23">
        <f t="shared" si="548"/>
        <v>0</v>
      </c>
      <c r="W849" s="87" t="str">
        <f t="shared" si="549"/>
        <v/>
      </c>
      <c r="X849" s="87">
        <f t="shared" si="550"/>
        <v>0</v>
      </c>
      <c r="Y849" s="6"/>
      <c r="Z849" s="57"/>
      <c r="AA849" s="6"/>
      <c r="AB849" s="6"/>
      <c r="AC849" s="6"/>
      <c r="AD849" s="6"/>
      <c r="AE849" s="6"/>
      <c r="AF849" s="6"/>
      <c r="AG849" s="6"/>
      <c r="AH849" s="6"/>
      <c r="AI849" s="6"/>
      <c r="AJ849" s="6"/>
      <c r="AK849" s="861"/>
    </row>
    <row r="850" spans="3:37" ht="20.399999999999999" x14ac:dyDescent="0.25">
      <c r="C850" s="46"/>
      <c r="D850" s="46"/>
      <c r="E850" s="46"/>
      <c r="F850" s="46"/>
      <c r="G850" s="46"/>
      <c r="H850" s="46"/>
      <c r="I850" s="46"/>
      <c r="J850" s="46"/>
      <c r="K850" s="46"/>
      <c r="L850" s="46"/>
      <c r="M850" s="46"/>
      <c r="N850" s="46"/>
      <c r="O850" s="42" t="s">
        <v>225</v>
      </c>
      <c r="P850" s="55" t="s">
        <v>225</v>
      </c>
      <c r="Q850" s="232" t="s">
        <v>2008</v>
      </c>
      <c r="R850" s="55">
        <v>7324</v>
      </c>
      <c r="S850" s="55" t="s">
        <v>2557</v>
      </c>
      <c r="T850" s="59"/>
      <c r="U850" s="59"/>
      <c r="V850" s="23">
        <f t="shared" si="548"/>
        <v>0</v>
      </c>
      <c r="W850" s="87" t="str">
        <f t="shared" si="549"/>
        <v/>
      </c>
      <c r="X850" s="87">
        <f t="shared" si="550"/>
        <v>0</v>
      </c>
      <c r="Y850" s="6"/>
      <c r="Z850" s="57"/>
      <c r="AA850" s="6"/>
      <c r="AB850" s="6"/>
      <c r="AC850" s="6"/>
      <c r="AD850" s="6"/>
      <c r="AE850" s="6"/>
      <c r="AF850" s="6"/>
      <c r="AG850" s="6"/>
      <c r="AH850" s="6"/>
      <c r="AI850" s="6"/>
      <c r="AJ850" s="6"/>
      <c r="AK850" s="861"/>
    </row>
    <row r="851" spans="3:37" x14ac:dyDescent="0.25">
      <c r="C851" s="46"/>
      <c r="D851" s="46"/>
      <c r="E851" s="46"/>
      <c r="F851" s="46"/>
      <c r="G851" s="46"/>
      <c r="H851" s="46"/>
      <c r="I851" s="46"/>
      <c r="J851" s="46"/>
      <c r="K851" s="46"/>
      <c r="L851" s="46"/>
      <c r="M851" s="46"/>
      <c r="N851" s="46"/>
      <c r="O851" s="42" t="s">
        <v>225</v>
      </c>
      <c r="P851" s="55" t="s">
        <v>225</v>
      </c>
      <c r="Q851" s="232" t="s">
        <v>2008</v>
      </c>
      <c r="R851" s="55">
        <v>73241</v>
      </c>
      <c r="S851" s="55" t="s">
        <v>2558</v>
      </c>
      <c r="T851" s="59"/>
      <c r="U851" s="59"/>
      <c r="V851" s="23">
        <f t="shared" si="548"/>
        <v>0</v>
      </c>
      <c r="W851" s="87" t="str">
        <f t="shared" si="549"/>
        <v/>
      </c>
      <c r="X851" s="87">
        <f t="shared" si="550"/>
        <v>0</v>
      </c>
      <c r="Y851" s="6"/>
      <c r="Z851" s="57"/>
      <c r="AA851" s="6"/>
      <c r="AB851" s="6"/>
      <c r="AC851" s="6"/>
      <c r="AD851" s="6"/>
      <c r="AE851" s="6"/>
      <c r="AF851" s="6"/>
      <c r="AG851" s="6"/>
      <c r="AH851" s="6"/>
      <c r="AI851" s="6"/>
      <c r="AJ851" s="6"/>
      <c r="AK851" s="861"/>
    </row>
    <row r="852" spans="3:37" x14ac:dyDescent="0.25">
      <c r="C852" s="46"/>
      <c r="D852" s="46"/>
      <c r="E852" s="46"/>
      <c r="F852" s="46"/>
      <c r="G852" s="46"/>
      <c r="H852" s="46"/>
      <c r="I852" s="46"/>
      <c r="J852" s="46"/>
      <c r="K852" s="46"/>
      <c r="L852" s="46"/>
      <c r="M852" s="46"/>
      <c r="N852" s="46"/>
      <c r="O852" s="42" t="s">
        <v>225</v>
      </c>
      <c r="P852" s="55" t="s">
        <v>225</v>
      </c>
      <c r="Q852" s="232" t="s">
        <v>2008</v>
      </c>
      <c r="R852" s="55">
        <v>732411</v>
      </c>
      <c r="S852" s="55" t="s">
        <v>1245</v>
      </c>
      <c r="T852" s="59"/>
      <c r="U852" s="59"/>
      <c r="V852" s="23">
        <f t="shared" si="548"/>
        <v>0</v>
      </c>
      <c r="W852" s="87" t="str">
        <f t="shared" si="549"/>
        <v/>
      </c>
      <c r="X852" s="87">
        <f t="shared" si="550"/>
        <v>0</v>
      </c>
      <c r="Y852" s="6"/>
      <c r="Z852" s="57"/>
      <c r="AA852" s="6"/>
      <c r="AB852" s="6"/>
      <c r="AC852" s="6"/>
      <c r="AD852" s="6"/>
      <c r="AE852" s="6"/>
      <c r="AF852" s="6"/>
      <c r="AG852" s="6"/>
      <c r="AH852" s="6"/>
      <c r="AI852" s="6"/>
      <c r="AJ852" s="6"/>
      <c r="AK852" s="861"/>
    </row>
    <row r="853" spans="3:37" x14ac:dyDescent="0.25">
      <c r="C853" s="46"/>
      <c r="D853" s="46"/>
      <c r="E853" s="46"/>
      <c r="F853" s="46"/>
      <c r="G853" s="46"/>
      <c r="H853" s="46"/>
      <c r="I853" s="46"/>
      <c r="J853" s="46"/>
      <c r="K853" s="46"/>
      <c r="L853" s="46"/>
      <c r="M853" s="46"/>
      <c r="N853" s="46"/>
      <c r="O853" s="42" t="s">
        <v>225</v>
      </c>
      <c r="P853" s="55" t="s">
        <v>225</v>
      </c>
      <c r="Q853" s="232" t="s">
        <v>2008</v>
      </c>
      <c r="R853" s="55">
        <v>732412</v>
      </c>
      <c r="S853" s="55" t="s">
        <v>733</v>
      </c>
      <c r="T853" s="59"/>
      <c r="U853" s="59"/>
      <c r="V853" s="23">
        <f t="shared" si="548"/>
        <v>0</v>
      </c>
      <c r="W853" s="87" t="str">
        <f t="shared" si="549"/>
        <v/>
      </c>
      <c r="X853" s="87">
        <f t="shared" si="550"/>
        <v>0</v>
      </c>
      <c r="Y853" s="6"/>
      <c r="Z853" s="57"/>
      <c r="AA853" s="6"/>
      <c r="AB853" s="6"/>
      <c r="AC853" s="6"/>
      <c r="AD853" s="6"/>
      <c r="AE853" s="6"/>
      <c r="AF853" s="6"/>
      <c r="AG853" s="6"/>
      <c r="AH853" s="6"/>
      <c r="AI853" s="6"/>
      <c r="AJ853" s="6"/>
      <c r="AK853" s="861"/>
    </row>
    <row r="854" spans="3:37" ht="20.399999999999999" x14ac:dyDescent="0.25">
      <c r="C854" s="46"/>
      <c r="D854" s="46"/>
      <c r="E854" s="46"/>
      <c r="F854" s="46"/>
      <c r="G854" s="46"/>
      <c r="H854" s="46"/>
      <c r="I854" s="46"/>
      <c r="J854" s="46"/>
      <c r="K854" s="46"/>
      <c r="L854" s="46"/>
      <c r="M854" s="46"/>
      <c r="N854" s="46"/>
      <c r="O854" s="42" t="s">
        <v>225</v>
      </c>
      <c r="P854" s="55" t="s">
        <v>225</v>
      </c>
      <c r="Q854" s="232" t="s">
        <v>2008</v>
      </c>
      <c r="R854" s="55">
        <v>732415</v>
      </c>
      <c r="S854" s="55" t="s">
        <v>392</v>
      </c>
      <c r="T854" s="59"/>
      <c r="U854" s="59"/>
      <c r="V854" s="23">
        <f t="shared" si="548"/>
        <v>0</v>
      </c>
      <c r="W854" s="87" t="str">
        <f t="shared" si="549"/>
        <v/>
      </c>
      <c r="X854" s="87">
        <f t="shared" si="550"/>
        <v>0</v>
      </c>
      <c r="Y854" s="6"/>
      <c r="Z854" s="57"/>
      <c r="AA854" s="6"/>
      <c r="AB854" s="6"/>
      <c r="AC854" s="6"/>
      <c r="AD854" s="6"/>
      <c r="AE854" s="6"/>
      <c r="AF854" s="6"/>
      <c r="AG854" s="6"/>
      <c r="AH854" s="6"/>
      <c r="AI854" s="6"/>
      <c r="AJ854" s="6"/>
      <c r="AK854" s="861"/>
    </row>
    <row r="855" spans="3:37" x14ac:dyDescent="0.25">
      <c r="C855" s="46"/>
      <c r="D855" s="46"/>
      <c r="E855" s="46"/>
      <c r="F855" s="46"/>
      <c r="G855" s="46"/>
      <c r="H855" s="46"/>
      <c r="I855" s="46"/>
      <c r="J855" s="46"/>
      <c r="K855" s="46"/>
      <c r="L855" s="46"/>
      <c r="M855" s="46"/>
      <c r="N855" s="46"/>
      <c r="O855" s="42" t="s">
        <v>225</v>
      </c>
      <c r="P855" s="55" t="s">
        <v>225</v>
      </c>
      <c r="Q855" s="232" t="s">
        <v>2008</v>
      </c>
      <c r="R855" s="55">
        <v>73242</v>
      </c>
      <c r="S855" s="55" t="s">
        <v>393</v>
      </c>
      <c r="T855" s="59"/>
      <c r="U855" s="59"/>
      <c r="V855" s="23">
        <f t="shared" si="548"/>
        <v>0</v>
      </c>
      <c r="W855" s="87" t="str">
        <f t="shared" si="549"/>
        <v/>
      </c>
      <c r="X855" s="87">
        <f t="shared" si="550"/>
        <v>0</v>
      </c>
      <c r="Y855" s="6"/>
      <c r="Z855" s="57"/>
      <c r="AA855" s="6"/>
      <c r="AB855" s="6"/>
      <c r="AC855" s="6"/>
      <c r="AD855" s="6"/>
      <c r="AE855" s="6"/>
      <c r="AF855" s="6"/>
      <c r="AG855" s="6"/>
      <c r="AH855" s="6"/>
      <c r="AI855" s="6"/>
      <c r="AJ855" s="6"/>
      <c r="AK855" s="861"/>
    </row>
    <row r="856" spans="3:37" x14ac:dyDescent="0.25">
      <c r="C856" s="46"/>
      <c r="D856" s="46"/>
      <c r="E856" s="46"/>
      <c r="F856" s="46"/>
      <c r="G856" s="46"/>
      <c r="H856" s="46"/>
      <c r="I856" s="46"/>
      <c r="J856" s="46"/>
      <c r="K856" s="46"/>
      <c r="L856" s="46"/>
      <c r="M856" s="46"/>
      <c r="N856" s="46"/>
      <c r="O856" s="42" t="s">
        <v>225</v>
      </c>
      <c r="P856" s="55" t="s">
        <v>225</v>
      </c>
      <c r="Q856" s="232" t="s">
        <v>2008</v>
      </c>
      <c r="R856" s="55">
        <v>732421</v>
      </c>
      <c r="S856" s="55" t="s">
        <v>732</v>
      </c>
      <c r="T856" s="59"/>
      <c r="U856" s="59"/>
      <c r="V856" s="23">
        <f t="shared" si="548"/>
        <v>0</v>
      </c>
      <c r="W856" s="87" t="str">
        <f t="shared" si="549"/>
        <v/>
      </c>
      <c r="X856" s="87">
        <f t="shared" si="550"/>
        <v>0</v>
      </c>
      <c r="Y856" s="6"/>
      <c r="Z856" s="57"/>
      <c r="AA856" s="6"/>
      <c r="AB856" s="6"/>
      <c r="AC856" s="6"/>
      <c r="AD856" s="6"/>
      <c r="AE856" s="6"/>
      <c r="AF856" s="6"/>
      <c r="AG856" s="6"/>
      <c r="AH856" s="6"/>
      <c r="AI856" s="6"/>
      <c r="AJ856" s="6"/>
      <c r="AK856" s="861"/>
    </row>
    <row r="857" spans="3:37" x14ac:dyDescent="0.25">
      <c r="C857" s="46"/>
      <c r="D857" s="46"/>
      <c r="E857" s="46"/>
      <c r="F857" s="46"/>
      <c r="G857" s="46"/>
      <c r="H857" s="46"/>
      <c r="I857" s="46"/>
      <c r="J857" s="46"/>
      <c r="K857" s="46"/>
      <c r="L857" s="46"/>
      <c r="M857" s="46"/>
      <c r="N857" s="46"/>
      <c r="O857" s="42" t="s">
        <v>225</v>
      </c>
      <c r="P857" s="55" t="s">
        <v>225</v>
      </c>
      <c r="Q857" s="232" t="s">
        <v>2008</v>
      </c>
      <c r="R857" s="55">
        <v>732422</v>
      </c>
      <c r="S857" s="55" t="s">
        <v>569</v>
      </c>
      <c r="T857" s="59"/>
      <c r="U857" s="59"/>
      <c r="V857" s="23">
        <f t="shared" si="548"/>
        <v>0</v>
      </c>
      <c r="W857" s="87" t="str">
        <f t="shared" si="549"/>
        <v/>
      </c>
      <c r="X857" s="87">
        <f t="shared" si="550"/>
        <v>0</v>
      </c>
      <c r="Y857" s="6"/>
      <c r="Z857" s="57"/>
      <c r="AA857" s="6"/>
      <c r="AB857" s="6"/>
      <c r="AC857" s="6"/>
      <c r="AD857" s="6"/>
      <c r="AE857" s="6"/>
      <c r="AF857" s="6"/>
      <c r="AG857" s="6"/>
      <c r="AH857" s="6"/>
      <c r="AI857" s="6"/>
      <c r="AJ857" s="6"/>
      <c r="AK857" s="861"/>
    </row>
    <row r="858" spans="3:37" x14ac:dyDescent="0.25">
      <c r="C858" s="46"/>
      <c r="D858" s="46"/>
      <c r="E858" s="46"/>
      <c r="F858" s="46"/>
      <c r="G858" s="46"/>
      <c r="H858" s="46"/>
      <c r="I858" s="46"/>
      <c r="J858" s="46"/>
      <c r="K858" s="46"/>
      <c r="L858" s="46"/>
      <c r="M858" s="46"/>
      <c r="N858" s="46"/>
      <c r="O858" s="42" t="s">
        <v>225</v>
      </c>
      <c r="P858" s="55" t="s">
        <v>225</v>
      </c>
      <c r="Q858" s="232" t="s">
        <v>2008</v>
      </c>
      <c r="R858" s="55">
        <v>732423</v>
      </c>
      <c r="S858" s="55" t="s">
        <v>58</v>
      </c>
      <c r="T858" s="59"/>
      <c r="U858" s="59"/>
      <c r="V858" s="23">
        <f t="shared" si="548"/>
        <v>0</v>
      </c>
      <c r="W858" s="87" t="str">
        <f t="shared" si="549"/>
        <v/>
      </c>
      <c r="X858" s="87">
        <f t="shared" si="550"/>
        <v>0</v>
      </c>
      <c r="Y858" s="6"/>
      <c r="Z858" s="57"/>
      <c r="AA858" s="6"/>
      <c r="AB858" s="6"/>
      <c r="AC858" s="6"/>
      <c r="AD858" s="6"/>
      <c r="AE858" s="6"/>
      <c r="AF858" s="6"/>
      <c r="AG858" s="6"/>
      <c r="AH858" s="6"/>
      <c r="AI858" s="6"/>
      <c r="AJ858" s="6"/>
      <c r="AK858" s="861"/>
    </row>
    <row r="859" spans="3:37" x14ac:dyDescent="0.25">
      <c r="C859" s="46"/>
      <c r="D859" s="46"/>
      <c r="E859" s="46"/>
      <c r="F859" s="46"/>
      <c r="G859" s="46"/>
      <c r="H859" s="46"/>
      <c r="I859" s="46"/>
      <c r="J859" s="46"/>
      <c r="K859" s="46"/>
      <c r="L859" s="46"/>
      <c r="M859" s="46"/>
      <c r="N859" s="46"/>
      <c r="O859" s="42" t="s">
        <v>225</v>
      </c>
      <c r="P859" s="55" t="s">
        <v>225</v>
      </c>
      <c r="Q859" s="232" t="s">
        <v>2008</v>
      </c>
      <c r="R859" s="55">
        <v>732424</v>
      </c>
      <c r="S859" s="55" t="s">
        <v>1951</v>
      </c>
      <c r="T859" s="59"/>
      <c r="U859" s="59"/>
      <c r="V859" s="23">
        <f t="shared" si="548"/>
        <v>0</v>
      </c>
      <c r="W859" s="87" t="str">
        <f t="shared" si="549"/>
        <v/>
      </c>
      <c r="X859" s="87">
        <f t="shared" si="550"/>
        <v>0</v>
      </c>
      <c r="Y859" s="6"/>
      <c r="Z859" s="57"/>
      <c r="AA859" s="6"/>
      <c r="AB859" s="6"/>
      <c r="AC859" s="6"/>
      <c r="AD859" s="6"/>
      <c r="AE859" s="6"/>
      <c r="AF859" s="6"/>
      <c r="AG859" s="6"/>
      <c r="AH859" s="6"/>
      <c r="AI859" s="6"/>
      <c r="AJ859" s="6"/>
      <c r="AK859" s="861"/>
    </row>
    <row r="860" spans="3:37" x14ac:dyDescent="0.25">
      <c r="C860" s="46"/>
      <c r="D860" s="46"/>
      <c r="E860" s="46"/>
      <c r="F860" s="46"/>
      <c r="G860" s="46"/>
      <c r="H860" s="46"/>
      <c r="I860" s="46"/>
      <c r="J860" s="46"/>
      <c r="K860" s="46"/>
      <c r="L860" s="46"/>
      <c r="M860" s="46"/>
      <c r="N860" s="46"/>
      <c r="O860" s="42" t="s">
        <v>225</v>
      </c>
      <c r="P860" s="55" t="s">
        <v>225</v>
      </c>
      <c r="Q860" s="232" t="s">
        <v>2008</v>
      </c>
      <c r="R860" s="55">
        <v>73243</v>
      </c>
      <c r="S860" s="55" t="s">
        <v>59</v>
      </c>
      <c r="T860" s="59"/>
      <c r="U860" s="59"/>
      <c r="V860" s="23">
        <f t="shared" si="548"/>
        <v>0</v>
      </c>
      <c r="W860" s="87" t="str">
        <f t="shared" si="549"/>
        <v/>
      </c>
      <c r="X860" s="87">
        <f t="shared" si="550"/>
        <v>0</v>
      </c>
      <c r="Y860" s="6"/>
      <c r="Z860" s="57"/>
      <c r="AA860" s="6"/>
      <c r="AB860" s="6"/>
      <c r="AC860" s="6"/>
      <c r="AD860" s="6"/>
      <c r="AE860" s="6"/>
      <c r="AF860" s="6"/>
      <c r="AG860" s="6"/>
      <c r="AH860" s="6"/>
      <c r="AI860" s="6"/>
      <c r="AJ860" s="6"/>
      <c r="AK860" s="861"/>
    </row>
    <row r="861" spans="3:37" x14ac:dyDescent="0.25">
      <c r="C861" s="46"/>
      <c r="D861" s="46"/>
      <c r="E861" s="46"/>
      <c r="F861" s="46"/>
      <c r="G861" s="46"/>
      <c r="H861" s="46"/>
      <c r="I861" s="46"/>
      <c r="J861" s="46"/>
      <c r="K861" s="46"/>
      <c r="L861" s="46"/>
      <c r="M861" s="46"/>
      <c r="N861" s="46"/>
      <c r="O861" s="42" t="s">
        <v>225</v>
      </c>
      <c r="P861" s="55" t="s">
        <v>225</v>
      </c>
      <c r="Q861" s="232" t="s">
        <v>2008</v>
      </c>
      <c r="R861" s="55">
        <v>73244</v>
      </c>
      <c r="S861" s="55" t="s">
        <v>1540</v>
      </c>
      <c r="T861" s="59"/>
      <c r="U861" s="59"/>
      <c r="V861" s="23">
        <f t="shared" si="548"/>
        <v>0</v>
      </c>
      <c r="W861" s="87" t="str">
        <f t="shared" si="549"/>
        <v/>
      </c>
      <c r="X861" s="87">
        <f t="shared" si="550"/>
        <v>0</v>
      </c>
      <c r="Y861" s="6"/>
      <c r="Z861" s="57"/>
      <c r="AA861" s="6"/>
      <c r="AB861" s="6"/>
      <c r="AC861" s="6"/>
      <c r="AD861" s="6"/>
      <c r="AE861" s="6"/>
      <c r="AF861" s="6"/>
      <c r="AG861" s="6"/>
      <c r="AH861" s="6"/>
      <c r="AI861" s="6"/>
      <c r="AJ861" s="6"/>
      <c r="AK861" s="861"/>
    </row>
    <row r="862" spans="3:37" x14ac:dyDescent="0.25">
      <c r="C862" s="46"/>
      <c r="D862" s="46"/>
      <c r="E862" s="46"/>
      <c r="F862" s="46"/>
      <c r="G862" s="46"/>
      <c r="H862" s="46"/>
      <c r="I862" s="46"/>
      <c r="J862" s="46"/>
      <c r="K862" s="46"/>
      <c r="L862" s="46"/>
      <c r="M862" s="46"/>
      <c r="N862" s="46"/>
      <c r="O862" s="42" t="s">
        <v>225</v>
      </c>
      <c r="P862" s="55" t="s">
        <v>225</v>
      </c>
      <c r="Q862" s="232" t="s">
        <v>2008</v>
      </c>
      <c r="R862" s="55">
        <v>73246</v>
      </c>
      <c r="S862" s="55" t="s">
        <v>2390</v>
      </c>
      <c r="T862" s="59"/>
      <c r="U862" s="59"/>
      <c r="V862" s="23">
        <f t="shared" si="548"/>
        <v>0</v>
      </c>
      <c r="W862" s="87" t="str">
        <f t="shared" si="549"/>
        <v/>
      </c>
      <c r="X862" s="87">
        <f t="shared" si="550"/>
        <v>0</v>
      </c>
      <c r="Y862" s="6"/>
      <c r="Z862" s="57"/>
      <c r="AA862" s="6"/>
      <c r="AB862" s="6"/>
      <c r="AC862" s="6"/>
      <c r="AD862" s="6"/>
      <c r="AE862" s="6"/>
      <c r="AF862" s="6"/>
      <c r="AG862" s="6"/>
      <c r="AH862" s="6"/>
      <c r="AI862" s="6"/>
      <c r="AJ862" s="6"/>
      <c r="AK862" s="861"/>
    </row>
    <row r="863" spans="3:37" x14ac:dyDescent="0.25">
      <c r="C863" s="46"/>
      <c r="D863" s="46"/>
      <c r="E863" s="46"/>
      <c r="F863" s="46"/>
      <c r="G863" s="46"/>
      <c r="H863" s="46"/>
      <c r="I863" s="46"/>
      <c r="J863" s="46"/>
      <c r="K863" s="46"/>
      <c r="L863" s="46"/>
      <c r="M863" s="46"/>
      <c r="N863" s="46"/>
      <c r="O863" s="42" t="s">
        <v>225</v>
      </c>
      <c r="P863" s="55" t="s">
        <v>225</v>
      </c>
      <c r="Q863" s="232" t="s">
        <v>2008</v>
      </c>
      <c r="R863" s="55">
        <v>73247</v>
      </c>
      <c r="S863" s="55" t="s">
        <v>571</v>
      </c>
      <c r="T863" s="59"/>
      <c r="U863" s="59"/>
      <c r="V863" s="23">
        <f t="shared" si="548"/>
        <v>0</v>
      </c>
      <c r="W863" s="87" t="str">
        <f t="shared" si="549"/>
        <v/>
      </c>
      <c r="X863" s="87">
        <f t="shared" si="550"/>
        <v>0</v>
      </c>
      <c r="Y863" s="6"/>
      <c r="Z863" s="57"/>
      <c r="AA863" s="6"/>
      <c r="AB863" s="6"/>
      <c r="AC863" s="6"/>
      <c r="AD863" s="6"/>
      <c r="AE863" s="6"/>
      <c r="AF863" s="6"/>
      <c r="AG863" s="6"/>
      <c r="AH863" s="6"/>
      <c r="AI863" s="6"/>
      <c r="AJ863" s="6"/>
      <c r="AK863" s="861"/>
    </row>
    <row r="864" spans="3:37" x14ac:dyDescent="0.25">
      <c r="C864" s="46"/>
      <c r="D864" s="46"/>
      <c r="E864" s="46"/>
      <c r="F864" s="46"/>
      <c r="G864" s="46"/>
      <c r="H864" s="46"/>
      <c r="I864" s="46"/>
      <c r="J864" s="46"/>
      <c r="K864" s="46"/>
      <c r="L864" s="46"/>
      <c r="M864" s="46"/>
      <c r="N864" s="46"/>
      <c r="O864" s="42" t="s">
        <v>225</v>
      </c>
      <c r="P864" s="55" t="s">
        <v>225</v>
      </c>
      <c r="Q864" s="232" t="s">
        <v>2008</v>
      </c>
      <c r="R864" s="55">
        <v>73248</v>
      </c>
      <c r="S864" s="55" t="s">
        <v>177</v>
      </c>
      <c r="T864" s="59"/>
      <c r="U864" s="59"/>
      <c r="V864" s="23">
        <f t="shared" si="548"/>
        <v>0</v>
      </c>
      <c r="W864" s="87" t="str">
        <f t="shared" si="549"/>
        <v/>
      </c>
      <c r="X864" s="87">
        <f t="shared" si="550"/>
        <v>0</v>
      </c>
      <c r="Y864" s="6"/>
      <c r="Z864" s="57"/>
      <c r="AA864" s="6"/>
      <c r="AB864" s="6"/>
      <c r="AC864" s="6"/>
      <c r="AD864" s="6"/>
      <c r="AE864" s="6"/>
      <c r="AF864" s="6"/>
      <c r="AG864" s="6"/>
      <c r="AH864" s="6"/>
      <c r="AI864" s="6"/>
      <c r="AJ864" s="6"/>
      <c r="AK864" s="861"/>
    </row>
    <row r="865" spans="3:37" x14ac:dyDescent="0.25">
      <c r="C865" s="46"/>
      <c r="D865" s="46"/>
      <c r="E865" s="46"/>
      <c r="F865" s="46"/>
      <c r="G865" s="46"/>
      <c r="H865" s="46"/>
      <c r="I865" s="46"/>
      <c r="J865" s="46"/>
      <c r="K865" s="46"/>
      <c r="L865" s="46"/>
      <c r="M865" s="46"/>
      <c r="N865" s="46"/>
      <c r="O865" s="42" t="s">
        <v>225</v>
      </c>
      <c r="P865" s="55" t="s">
        <v>225</v>
      </c>
      <c r="Q865" s="232" t="s">
        <v>2008</v>
      </c>
      <c r="R865" s="55">
        <v>7327</v>
      </c>
      <c r="S865" s="55" t="s">
        <v>1246</v>
      </c>
      <c r="T865" s="59"/>
      <c r="U865" s="59"/>
      <c r="V865" s="23">
        <f t="shared" si="548"/>
        <v>0</v>
      </c>
      <c r="W865" s="87" t="str">
        <f t="shared" si="549"/>
        <v/>
      </c>
      <c r="X865" s="87">
        <f t="shared" si="550"/>
        <v>0</v>
      </c>
      <c r="Y865" s="6"/>
      <c r="Z865" s="57"/>
      <c r="AA865" s="6"/>
      <c r="AB865" s="6"/>
      <c r="AC865" s="6"/>
      <c r="AD865" s="6"/>
      <c r="AE865" s="6"/>
      <c r="AF865" s="6"/>
      <c r="AG865" s="6"/>
      <c r="AH865" s="6"/>
      <c r="AI865" s="6"/>
      <c r="AJ865" s="6"/>
      <c r="AK865" s="861"/>
    </row>
    <row r="866" spans="3:37" x14ac:dyDescent="0.25">
      <c r="C866" s="46"/>
      <c r="D866" s="46"/>
      <c r="E866" s="46"/>
      <c r="F866" s="46"/>
      <c r="G866" s="46"/>
      <c r="H866" s="46"/>
      <c r="I866" s="46"/>
      <c r="J866" s="46"/>
      <c r="K866" s="46"/>
      <c r="L866" s="46"/>
      <c r="M866" s="46"/>
      <c r="N866" s="46"/>
      <c r="O866" s="42" t="s">
        <v>225</v>
      </c>
      <c r="P866" s="55" t="s">
        <v>225</v>
      </c>
      <c r="Q866" s="232" t="s">
        <v>2008</v>
      </c>
      <c r="R866" s="55">
        <v>73271</v>
      </c>
      <c r="S866" s="55" t="s">
        <v>923</v>
      </c>
      <c r="T866" s="59"/>
      <c r="U866" s="59"/>
      <c r="V866" s="23">
        <f t="shared" si="548"/>
        <v>0</v>
      </c>
      <c r="W866" s="87" t="str">
        <f t="shared" si="549"/>
        <v/>
      </c>
      <c r="X866" s="87">
        <f t="shared" si="550"/>
        <v>0</v>
      </c>
      <c r="Y866" s="6"/>
      <c r="Z866" s="57"/>
      <c r="AA866" s="6"/>
      <c r="AB866" s="6"/>
      <c r="AC866" s="6"/>
      <c r="AD866" s="6"/>
      <c r="AE866" s="6"/>
      <c r="AF866" s="6"/>
      <c r="AG866" s="6"/>
      <c r="AH866" s="6"/>
      <c r="AI866" s="6"/>
      <c r="AJ866" s="6"/>
      <c r="AK866" s="861"/>
    </row>
    <row r="867" spans="3:37" x14ac:dyDescent="0.25">
      <c r="C867" s="46"/>
      <c r="D867" s="46"/>
      <c r="E867" s="46"/>
      <c r="F867" s="46"/>
      <c r="G867" s="46"/>
      <c r="H867" s="46"/>
      <c r="I867" s="46"/>
      <c r="J867" s="46"/>
      <c r="K867" s="46"/>
      <c r="L867" s="46"/>
      <c r="M867" s="46"/>
      <c r="N867" s="46"/>
      <c r="O867" s="42" t="s">
        <v>225</v>
      </c>
      <c r="P867" s="55" t="s">
        <v>225</v>
      </c>
      <c r="Q867" s="232" t="s">
        <v>2008</v>
      </c>
      <c r="R867" s="55">
        <v>73272</v>
      </c>
      <c r="S867" s="55" t="s">
        <v>734</v>
      </c>
      <c r="T867" s="59"/>
      <c r="U867" s="59"/>
      <c r="V867" s="23">
        <f t="shared" si="548"/>
        <v>0</v>
      </c>
      <c r="W867" s="87" t="str">
        <f t="shared" si="549"/>
        <v/>
      </c>
      <c r="X867" s="87">
        <f t="shared" si="550"/>
        <v>0</v>
      </c>
      <c r="Y867" s="6"/>
      <c r="Z867" s="57"/>
      <c r="AA867" s="6"/>
      <c r="AB867" s="6"/>
      <c r="AC867" s="6"/>
      <c r="AD867" s="6"/>
      <c r="AE867" s="6"/>
      <c r="AF867" s="6"/>
      <c r="AG867" s="6"/>
      <c r="AH867" s="6"/>
      <c r="AI867" s="6"/>
      <c r="AJ867" s="6"/>
      <c r="AK867" s="861"/>
    </row>
    <row r="868" spans="3:37" x14ac:dyDescent="0.25">
      <c r="C868" s="46"/>
      <c r="D868" s="46"/>
      <c r="E868" s="46"/>
      <c r="F868" s="46"/>
      <c r="G868" s="46"/>
      <c r="H868" s="46"/>
      <c r="I868" s="46"/>
      <c r="J868" s="46"/>
      <c r="K868" s="46"/>
      <c r="L868" s="46"/>
      <c r="M868" s="46"/>
      <c r="N868" s="46"/>
      <c r="O868" s="42" t="s">
        <v>225</v>
      </c>
      <c r="P868" s="55" t="s">
        <v>225</v>
      </c>
      <c r="Q868" s="232" t="s">
        <v>2008</v>
      </c>
      <c r="R868" s="55">
        <v>73273</v>
      </c>
      <c r="S868" s="55" t="s">
        <v>62</v>
      </c>
      <c r="T868" s="59"/>
      <c r="U868" s="59"/>
      <c r="V868" s="23">
        <f t="shared" si="548"/>
        <v>0</v>
      </c>
      <c r="W868" s="87" t="str">
        <f t="shared" si="549"/>
        <v/>
      </c>
      <c r="X868" s="87">
        <f t="shared" si="550"/>
        <v>0</v>
      </c>
      <c r="Y868" s="6"/>
      <c r="Z868" s="57"/>
      <c r="AA868" s="6"/>
      <c r="AB868" s="6"/>
      <c r="AC868" s="6"/>
      <c r="AD868" s="6"/>
      <c r="AE868" s="6"/>
      <c r="AF868" s="6"/>
      <c r="AG868" s="6"/>
      <c r="AH868" s="6"/>
      <c r="AI868" s="6"/>
      <c r="AJ868" s="6"/>
      <c r="AK868" s="861"/>
    </row>
    <row r="869" spans="3:37" ht="20.399999999999999" x14ac:dyDescent="0.25">
      <c r="C869" s="46"/>
      <c r="D869" s="46"/>
      <c r="E869" s="46"/>
      <c r="F869" s="46"/>
      <c r="G869" s="46"/>
      <c r="H869" s="46"/>
      <c r="I869" s="46"/>
      <c r="J869" s="46"/>
      <c r="K869" s="46"/>
      <c r="L869" s="46"/>
      <c r="M869" s="46"/>
      <c r="N869" s="46"/>
      <c r="O869" s="42" t="s">
        <v>1557</v>
      </c>
      <c r="P869" s="137">
        <v>733</v>
      </c>
      <c r="Q869" s="232" t="s">
        <v>2008</v>
      </c>
      <c r="R869" s="244">
        <v>733</v>
      </c>
      <c r="S869" s="213" t="s">
        <v>173</v>
      </c>
      <c r="T869" s="63"/>
      <c r="U869" s="63"/>
      <c r="V869" s="6"/>
      <c r="W869" s="6"/>
      <c r="X869" s="87">
        <f>SUM(V870:V874)</f>
        <v>0</v>
      </c>
      <c r="Y869" s="1"/>
      <c r="Z869" s="58"/>
      <c r="AA869" s="1"/>
      <c r="AB869" s="1"/>
      <c r="AC869" s="23">
        <f>+AA869+AB869+V869+Y869+X869</f>
        <v>0</v>
      </c>
      <c r="AD869" s="38">
        <f>SUM(AF869:AJ869)</f>
        <v>0</v>
      </c>
      <c r="AE869" s="31">
        <f>AC869-AD869</f>
        <v>0</v>
      </c>
      <c r="AF869" s="6"/>
      <c r="AG869" s="6"/>
      <c r="AH869" s="130">
        <f>AC869</f>
        <v>0</v>
      </c>
      <c r="AI869" s="6"/>
      <c r="AJ869" s="6"/>
      <c r="AK869" s="861"/>
    </row>
    <row r="870" spans="3:37" x14ac:dyDescent="0.25">
      <c r="C870" s="46"/>
      <c r="D870" s="46"/>
      <c r="E870" s="46"/>
      <c r="F870" s="46"/>
      <c r="G870" s="46"/>
      <c r="H870" s="46"/>
      <c r="I870" s="46"/>
      <c r="J870" s="46"/>
      <c r="K870" s="46"/>
      <c r="L870" s="46"/>
      <c r="M870" s="46"/>
      <c r="N870" s="46"/>
      <c r="O870" s="42" t="s">
        <v>225</v>
      </c>
      <c r="P870" s="55" t="s">
        <v>225</v>
      </c>
      <c r="Q870" s="232" t="s">
        <v>2008</v>
      </c>
      <c r="R870" s="55">
        <v>7331</v>
      </c>
      <c r="S870" s="55" t="s">
        <v>735</v>
      </c>
      <c r="T870" s="59"/>
      <c r="U870" s="59"/>
      <c r="V870" s="23">
        <f t="shared" ref="V870:V955" si="551">-T870+U870</f>
        <v>0</v>
      </c>
      <c r="W870" s="87" t="str">
        <f t="shared" ref="W870:W874" si="552">+IF(V870=0,"","Regroupement auto en 733")</f>
        <v/>
      </c>
      <c r="X870" s="87">
        <f t="shared" ref="X870:X874" si="553">-V870</f>
        <v>0</v>
      </c>
      <c r="Y870" s="6"/>
      <c r="Z870" s="57"/>
      <c r="AA870" s="6"/>
      <c r="AB870" s="6"/>
      <c r="AC870" s="6"/>
      <c r="AD870" s="6"/>
      <c r="AE870" s="6"/>
      <c r="AF870" s="6"/>
      <c r="AG870" s="6"/>
      <c r="AH870" s="6"/>
      <c r="AI870" s="6"/>
      <c r="AJ870" s="6"/>
      <c r="AK870" s="861"/>
    </row>
    <row r="871" spans="3:37" x14ac:dyDescent="0.25">
      <c r="C871" s="46"/>
      <c r="D871" s="46"/>
      <c r="E871" s="46"/>
      <c r="F871" s="46"/>
      <c r="G871" s="46"/>
      <c r="H871" s="46"/>
      <c r="I871" s="46"/>
      <c r="J871" s="46"/>
      <c r="K871" s="46"/>
      <c r="L871" s="46"/>
      <c r="M871" s="46"/>
      <c r="N871" s="46"/>
      <c r="O871" s="42" t="s">
        <v>225</v>
      </c>
      <c r="P871" s="55" t="s">
        <v>225</v>
      </c>
      <c r="Q871" s="232" t="s">
        <v>2008</v>
      </c>
      <c r="R871" s="55">
        <v>7332</v>
      </c>
      <c r="S871" s="55" t="s">
        <v>1883</v>
      </c>
      <c r="T871" s="59"/>
      <c r="U871" s="59"/>
      <c r="V871" s="23">
        <f t="shared" si="551"/>
        <v>0</v>
      </c>
      <c r="W871" s="87" t="str">
        <f t="shared" si="552"/>
        <v/>
      </c>
      <c r="X871" s="87">
        <f t="shared" si="553"/>
        <v>0</v>
      </c>
      <c r="Y871" s="6"/>
      <c r="Z871" s="57"/>
      <c r="AA871" s="6"/>
      <c r="AB871" s="6"/>
      <c r="AC871" s="6"/>
      <c r="AD871" s="6"/>
      <c r="AE871" s="6"/>
      <c r="AF871" s="6"/>
      <c r="AG871" s="6"/>
      <c r="AH871" s="6"/>
      <c r="AI871" s="6"/>
      <c r="AJ871" s="6"/>
      <c r="AK871" s="861"/>
    </row>
    <row r="872" spans="3:37" ht="20.399999999999999" x14ac:dyDescent="0.25">
      <c r="C872" s="46"/>
      <c r="D872" s="46"/>
      <c r="E872" s="46"/>
      <c r="F872" s="46"/>
      <c r="G872" s="46"/>
      <c r="H872" s="46"/>
      <c r="I872" s="46"/>
      <c r="J872" s="46"/>
      <c r="K872" s="46"/>
      <c r="L872" s="46"/>
      <c r="M872" s="46"/>
      <c r="N872" s="46"/>
      <c r="O872" s="42" t="s">
        <v>225</v>
      </c>
      <c r="P872" s="55" t="s">
        <v>225</v>
      </c>
      <c r="Q872" s="232" t="s">
        <v>2008</v>
      </c>
      <c r="R872" s="55">
        <v>7333</v>
      </c>
      <c r="S872" s="55" t="s">
        <v>1704</v>
      </c>
      <c r="T872" s="59"/>
      <c r="U872" s="59"/>
      <c r="V872" s="23">
        <f t="shared" si="551"/>
        <v>0</v>
      </c>
      <c r="W872" s="87" t="str">
        <f t="shared" si="552"/>
        <v/>
      </c>
      <c r="X872" s="87">
        <f t="shared" si="553"/>
        <v>0</v>
      </c>
      <c r="Y872" s="6"/>
      <c r="Z872" s="57"/>
      <c r="AA872" s="6"/>
      <c r="AB872" s="6"/>
      <c r="AC872" s="6"/>
      <c r="AD872" s="6"/>
      <c r="AE872" s="6"/>
      <c r="AF872" s="6"/>
      <c r="AG872" s="6"/>
      <c r="AH872" s="6"/>
      <c r="AI872" s="6"/>
      <c r="AJ872" s="6"/>
      <c r="AK872" s="861"/>
    </row>
    <row r="873" spans="3:37" ht="20.399999999999999" x14ac:dyDescent="0.25">
      <c r="C873" s="46"/>
      <c r="D873" s="46"/>
      <c r="E873" s="46"/>
      <c r="F873" s="46"/>
      <c r="G873" s="46"/>
      <c r="H873" s="46"/>
      <c r="I873" s="46"/>
      <c r="J873" s="46"/>
      <c r="K873" s="46"/>
      <c r="L873" s="46"/>
      <c r="M873" s="46"/>
      <c r="N873" s="46"/>
      <c r="O873" s="42" t="s">
        <v>225</v>
      </c>
      <c r="P873" s="55" t="s">
        <v>225</v>
      </c>
      <c r="Q873" s="232" t="s">
        <v>2008</v>
      </c>
      <c r="R873" s="55">
        <v>7334</v>
      </c>
      <c r="S873" s="55" t="s">
        <v>1884</v>
      </c>
      <c r="T873" s="59"/>
      <c r="U873" s="59"/>
      <c r="V873" s="23">
        <f t="shared" si="551"/>
        <v>0</v>
      </c>
      <c r="W873" s="87" t="str">
        <f t="shared" si="552"/>
        <v/>
      </c>
      <c r="X873" s="87">
        <f t="shared" si="553"/>
        <v>0</v>
      </c>
      <c r="Y873" s="6"/>
      <c r="Z873" s="57"/>
      <c r="AA873" s="6"/>
      <c r="AB873" s="6"/>
      <c r="AC873" s="6"/>
      <c r="AD873" s="6"/>
      <c r="AE873" s="6"/>
      <c r="AF873" s="6"/>
      <c r="AG873" s="6"/>
      <c r="AH873" s="6"/>
      <c r="AI873" s="6"/>
      <c r="AJ873" s="6"/>
      <c r="AK873" s="861"/>
    </row>
    <row r="874" spans="3:37" x14ac:dyDescent="0.25">
      <c r="C874" s="46"/>
      <c r="D874" s="46"/>
      <c r="E874" s="46"/>
      <c r="F874" s="46"/>
      <c r="G874" s="46"/>
      <c r="H874" s="46"/>
      <c r="I874" s="46"/>
      <c r="J874" s="46"/>
      <c r="K874" s="46"/>
      <c r="L874" s="46"/>
      <c r="M874" s="46"/>
      <c r="N874" s="46"/>
      <c r="O874" s="42" t="s">
        <v>225</v>
      </c>
      <c r="P874" s="55" t="s">
        <v>225</v>
      </c>
      <c r="Q874" s="232" t="s">
        <v>2008</v>
      </c>
      <c r="R874" s="55">
        <v>7338</v>
      </c>
      <c r="S874" s="55" t="s">
        <v>177</v>
      </c>
      <c r="T874" s="59"/>
      <c r="U874" s="59"/>
      <c r="V874" s="23">
        <f t="shared" si="551"/>
        <v>0</v>
      </c>
      <c r="W874" s="87" t="str">
        <f t="shared" si="552"/>
        <v/>
      </c>
      <c r="X874" s="87">
        <f t="shared" si="553"/>
        <v>0</v>
      </c>
      <c r="Y874" s="6"/>
      <c r="Z874" s="57"/>
      <c r="AA874" s="6"/>
      <c r="AB874" s="6"/>
      <c r="AC874" s="6"/>
      <c r="AD874" s="6"/>
      <c r="AE874" s="6"/>
      <c r="AF874" s="6"/>
      <c r="AG874" s="6"/>
      <c r="AH874" s="6"/>
      <c r="AI874" s="6"/>
      <c r="AJ874" s="6"/>
      <c r="AK874" s="861"/>
    </row>
    <row r="875" spans="3:37" x14ac:dyDescent="0.25">
      <c r="C875" s="46"/>
      <c r="D875" s="46"/>
      <c r="E875" s="46"/>
      <c r="F875" s="46"/>
      <c r="G875" s="46"/>
      <c r="H875" s="46"/>
      <c r="I875" s="46"/>
      <c r="J875" s="46"/>
      <c r="K875" s="46"/>
      <c r="L875" s="46"/>
      <c r="M875" s="46"/>
      <c r="N875" s="46"/>
      <c r="O875" s="42" t="s">
        <v>1557</v>
      </c>
      <c r="P875" s="137">
        <v>734</v>
      </c>
      <c r="Q875" s="232" t="s">
        <v>2008</v>
      </c>
      <c r="R875" s="244">
        <v>734</v>
      </c>
      <c r="S875" s="213" t="s">
        <v>533</v>
      </c>
      <c r="T875" s="59"/>
      <c r="U875" s="59"/>
      <c r="V875" s="23">
        <f t="shared" si="551"/>
        <v>0</v>
      </c>
      <c r="W875" s="6"/>
      <c r="X875" s="87">
        <f>SUM(V876:V885)</f>
        <v>0</v>
      </c>
      <c r="Y875" s="1"/>
      <c r="Z875" s="58"/>
      <c r="AA875" s="1"/>
      <c r="AB875" s="1"/>
      <c r="AC875" s="23">
        <f>+AA875+AB875+V875+Y875+X875</f>
        <v>0</v>
      </c>
      <c r="AD875" s="38">
        <f>SUM(AF875:AJ875)</f>
        <v>0</v>
      </c>
      <c r="AE875" s="31">
        <f>AC875-AD875</f>
        <v>0</v>
      </c>
      <c r="AF875" s="6"/>
      <c r="AG875" s="6"/>
      <c r="AH875" s="130">
        <f>AC875</f>
        <v>0</v>
      </c>
      <c r="AI875" s="6"/>
      <c r="AJ875" s="6"/>
      <c r="AK875" s="861"/>
    </row>
    <row r="876" spans="3:37" x14ac:dyDescent="0.25">
      <c r="C876" s="46"/>
      <c r="D876" s="46"/>
      <c r="E876" s="46"/>
      <c r="F876" s="46"/>
      <c r="G876" s="46"/>
      <c r="H876" s="46"/>
      <c r="I876" s="46"/>
      <c r="J876" s="46"/>
      <c r="K876" s="46"/>
      <c r="L876" s="46"/>
      <c r="M876" s="46"/>
      <c r="N876" s="46"/>
      <c r="O876" s="42" t="s">
        <v>225</v>
      </c>
      <c r="P876" s="55" t="s">
        <v>225</v>
      </c>
      <c r="Q876" s="232" t="s">
        <v>2008</v>
      </c>
      <c r="R876" s="55">
        <v>7341</v>
      </c>
      <c r="S876" s="55" t="s">
        <v>572</v>
      </c>
      <c r="T876" s="59"/>
      <c r="U876" s="59"/>
      <c r="V876" s="23">
        <f t="shared" si="551"/>
        <v>0</v>
      </c>
      <c r="W876" s="87" t="str">
        <f t="shared" ref="W876:W885" si="554">+IF(V876=0,"","Regroupement auto en 734")</f>
        <v/>
      </c>
      <c r="X876" s="87">
        <f t="shared" ref="X876:X885" si="555">-V876</f>
        <v>0</v>
      </c>
      <c r="Y876" s="6"/>
      <c r="Z876" s="57"/>
      <c r="AA876" s="6"/>
      <c r="AB876" s="6"/>
      <c r="AC876" s="6"/>
      <c r="AD876" s="6"/>
      <c r="AE876" s="6"/>
      <c r="AF876" s="6"/>
      <c r="AG876" s="6"/>
      <c r="AH876" s="6"/>
      <c r="AI876" s="6"/>
      <c r="AJ876" s="6"/>
      <c r="AK876" s="861"/>
    </row>
    <row r="877" spans="3:37" x14ac:dyDescent="0.25">
      <c r="C877" s="46"/>
      <c r="D877" s="46"/>
      <c r="E877" s="46"/>
      <c r="F877" s="46"/>
      <c r="G877" s="46"/>
      <c r="H877" s="46"/>
      <c r="I877" s="46"/>
      <c r="J877" s="46"/>
      <c r="K877" s="46"/>
      <c r="L877" s="46"/>
      <c r="M877" s="46"/>
      <c r="N877" s="46"/>
      <c r="O877" s="42" t="s">
        <v>225</v>
      </c>
      <c r="P877" s="55" t="s">
        <v>225</v>
      </c>
      <c r="Q877" s="232" t="s">
        <v>2008</v>
      </c>
      <c r="R877" s="55">
        <v>7342</v>
      </c>
      <c r="S877" s="55" t="s">
        <v>1079</v>
      </c>
      <c r="T877" s="59"/>
      <c r="U877" s="59"/>
      <c r="V877" s="23">
        <f t="shared" si="551"/>
        <v>0</v>
      </c>
      <c r="W877" s="87" t="str">
        <f t="shared" si="554"/>
        <v/>
      </c>
      <c r="X877" s="87">
        <f t="shared" si="555"/>
        <v>0</v>
      </c>
      <c r="Y877" s="6"/>
      <c r="Z877" s="57"/>
      <c r="AA877" s="6"/>
      <c r="AB877" s="6"/>
      <c r="AC877" s="6"/>
      <c r="AD877" s="6"/>
      <c r="AE877" s="6"/>
      <c r="AF877" s="6"/>
      <c r="AG877" s="6"/>
      <c r="AH877" s="6"/>
      <c r="AI877" s="6"/>
      <c r="AJ877" s="6"/>
      <c r="AK877" s="861"/>
    </row>
    <row r="878" spans="3:37" x14ac:dyDescent="0.25">
      <c r="C878" s="46"/>
      <c r="D878" s="46"/>
      <c r="E878" s="46"/>
      <c r="F878" s="46"/>
      <c r="G878" s="46"/>
      <c r="H878" s="46"/>
      <c r="I878" s="46"/>
      <c r="J878" s="46"/>
      <c r="K878" s="46"/>
      <c r="L878" s="46"/>
      <c r="M878" s="46"/>
      <c r="N878" s="46"/>
      <c r="O878" s="42" t="s">
        <v>225</v>
      </c>
      <c r="P878" s="55" t="s">
        <v>225</v>
      </c>
      <c r="Q878" s="232" t="s">
        <v>2008</v>
      </c>
      <c r="R878" s="55">
        <v>7343</v>
      </c>
      <c r="S878" s="55" t="s">
        <v>736</v>
      </c>
      <c r="T878" s="59"/>
      <c r="U878" s="59"/>
      <c r="V878" s="23">
        <f t="shared" si="551"/>
        <v>0</v>
      </c>
      <c r="W878" s="87" t="str">
        <f t="shared" si="554"/>
        <v/>
      </c>
      <c r="X878" s="87">
        <f t="shared" si="555"/>
        <v>0</v>
      </c>
      <c r="Y878" s="6"/>
      <c r="Z878" s="57"/>
      <c r="AA878" s="6"/>
      <c r="AB878" s="6"/>
      <c r="AC878" s="6"/>
      <c r="AD878" s="6"/>
      <c r="AE878" s="6"/>
      <c r="AF878" s="6"/>
      <c r="AG878" s="6"/>
      <c r="AH878" s="6"/>
      <c r="AI878" s="6"/>
      <c r="AJ878" s="6"/>
      <c r="AK878" s="861"/>
    </row>
    <row r="879" spans="3:37" x14ac:dyDescent="0.25">
      <c r="C879" s="46"/>
      <c r="D879" s="46"/>
      <c r="E879" s="46"/>
      <c r="F879" s="46"/>
      <c r="G879" s="46"/>
      <c r="H879" s="46"/>
      <c r="I879" s="46"/>
      <c r="J879" s="46"/>
      <c r="K879" s="46"/>
      <c r="L879" s="46"/>
      <c r="M879" s="46"/>
      <c r="N879" s="46"/>
      <c r="O879" s="42" t="s">
        <v>225</v>
      </c>
      <c r="P879" s="55" t="s">
        <v>225</v>
      </c>
      <c r="Q879" s="232" t="s">
        <v>2008</v>
      </c>
      <c r="R879" s="55">
        <v>7344</v>
      </c>
      <c r="S879" s="55" t="s">
        <v>1885</v>
      </c>
      <c r="T879" s="59"/>
      <c r="U879" s="59"/>
      <c r="V879" s="23">
        <f t="shared" si="551"/>
        <v>0</v>
      </c>
      <c r="W879" s="87" t="str">
        <f t="shared" si="554"/>
        <v/>
      </c>
      <c r="X879" s="87">
        <f t="shared" si="555"/>
        <v>0</v>
      </c>
      <c r="Y879" s="6"/>
      <c r="Z879" s="57"/>
      <c r="AA879" s="6"/>
      <c r="AB879" s="6"/>
      <c r="AC879" s="6"/>
      <c r="AD879" s="6"/>
      <c r="AE879" s="6"/>
      <c r="AF879" s="6"/>
      <c r="AG879" s="6"/>
      <c r="AH879" s="6"/>
      <c r="AI879" s="6"/>
      <c r="AJ879" s="6"/>
      <c r="AK879" s="861"/>
    </row>
    <row r="880" spans="3:37" x14ac:dyDescent="0.25">
      <c r="C880" s="46"/>
      <c r="D880" s="46"/>
      <c r="E880" s="46"/>
      <c r="F880" s="46"/>
      <c r="G880" s="46"/>
      <c r="H880" s="46"/>
      <c r="I880" s="46"/>
      <c r="J880" s="46"/>
      <c r="K880" s="46"/>
      <c r="L880" s="46"/>
      <c r="M880" s="46"/>
      <c r="N880" s="46"/>
      <c r="O880" s="42" t="s">
        <v>225</v>
      </c>
      <c r="P880" s="55" t="s">
        <v>225</v>
      </c>
      <c r="Q880" s="232" t="s">
        <v>2008</v>
      </c>
      <c r="R880" s="55">
        <v>7345</v>
      </c>
      <c r="S880" s="55" t="s">
        <v>1541</v>
      </c>
      <c r="T880" s="59"/>
      <c r="U880" s="59"/>
      <c r="V880" s="23">
        <f t="shared" si="551"/>
        <v>0</v>
      </c>
      <c r="W880" s="87" t="str">
        <f t="shared" si="554"/>
        <v/>
      </c>
      <c r="X880" s="87">
        <f t="shared" si="555"/>
        <v>0</v>
      </c>
      <c r="Y880" s="6"/>
      <c r="Z880" s="57"/>
      <c r="AA880" s="6"/>
      <c r="AB880" s="6"/>
      <c r="AC880" s="6"/>
      <c r="AD880" s="6"/>
      <c r="AE880" s="6"/>
      <c r="AF880" s="6"/>
      <c r="AG880" s="6"/>
      <c r="AH880" s="6"/>
      <c r="AI880" s="6"/>
      <c r="AJ880" s="6"/>
      <c r="AK880" s="861"/>
    </row>
    <row r="881" spans="1:38" s="48" customFormat="1" x14ac:dyDescent="0.25">
      <c r="A881"/>
      <c r="C881" s="46"/>
      <c r="D881" s="46"/>
      <c r="E881" s="46"/>
      <c r="F881" s="46"/>
      <c r="G881" s="46"/>
      <c r="H881" s="46"/>
      <c r="I881" s="46"/>
      <c r="J881" s="46"/>
      <c r="K881" s="46"/>
      <c r="L881" s="46"/>
      <c r="M881" s="46"/>
      <c r="N881" s="46"/>
      <c r="O881" s="42" t="s">
        <v>225</v>
      </c>
      <c r="P881" s="55" t="s">
        <v>225</v>
      </c>
      <c r="Q881" s="232" t="s">
        <v>2008</v>
      </c>
      <c r="R881" s="55">
        <v>7346</v>
      </c>
      <c r="S881" s="55" t="s">
        <v>221</v>
      </c>
      <c r="T881" s="390"/>
      <c r="U881" s="390"/>
      <c r="V881" s="38">
        <f t="shared" si="551"/>
        <v>0</v>
      </c>
      <c r="W881" s="87" t="str">
        <f t="shared" si="554"/>
        <v/>
      </c>
      <c r="X881" s="87">
        <f t="shared" si="555"/>
        <v>0</v>
      </c>
      <c r="Y881" s="6"/>
      <c r="Z881" s="57"/>
      <c r="AA881" s="6"/>
      <c r="AB881" s="6"/>
      <c r="AC881" s="6"/>
      <c r="AD881" s="6"/>
      <c r="AE881" s="6"/>
      <c r="AF881" s="6"/>
      <c r="AG881" s="6"/>
      <c r="AH881" s="6"/>
      <c r="AI881" s="6"/>
      <c r="AJ881" s="6"/>
      <c r="AK881" s="861"/>
      <c r="AL881"/>
    </row>
    <row r="882" spans="1:38" s="48" customFormat="1" x14ac:dyDescent="0.25">
      <c r="A882"/>
      <c r="C882" s="46"/>
      <c r="D882" s="46"/>
      <c r="E882" s="46"/>
      <c r="F882" s="46"/>
      <c r="G882" s="46"/>
      <c r="H882" s="46"/>
      <c r="I882" s="46"/>
      <c r="J882" s="46"/>
      <c r="K882" s="46"/>
      <c r="L882" s="46"/>
      <c r="M882" s="46"/>
      <c r="N882" s="46"/>
      <c r="O882" s="42" t="s">
        <v>225</v>
      </c>
      <c r="P882" s="55" t="s">
        <v>225</v>
      </c>
      <c r="Q882" s="232" t="s">
        <v>2008</v>
      </c>
      <c r="R882" s="55">
        <v>7347</v>
      </c>
      <c r="S882" s="55" t="s">
        <v>222</v>
      </c>
      <c r="T882" s="390"/>
      <c r="U882" s="390"/>
      <c r="V882" s="38">
        <f t="shared" si="551"/>
        <v>0</v>
      </c>
      <c r="W882" s="87" t="str">
        <f t="shared" si="554"/>
        <v/>
      </c>
      <c r="X882" s="87">
        <f t="shared" si="555"/>
        <v>0</v>
      </c>
      <c r="Y882" s="6"/>
      <c r="Z882" s="57"/>
      <c r="AA882" s="6"/>
      <c r="AB882" s="6"/>
      <c r="AC882" s="6"/>
      <c r="AD882" s="6"/>
      <c r="AE882" s="6"/>
      <c r="AF882" s="6"/>
      <c r="AG882" s="6"/>
      <c r="AH882" s="6"/>
      <c r="AI882" s="6"/>
      <c r="AJ882" s="6"/>
      <c r="AK882" s="861"/>
      <c r="AL882"/>
    </row>
    <row r="883" spans="1:38" s="48" customFormat="1" x14ac:dyDescent="0.25">
      <c r="A883"/>
      <c r="C883" s="46"/>
      <c r="D883" s="46"/>
      <c r="E883" s="46"/>
      <c r="F883" s="46"/>
      <c r="G883" s="46"/>
      <c r="H883" s="46"/>
      <c r="I883" s="46"/>
      <c r="J883" s="46"/>
      <c r="K883" s="46"/>
      <c r="L883" s="46"/>
      <c r="M883" s="46"/>
      <c r="N883" s="46"/>
      <c r="O883" s="42" t="s">
        <v>225</v>
      </c>
      <c r="P883" s="55" t="s">
        <v>225</v>
      </c>
      <c r="Q883" s="232" t="s">
        <v>2008</v>
      </c>
      <c r="R883" s="55">
        <v>7348</v>
      </c>
      <c r="S883" s="55" t="s">
        <v>2559</v>
      </c>
      <c r="T883" s="390"/>
      <c r="U883" s="390"/>
      <c r="V883" s="38">
        <f t="shared" si="551"/>
        <v>0</v>
      </c>
      <c r="W883" s="87" t="str">
        <f t="shared" si="554"/>
        <v/>
      </c>
      <c r="X883" s="87">
        <f t="shared" si="555"/>
        <v>0</v>
      </c>
      <c r="Y883" s="6"/>
      <c r="Z883" s="57"/>
      <c r="AA883" s="6"/>
      <c r="AB883" s="6"/>
      <c r="AC883" s="6"/>
      <c r="AD883" s="6"/>
      <c r="AE883" s="6"/>
      <c r="AF883" s="6"/>
      <c r="AG883" s="6"/>
      <c r="AH883" s="6"/>
      <c r="AI883" s="6"/>
      <c r="AJ883" s="6"/>
      <c r="AK883" s="861"/>
      <c r="AL883"/>
    </row>
    <row r="884" spans="1:38" s="48" customFormat="1" x14ac:dyDescent="0.25">
      <c r="A884"/>
      <c r="C884" s="46"/>
      <c r="D884" s="46"/>
      <c r="E884" s="46"/>
      <c r="F884" s="46"/>
      <c r="G884" s="46"/>
      <c r="H884" s="46"/>
      <c r="I884" s="46"/>
      <c r="J884" s="46"/>
      <c r="K884" s="46"/>
      <c r="L884" s="46"/>
      <c r="M884" s="46"/>
      <c r="N884" s="46"/>
      <c r="O884" s="42" t="s">
        <v>225</v>
      </c>
      <c r="P884" s="55" t="s">
        <v>225</v>
      </c>
      <c r="Q884" s="232" t="s">
        <v>2008</v>
      </c>
      <c r="R884" s="55">
        <v>73481</v>
      </c>
      <c r="S884" s="55" t="s">
        <v>2046</v>
      </c>
      <c r="T884" s="390"/>
      <c r="U884" s="390"/>
      <c r="V884" s="38">
        <f t="shared" si="551"/>
        <v>0</v>
      </c>
      <c r="W884" s="87" t="str">
        <f t="shared" si="554"/>
        <v/>
      </c>
      <c r="X884" s="87">
        <f t="shared" si="555"/>
        <v>0</v>
      </c>
      <c r="Y884" s="6"/>
      <c r="Z884" s="57"/>
      <c r="AA884" s="6"/>
      <c r="AB884" s="6"/>
      <c r="AC884" s="6"/>
      <c r="AD884" s="6"/>
      <c r="AE884" s="6"/>
      <c r="AF884" s="6"/>
      <c r="AG884" s="6"/>
      <c r="AH884" s="6"/>
      <c r="AI884" s="6"/>
      <c r="AJ884" s="6"/>
      <c r="AK884" s="861"/>
      <c r="AL884"/>
    </row>
    <row r="885" spans="1:38" s="48" customFormat="1" x14ac:dyDescent="0.25">
      <c r="A885"/>
      <c r="C885" s="46"/>
      <c r="D885" s="46"/>
      <c r="E885" s="46"/>
      <c r="F885" s="46"/>
      <c r="G885" s="46"/>
      <c r="H885" s="46"/>
      <c r="I885" s="46"/>
      <c r="J885" s="46"/>
      <c r="K885" s="46"/>
      <c r="L885" s="46"/>
      <c r="M885" s="46"/>
      <c r="N885" s="46"/>
      <c r="O885" s="42" t="s">
        <v>225</v>
      </c>
      <c r="P885" s="55" t="s">
        <v>225</v>
      </c>
      <c r="Q885" s="232" t="s">
        <v>2008</v>
      </c>
      <c r="R885" s="55">
        <v>73488</v>
      </c>
      <c r="S885" s="55" t="s">
        <v>177</v>
      </c>
      <c r="T885" s="390"/>
      <c r="U885" s="390"/>
      <c r="V885" s="38">
        <f t="shared" si="551"/>
        <v>0</v>
      </c>
      <c r="W885" s="87" t="str">
        <f t="shared" si="554"/>
        <v/>
      </c>
      <c r="X885" s="87">
        <f t="shared" si="555"/>
        <v>0</v>
      </c>
      <c r="Y885" s="6"/>
      <c r="Z885" s="57"/>
      <c r="AA885" s="6"/>
      <c r="AB885" s="6"/>
      <c r="AC885" s="6"/>
      <c r="AD885" s="6"/>
      <c r="AE885" s="6"/>
      <c r="AF885" s="6"/>
      <c r="AG885" s="6"/>
      <c r="AH885" s="6"/>
      <c r="AI885" s="6"/>
      <c r="AJ885" s="6"/>
      <c r="AK885" s="861"/>
      <c r="AL885"/>
    </row>
    <row r="886" spans="1:38" x14ac:dyDescent="0.25">
      <c r="C886" s="46"/>
      <c r="D886" s="46"/>
      <c r="E886" s="46"/>
      <c r="F886" s="46"/>
      <c r="G886" s="46"/>
      <c r="H886" s="46"/>
      <c r="I886" s="46"/>
      <c r="J886" s="46"/>
      <c r="K886" s="46"/>
      <c r="L886" s="46"/>
      <c r="M886" s="46"/>
      <c r="N886" s="46"/>
      <c r="O886" s="42" t="s">
        <v>1557</v>
      </c>
      <c r="P886" s="137">
        <v>735</v>
      </c>
      <c r="Q886" s="232" t="s">
        <v>2008</v>
      </c>
      <c r="R886" s="244">
        <v>735</v>
      </c>
      <c r="S886" s="213" t="s">
        <v>2345</v>
      </c>
      <c r="T886" s="390"/>
      <c r="U886" s="390"/>
      <c r="V886" s="38">
        <f t="shared" si="551"/>
        <v>0</v>
      </c>
      <c r="W886" s="6"/>
      <c r="X886" s="87">
        <f>SUM(V887:V890)</f>
        <v>0</v>
      </c>
      <c r="Y886" s="1"/>
      <c r="Z886" s="58"/>
      <c r="AA886" s="1"/>
      <c r="AB886" s="1"/>
      <c r="AC886" s="23">
        <f>+AA886+AB886+V886+Y886+X886</f>
        <v>0</v>
      </c>
      <c r="AD886" s="38">
        <f>SUM(AF886:AJ886)</f>
        <v>0</v>
      </c>
      <c r="AE886" s="31">
        <f>AC886-AD886</f>
        <v>0</v>
      </c>
      <c r="AF886" s="6"/>
      <c r="AG886" s="6"/>
      <c r="AH886" s="130">
        <f>AC886</f>
        <v>0</v>
      </c>
      <c r="AI886" s="6"/>
      <c r="AJ886" s="6"/>
      <c r="AK886" s="861"/>
    </row>
    <row r="887" spans="1:38" x14ac:dyDescent="0.25">
      <c r="C887" s="46"/>
      <c r="D887" s="46"/>
      <c r="E887" s="46"/>
      <c r="F887" s="46"/>
      <c r="G887" s="46"/>
      <c r="H887" s="46"/>
      <c r="I887" s="46"/>
      <c r="J887" s="46"/>
      <c r="K887" s="46"/>
      <c r="L887" s="46"/>
      <c r="M887" s="46"/>
      <c r="N887" s="46"/>
      <c r="O887" s="42" t="s">
        <v>225</v>
      </c>
      <c r="P887" s="55" t="s">
        <v>225</v>
      </c>
      <c r="Q887" s="232" t="s">
        <v>2008</v>
      </c>
      <c r="R887" s="55">
        <v>7351</v>
      </c>
      <c r="S887" s="55" t="s">
        <v>2225</v>
      </c>
      <c r="T887" s="390"/>
      <c r="U887" s="390"/>
      <c r="V887" s="38">
        <f t="shared" si="551"/>
        <v>0</v>
      </c>
      <c r="W887" s="87" t="str">
        <f t="shared" ref="W887:W890" si="556">+IF(V887=0,"","Regroupement auto en 735")</f>
        <v/>
      </c>
      <c r="X887" s="87">
        <f t="shared" ref="X887:X890" si="557">-V887</f>
        <v>0</v>
      </c>
      <c r="Y887" s="6"/>
      <c r="Z887" s="57"/>
      <c r="AA887" s="6"/>
      <c r="AB887" s="6"/>
      <c r="AC887" s="6"/>
      <c r="AD887" s="6"/>
      <c r="AE887" s="6"/>
      <c r="AF887" s="6"/>
      <c r="AG887" s="6"/>
      <c r="AH887" s="6"/>
      <c r="AI887" s="6"/>
      <c r="AJ887" s="6"/>
      <c r="AK887" s="861"/>
    </row>
    <row r="888" spans="1:38" x14ac:dyDescent="0.25">
      <c r="C888" s="46"/>
      <c r="D888" s="46"/>
      <c r="E888" s="46"/>
      <c r="F888" s="46"/>
      <c r="G888" s="46"/>
      <c r="H888" s="46"/>
      <c r="I888" s="46"/>
      <c r="J888" s="46"/>
      <c r="K888" s="46"/>
      <c r="L888" s="46"/>
      <c r="M888" s="46"/>
      <c r="N888" s="46"/>
      <c r="O888" s="42" t="s">
        <v>225</v>
      </c>
      <c r="P888" s="55" t="s">
        <v>225</v>
      </c>
      <c r="Q888" s="232" t="s">
        <v>2008</v>
      </c>
      <c r="R888" s="55">
        <v>73511</v>
      </c>
      <c r="S888" s="55" t="s">
        <v>63</v>
      </c>
      <c r="T888" s="390"/>
      <c r="U888" s="390"/>
      <c r="V888" s="38">
        <f t="shared" si="551"/>
        <v>0</v>
      </c>
      <c r="W888" s="87" t="str">
        <f t="shared" si="556"/>
        <v/>
      </c>
      <c r="X888" s="87">
        <f t="shared" si="557"/>
        <v>0</v>
      </c>
      <c r="Y888" s="6"/>
      <c r="Z888" s="57"/>
      <c r="AA888" s="6"/>
      <c r="AB888" s="6"/>
      <c r="AC888" s="6"/>
      <c r="AD888" s="6"/>
      <c r="AE888" s="6"/>
      <c r="AF888" s="6"/>
      <c r="AG888" s="6"/>
      <c r="AH888" s="6"/>
      <c r="AI888" s="6"/>
      <c r="AJ888" s="6"/>
      <c r="AK888" s="861"/>
    </row>
    <row r="889" spans="1:38" x14ac:dyDescent="0.25">
      <c r="C889" s="46"/>
      <c r="D889" s="46"/>
      <c r="E889" s="46"/>
      <c r="F889" s="46"/>
      <c r="G889" s="46"/>
      <c r="H889" s="46"/>
      <c r="I889" s="46"/>
      <c r="J889" s="46"/>
      <c r="K889" s="46"/>
      <c r="L889" s="46"/>
      <c r="M889" s="46"/>
      <c r="N889" s="46"/>
      <c r="O889" s="42" t="s">
        <v>225</v>
      </c>
      <c r="P889" s="55" t="s">
        <v>225</v>
      </c>
      <c r="Q889" s="232" t="s">
        <v>2008</v>
      </c>
      <c r="R889" s="55">
        <v>73512</v>
      </c>
      <c r="S889" s="55" t="s">
        <v>64</v>
      </c>
      <c r="T889" s="390"/>
      <c r="U889" s="390"/>
      <c r="V889" s="38">
        <f t="shared" si="551"/>
        <v>0</v>
      </c>
      <c r="W889" s="87" t="str">
        <f t="shared" si="556"/>
        <v/>
      </c>
      <c r="X889" s="87">
        <f t="shared" si="557"/>
        <v>0</v>
      </c>
      <c r="Y889" s="6"/>
      <c r="Z889" s="57"/>
      <c r="AA889" s="6"/>
      <c r="AB889" s="6"/>
      <c r="AC889" s="6"/>
      <c r="AD889" s="6"/>
      <c r="AE889" s="6"/>
      <c r="AF889" s="6"/>
      <c r="AG889" s="6"/>
      <c r="AH889" s="6"/>
      <c r="AI889" s="6"/>
      <c r="AJ889" s="6"/>
      <c r="AK889" s="861"/>
    </row>
    <row r="890" spans="1:38" x14ac:dyDescent="0.25">
      <c r="C890" s="46"/>
      <c r="D890" s="46"/>
      <c r="E890" s="46"/>
      <c r="F890" s="46"/>
      <c r="G890" s="46"/>
      <c r="H890" s="46"/>
      <c r="I890" s="46"/>
      <c r="J890" s="46"/>
      <c r="K890" s="46"/>
      <c r="L890" s="46"/>
      <c r="M890" s="46"/>
      <c r="N890" s="46"/>
      <c r="O890" s="42" t="s">
        <v>225</v>
      </c>
      <c r="P890" s="55" t="s">
        <v>225</v>
      </c>
      <c r="Q890" s="232" t="s">
        <v>2008</v>
      </c>
      <c r="R890" s="55">
        <v>7358</v>
      </c>
      <c r="S890" s="55" t="s">
        <v>177</v>
      </c>
      <c r="T890" s="390"/>
      <c r="U890" s="390"/>
      <c r="V890" s="38">
        <f t="shared" si="551"/>
        <v>0</v>
      </c>
      <c r="W890" s="87" t="str">
        <f t="shared" si="556"/>
        <v/>
      </c>
      <c r="X890" s="87">
        <f t="shared" si="557"/>
        <v>0</v>
      </c>
      <c r="Y890" s="6"/>
      <c r="Z890" s="57"/>
      <c r="AA890" s="6"/>
      <c r="AB890" s="6"/>
      <c r="AC890" s="6"/>
      <c r="AD890" s="6"/>
      <c r="AE890" s="6"/>
      <c r="AF890" s="6"/>
      <c r="AG890" s="6"/>
      <c r="AH890" s="6"/>
      <c r="AI890" s="6"/>
      <c r="AJ890" s="6"/>
      <c r="AK890" s="861"/>
    </row>
    <row r="891" spans="1:38" x14ac:dyDescent="0.25">
      <c r="C891" s="46"/>
      <c r="D891" s="46"/>
      <c r="E891" s="46"/>
      <c r="F891" s="46"/>
      <c r="G891" s="46"/>
      <c r="H891" s="46"/>
      <c r="I891" s="46"/>
      <c r="J891" s="46"/>
      <c r="K891" s="46"/>
      <c r="L891" s="46"/>
      <c r="M891" s="46"/>
      <c r="N891" s="46"/>
      <c r="O891" s="42" t="s">
        <v>1557</v>
      </c>
      <c r="P891" s="170">
        <v>7471</v>
      </c>
      <c r="Q891" s="232" t="s">
        <v>30</v>
      </c>
      <c r="R891" s="170">
        <v>7471</v>
      </c>
      <c r="S891" s="291" t="s">
        <v>535</v>
      </c>
      <c r="T891" s="390"/>
      <c r="U891" s="390"/>
      <c r="V891" s="38">
        <f t="shared" si="551"/>
        <v>0</v>
      </c>
      <c r="W891" s="6"/>
      <c r="X891" s="6"/>
      <c r="Y891" s="1"/>
      <c r="Z891" s="58"/>
      <c r="AA891" s="1"/>
      <c r="AB891" s="1"/>
      <c r="AC891" s="23">
        <f t="shared" ref="AC891:AC892" si="558">+AA891+AB891+V891+Y891+X891</f>
        <v>0</v>
      </c>
      <c r="AD891" s="38">
        <f t="shared" ref="AD891:AD892" si="559">SUM(AF891:AJ891)</f>
        <v>0</v>
      </c>
      <c r="AE891" s="31">
        <f t="shared" ref="AE891:AE892" si="560">AC891-AD891</f>
        <v>0</v>
      </c>
      <c r="AF891" s="1"/>
      <c r="AG891" s="1"/>
      <c r="AH891" s="1"/>
      <c r="AI891" s="1"/>
      <c r="AJ891" s="6"/>
      <c r="AK891" s="861"/>
    </row>
    <row r="892" spans="1:38" x14ac:dyDescent="0.25">
      <c r="C892" s="46"/>
      <c r="D892" s="46"/>
      <c r="E892" s="46"/>
      <c r="F892" s="46"/>
      <c r="G892" s="46"/>
      <c r="H892" s="46"/>
      <c r="I892" s="46"/>
      <c r="J892" s="46"/>
      <c r="K892" s="46"/>
      <c r="L892" s="46"/>
      <c r="M892" s="46"/>
      <c r="N892" s="46"/>
      <c r="O892" s="42" t="s">
        <v>1557</v>
      </c>
      <c r="P892" s="170">
        <v>7472</v>
      </c>
      <c r="Q892" s="232" t="s">
        <v>1358</v>
      </c>
      <c r="R892" s="170">
        <v>7472</v>
      </c>
      <c r="S892" s="291" t="s">
        <v>872</v>
      </c>
      <c r="T892" s="390"/>
      <c r="U892" s="390"/>
      <c r="V892" s="38">
        <f t="shared" si="551"/>
        <v>0</v>
      </c>
      <c r="W892" s="6"/>
      <c r="X892" s="6"/>
      <c r="Y892" s="1"/>
      <c r="Z892" s="58"/>
      <c r="AA892" s="1"/>
      <c r="AB892" s="1"/>
      <c r="AC892" s="23">
        <f t="shared" si="558"/>
        <v>0</v>
      </c>
      <c r="AD892" s="38">
        <f t="shared" si="559"/>
        <v>0</v>
      </c>
      <c r="AE892" s="31">
        <f t="shared" si="560"/>
        <v>0</v>
      </c>
      <c r="AF892" s="31">
        <f>AC892</f>
        <v>0</v>
      </c>
      <c r="AG892" s="6"/>
      <c r="AH892" s="6"/>
      <c r="AI892" s="6"/>
      <c r="AJ892" s="6"/>
      <c r="AK892" s="861"/>
    </row>
    <row r="893" spans="1:38" x14ac:dyDescent="0.25">
      <c r="C893" s="46"/>
      <c r="D893" s="46"/>
      <c r="E893" s="46"/>
      <c r="F893" s="46"/>
      <c r="G893" s="46"/>
      <c r="H893" s="46"/>
      <c r="I893" s="46"/>
      <c r="J893" s="46"/>
      <c r="K893" s="46"/>
      <c r="L893" s="46"/>
      <c r="M893" s="46"/>
      <c r="N893" s="46"/>
      <c r="O893" s="42" t="s">
        <v>225</v>
      </c>
      <c r="P893" s="55" t="s">
        <v>225</v>
      </c>
      <c r="Q893" s="232" t="s">
        <v>1358</v>
      </c>
      <c r="R893" s="55">
        <v>7473</v>
      </c>
      <c r="S893" s="55" t="s">
        <v>1705</v>
      </c>
      <c r="T893" s="390"/>
      <c r="U893" s="390"/>
      <c r="V893" s="38">
        <f t="shared" si="551"/>
        <v>0</v>
      </c>
      <c r="W893" s="80" t="str">
        <f>+IF(V893=0,"","A détailler")</f>
        <v/>
      </c>
      <c r="X893" s="6"/>
      <c r="Y893" s="38">
        <f>-V893</f>
        <v>0</v>
      </c>
      <c r="Z893" s="57"/>
      <c r="AA893" s="6"/>
      <c r="AB893" s="6"/>
      <c r="AC893" s="6"/>
      <c r="AD893" s="6"/>
      <c r="AE893" s="6"/>
      <c r="AF893" s="6"/>
      <c r="AG893" s="6"/>
      <c r="AH893" s="6"/>
      <c r="AI893" s="6"/>
      <c r="AJ893" s="6"/>
      <c r="AK893" s="861"/>
    </row>
    <row r="894" spans="1:38" x14ac:dyDescent="0.25">
      <c r="C894" s="46"/>
      <c r="D894" s="46"/>
      <c r="E894" s="46"/>
      <c r="F894" s="46"/>
      <c r="G894" s="46"/>
      <c r="H894" s="46"/>
      <c r="I894" s="46"/>
      <c r="J894" s="46"/>
      <c r="K894" s="46"/>
      <c r="L894" s="46"/>
      <c r="M894" s="46"/>
      <c r="N894" s="46"/>
      <c r="O894" s="42" t="s">
        <v>1557</v>
      </c>
      <c r="P894" s="137">
        <v>74731</v>
      </c>
      <c r="Q894" s="232" t="s">
        <v>1358</v>
      </c>
      <c r="R894" s="244">
        <v>74731</v>
      </c>
      <c r="S894" s="213" t="s">
        <v>1998</v>
      </c>
      <c r="T894" s="390"/>
      <c r="U894" s="390"/>
      <c r="V894" s="38">
        <f t="shared" si="551"/>
        <v>0</v>
      </c>
      <c r="W894" s="6"/>
      <c r="X894" s="6"/>
      <c r="Y894" s="1"/>
      <c r="Z894" s="58"/>
      <c r="AA894" s="1"/>
      <c r="AB894" s="1"/>
      <c r="AC894" s="23">
        <f t="shared" ref="AC894:AC896" si="561">+AA894+AB894+V894+Y894+X894</f>
        <v>0</v>
      </c>
      <c r="AD894" s="38">
        <f t="shared" ref="AD894:AD896" si="562">SUM(AF894:AJ894)</f>
        <v>0</v>
      </c>
      <c r="AE894" s="31">
        <f t="shared" ref="AE894:AE896" si="563">AC894-AD894</f>
        <v>0</v>
      </c>
      <c r="AF894" s="6"/>
      <c r="AG894" s="6"/>
      <c r="AH894" s="6"/>
      <c r="AI894" s="6"/>
      <c r="AJ894" s="130">
        <f t="shared" ref="AJ894:AJ895" si="564">AC894</f>
        <v>0</v>
      </c>
      <c r="AK894" s="861"/>
    </row>
    <row r="895" spans="1:38" x14ac:dyDescent="0.25">
      <c r="C895" s="46"/>
      <c r="D895" s="46"/>
      <c r="E895" s="46"/>
      <c r="F895" s="46"/>
      <c r="G895" s="46"/>
      <c r="H895" s="46"/>
      <c r="I895" s="46"/>
      <c r="J895" s="46"/>
      <c r="K895" s="46"/>
      <c r="L895" s="46"/>
      <c r="M895" s="46"/>
      <c r="N895" s="46"/>
      <c r="O895" s="42" t="s">
        <v>1557</v>
      </c>
      <c r="P895" s="137">
        <v>74732</v>
      </c>
      <c r="Q895" s="232" t="s">
        <v>1358</v>
      </c>
      <c r="R895" s="244">
        <v>74732</v>
      </c>
      <c r="S895" s="213" t="s">
        <v>532</v>
      </c>
      <c r="T895" s="59"/>
      <c r="U895" s="59"/>
      <c r="V895" s="23">
        <f t="shared" si="551"/>
        <v>0</v>
      </c>
      <c r="W895" s="6"/>
      <c r="X895" s="6"/>
      <c r="Y895" s="1"/>
      <c r="Z895" s="58"/>
      <c r="AA895" s="1"/>
      <c r="AB895" s="1"/>
      <c r="AC895" s="23">
        <f t="shared" si="561"/>
        <v>0</v>
      </c>
      <c r="AD895" s="38">
        <f t="shared" si="562"/>
        <v>0</v>
      </c>
      <c r="AE895" s="31">
        <f t="shared" si="563"/>
        <v>0</v>
      </c>
      <c r="AF895" s="6"/>
      <c r="AG895" s="6"/>
      <c r="AH895" s="6"/>
      <c r="AI895" s="6"/>
      <c r="AJ895" s="130">
        <f t="shared" si="564"/>
        <v>0</v>
      </c>
      <c r="AK895" s="861"/>
    </row>
    <row r="896" spans="1:38" x14ac:dyDescent="0.25">
      <c r="C896" s="46"/>
      <c r="D896" s="46"/>
      <c r="E896" s="46"/>
      <c r="F896" s="46"/>
      <c r="G896" s="46"/>
      <c r="H896" s="46"/>
      <c r="I896" s="46"/>
      <c r="J896" s="46"/>
      <c r="K896" s="46"/>
      <c r="L896" s="46"/>
      <c r="M896" s="46"/>
      <c r="N896" s="46"/>
      <c r="O896" s="42" t="s">
        <v>1557</v>
      </c>
      <c r="P896" s="137">
        <v>7474</v>
      </c>
      <c r="Q896" s="232" t="s">
        <v>1358</v>
      </c>
      <c r="R896" s="137">
        <v>7474</v>
      </c>
      <c r="S896" s="288" t="s">
        <v>2159</v>
      </c>
      <c r="T896" s="59"/>
      <c r="U896" s="59"/>
      <c r="V896" s="23">
        <f t="shared" si="551"/>
        <v>0</v>
      </c>
      <c r="W896" s="6"/>
      <c r="X896" s="87">
        <f>SUM(V897:V898)</f>
        <v>0</v>
      </c>
      <c r="Y896" s="1"/>
      <c r="Z896" s="58"/>
      <c r="AA896" s="1"/>
      <c r="AB896" s="1"/>
      <c r="AC896" s="23">
        <f t="shared" si="561"/>
        <v>0</v>
      </c>
      <c r="AD896" s="38">
        <f t="shared" si="562"/>
        <v>0</v>
      </c>
      <c r="AE896" s="31">
        <f t="shared" si="563"/>
        <v>0</v>
      </c>
      <c r="AF896" s="31">
        <f>AC896</f>
        <v>0</v>
      </c>
      <c r="AG896" s="6"/>
      <c r="AH896" s="6"/>
      <c r="AI896" s="6"/>
      <c r="AJ896" s="6"/>
      <c r="AK896" s="861"/>
    </row>
    <row r="897" spans="3:37" x14ac:dyDescent="0.25">
      <c r="C897" s="46"/>
      <c r="D897" s="46"/>
      <c r="E897" s="46"/>
      <c r="F897" s="46"/>
      <c r="G897" s="46"/>
      <c r="H897" s="46"/>
      <c r="I897" s="46"/>
      <c r="J897" s="46"/>
      <c r="K897" s="46"/>
      <c r="L897" s="46"/>
      <c r="M897" s="46"/>
      <c r="N897" s="46"/>
      <c r="O897" s="42" t="s">
        <v>225</v>
      </c>
      <c r="P897" s="55" t="s">
        <v>225</v>
      </c>
      <c r="Q897" s="232" t="s">
        <v>1358</v>
      </c>
      <c r="R897" s="55">
        <v>74741</v>
      </c>
      <c r="S897" s="55" t="s">
        <v>1080</v>
      </c>
      <c r="T897" s="59"/>
      <c r="U897" s="59"/>
      <c r="V897" s="23">
        <f t="shared" si="551"/>
        <v>0</v>
      </c>
      <c r="W897" s="87" t="str">
        <f t="shared" ref="W897:W898" si="565">+IF(V897=0,"","Regroupement auto en 7474")</f>
        <v/>
      </c>
      <c r="X897" s="87">
        <f t="shared" ref="X897:X898" si="566">-V897</f>
        <v>0</v>
      </c>
      <c r="Y897" s="6"/>
      <c r="Z897" s="57"/>
      <c r="AA897" s="6"/>
      <c r="AB897" s="6"/>
      <c r="AC897" s="6"/>
      <c r="AD897" s="6"/>
      <c r="AE897" s="6"/>
      <c r="AF897" s="6"/>
      <c r="AG897" s="6"/>
      <c r="AH897" s="6"/>
      <c r="AI897" s="6"/>
      <c r="AJ897" s="6"/>
      <c r="AK897" s="861"/>
    </row>
    <row r="898" spans="3:37" x14ac:dyDescent="0.25">
      <c r="C898" s="46"/>
      <c r="D898" s="46"/>
      <c r="E898" s="46"/>
      <c r="F898" s="46"/>
      <c r="G898" s="46"/>
      <c r="H898" s="46"/>
      <c r="I898" s="46"/>
      <c r="J898" s="46"/>
      <c r="K898" s="46"/>
      <c r="L898" s="46"/>
      <c r="M898" s="46"/>
      <c r="N898" s="46"/>
      <c r="O898" s="42" t="s">
        <v>225</v>
      </c>
      <c r="P898" s="55" t="s">
        <v>225</v>
      </c>
      <c r="Q898" s="232" t="s">
        <v>1358</v>
      </c>
      <c r="R898" s="55">
        <v>74742</v>
      </c>
      <c r="S898" s="55" t="s">
        <v>223</v>
      </c>
      <c r="T898" s="59"/>
      <c r="U898" s="59"/>
      <c r="V898" s="23">
        <f t="shared" si="551"/>
        <v>0</v>
      </c>
      <c r="W898" s="87" t="str">
        <f t="shared" si="565"/>
        <v/>
      </c>
      <c r="X898" s="87">
        <f t="shared" si="566"/>
        <v>0</v>
      </c>
      <c r="Y898" s="6"/>
      <c r="Z898" s="57"/>
      <c r="AA898" s="6"/>
      <c r="AB898" s="6"/>
      <c r="AC898" s="6"/>
      <c r="AD898" s="6"/>
      <c r="AE898" s="6"/>
      <c r="AF898" s="6"/>
      <c r="AG898" s="6"/>
      <c r="AH898" s="6"/>
      <c r="AI898" s="6"/>
      <c r="AJ898" s="6"/>
      <c r="AK898" s="861"/>
    </row>
    <row r="899" spans="3:37" ht="20.399999999999999" x14ac:dyDescent="0.25">
      <c r="C899" s="46"/>
      <c r="D899" s="46"/>
      <c r="E899" s="46"/>
      <c r="F899" s="46"/>
      <c r="G899" s="46"/>
      <c r="H899" s="46"/>
      <c r="I899" s="46"/>
      <c r="J899" s="46"/>
      <c r="K899" s="46"/>
      <c r="L899" s="46"/>
      <c r="M899" s="46"/>
      <c r="N899" s="46"/>
      <c r="O899" s="42" t="s">
        <v>1557</v>
      </c>
      <c r="P899" s="137">
        <v>7475</v>
      </c>
      <c r="Q899" s="232" t="s">
        <v>1358</v>
      </c>
      <c r="R899" s="137">
        <v>7475</v>
      </c>
      <c r="S899" s="288" t="s">
        <v>1778</v>
      </c>
      <c r="T899" s="59"/>
      <c r="U899" s="59"/>
      <c r="V899" s="23">
        <f t="shared" si="551"/>
        <v>0</v>
      </c>
      <c r="W899" s="6"/>
      <c r="X899" s="6"/>
      <c r="Y899" s="1"/>
      <c r="Z899" s="58"/>
      <c r="AA899" s="1"/>
      <c r="AB899" s="1"/>
      <c r="AC899" s="23">
        <f t="shared" ref="AC899:AC901" si="567">+AA899+AB899+V899+Y899+X899</f>
        <v>0</v>
      </c>
      <c r="AD899" s="38">
        <f t="shared" ref="AD899:AD901" si="568">SUM(AF899:AJ899)</f>
        <v>0</v>
      </c>
      <c r="AE899" s="31">
        <f t="shared" ref="AE899:AE901" si="569">AC899-AD899</f>
        <v>0</v>
      </c>
      <c r="AF899" s="1"/>
      <c r="AG899" s="1"/>
      <c r="AH899" s="6"/>
      <c r="AI899" s="6"/>
      <c r="AJ899" s="6"/>
      <c r="AK899" s="861"/>
    </row>
    <row r="900" spans="3:37" x14ac:dyDescent="0.25">
      <c r="C900" s="46"/>
      <c r="D900" s="46"/>
      <c r="E900" s="46"/>
      <c r="F900" s="46"/>
      <c r="G900" s="46"/>
      <c r="H900" s="46"/>
      <c r="I900" s="46"/>
      <c r="J900" s="46"/>
      <c r="K900" s="46"/>
      <c r="L900" s="46"/>
      <c r="M900" s="46"/>
      <c r="N900" s="46"/>
      <c r="O900" s="42" t="s">
        <v>1557</v>
      </c>
      <c r="P900" s="137">
        <v>7476</v>
      </c>
      <c r="Q900" s="232" t="s">
        <v>1358</v>
      </c>
      <c r="R900" s="137">
        <v>7476</v>
      </c>
      <c r="S900" s="288" t="s">
        <v>2351</v>
      </c>
      <c r="T900" s="59"/>
      <c r="U900" s="59"/>
      <c r="V900" s="23">
        <f t="shared" si="551"/>
        <v>0</v>
      </c>
      <c r="W900" s="6"/>
      <c r="X900" s="6"/>
      <c r="Y900" s="1"/>
      <c r="Z900" s="58"/>
      <c r="AA900" s="1"/>
      <c r="AB900" s="1"/>
      <c r="AC900" s="23">
        <f t="shared" si="567"/>
        <v>0</v>
      </c>
      <c r="AD900" s="38">
        <f t="shared" si="568"/>
        <v>0</v>
      </c>
      <c r="AE900" s="31">
        <f t="shared" si="569"/>
        <v>0</v>
      </c>
      <c r="AF900" s="31">
        <f>AC900</f>
        <v>0</v>
      </c>
      <c r="AG900" s="6"/>
      <c r="AH900" s="6"/>
      <c r="AI900" s="6"/>
      <c r="AJ900" s="6"/>
      <c r="AK900" s="861"/>
    </row>
    <row r="901" spans="3:37" x14ac:dyDescent="0.25">
      <c r="C901" s="46"/>
      <c r="D901" s="46"/>
      <c r="E901" s="46"/>
      <c r="F901" s="46"/>
      <c r="G901" s="46"/>
      <c r="H901" s="46"/>
      <c r="I901" s="46"/>
      <c r="J901" s="46"/>
      <c r="K901" s="46"/>
      <c r="L901" s="46"/>
      <c r="M901" s="46"/>
      <c r="N901" s="46"/>
      <c r="O901" s="42" t="s">
        <v>1557</v>
      </c>
      <c r="P901" s="508">
        <v>7477</v>
      </c>
      <c r="Q901" s="232" t="s">
        <v>1358</v>
      </c>
      <c r="R901" s="508">
        <v>7477</v>
      </c>
      <c r="S901" s="288" t="s">
        <v>1038</v>
      </c>
      <c r="T901" s="59"/>
      <c r="U901" s="59"/>
      <c r="V901" s="23">
        <f t="shared" si="551"/>
        <v>0</v>
      </c>
      <c r="W901" s="6"/>
      <c r="X901" s="6"/>
      <c r="Y901" s="1"/>
      <c r="Z901" s="58"/>
      <c r="AA901" s="1"/>
      <c r="AB901" s="1"/>
      <c r="AC901" s="23">
        <f t="shared" si="567"/>
        <v>0</v>
      </c>
      <c r="AD901" s="38">
        <f t="shared" si="568"/>
        <v>0</v>
      </c>
      <c r="AE901" s="31">
        <f t="shared" si="569"/>
        <v>0</v>
      </c>
      <c r="AF901" s="1"/>
      <c r="AG901" s="1"/>
      <c r="AH901" s="6"/>
      <c r="AI901" s="6"/>
      <c r="AJ901" s="6"/>
      <c r="AK901" s="861"/>
    </row>
    <row r="902" spans="3:37" x14ac:dyDescent="0.25">
      <c r="C902" s="46"/>
      <c r="D902" s="46"/>
      <c r="E902" s="46"/>
      <c r="F902" s="46"/>
      <c r="G902" s="46"/>
      <c r="H902" s="46"/>
      <c r="I902" s="46"/>
      <c r="J902" s="46"/>
      <c r="K902" s="46"/>
      <c r="L902" s="46"/>
      <c r="M902" s="46"/>
      <c r="N902" s="46"/>
      <c r="O902" s="42" t="s">
        <v>225</v>
      </c>
      <c r="P902" s="55" t="s">
        <v>225</v>
      </c>
      <c r="Q902" s="232" t="s">
        <v>1358</v>
      </c>
      <c r="R902" s="55">
        <v>748</v>
      </c>
      <c r="S902" s="55" t="s">
        <v>863</v>
      </c>
      <c r="T902" s="59"/>
      <c r="U902" s="59"/>
      <c r="V902" s="23">
        <f t="shared" si="551"/>
        <v>0</v>
      </c>
      <c r="W902" s="80" t="str">
        <f>+IF(V902=0,"","A détailler")</f>
        <v/>
      </c>
      <c r="X902" s="6"/>
      <c r="Y902" s="38">
        <f>-V902</f>
        <v>0</v>
      </c>
      <c r="Z902" s="57"/>
      <c r="AA902" s="6"/>
      <c r="AB902" s="6"/>
      <c r="AC902" s="6"/>
      <c r="AD902" s="6"/>
      <c r="AE902" s="6"/>
      <c r="AF902" s="6"/>
      <c r="AG902" s="6"/>
      <c r="AH902" s="6"/>
      <c r="AI902" s="6"/>
      <c r="AJ902" s="6"/>
      <c r="AK902" s="861"/>
    </row>
    <row r="903" spans="3:37" x14ac:dyDescent="0.25">
      <c r="C903" s="46"/>
      <c r="D903" s="46"/>
      <c r="E903" s="46"/>
      <c r="F903" s="46"/>
      <c r="G903" s="46"/>
      <c r="H903" s="46"/>
      <c r="I903" s="46"/>
      <c r="J903" s="46"/>
      <c r="K903" s="46"/>
      <c r="L903" s="46"/>
      <c r="M903" s="46"/>
      <c r="N903" s="46"/>
      <c r="O903" s="42" t="s">
        <v>1557</v>
      </c>
      <c r="P903" s="137">
        <v>7481</v>
      </c>
      <c r="Q903" s="232" t="s">
        <v>1358</v>
      </c>
      <c r="R903" s="1276">
        <v>7481</v>
      </c>
      <c r="S903" s="1277" t="s">
        <v>1812</v>
      </c>
      <c r="T903" s="59"/>
      <c r="U903" s="59"/>
      <c r="V903" s="23">
        <f t="shared" si="551"/>
        <v>0</v>
      </c>
      <c r="W903" s="6"/>
      <c r="X903" s="6"/>
      <c r="Y903" s="1"/>
      <c r="Z903" s="58"/>
      <c r="AA903" s="1"/>
      <c r="AB903" s="1"/>
      <c r="AC903" s="23">
        <f t="shared" ref="AC903" si="570">+AA903+AB903+V903+Y903+X903</f>
        <v>0</v>
      </c>
      <c r="AD903" s="38">
        <f t="shared" ref="AD903" si="571">SUM(AF903:AJ903)</f>
        <v>0</v>
      </c>
      <c r="AE903" s="31">
        <f t="shared" ref="AE903" si="572">AC903-AD903</f>
        <v>0</v>
      </c>
      <c r="AF903" s="1"/>
      <c r="AG903" s="1"/>
      <c r="AH903" s="6"/>
      <c r="AI903" s="6"/>
      <c r="AJ903" s="6"/>
      <c r="AK903" s="861"/>
    </row>
    <row r="904" spans="3:37" x14ac:dyDescent="0.25">
      <c r="C904" s="46"/>
      <c r="D904" s="46"/>
      <c r="E904" s="46"/>
      <c r="F904" s="46"/>
      <c r="G904" s="46"/>
      <c r="H904" s="46"/>
      <c r="I904" s="46"/>
      <c r="J904" s="46"/>
      <c r="K904" s="46"/>
      <c r="L904" s="46"/>
      <c r="M904" s="46"/>
      <c r="N904" s="46"/>
      <c r="O904" s="42" t="s">
        <v>1557</v>
      </c>
      <c r="P904" s="137">
        <v>7483</v>
      </c>
      <c r="Q904" s="232" t="s">
        <v>1358</v>
      </c>
      <c r="R904" s="244">
        <v>7483</v>
      </c>
      <c r="S904" s="213" t="s">
        <v>335</v>
      </c>
      <c r="T904" s="59"/>
      <c r="U904" s="59"/>
      <c r="V904" s="23">
        <f t="shared" si="551"/>
        <v>0</v>
      </c>
      <c r="W904" s="6"/>
      <c r="X904" s="6"/>
      <c r="Y904" s="1"/>
      <c r="Z904" s="58"/>
      <c r="AA904" s="1"/>
      <c r="AB904" s="1"/>
      <c r="AC904" s="23">
        <f t="shared" ref="AC904:AC908" si="573">+AA904+AB904+V904+Y904+X904</f>
        <v>0</v>
      </c>
      <c r="AD904" s="38">
        <f t="shared" ref="AD904:AD908" si="574">SUM(AF904:AJ904)</f>
        <v>0</v>
      </c>
      <c r="AE904" s="31">
        <f t="shared" ref="AE904:AE908" si="575">AC904-AD904</f>
        <v>0</v>
      </c>
      <c r="AF904" s="6"/>
      <c r="AG904" s="6"/>
      <c r="AH904" s="6"/>
      <c r="AI904" s="6"/>
      <c r="AJ904" s="130">
        <f>AC904</f>
        <v>0</v>
      </c>
      <c r="AK904" s="861"/>
    </row>
    <row r="905" spans="3:37" x14ac:dyDescent="0.25">
      <c r="C905" s="46"/>
      <c r="D905" s="46"/>
      <c r="E905" s="46"/>
      <c r="F905" s="46"/>
      <c r="G905" s="46"/>
      <c r="H905" s="46"/>
      <c r="I905" s="46"/>
      <c r="J905" s="46"/>
      <c r="K905" s="46"/>
      <c r="L905" s="46"/>
      <c r="M905" s="46"/>
      <c r="N905" s="46"/>
      <c r="O905" s="42" t="s">
        <v>1557</v>
      </c>
      <c r="P905" s="137">
        <v>7484</v>
      </c>
      <c r="Q905" s="232" t="s">
        <v>1358</v>
      </c>
      <c r="R905" s="137">
        <v>7484</v>
      </c>
      <c r="S905" s="288" t="s">
        <v>2516</v>
      </c>
      <c r="T905" s="59"/>
      <c r="U905" s="59"/>
      <c r="V905" s="23">
        <f t="shared" si="551"/>
        <v>0</v>
      </c>
      <c r="W905" s="6"/>
      <c r="X905" s="6"/>
      <c r="Y905" s="1"/>
      <c r="Z905" s="58"/>
      <c r="AA905" s="1"/>
      <c r="AB905" s="1"/>
      <c r="AC905" s="23">
        <f t="shared" si="573"/>
        <v>0</v>
      </c>
      <c r="AD905" s="38">
        <f t="shared" si="574"/>
        <v>0</v>
      </c>
      <c r="AE905" s="31">
        <f t="shared" si="575"/>
        <v>0</v>
      </c>
      <c r="AF905" s="31">
        <f>AC905</f>
        <v>0</v>
      </c>
      <c r="AG905" s="6"/>
      <c r="AH905" s="6"/>
      <c r="AI905" s="6"/>
      <c r="AJ905" s="6"/>
      <c r="AK905" s="861"/>
    </row>
    <row r="906" spans="3:37" x14ac:dyDescent="0.25">
      <c r="C906" s="46"/>
      <c r="D906" s="46"/>
      <c r="E906" s="46"/>
      <c r="F906" s="46"/>
      <c r="G906" s="46"/>
      <c r="H906" s="46"/>
      <c r="I906" s="46"/>
      <c r="J906" s="46"/>
      <c r="K906" s="46"/>
      <c r="L906" s="46"/>
      <c r="M906" s="46"/>
      <c r="N906" s="46"/>
      <c r="O906" s="42" t="s">
        <v>1557</v>
      </c>
      <c r="P906" s="137">
        <v>7485</v>
      </c>
      <c r="Q906" s="232" t="s">
        <v>1358</v>
      </c>
      <c r="R906" s="137">
        <v>7485</v>
      </c>
      <c r="S906" s="288" t="s">
        <v>2015</v>
      </c>
      <c r="T906" s="59"/>
      <c r="U906" s="59"/>
      <c r="V906" s="23">
        <f t="shared" si="551"/>
        <v>0</v>
      </c>
      <c r="W906" s="6"/>
      <c r="X906" s="6"/>
      <c r="Y906" s="1"/>
      <c r="Z906" s="58"/>
      <c r="AA906" s="1"/>
      <c r="AB906" s="1"/>
      <c r="AC906" s="23">
        <f t="shared" si="573"/>
        <v>0</v>
      </c>
      <c r="AD906" s="38">
        <f t="shared" si="574"/>
        <v>0</v>
      </c>
      <c r="AE906" s="31">
        <f t="shared" si="575"/>
        <v>0</v>
      </c>
      <c r="AF906" s="1"/>
      <c r="AG906" s="1"/>
      <c r="AH906" s="1"/>
      <c r="AI906" s="1"/>
      <c r="AJ906" s="6"/>
      <c r="AK906" s="861"/>
    </row>
    <row r="907" spans="3:37" x14ac:dyDescent="0.25">
      <c r="C907" s="46"/>
      <c r="D907" s="46"/>
      <c r="E907" s="46"/>
      <c r="F907" s="46"/>
      <c r="G907" s="46"/>
      <c r="H907" s="46"/>
      <c r="I907" s="46"/>
      <c r="J907" s="46"/>
      <c r="K907" s="46"/>
      <c r="L907" s="46"/>
      <c r="M907" s="46"/>
      <c r="N907" s="46"/>
      <c r="O907" s="42" t="s">
        <v>1557</v>
      </c>
      <c r="P907" s="137">
        <v>7486</v>
      </c>
      <c r="Q907" s="232" t="s">
        <v>1358</v>
      </c>
      <c r="R907" s="137">
        <v>7486</v>
      </c>
      <c r="S907" s="288" t="s">
        <v>190</v>
      </c>
      <c r="T907" s="59"/>
      <c r="U907" s="59"/>
      <c r="V907" s="23">
        <f t="shared" si="551"/>
        <v>0</v>
      </c>
      <c r="W907" s="6"/>
      <c r="X907" s="6"/>
      <c r="Y907" s="1"/>
      <c r="Z907" s="58"/>
      <c r="AA907" s="1"/>
      <c r="AB907" s="1"/>
      <c r="AC907" s="23">
        <f t="shared" si="573"/>
        <v>0</v>
      </c>
      <c r="AD907" s="38">
        <f t="shared" si="574"/>
        <v>0</v>
      </c>
      <c r="AE907" s="31">
        <f t="shared" si="575"/>
        <v>0</v>
      </c>
      <c r="AF907" s="1"/>
      <c r="AG907" s="1"/>
      <c r="AH907" s="1"/>
      <c r="AI907" s="1"/>
      <c r="AJ907" s="6"/>
      <c r="AK907" s="861"/>
    </row>
    <row r="908" spans="3:37" x14ac:dyDescent="0.25">
      <c r="C908" s="46"/>
      <c r="D908" s="46"/>
      <c r="E908" s="46"/>
      <c r="F908" s="46"/>
      <c r="G908" s="46"/>
      <c r="H908" s="46"/>
      <c r="I908" s="46"/>
      <c r="J908" s="46"/>
      <c r="K908" s="46"/>
      <c r="L908" s="46"/>
      <c r="M908" s="46"/>
      <c r="N908" s="46"/>
      <c r="O908" s="42" t="s">
        <v>1557</v>
      </c>
      <c r="P908" s="137">
        <v>7488</v>
      </c>
      <c r="Q908" s="232" t="s">
        <v>1358</v>
      </c>
      <c r="R908" s="137">
        <v>7488</v>
      </c>
      <c r="S908" s="288" t="s">
        <v>863</v>
      </c>
      <c r="T908" s="59"/>
      <c r="U908" s="59"/>
      <c r="V908" s="23">
        <f t="shared" si="551"/>
        <v>0</v>
      </c>
      <c r="W908" s="6"/>
      <c r="X908" s="6"/>
      <c r="Y908" s="1"/>
      <c r="Z908" s="58"/>
      <c r="AA908" s="1"/>
      <c r="AB908" s="1"/>
      <c r="AC908" s="23">
        <f t="shared" si="573"/>
        <v>0</v>
      </c>
      <c r="AD908" s="38">
        <f t="shared" si="574"/>
        <v>0</v>
      </c>
      <c r="AE908" s="31">
        <f t="shared" si="575"/>
        <v>0</v>
      </c>
      <c r="AF908" s="1"/>
      <c r="AG908" s="1"/>
      <c r="AH908" s="6"/>
      <c r="AI908" s="6"/>
      <c r="AJ908" s="6"/>
      <c r="AK908" s="861"/>
    </row>
    <row r="909" spans="3:37" x14ac:dyDescent="0.25">
      <c r="C909" s="46"/>
      <c r="D909" s="46"/>
      <c r="E909" s="46"/>
      <c r="F909" s="46"/>
      <c r="G909" s="46"/>
      <c r="H909" s="46"/>
      <c r="I909" s="46"/>
      <c r="J909" s="46"/>
      <c r="K909" s="46"/>
      <c r="L909" s="46"/>
      <c r="M909" s="46"/>
      <c r="N909" s="46"/>
      <c r="O909" s="42" t="s">
        <v>225</v>
      </c>
      <c r="P909" s="55" t="s">
        <v>225</v>
      </c>
      <c r="Q909" s="232" t="s">
        <v>1358</v>
      </c>
      <c r="R909" s="55">
        <v>75</v>
      </c>
      <c r="S909" s="55" t="s">
        <v>737</v>
      </c>
      <c r="T909" s="59"/>
      <c r="U909" s="59"/>
      <c r="V909" s="23">
        <f t="shared" si="551"/>
        <v>0</v>
      </c>
      <c r="W909" s="80" t="str">
        <f>+IF(V909=0,"","A détailler")</f>
        <v/>
      </c>
      <c r="X909" s="6"/>
      <c r="Y909" s="38">
        <f>-V909</f>
        <v>0</v>
      </c>
      <c r="Z909" s="57"/>
      <c r="AA909" s="6"/>
      <c r="AB909" s="6"/>
      <c r="AC909" s="6"/>
      <c r="AD909" s="6"/>
      <c r="AE909" s="6"/>
      <c r="AF909" s="6"/>
      <c r="AG909" s="6"/>
      <c r="AH909" s="6"/>
      <c r="AI909" s="6"/>
      <c r="AJ909" s="6"/>
      <c r="AK909" s="861"/>
    </row>
    <row r="910" spans="3:37" ht="20.399999999999999" x14ac:dyDescent="0.25">
      <c r="C910" s="46"/>
      <c r="D910" s="46"/>
      <c r="E910" s="46"/>
      <c r="F910" s="46"/>
      <c r="G910" s="46"/>
      <c r="H910" s="46"/>
      <c r="I910" s="46"/>
      <c r="J910" s="46"/>
      <c r="K910" s="46"/>
      <c r="L910" s="46"/>
      <c r="M910" s="46"/>
      <c r="N910" s="46"/>
      <c r="O910" s="42" t="s">
        <v>1557</v>
      </c>
      <c r="P910" s="170">
        <v>751</v>
      </c>
      <c r="Q910" s="232" t="s">
        <v>1358</v>
      </c>
      <c r="R910" s="244">
        <v>751</v>
      </c>
      <c r="S910" s="213" t="s">
        <v>1028</v>
      </c>
      <c r="T910" s="59"/>
      <c r="U910" s="59"/>
      <c r="V910" s="23">
        <f t="shared" si="551"/>
        <v>0</v>
      </c>
      <c r="W910" s="6"/>
      <c r="X910" s="6"/>
      <c r="Y910" s="1"/>
      <c r="Z910" s="58"/>
      <c r="AA910" s="1"/>
      <c r="AB910" s="1"/>
      <c r="AC910" s="23">
        <f t="shared" ref="AC910:AC911" si="576">+AA910+AB910+V910+Y910+X910</f>
        <v>0</v>
      </c>
      <c r="AD910" s="38">
        <f t="shared" ref="AD910:AD911" si="577">SUM(AF910:AJ910)</f>
        <v>0</v>
      </c>
      <c r="AE910" s="31">
        <f t="shared" ref="AE910:AE911" si="578">AC910-AD910</f>
        <v>0</v>
      </c>
      <c r="AF910" s="6"/>
      <c r="AG910" s="6"/>
      <c r="AH910" s="6"/>
      <c r="AI910" s="6"/>
      <c r="AJ910" s="130">
        <f>AC910</f>
        <v>0</v>
      </c>
      <c r="AK910" s="861"/>
    </row>
    <row r="911" spans="3:37" x14ac:dyDescent="0.25">
      <c r="C911" s="46"/>
      <c r="D911" s="46"/>
      <c r="E911" s="46"/>
      <c r="F911" s="46"/>
      <c r="G911" s="46"/>
      <c r="H911" s="46"/>
      <c r="I911" s="46"/>
      <c r="J911" s="46"/>
      <c r="K911" s="46"/>
      <c r="L911" s="46"/>
      <c r="M911" s="46"/>
      <c r="N911" s="46"/>
      <c r="O911" s="42" t="s">
        <v>1557</v>
      </c>
      <c r="P911" s="383">
        <v>752</v>
      </c>
      <c r="Q911" s="232" t="s">
        <v>1358</v>
      </c>
      <c r="R911" s="782">
        <v>752</v>
      </c>
      <c r="S911" s="852" t="s">
        <v>170</v>
      </c>
      <c r="T911" s="59"/>
      <c r="U911" s="59"/>
      <c r="V911" s="23">
        <f t="shared" si="551"/>
        <v>0</v>
      </c>
      <c r="W911" s="6"/>
      <c r="X911" s="6"/>
      <c r="Y911" s="1"/>
      <c r="Z911" s="58"/>
      <c r="AA911" s="1"/>
      <c r="AB911" s="1"/>
      <c r="AC911" s="23">
        <f t="shared" si="576"/>
        <v>0</v>
      </c>
      <c r="AD911" s="38">
        <f t="shared" si="577"/>
        <v>0</v>
      </c>
      <c r="AE911" s="31">
        <f t="shared" si="578"/>
        <v>0</v>
      </c>
      <c r="AF911" s="6"/>
      <c r="AG911" s="6"/>
      <c r="AH911" s="6"/>
      <c r="AI911" s="130">
        <f>AC911</f>
        <v>0</v>
      </c>
      <c r="AJ911" s="6"/>
      <c r="AK911" s="861"/>
    </row>
    <row r="912" spans="3:37" x14ac:dyDescent="0.25">
      <c r="C912" s="46"/>
      <c r="D912" s="46"/>
      <c r="E912" s="46"/>
      <c r="F912" s="46"/>
      <c r="G912" s="46"/>
      <c r="H912" s="46"/>
      <c r="I912" s="46"/>
      <c r="J912" s="46"/>
      <c r="K912" s="46"/>
      <c r="L912" s="46"/>
      <c r="M912" s="46"/>
      <c r="N912" s="46"/>
      <c r="O912" s="42" t="s">
        <v>225</v>
      </c>
      <c r="P912" s="55" t="s">
        <v>225</v>
      </c>
      <c r="Q912" s="232"/>
      <c r="R912" s="55">
        <v>753</v>
      </c>
      <c r="S912" s="55" t="s">
        <v>235</v>
      </c>
      <c r="T912" s="59"/>
      <c r="U912" s="59"/>
      <c r="V912" s="23">
        <f t="shared" si="551"/>
        <v>0</v>
      </c>
      <c r="W912" s="80" t="str">
        <f>+IF(V912=0,"","A détailler")</f>
        <v/>
      </c>
      <c r="X912" s="6"/>
      <c r="Y912" s="38">
        <f>-V912</f>
        <v>0</v>
      </c>
      <c r="Z912" s="57"/>
      <c r="AA912" s="6"/>
      <c r="AB912" s="6"/>
      <c r="AC912" s="6"/>
      <c r="AD912" s="6"/>
      <c r="AE912" s="6"/>
      <c r="AF912" s="6"/>
      <c r="AG912" s="6"/>
      <c r="AH912" s="6"/>
      <c r="AI912" s="6"/>
      <c r="AJ912" s="6"/>
      <c r="AK912" s="861"/>
    </row>
    <row r="913" spans="3:37" x14ac:dyDescent="0.25">
      <c r="C913" s="46"/>
      <c r="D913" s="46"/>
      <c r="E913" s="46"/>
      <c r="F913" s="46"/>
      <c r="G913" s="46"/>
      <c r="H913" s="46"/>
      <c r="I913" s="46"/>
      <c r="J913" s="46"/>
      <c r="K913" s="46"/>
      <c r="L913" s="46"/>
      <c r="M913" s="46"/>
      <c r="N913" s="46"/>
      <c r="O913" s="42" t="s">
        <v>1557</v>
      </c>
      <c r="P913" s="170">
        <v>7531</v>
      </c>
      <c r="Q913" s="232" t="s">
        <v>1358</v>
      </c>
      <c r="R913" s="244">
        <v>7531</v>
      </c>
      <c r="S913" s="213" t="s">
        <v>2347</v>
      </c>
      <c r="T913" s="59"/>
      <c r="U913" s="59"/>
      <c r="V913" s="23">
        <f t="shared" si="551"/>
        <v>0</v>
      </c>
      <c r="W913" s="6"/>
      <c r="X913" s="6"/>
      <c r="Y913" s="1"/>
      <c r="Z913" s="58"/>
      <c r="AA913" s="1"/>
      <c r="AB913" s="1"/>
      <c r="AC913" s="23">
        <f t="shared" ref="AC913:AC914" si="579">+AA913+AB913+V913+Y913+X913</f>
        <v>0</v>
      </c>
      <c r="AD913" s="38">
        <f t="shared" ref="AD913:AD914" si="580">SUM(AF913:AJ913)</f>
        <v>0</v>
      </c>
      <c r="AE913" s="31">
        <f t="shared" ref="AE913:AE914" si="581">AC913-AD913</f>
        <v>0</v>
      </c>
      <c r="AF913" s="6"/>
      <c r="AG913" s="6"/>
      <c r="AH913" s="6"/>
      <c r="AI913" s="6"/>
      <c r="AJ913" s="130">
        <f t="shared" ref="AJ913:AJ914" si="582">AC913</f>
        <v>0</v>
      </c>
      <c r="AK913" s="861"/>
    </row>
    <row r="914" spans="3:37" ht="20.399999999999999" x14ac:dyDescent="0.25">
      <c r="C914" s="46"/>
      <c r="D914" s="46"/>
      <c r="E914" s="46"/>
      <c r="F914" s="46"/>
      <c r="G914" s="46"/>
      <c r="H914" s="46"/>
      <c r="I914" s="46"/>
      <c r="J914" s="46"/>
      <c r="K914" s="46"/>
      <c r="L914" s="46"/>
      <c r="M914" s="46"/>
      <c r="N914" s="46"/>
      <c r="O914" s="42" t="s">
        <v>1557</v>
      </c>
      <c r="P914" s="170">
        <v>7532</v>
      </c>
      <c r="Q914" s="232" t="s">
        <v>1358</v>
      </c>
      <c r="R914" s="244">
        <v>7532</v>
      </c>
      <c r="S914" s="213" t="s">
        <v>2157</v>
      </c>
      <c r="T914" s="59"/>
      <c r="U914" s="59"/>
      <c r="V914" s="23">
        <f t="shared" si="551"/>
        <v>0</v>
      </c>
      <c r="W914" s="6"/>
      <c r="X914" s="6"/>
      <c r="Y914" s="1"/>
      <c r="Z914" s="58"/>
      <c r="AA914" s="1"/>
      <c r="AB914" s="1"/>
      <c r="AC914" s="23">
        <f t="shared" si="579"/>
        <v>0</v>
      </c>
      <c r="AD914" s="38">
        <f t="shared" si="580"/>
        <v>0</v>
      </c>
      <c r="AE914" s="31">
        <f t="shared" si="581"/>
        <v>0</v>
      </c>
      <c r="AF914" s="6"/>
      <c r="AG914" s="6"/>
      <c r="AH914" s="6"/>
      <c r="AI914" s="6"/>
      <c r="AJ914" s="130">
        <f t="shared" si="582"/>
        <v>0</v>
      </c>
      <c r="AK914" s="861"/>
    </row>
    <row r="915" spans="3:37" x14ac:dyDescent="0.25">
      <c r="C915" s="46"/>
      <c r="D915" s="46"/>
      <c r="E915" s="46"/>
      <c r="F915" s="46"/>
      <c r="G915" s="46"/>
      <c r="H915" s="46"/>
      <c r="I915" s="46"/>
      <c r="J915" s="46"/>
      <c r="K915" s="46"/>
      <c r="L915" s="46"/>
      <c r="M915" s="46"/>
      <c r="N915" s="46"/>
      <c r="O915" s="42" t="s">
        <v>225</v>
      </c>
      <c r="P915" s="55" t="s">
        <v>225</v>
      </c>
      <c r="Q915" s="232"/>
      <c r="R915" s="55">
        <v>754</v>
      </c>
      <c r="S915" s="55" t="s">
        <v>1542</v>
      </c>
      <c r="T915" s="59"/>
      <c r="U915" s="59"/>
      <c r="V915" s="23">
        <f t="shared" si="551"/>
        <v>0</v>
      </c>
      <c r="W915" s="80" t="str">
        <f>+IF(V915=0,"","A détailler")</f>
        <v/>
      </c>
      <c r="X915" s="6"/>
      <c r="Y915" s="38">
        <f>-V915</f>
        <v>0</v>
      </c>
      <c r="Z915" s="57"/>
      <c r="AA915" s="6"/>
      <c r="AB915" s="6"/>
      <c r="AC915" s="6"/>
      <c r="AD915" s="6"/>
      <c r="AE915" s="6"/>
      <c r="AF915" s="6"/>
      <c r="AG915" s="6"/>
      <c r="AH915" s="6"/>
      <c r="AI915" s="6"/>
      <c r="AJ915" s="6"/>
      <c r="AK915" s="861"/>
    </row>
    <row r="916" spans="3:37" x14ac:dyDescent="0.25">
      <c r="C916" s="46"/>
      <c r="D916" s="46"/>
      <c r="E916" s="46"/>
      <c r="F916" s="46"/>
      <c r="G916" s="46"/>
      <c r="H916" s="46"/>
      <c r="I916" s="46"/>
      <c r="J916" s="46"/>
      <c r="K916" s="46"/>
      <c r="L916" s="46"/>
      <c r="M916" s="46"/>
      <c r="N916" s="46"/>
      <c r="O916" s="42" t="s">
        <v>1557</v>
      </c>
      <c r="P916" s="170">
        <v>7541</v>
      </c>
      <c r="Q916" s="232" t="s">
        <v>1358</v>
      </c>
      <c r="R916" s="170">
        <v>7541</v>
      </c>
      <c r="S916" s="291" t="s">
        <v>880</v>
      </c>
      <c r="T916" s="59"/>
      <c r="U916" s="59"/>
      <c r="V916" s="23">
        <f t="shared" si="551"/>
        <v>0</v>
      </c>
      <c r="W916" s="6"/>
      <c r="X916" s="6"/>
      <c r="Y916" s="1"/>
      <c r="Z916" s="58"/>
      <c r="AA916" s="1"/>
      <c r="AB916" s="1"/>
      <c r="AC916" s="23">
        <f t="shared" ref="AC916:AC918" si="583">+AA916+AB916+V916+Y916+X916</f>
        <v>0</v>
      </c>
      <c r="AD916" s="38">
        <f t="shared" ref="AD916:AD918" si="584">SUM(AF916:AJ916)</f>
        <v>0</v>
      </c>
      <c r="AE916" s="31">
        <f t="shared" ref="AE916:AE918" si="585">AC916-AD916</f>
        <v>0</v>
      </c>
      <c r="AF916" s="31">
        <f t="shared" ref="AF916:AF918" si="586">AC916</f>
        <v>0</v>
      </c>
      <c r="AG916" s="6"/>
      <c r="AH916" s="6"/>
      <c r="AI916" s="6"/>
      <c r="AJ916" s="6"/>
      <c r="AK916" s="861"/>
    </row>
    <row r="917" spans="3:37" x14ac:dyDescent="0.25">
      <c r="C917" s="46"/>
      <c r="D917" s="46"/>
      <c r="E917" s="46"/>
      <c r="F917" s="46"/>
      <c r="G917" s="46"/>
      <c r="H917" s="46"/>
      <c r="I917" s="46"/>
      <c r="J917" s="46"/>
      <c r="K917" s="46"/>
      <c r="L917" s="46"/>
      <c r="M917" s="46"/>
      <c r="N917" s="46"/>
      <c r="O917" s="42" t="s">
        <v>1557</v>
      </c>
      <c r="P917" s="170">
        <v>7542</v>
      </c>
      <c r="Q917" s="232" t="s">
        <v>1358</v>
      </c>
      <c r="R917" s="170">
        <v>7542</v>
      </c>
      <c r="S917" s="291" t="s">
        <v>19</v>
      </c>
      <c r="T917" s="59"/>
      <c r="U917" s="59"/>
      <c r="V917" s="23">
        <f t="shared" si="551"/>
        <v>0</v>
      </c>
      <c r="W917" s="6"/>
      <c r="X917" s="6"/>
      <c r="Y917" s="1"/>
      <c r="Z917" s="58"/>
      <c r="AA917" s="1"/>
      <c r="AB917" s="1"/>
      <c r="AC917" s="23">
        <f t="shared" si="583"/>
        <v>0</v>
      </c>
      <c r="AD917" s="38">
        <f t="shared" si="584"/>
        <v>0</v>
      </c>
      <c r="AE917" s="31">
        <f t="shared" si="585"/>
        <v>0</v>
      </c>
      <c r="AF917" s="31">
        <f t="shared" si="586"/>
        <v>0</v>
      </c>
      <c r="AG917" s="6"/>
      <c r="AH917" s="6"/>
      <c r="AI917" s="6"/>
      <c r="AJ917" s="6"/>
      <c r="AK917" s="861"/>
    </row>
    <row r="918" spans="3:37" x14ac:dyDescent="0.25">
      <c r="C918" s="46"/>
      <c r="D918" s="46"/>
      <c r="E918" s="46"/>
      <c r="F918" s="46"/>
      <c r="G918" s="46"/>
      <c r="H918" s="46"/>
      <c r="I918" s="46"/>
      <c r="J918" s="46"/>
      <c r="K918" s="46"/>
      <c r="L918" s="46"/>
      <c r="M918" s="46"/>
      <c r="N918" s="46"/>
      <c r="O918" s="42" t="s">
        <v>1557</v>
      </c>
      <c r="P918" s="170">
        <v>7543</v>
      </c>
      <c r="Q918" s="232" t="s">
        <v>1358</v>
      </c>
      <c r="R918" s="170">
        <v>7543</v>
      </c>
      <c r="S918" s="291" t="s">
        <v>875</v>
      </c>
      <c r="T918" s="59"/>
      <c r="U918" s="59"/>
      <c r="V918" s="23">
        <f t="shared" si="551"/>
        <v>0</v>
      </c>
      <c r="W918" s="6"/>
      <c r="X918" s="87">
        <f>SUM(V919:V920)</f>
        <v>0</v>
      </c>
      <c r="Y918" s="1"/>
      <c r="Z918" s="58"/>
      <c r="AA918" s="1"/>
      <c r="AB918" s="1"/>
      <c r="AC918" s="23">
        <f t="shared" si="583"/>
        <v>0</v>
      </c>
      <c r="AD918" s="38">
        <f t="shared" si="584"/>
        <v>0</v>
      </c>
      <c r="AE918" s="31">
        <f t="shared" si="585"/>
        <v>0</v>
      </c>
      <c r="AF918" s="31">
        <f t="shared" si="586"/>
        <v>0</v>
      </c>
      <c r="AG918" s="6"/>
      <c r="AH918" s="6"/>
      <c r="AI918" s="6"/>
      <c r="AJ918" s="6"/>
      <c r="AK918" s="861"/>
    </row>
    <row r="919" spans="3:37" x14ac:dyDescent="0.25">
      <c r="C919" s="46"/>
      <c r="D919" s="46"/>
      <c r="E919" s="46"/>
      <c r="F919" s="46"/>
      <c r="G919" s="46"/>
      <c r="H919" s="46"/>
      <c r="I919" s="46"/>
      <c r="J919" s="46"/>
      <c r="K919" s="46"/>
      <c r="L919" s="46"/>
      <c r="M919" s="46"/>
      <c r="N919" s="46"/>
      <c r="O919" s="42" t="s">
        <v>225</v>
      </c>
      <c r="P919" s="55" t="s">
        <v>225</v>
      </c>
      <c r="Q919" s="232" t="s">
        <v>1358</v>
      </c>
      <c r="R919" s="55">
        <v>75431</v>
      </c>
      <c r="S919" s="55" t="s">
        <v>924</v>
      </c>
      <c r="T919" s="59"/>
      <c r="U919" s="59"/>
      <c r="V919" s="23">
        <f t="shared" si="551"/>
        <v>0</v>
      </c>
      <c r="W919" s="87" t="str">
        <f t="shared" ref="W919:W920" si="587">+IF(V919=0,"","Regroupement auto en 7543")</f>
        <v/>
      </c>
      <c r="X919" s="87">
        <f t="shared" ref="X919:X920" si="588">-V919</f>
        <v>0</v>
      </c>
      <c r="Y919" s="6"/>
      <c r="Z919" s="57"/>
      <c r="AA919" s="6"/>
      <c r="AB919" s="6"/>
      <c r="AC919" s="6"/>
      <c r="AD919" s="6"/>
      <c r="AE919" s="6"/>
      <c r="AF919" s="6"/>
      <c r="AG919" s="6"/>
      <c r="AH919" s="6"/>
      <c r="AI919" s="6"/>
      <c r="AJ919" s="6"/>
      <c r="AK919" s="861"/>
    </row>
    <row r="920" spans="3:37" x14ac:dyDescent="0.25">
      <c r="C920" s="46"/>
      <c r="D920" s="46"/>
      <c r="E920" s="46"/>
      <c r="F920" s="46"/>
      <c r="G920" s="46"/>
      <c r="H920" s="46"/>
      <c r="I920" s="46"/>
      <c r="J920" s="46"/>
      <c r="K920" s="46"/>
      <c r="L920" s="46"/>
      <c r="M920" s="46"/>
      <c r="N920" s="46"/>
      <c r="O920" s="42" t="s">
        <v>225</v>
      </c>
      <c r="P920" s="55" t="s">
        <v>225</v>
      </c>
      <c r="Q920" s="232" t="s">
        <v>1358</v>
      </c>
      <c r="R920" s="55">
        <v>75432</v>
      </c>
      <c r="S920" s="55" t="s">
        <v>1388</v>
      </c>
      <c r="T920" s="59"/>
      <c r="U920" s="59"/>
      <c r="V920" s="23">
        <f t="shared" si="551"/>
        <v>0</v>
      </c>
      <c r="W920" s="87" t="str">
        <f t="shared" si="587"/>
        <v/>
      </c>
      <c r="X920" s="87">
        <f t="shared" si="588"/>
        <v>0</v>
      </c>
      <c r="Y920" s="6"/>
      <c r="Z920" s="57"/>
      <c r="AA920" s="6"/>
      <c r="AB920" s="6"/>
      <c r="AC920" s="6"/>
      <c r="AD920" s="6"/>
      <c r="AE920" s="6"/>
      <c r="AF920" s="6"/>
      <c r="AG920" s="6"/>
      <c r="AH920" s="6"/>
      <c r="AI920" s="6"/>
      <c r="AJ920" s="6"/>
      <c r="AK920" s="861"/>
    </row>
    <row r="921" spans="3:37" x14ac:dyDescent="0.25">
      <c r="C921" s="46"/>
      <c r="D921" s="46"/>
      <c r="E921" s="46"/>
      <c r="F921" s="46"/>
      <c r="G921" s="46"/>
      <c r="H921" s="46"/>
      <c r="I921" s="46"/>
      <c r="J921" s="46"/>
      <c r="K921" s="46"/>
      <c r="L921" s="46"/>
      <c r="M921" s="46"/>
      <c r="N921" s="46"/>
      <c r="O921" s="42" t="s">
        <v>1557</v>
      </c>
      <c r="P921" s="383">
        <v>7544</v>
      </c>
      <c r="Q921" s="232" t="s">
        <v>1358</v>
      </c>
      <c r="R921" s="383">
        <v>7544</v>
      </c>
      <c r="S921" s="291" t="s">
        <v>870</v>
      </c>
      <c r="T921" s="59"/>
      <c r="U921" s="59"/>
      <c r="V921" s="23">
        <f t="shared" si="551"/>
        <v>0</v>
      </c>
      <c r="W921" s="6"/>
      <c r="X921" s="6"/>
      <c r="Y921" s="1"/>
      <c r="Z921" s="58"/>
      <c r="AA921" s="1"/>
      <c r="AB921" s="1"/>
      <c r="AC921" s="23">
        <f t="shared" ref="AC921:AC925" si="589">+AA921+AB921+V921+Y921+X921</f>
        <v>0</v>
      </c>
      <c r="AD921" s="38">
        <f t="shared" ref="AD921:AD925" si="590">SUM(AF921:AJ921)</f>
        <v>0</v>
      </c>
      <c r="AE921" s="31">
        <f t="shared" ref="AE921:AE925" si="591">AC921-AD921</f>
        <v>0</v>
      </c>
      <c r="AF921" s="31">
        <f t="shared" ref="AF921:AF922" si="592">AC921</f>
        <v>0</v>
      </c>
      <c r="AG921" s="6"/>
      <c r="AH921" s="6"/>
      <c r="AI921" s="6"/>
      <c r="AJ921" s="6"/>
      <c r="AK921" s="861"/>
    </row>
    <row r="922" spans="3:37" x14ac:dyDescent="0.25">
      <c r="C922" s="46"/>
      <c r="D922" s="46"/>
      <c r="E922" s="46"/>
      <c r="F922" s="46"/>
      <c r="G922" s="46"/>
      <c r="H922" s="46"/>
      <c r="I922" s="46"/>
      <c r="J922" s="46"/>
      <c r="K922" s="46"/>
      <c r="L922" s="46"/>
      <c r="M922" s="46"/>
      <c r="N922" s="46"/>
      <c r="O922" s="42" t="s">
        <v>1557</v>
      </c>
      <c r="P922" s="170">
        <v>7548</v>
      </c>
      <c r="Q922" s="232" t="s">
        <v>1358</v>
      </c>
      <c r="R922" s="170">
        <v>7548</v>
      </c>
      <c r="S922" s="291" t="s">
        <v>1839</v>
      </c>
      <c r="T922" s="59"/>
      <c r="U922" s="59"/>
      <c r="V922" s="23">
        <f t="shared" si="551"/>
        <v>0</v>
      </c>
      <c r="W922" s="6"/>
      <c r="X922" s="6"/>
      <c r="Y922" s="1"/>
      <c r="Z922" s="58"/>
      <c r="AA922" s="1"/>
      <c r="AB922" s="1"/>
      <c r="AC922" s="23">
        <f t="shared" si="589"/>
        <v>0</v>
      </c>
      <c r="AD922" s="38">
        <f t="shared" si="590"/>
        <v>0</v>
      </c>
      <c r="AE922" s="31">
        <f t="shared" si="591"/>
        <v>0</v>
      </c>
      <c r="AF922" s="31">
        <f t="shared" si="592"/>
        <v>0</v>
      </c>
      <c r="AG922" s="6"/>
      <c r="AH922" s="6"/>
      <c r="AI922" s="6"/>
      <c r="AJ922" s="6"/>
      <c r="AK922" s="861"/>
    </row>
    <row r="923" spans="3:37" x14ac:dyDescent="0.25">
      <c r="C923" s="46"/>
      <c r="D923" s="46"/>
      <c r="E923" s="46"/>
      <c r="F923" s="46"/>
      <c r="G923" s="46"/>
      <c r="H923" s="46"/>
      <c r="I923" s="46"/>
      <c r="J923" s="46"/>
      <c r="K923" s="46"/>
      <c r="L923" s="46"/>
      <c r="M923" s="46"/>
      <c r="N923" s="46"/>
      <c r="O923" s="42" t="s">
        <v>1557</v>
      </c>
      <c r="P923" s="170">
        <v>755</v>
      </c>
      <c r="Q923" s="232" t="s">
        <v>1358</v>
      </c>
      <c r="R923" s="170">
        <v>755</v>
      </c>
      <c r="S923" s="291" t="s">
        <v>1981</v>
      </c>
      <c r="T923" s="59"/>
      <c r="U923" s="59"/>
      <c r="V923" s="23">
        <f t="shared" si="551"/>
        <v>0</v>
      </c>
      <c r="W923" s="6"/>
      <c r="X923" s="6"/>
      <c r="Y923" s="1"/>
      <c r="Z923" s="58"/>
      <c r="AA923" s="1"/>
      <c r="AB923" s="1"/>
      <c r="AC923" s="23">
        <f t="shared" si="589"/>
        <v>0</v>
      </c>
      <c r="AD923" s="38">
        <f t="shared" si="590"/>
        <v>0</v>
      </c>
      <c r="AE923" s="31">
        <f t="shared" si="591"/>
        <v>0</v>
      </c>
      <c r="AF923" s="1"/>
      <c r="AG923" s="1"/>
      <c r="AH923" s="1"/>
      <c r="AI923" s="1"/>
      <c r="AJ923" s="6"/>
      <c r="AK923" s="861"/>
    </row>
    <row r="924" spans="3:37" x14ac:dyDescent="0.25">
      <c r="C924" s="46"/>
      <c r="D924" s="46"/>
      <c r="E924" s="46"/>
      <c r="F924" s="46"/>
      <c r="G924" s="46"/>
      <c r="H924" s="46"/>
      <c r="I924" s="46"/>
      <c r="J924" s="46"/>
      <c r="K924" s="46"/>
      <c r="L924" s="46"/>
      <c r="M924" s="46"/>
      <c r="N924" s="46"/>
      <c r="O924" s="42" t="s">
        <v>1557</v>
      </c>
      <c r="P924" s="170">
        <v>756</v>
      </c>
      <c r="Q924" s="232" t="s">
        <v>1358</v>
      </c>
      <c r="R924" s="170">
        <v>756</v>
      </c>
      <c r="S924" s="291" t="s">
        <v>2344</v>
      </c>
      <c r="T924" s="59"/>
      <c r="U924" s="59"/>
      <c r="V924" s="23">
        <f t="shared" si="551"/>
        <v>0</v>
      </c>
      <c r="W924" s="6"/>
      <c r="X924" s="6"/>
      <c r="Y924" s="1"/>
      <c r="Z924" s="58"/>
      <c r="AA924" s="1"/>
      <c r="AB924" s="1"/>
      <c r="AC924" s="23">
        <f t="shared" si="589"/>
        <v>0</v>
      </c>
      <c r="AD924" s="38">
        <f t="shared" si="590"/>
        <v>0</v>
      </c>
      <c r="AE924" s="31">
        <f t="shared" si="591"/>
        <v>0</v>
      </c>
      <c r="AF924" s="1"/>
      <c r="AG924" s="6"/>
      <c r="AH924" s="6"/>
      <c r="AI924" s="1"/>
      <c r="AJ924" s="6"/>
      <c r="AK924" s="861"/>
    </row>
    <row r="925" spans="3:37" x14ac:dyDescent="0.25">
      <c r="C925" s="46"/>
      <c r="D925" s="46"/>
      <c r="E925" s="46"/>
      <c r="F925" s="46"/>
      <c r="G925" s="46"/>
      <c r="H925" s="46"/>
      <c r="I925" s="46"/>
      <c r="J925" s="46"/>
      <c r="K925" s="46"/>
      <c r="L925" s="46"/>
      <c r="M925" s="46"/>
      <c r="N925" s="46"/>
      <c r="O925" s="42" t="s">
        <v>1557</v>
      </c>
      <c r="P925" s="137">
        <v>758</v>
      </c>
      <c r="Q925" s="232" t="s">
        <v>1358</v>
      </c>
      <c r="R925" s="137">
        <v>758</v>
      </c>
      <c r="S925" s="288" t="s">
        <v>1834</v>
      </c>
      <c r="T925" s="59"/>
      <c r="U925" s="59"/>
      <c r="V925" s="23">
        <f t="shared" si="551"/>
        <v>0</v>
      </c>
      <c r="W925" s="6"/>
      <c r="X925" s="87">
        <f>SUM(V926:V928)</f>
        <v>0</v>
      </c>
      <c r="Y925" s="58"/>
      <c r="Z925" s="58"/>
      <c r="AA925" s="1"/>
      <c r="AB925" s="1"/>
      <c r="AC925" s="23">
        <f t="shared" si="589"/>
        <v>0</v>
      </c>
      <c r="AD925" s="38">
        <f t="shared" si="590"/>
        <v>0</v>
      </c>
      <c r="AE925" s="31">
        <f t="shared" si="591"/>
        <v>0</v>
      </c>
      <c r="AF925" s="1"/>
      <c r="AG925" s="1"/>
      <c r="AH925" s="1"/>
      <c r="AI925" s="1"/>
      <c r="AJ925" s="6"/>
      <c r="AK925" s="861"/>
    </row>
    <row r="926" spans="3:37" x14ac:dyDescent="0.25">
      <c r="C926" s="46"/>
      <c r="D926" s="46"/>
      <c r="E926" s="46"/>
      <c r="F926" s="46"/>
      <c r="G926" s="46"/>
      <c r="H926" s="46"/>
      <c r="I926" s="46"/>
      <c r="J926" s="46"/>
      <c r="K926" s="46"/>
      <c r="L926" s="46"/>
      <c r="M926" s="46"/>
      <c r="N926" s="46"/>
      <c r="O926" s="42" t="s">
        <v>225</v>
      </c>
      <c r="P926" s="55" t="s">
        <v>225</v>
      </c>
      <c r="Q926" s="232" t="s">
        <v>1358</v>
      </c>
      <c r="R926" s="55">
        <v>7588</v>
      </c>
      <c r="S926" s="55" t="s">
        <v>1834</v>
      </c>
      <c r="T926" s="59"/>
      <c r="U926" s="59"/>
      <c r="V926" s="23">
        <f t="shared" si="551"/>
        <v>0</v>
      </c>
      <c r="W926" s="87" t="str">
        <f t="shared" ref="W926:W928" si="593">+IF(V926=0,"","Regroupement auto en 758")</f>
        <v/>
      </c>
      <c r="X926" s="87">
        <f t="shared" ref="X926:X928" si="594">-V926</f>
        <v>0</v>
      </c>
      <c r="Y926" s="57"/>
      <c r="Z926" s="57"/>
      <c r="AA926" s="6"/>
      <c r="AB926" s="6"/>
      <c r="AC926" s="6"/>
      <c r="AD926" s="6"/>
      <c r="AE926" s="6"/>
      <c r="AF926" s="6"/>
      <c r="AG926" s="6"/>
      <c r="AH926" s="6"/>
      <c r="AI926" s="6"/>
      <c r="AJ926" s="6"/>
      <c r="AK926" s="861"/>
    </row>
    <row r="927" spans="3:37" x14ac:dyDescent="0.25">
      <c r="C927" s="46"/>
      <c r="D927" s="46"/>
      <c r="E927" s="46"/>
      <c r="F927" s="46"/>
      <c r="G927" s="46"/>
      <c r="H927" s="46"/>
      <c r="I927" s="46"/>
      <c r="J927" s="46"/>
      <c r="K927" s="46"/>
      <c r="L927" s="46"/>
      <c r="M927" s="46"/>
      <c r="N927" s="46"/>
      <c r="O927" s="42" t="s">
        <v>225</v>
      </c>
      <c r="P927" s="55" t="s">
        <v>225</v>
      </c>
      <c r="Q927" s="232" t="s">
        <v>1358</v>
      </c>
      <c r="R927" s="55">
        <v>75881</v>
      </c>
      <c r="S927" s="55" t="s">
        <v>1886</v>
      </c>
      <c r="T927" s="59"/>
      <c r="U927" s="59"/>
      <c r="V927" s="23">
        <f t="shared" si="551"/>
        <v>0</v>
      </c>
      <c r="W927" s="87" t="str">
        <f t="shared" si="593"/>
        <v/>
      </c>
      <c r="X927" s="87">
        <f t="shared" si="594"/>
        <v>0</v>
      </c>
      <c r="Y927" s="57"/>
      <c r="Z927" s="57"/>
      <c r="AA927" s="6"/>
      <c r="AB927" s="6"/>
      <c r="AC927" s="6"/>
      <c r="AD927" s="6"/>
      <c r="AE927" s="6"/>
      <c r="AF927" s="6"/>
      <c r="AG927" s="6"/>
      <c r="AH927" s="6"/>
      <c r="AI927" s="6"/>
      <c r="AJ927" s="6"/>
      <c r="AK927" s="861"/>
    </row>
    <row r="928" spans="3:37" x14ac:dyDescent="0.25">
      <c r="C928" s="46"/>
      <c r="D928" s="46"/>
      <c r="E928" s="46"/>
      <c r="F928" s="46"/>
      <c r="G928" s="46"/>
      <c r="H928" s="46"/>
      <c r="I928" s="46"/>
      <c r="J928" s="46"/>
      <c r="K928" s="46"/>
      <c r="L928" s="46"/>
      <c r="M928" s="46"/>
      <c r="N928" s="46"/>
      <c r="O928" s="42" t="s">
        <v>225</v>
      </c>
      <c r="P928" s="55" t="s">
        <v>225</v>
      </c>
      <c r="Q928" s="232" t="s">
        <v>1358</v>
      </c>
      <c r="R928" s="55">
        <v>75888</v>
      </c>
      <c r="S928" s="55" t="s">
        <v>1543</v>
      </c>
      <c r="T928" s="59"/>
      <c r="U928" s="59"/>
      <c r="V928" s="23">
        <f t="shared" si="551"/>
        <v>0</v>
      </c>
      <c r="W928" s="87" t="str">
        <f t="shared" si="593"/>
        <v/>
      </c>
      <c r="X928" s="87">
        <f t="shared" si="594"/>
        <v>0</v>
      </c>
      <c r="Y928" s="57"/>
      <c r="Z928" s="57"/>
      <c r="AA928" s="6"/>
      <c r="AB928" s="6"/>
      <c r="AC928" s="6"/>
      <c r="AD928" s="6"/>
      <c r="AE928" s="6"/>
      <c r="AF928" s="6"/>
      <c r="AG928" s="6"/>
      <c r="AH928" s="6"/>
      <c r="AI928" s="6"/>
      <c r="AJ928" s="6"/>
      <c r="AK928" s="861"/>
    </row>
    <row r="929" spans="3:37" x14ac:dyDescent="0.25">
      <c r="C929" s="46"/>
      <c r="D929" s="46"/>
      <c r="E929" s="46"/>
      <c r="F929" s="46"/>
      <c r="G929" s="46"/>
      <c r="H929" s="46"/>
      <c r="I929" s="46"/>
      <c r="J929" s="46"/>
      <c r="K929" s="46"/>
      <c r="L929" s="46"/>
      <c r="M929" s="46"/>
      <c r="N929" s="46"/>
      <c r="O929" s="42" t="s">
        <v>1557</v>
      </c>
      <c r="P929" s="170">
        <v>761</v>
      </c>
      <c r="Q929" s="232" t="s">
        <v>1358</v>
      </c>
      <c r="R929" s="244">
        <v>761</v>
      </c>
      <c r="S929" s="213" t="s">
        <v>2517</v>
      </c>
      <c r="T929" s="59"/>
      <c r="U929" s="59"/>
      <c r="V929" s="23">
        <f t="shared" si="551"/>
        <v>0</v>
      </c>
      <c r="W929" s="6"/>
      <c r="X929" s="6"/>
      <c r="Y929" s="1"/>
      <c r="Z929" s="58"/>
      <c r="AA929" s="1"/>
      <c r="AB929" s="1"/>
      <c r="AC929" s="23">
        <f t="shared" ref="AC929:AC937" si="595">+AA929+AB929+V929+Y929+X929</f>
        <v>0</v>
      </c>
      <c r="AD929" s="38">
        <f t="shared" ref="AD929:AD937" si="596">SUM(AF929:AJ929)</f>
        <v>0</v>
      </c>
      <c r="AE929" s="31">
        <f t="shared" ref="AE929:AE937" si="597">AC929-AD929</f>
        <v>0</v>
      </c>
      <c r="AF929" s="6"/>
      <c r="AG929" s="6"/>
      <c r="AH929" s="6"/>
      <c r="AI929" s="6"/>
      <c r="AJ929" s="130">
        <f t="shared" ref="AJ929:AJ937" si="598">AC929</f>
        <v>0</v>
      </c>
      <c r="AK929" s="861"/>
    </row>
    <row r="930" spans="3:37" x14ac:dyDescent="0.25">
      <c r="C930" s="46"/>
      <c r="D930" s="46"/>
      <c r="E930" s="46"/>
      <c r="F930" s="46"/>
      <c r="G930" s="46"/>
      <c r="H930" s="46"/>
      <c r="I930" s="46"/>
      <c r="J930" s="46"/>
      <c r="K930" s="46"/>
      <c r="L930" s="46"/>
      <c r="M930" s="46"/>
      <c r="N930" s="46"/>
      <c r="O930" s="42" t="s">
        <v>1557</v>
      </c>
      <c r="P930" s="137">
        <v>762</v>
      </c>
      <c r="Q930" s="232" t="s">
        <v>1358</v>
      </c>
      <c r="R930" s="244">
        <v>762</v>
      </c>
      <c r="S930" s="213" t="s">
        <v>1644</v>
      </c>
      <c r="T930" s="59"/>
      <c r="U930" s="59"/>
      <c r="V930" s="23">
        <f t="shared" si="551"/>
        <v>0</v>
      </c>
      <c r="W930" s="6"/>
      <c r="X930" s="6"/>
      <c r="Y930" s="1"/>
      <c r="Z930" s="58"/>
      <c r="AA930" s="1"/>
      <c r="AB930" s="1"/>
      <c r="AC930" s="23">
        <f t="shared" si="595"/>
        <v>0</v>
      </c>
      <c r="AD930" s="38">
        <f t="shared" si="596"/>
        <v>0</v>
      </c>
      <c r="AE930" s="31">
        <f t="shared" si="597"/>
        <v>0</v>
      </c>
      <c r="AF930" s="6"/>
      <c r="AG930" s="6"/>
      <c r="AH930" s="6"/>
      <c r="AI930" s="6"/>
      <c r="AJ930" s="130">
        <f t="shared" si="598"/>
        <v>0</v>
      </c>
      <c r="AK930" s="861"/>
    </row>
    <row r="931" spans="3:37" x14ac:dyDescent="0.25">
      <c r="C931" s="46"/>
      <c r="D931" s="46"/>
      <c r="E931" s="46"/>
      <c r="F931" s="46"/>
      <c r="G931" s="46"/>
      <c r="H931" s="46"/>
      <c r="I931" s="46"/>
      <c r="J931" s="46"/>
      <c r="K931" s="46"/>
      <c r="L931" s="46"/>
      <c r="M931" s="46"/>
      <c r="N931" s="46"/>
      <c r="O931" s="42" t="s">
        <v>1557</v>
      </c>
      <c r="P931" s="137">
        <v>763</v>
      </c>
      <c r="Q931" s="232" t="s">
        <v>1358</v>
      </c>
      <c r="R931" s="244">
        <v>763</v>
      </c>
      <c r="S931" s="213" t="s">
        <v>1659</v>
      </c>
      <c r="T931" s="59"/>
      <c r="U931" s="59"/>
      <c r="V931" s="23">
        <f t="shared" si="551"/>
        <v>0</v>
      </c>
      <c r="W931" s="6"/>
      <c r="X931" s="6"/>
      <c r="Y931" s="1"/>
      <c r="Z931" s="58"/>
      <c r="AA931" s="1"/>
      <c r="AB931" s="1"/>
      <c r="AC931" s="23">
        <f t="shared" si="595"/>
        <v>0</v>
      </c>
      <c r="AD931" s="38">
        <f t="shared" si="596"/>
        <v>0</v>
      </c>
      <c r="AE931" s="31">
        <f t="shared" si="597"/>
        <v>0</v>
      </c>
      <c r="AF931" s="6"/>
      <c r="AG931" s="6"/>
      <c r="AH931" s="6"/>
      <c r="AI931" s="6"/>
      <c r="AJ931" s="130">
        <f t="shared" si="598"/>
        <v>0</v>
      </c>
      <c r="AK931" s="861"/>
    </row>
    <row r="932" spans="3:37" x14ac:dyDescent="0.25">
      <c r="C932" s="46"/>
      <c r="D932" s="46"/>
      <c r="E932" s="46"/>
      <c r="F932" s="46"/>
      <c r="G932" s="46"/>
      <c r="H932" s="46"/>
      <c r="I932" s="46"/>
      <c r="J932" s="46"/>
      <c r="K932" s="46"/>
      <c r="L932" s="46"/>
      <c r="M932" s="46"/>
      <c r="N932" s="46"/>
      <c r="O932" s="42" t="s">
        <v>1557</v>
      </c>
      <c r="P932" s="137">
        <v>764</v>
      </c>
      <c r="Q932" s="232" t="s">
        <v>1358</v>
      </c>
      <c r="R932" s="244">
        <v>764</v>
      </c>
      <c r="S932" s="213" t="s">
        <v>11</v>
      </c>
      <c r="T932" s="59"/>
      <c r="U932" s="59"/>
      <c r="V932" s="23">
        <f t="shared" si="551"/>
        <v>0</v>
      </c>
      <c r="W932" s="6"/>
      <c r="X932" s="6"/>
      <c r="Y932" s="1"/>
      <c r="Z932" s="58"/>
      <c r="AA932" s="1"/>
      <c r="AB932" s="1"/>
      <c r="AC932" s="23">
        <f t="shared" si="595"/>
        <v>0</v>
      </c>
      <c r="AD932" s="38">
        <f t="shared" si="596"/>
        <v>0</v>
      </c>
      <c r="AE932" s="31">
        <f t="shared" si="597"/>
        <v>0</v>
      </c>
      <c r="AF932" s="6"/>
      <c r="AG932" s="6"/>
      <c r="AH932" s="6"/>
      <c r="AI932" s="6"/>
      <c r="AJ932" s="130">
        <f t="shared" si="598"/>
        <v>0</v>
      </c>
      <c r="AK932" s="861"/>
    </row>
    <row r="933" spans="3:37" x14ac:dyDescent="0.25">
      <c r="C933" s="46"/>
      <c r="D933" s="46"/>
      <c r="E933" s="46"/>
      <c r="F933" s="46"/>
      <c r="G933" s="46"/>
      <c r="H933" s="46"/>
      <c r="I933" s="46"/>
      <c r="J933" s="46"/>
      <c r="K933" s="46"/>
      <c r="L933" s="46"/>
      <c r="M933" s="46"/>
      <c r="N933" s="46"/>
      <c r="O933" s="42" t="s">
        <v>1557</v>
      </c>
      <c r="P933" s="137">
        <v>765</v>
      </c>
      <c r="Q933" s="232" t="s">
        <v>1358</v>
      </c>
      <c r="R933" s="244">
        <v>765</v>
      </c>
      <c r="S933" s="213" t="s">
        <v>1817</v>
      </c>
      <c r="T933" s="59"/>
      <c r="U933" s="59"/>
      <c r="V933" s="23">
        <f t="shared" si="551"/>
        <v>0</v>
      </c>
      <c r="W933" s="6"/>
      <c r="X933" s="6"/>
      <c r="Y933" s="1"/>
      <c r="Z933" s="58"/>
      <c r="AA933" s="1"/>
      <c r="AB933" s="1"/>
      <c r="AC933" s="23">
        <f t="shared" si="595"/>
        <v>0</v>
      </c>
      <c r="AD933" s="38">
        <f t="shared" si="596"/>
        <v>0</v>
      </c>
      <c r="AE933" s="31">
        <f t="shared" si="597"/>
        <v>0</v>
      </c>
      <c r="AF933" s="6"/>
      <c r="AG933" s="6"/>
      <c r="AH933" s="6"/>
      <c r="AI933" s="6"/>
      <c r="AJ933" s="130">
        <f t="shared" si="598"/>
        <v>0</v>
      </c>
      <c r="AK933" s="861"/>
    </row>
    <row r="934" spans="3:37" x14ac:dyDescent="0.25">
      <c r="C934" s="46"/>
      <c r="D934" s="46"/>
      <c r="E934" s="46"/>
      <c r="F934" s="46"/>
      <c r="G934" s="46"/>
      <c r="H934" s="46"/>
      <c r="I934" s="46"/>
      <c r="J934" s="46"/>
      <c r="K934" s="46"/>
      <c r="L934" s="46"/>
      <c r="M934" s="46"/>
      <c r="N934" s="46"/>
      <c r="O934" s="42" t="s">
        <v>1557</v>
      </c>
      <c r="P934" s="137">
        <v>766</v>
      </c>
      <c r="Q934" s="232" t="s">
        <v>1358</v>
      </c>
      <c r="R934" s="244">
        <v>766</v>
      </c>
      <c r="S934" s="213" t="s">
        <v>0</v>
      </c>
      <c r="T934" s="59"/>
      <c r="U934" s="59"/>
      <c r="V934" s="23">
        <f t="shared" si="551"/>
        <v>0</v>
      </c>
      <c r="W934" s="6"/>
      <c r="X934" s="6"/>
      <c r="Y934" s="1"/>
      <c r="Z934" s="58"/>
      <c r="AA934" s="1"/>
      <c r="AB934" s="1"/>
      <c r="AC934" s="23">
        <f t="shared" si="595"/>
        <v>0</v>
      </c>
      <c r="AD934" s="38">
        <f t="shared" si="596"/>
        <v>0</v>
      </c>
      <c r="AE934" s="31">
        <f t="shared" si="597"/>
        <v>0</v>
      </c>
      <c r="AF934" s="6"/>
      <c r="AG934" s="6"/>
      <c r="AH934" s="6"/>
      <c r="AI934" s="6"/>
      <c r="AJ934" s="130">
        <f t="shared" si="598"/>
        <v>0</v>
      </c>
      <c r="AK934" s="861"/>
    </row>
    <row r="935" spans="3:37" x14ac:dyDescent="0.25">
      <c r="C935" s="46"/>
      <c r="D935" s="46"/>
      <c r="E935" s="46"/>
      <c r="F935" s="46"/>
      <c r="G935" s="46"/>
      <c r="H935" s="46"/>
      <c r="I935" s="46"/>
      <c r="J935" s="46"/>
      <c r="K935" s="46"/>
      <c r="L935" s="46"/>
      <c r="M935" s="46"/>
      <c r="N935" s="46"/>
      <c r="O935" s="42" t="s">
        <v>1557</v>
      </c>
      <c r="P935" s="137">
        <v>767</v>
      </c>
      <c r="Q935" s="232" t="s">
        <v>1358</v>
      </c>
      <c r="R935" s="244">
        <v>767</v>
      </c>
      <c r="S935" s="213" t="s">
        <v>1039</v>
      </c>
      <c r="T935" s="59"/>
      <c r="U935" s="59"/>
      <c r="V935" s="23">
        <f t="shared" si="551"/>
        <v>0</v>
      </c>
      <c r="W935" s="6"/>
      <c r="X935" s="6"/>
      <c r="Y935" s="1"/>
      <c r="Z935" s="58"/>
      <c r="AA935" s="1"/>
      <c r="AB935" s="1"/>
      <c r="AC935" s="23">
        <f t="shared" si="595"/>
        <v>0</v>
      </c>
      <c r="AD935" s="38">
        <f t="shared" si="596"/>
        <v>0</v>
      </c>
      <c r="AE935" s="31">
        <f t="shared" si="597"/>
        <v>0</v>
      </c>
      <c r="AF935" s="6"/>
      <c r="AG935" s="6"/>
      <c r="AH935" s="6"/>
      <c r="AI935" s="6"/>
      <c r="AJ935" s="130">
        <f t="shared" si="598"/>
        <v>0</v>
      </c>
      <c r="AK935" s="861"/>
    </row>
    <row r="936" spans="3:37" x14ac:dyDescent="0.25">
      <c r="C936" s="46"/>
      <c r="D936" s="46"/>
      <c r="E936" s="46"/>
      <c r="F936" s="46"/>
      <c r="G936" s="46"/>
      <c r="H936" s="46"/>
      <c r="I936" s="46"/>
      <c r="J936" s="46"/>
      <c r="K936" s="46"/>
      <c r="L936" s="46"/>
      <c r="M936" s="46"/>
      <c r="N936" s="46"/>
      <c r="O936" s="42" t="s">
        <v>1557</v>
      </c>
      <c r="P936" s="137">
        <v>768</v>
      </c>
      <c r="Q936" s="232" t="s">
        <v>1358</v>
      </c>
      <c r="R936" s="244">
        <v>768</v>
      </c>
      <c r="S936" s="213" t="s">
        <v>347</v>
      </c>
      <c r="T936" s="59"/>
      <c r="U936" s="59"/>
      <c r="V936" s="23">
        <f t="shared" si="551"/>
        <v>0</v>
      </c>
      <c r="W936" s="6"/>
      <c r="X936" s="6"/>
      <c r="Y936" s="1"/>
      <c r="Z936" s="58"/>
      <c r="AA936" s="1"/>
      <c r="AB936" s="1"/>
      <c r="AC936" s="23">
        <f t="shared" si="595"/>
        <v>0</v>
      </c>
      <c r="AD936" s="38">
        <f t="shared" si="596"/>
        <v>0</v>
      </c>
      <c r="AE936" s="31">
        <f t="shared" si="597"/>
        <v>0</v>
      </c>
      <c r="AF936" s="6"/>
      <c r="AG936" s="6"/>
      <c r="AH936" s="6"/>
      <c r="AI936" s="6"/>
      <c r="AJ936" s="130">
        <f t="shared" si="598"/>
        <v>0</v>
      </c>
      <c r="AK936" s="861"/>
    </row>
    <row r="937" spans="3:37" x14ac:dyDescent="0.25">
      <c r="C937" s="46"/>
      <c r="D937" s="46"/>
      <c r="E937" s="46"/>
      <c r="F937" s="46"/>
      <c r="G937" s="46"/>
      <c r="H937" s="46"/>
      <c r="I937" s="46"/>
      <c r="J937" s="46"/>
      <c r="K937" s="46"/>
      <c r="L937" s="46"/>
      <c r="M937" s="46"/>
      <c r="N937" s="46"/>
      <c r="O937" s="42" t="s">
        <v>1557</v>
      </c>
      <c r="P937" s="137">
        <v>771</v>
      </c>
      <c r="Q937" s="232" t="s">
        <v>1358</v>
      </c>
      <c r="R937" s="244">
        <v>771</v>
      </c>
      <c r="S937" s="213" t="s">
        <v>684</v>
      </c>
      <c r="T937" s="59"/>
      <c r="U937" s="59"/>
      <c r="V937" s="23">
        <f t="shared" si="551"/>
        <v>0</v>
      </c>
      <c r="W937" s="6"/>
      <c r="X937" s="87">
        <f>SUM(V938:V942)</f>
        <v>0</v>
      </c>
      <c r="Y937" s="1"/>
      <c r="Z937" s="58"/>
      <c r="AA937" s="1"/>
      <c r="AB937" s="1"/>
      <c r="AC937" s="23">
        <f t="shared" si="595"/>
        <v>0</v>
      </c>
      <c r="AD937" s="38">
        <f t="shared" si="596"/>
        <v>0</v>
      </c>
      <c r="AE937" s="31">
        <f t="shared" si="597"/>
        <v>0</v>
      </c>
      <c r="AF937" s="6"/>
      <c r="AG937" s="6"/>
      <c r="AH937" s="6"/>
      <c r="AI937" s="6"/>
      <c r="AJ937" s="130">
        <f t="shared" si="598"/>
        <v>0</v>
      </c>
      <c r="AK937" s="861"/>
    </row>
    <row r="938" spans="3:37" x14ac:dyDescent="0.25">
      <c r="C938" s="46"/>
      <c r="D938" s="46"/>
      <c r="E938" s="46"/>
      <c r="F938" s="46"/>
      <c r="G938" s="46"/>
      <c r="H938" s="46"/>
      <c r="I938" s="46"/>
      <c r="J938" s="46"/>
      <c r="K938" s="46"/>
      <c r="L938" s="46"/>
      <c r="M938" s="46"/>
      <c r="N938" s="46"/>
      <c r="O938" s="42" t="s">
        <v>225</v>
      </c>
      <c r="P938" s="55" t="s">
        <v>225</v>
      </c>
      <c r="Q938" s="232" t="s">
        <v>1358</v>
      </c>
      <c r="R938" s="55">
        <v>7711</v>
      </c>
      <c r="S938" s="55" t="s">
        <v>1887</v>
      </c>
      <c r="T938" s="59"/>
      <c r="U938" s="59"/>
      <c r="V938" s="23">
        <f t="shared" si="551"/>
        <v>0</v>
      </c>
      <c r="W938" s="87" t="str">
        <f t="shared" ref="W938:W942" si="599">+IF(V938=0,"","Regroupement auto en 771")</f>
        <v/>
      </c>
      <c r="X938" s="87">
        <f t="shared" ref="X938:X942" si="600">-V938</f>
        <v>0</v>
      </c>
      <c r="Y938" s="6"/>
      <c r="Z938" s="57"/>
      <c r="AA938" s="6"/>
      <c r="AB938" s="6"/>
      <c r="AC938" s="6"/>
      <c r="AD938" s="6"/>
      <c r="AE938" s="6"/>
      <c r="AF938" s="6"/>
      <c r="AG938" s="6"/>
      <c r="AH938" s="6"/>
      <c r="AI938" s="6"/>
      <c r="AJ938" s="6"/>
      <c r="AK938" s="861"/>
    </row>
    <row r="939" spans="3:37" x14ac:dyDescent="0.25">
      <c r="C939" s="46"/>
      <c r="D939" s="46"/>
      <c r="E939" s="46"/>
      <c r="F939" s="46"/>
      <c r="G939" s="46"/>
      <c r="H939" s="46"/>
      <c r="I939" s="46"/>
      <c r="J939" s="46"/>
      <c r="K939" s="46"/>
      <c r="L939" s="46"/>
      <c r="M939" s="46"/>
      <c r="N939" s="46"/>
      <c r="O939" s="42" t="s">
        <v>225</v>
      </c>
      <c r="P939" s="55" t="s">
        <v>225</v>
      </c>
      <c r="Q939" s="232" t="s">
        <v>1358</v>
      </c>
      <c r="R939" s="55">
        <v>7713</v>
      </c>
      <c r="S939" s="55" t="s">
        <v>1544</v>
      </c>
      <c r="T939" s="59"/>
      <c r="U939" s="59"/>
      <c r="V939" s="23">
        <f t="shared" si="551"/>
        <v>0</v>
      </c>
      <c r="W939" s="87" t="str">
        <f t="shared" si="599"/>
        <v/>
      </c>
      <c r="X939" s="87">
        <f t="shared" si="600"/>
        <v>0</v>
      </c>
      <c r="Y939" s="6"/>
      <c r="Z939" s="57"/>
      <c r="AA939" s="6"/>
      <c r="AB939" s="6"/>
      <c r="AC939" s="6"/>
      <c r="AD939" s="6"/>
      <c r="AE939" s="6"/>
      <c r="AF939" s="6"/>
      <c r="AG939" s="6"/>
      <c r="AH939" s="6"/>
      <c r="AI939" s="6"/>
      <c r="AJ939" s="6"/>
      <c r="AK939" s="861"/>
    </row>
    <row r="940" spans="3:37" x14ac:dyDescent="0.25">
      <c r="C940" s="46"/>
      <c r="D940" s="46"/>
      <c r="E940" s="46"/>
      <c r="F940" s="46"/>
      <c r="G940" s="46"/>
      <c r="H940" s="46"/>
      <c r="I940" s="46"/>
      <c r="J940" s="46"/>
      <c r="K940" s="46"/>
      <c r="L940" s="46"/>
      <c r="M940" s="46"/>
      <c r="N940" s="46"/>
      <c r="O940" s="42" t="s">
        <v>225</v>
      </c>
      <c r="P940" s="55" t="s">
        <v>225</v>
      </c>
      <c r="Q940" s="232" t="s">
        <v>1358</v>
      </c>
      <c r="R940" s="55">
        <v>7714</v>
      </c>
      <c r="S940" s="55" t="s">
        <v>1888</v>
      </c>
      <c r="T940" s="59"/>
      <c r="U940" s="59"/>
      <c r="V940" s="23">
        <f t="shared" si="551"/>
        <v>0</v>
      </c>
      <c r="W940" s="87" t="str">
        <f t="shared" si="599"/>
        <v/>
      </c>
      <c r="X940" s="87">
        <f t="shared" si="600"/>
        <v>0</v>
      </c>
      <c r="Y940" s="6"/>
      <c r="Z940" s="57"/>
      <c r="AA940" s="6"/>
      <c r="AB940" s="6"/>
      <c r="AC940" s="6"/>
      <c r="AD940" s="6"/>
      <c r="AE940" s="6"/>
      <c r="AF940" s="6"/>
      <c r="AG940" s="6"/>
      <c r="AH940" s="6"/>
      <c r="AI940" s="6"/>
      <c r="AJ940" s="6"/>
      <c r="AK940" s="861"/>
    </row>
    <row r="941" spans="3:37" x14ac:dyDescent="0.25">
      <c r="C941" s="46"/>
      <c r="D941" s="46"/>
      <c r="E941" s="46"/>
      <c r="F941" s="46"/>
      <c r="G941" s="46"/>
      <c r="H941" s="46"/>
      <c r="I941" s="46"/>
      <c r="J941" s="46"/>
      <c r="K941" s="46"/>
      <c r="L941" s="46"/>
      <c r="M941" s="46"/>
      <c r="N941" s="46"/>
      <c r="O941" s="42" t="s">
        <v>225</v>
      </c>
      <c r="P941" s="55" t="s">
        <v>225</v>
      </c>
      <c r="Q941" s="232" t="s">
        <v>1358</v>
      </c>
      <c r="R941" s="55">
        <v>7717</v>
      </c>
      <c r="S941" s="55" t="s">
        <v>925</v>
      </c>
      <c r="T941" s="59"/>
      <c r="U941" s="59"/>
      <c r="V941" s="23">
        <f t="shared" si="551"/>
        <v>0</v>
      </c>
      <c r="W941" s="87" t="str">
        <f t="shared" si="599"/>
        <v/>
      </c>
      <c r="X941" s="87">
        <f t="shared" si="600"/>
        <v>0</v>
      </c>
      <c r="Y941" s="6"/>
      <c r="Z941" s="57"/>
      <c r="AA941" s="6"/>
      <c r="AB941" s="6"/>
      <c r="AC941" s="6"/>
      <c r="AD941" s="6"/>
      <c r="AE941" s="6"/>
      <c r="AF941" s="6"/>
      <c r="AG941" s="6"/>
      <c r="AH941" s="6"/>
      <c r="AI941" s="6"/>
      <c r="AJ941" s="6"/>
      <c r="AK941" s="861"/>
    </row>
    <row r="942" spans="3:37" x14ac:dyDescent="0.25">
      <c r="C942" s="46"/>
      <c r="D942" s="46"/>
      <c r="E942" s="46"/>
      <c r="F942" s="46"/>
      <c r="G942" s="46"/>
      <c r="H942" s="46"/>
      <c r="I942" s="46"/>
      <c r="J942" s="46"/>
      <c r="K942" s="46"/>
      <c r="L942" s="46"/>
      <c r="M942" s="46"/>
      <c r="N942" s="46"/>
      <c r="O942" s="42" t="s">
        <v>225</v>
      </c>
      <c r="P942" s="55" t="s">
        <v>225</v>
      </c>
      <c r="Q942" s="232" t="s">
        <v>1358</v>
      </c>
      <c r="R942" s="55">
        <v>7718</v>
      </c>
      <c r="S942" s="55" t="s">
        <v>2226</v>
      </c>
      <c r="T942" s="59"/>
      <c r="U942" s="59"/>
      <c r="V942" s="23">
        <f t="shared" si="551"/>
        <v>0</v>
      </c>
      <c r="W942" s="87" t="str">
        <f t="shared" si="599"/>
        <v/>
      </c>
      <c r="X942" s="87">
        <f t="shared" si="600"/>
        <v>0</v>
      </c>
      <c r="Y942" s="6"/>
      <c r="Z942" s="57"/>
      <c r="AA942" s="6"/>
      <c r="AB942" s="6"/>
      <c r="AC942" s="6"/>
      <c r="AD942" s="6"/>
      <c r="AE942" s="6"/>
      <c r="AF942" s="6"/>
      <c r="AG942" s="6"/>
      <c r="AH942" s="6"/>
      <c r="AI942" s="6"/>
      <c r="AJ942" s="6"/>
      <c r="AK942" s="861"/>
    </row>
    <row r="943" spans="3:37" x14ac:dyDescent="0.25">
      <c r="C943" s="46"/>
      <c r="D943" s="46"/>
      <c r="E943" s="46"/>
      <c r="F943" s="46"/>
      <c r="G943" s="46"/>
      <c r="H943" s="46"/>
      <c r="I943" s="46"/>
      <c r="J943" s="46"/>
      <c r="K943" s="46"/>
      <c r="L943" s="46"/>
      <c r="M943" s="46"/>
      <c r="N943" s="46"/>
      <c r="O943" s="42" t="s">
        <v>1557</v>
      </c>
      <c r="P943" s="54" t="s">
        <v>869</v>
      </c>
      <c r="Q943" s="232" t="s">
        <v>1358</v>
      </c>
      <c r="R943" s="54">
        <v>7721</v>
      </c>
      <c r="S943" s="291" t="s">
        <v>1545</v>
      </c>
      <c r="T943" s="59"/>
      <c r="U943" s="59"/>
      <c r="V943" s="23">
        <f t="shared" si="551"/>
        <v>0</v>
      </c>
      <c r="W943" s="6"/>
      <c r="X943" s="6"/>
      <c r="Y943" s="1"/>
      <c r="Z943" s="58"/>
      <c r="AA943" s="1"/>
      <c r="AB943" s="1"/>
      <c r="AC943" s="23">
        <f t="shared" ref="AC943:AC949" si="601">+AA943+AB943+V943+Y943+X943</f>
        <v>0</v>
      </c>
      <c r="AD943" s="38">
        <f t="shared" ref="AD943:AD949" si="602">SUM(AF943:AJ943)</f>
        <v>0</v>
      </c>
      <c r="AE943" s="31">
        <f t="shared" ref="AE943:AE949" si="603">AC943-AD943</f>
        <v>0</v>
      </c>
      <c r="AF943" s="1"/>
      <c r="AG943" s="1"/>
      <c r="AH943" s="1"/>
      <c r="AI943" s="1"/>
      <c r="AJ943" s="6"/>
      <c r="AK943" s="861"/>
    </row>
    <row r="944" spans="3:37" x14ac:dyDescent="0.25">
      <c r="C944" s="46"/>
      <c r="D944" s="46"/>
      <c r="E944" s="46"/>
      <c r="F944" s="46"/>
      <c r="G944" s="46"/>
      <c r="H944" s="46"/>
      <c r="I944" s="46"/>
      <c r="J944" s="46"/>
      <c r="K944" s="46"/>
      <c r="L944" s="46"/>
      <c r="M944" s="46"/>
      <c r="N944" s="46"/>
      <c r="O944" s="42" t="s">
        <v>1557</v>
      </c>
      <c r="P944" s="54">
        <v>7722</v>
      </c>
      <c r="Q944" s="232" t="s">
        <v>30</v>
      </c>
      <c r="R944" s="244">
        <v>7722</v>
      </c>
      <c r="S944" s="213" t="s">
        <v>1994</v>
      </c>
      <c r="T944" s="59"/>
      <c r="U944" s="59"/>
      <c r="V944" s="23">
        <f t="shared" si="551"/>
        <v>0</v>
      </c>
      <c r="W944" s="6"/>
      <c r="X944" s="6"/>
      <c r="Y944" s="1"/>
      <c r="Z944" s="58"/>
      <c r="AA944" s="1"/>
      <c r="AB944" s="1"/>
      <c r="AC944" s="23">
        <f t="shared" si="601"/>
        <v>0</v>
      </c>
      <c r="AD944" s="38">
        <f t="shared" si="602"/>
        <v>0</v>
      </c>
      <c r="AE944" s="31">
        <f t="shared" si="603"/>
        <v>0</v>
      </c>
      <c r="AF944" s="6"/>
      <c r="AG944" s="6"/>
      <c r="AH944" s="130">
        <f>+AC944</f>
        <v>0</v>
      </c>
      <c r="AI944" s="6"/>
      <c r="AJ944" s="6"/>
      <c r="AK944" s="861"/>
    </row>
    <row r="945" spans="2:37" x14ac:dyDescent="0.25">
      <c r="C945" s="46"/>
      <c r="D945" s="46"/>
      <c r="E945" s="46"/>
      <c r="F945" s="46"/>
      <c r="G945" s="46"/>
      <c r="H945" s="46"/>
      <c r="I945" s="46"/>
      <c r="J945" s="46"/>
      <c r="K945" s="46"/>
      <c r="L945" s="46"/>
      <c r="M945" s="46"/>
      <c r="N945" s="46"/>
      <c r="O945" s="42" t="s">
        <v>1557</v>
      </c>
      <c r="P945" s="54" t="s">
        <v>869</v>
      </c>
      <c r="Q945" s="232" t="s">
        <v>1358</v>
      </c>
      <c r="R945" s="54">
        <v>7728</v>
      </c>
      <c r="S945" s="291" t="s">
        <v>1389</v>
      </c>
      <c r="T945" s="59"/>
      <c r="U945" s="59"/>
      <c r="V945" s="23">
        <f t="shared" si="551"/>
        <v>0</v>
      </c>
      <c r="W945" s="6"/>
      <c r="X945" s="6"/>
      <c r="Y945" s="1"/>
      <c r="Z945" s="58"/>
      <c r="AA945" s="1"/>
      <c r="AB945" s="1"/>
      <c r="AC945" s="23">
        <f t="shared" si="601"/>
        <v>0</v>
      </c>
      <c r="AD945" s="38">
        <f t="shared" si="602"/>
        <v>0</v>
      </c>
      <c r="AE945" s="31">
        <f t="shared" si="603"/>
        <v>0</v>
      </c>
      <c r="AF945" s="1"/>
      <c r="AG945" s="1"/>
      <c r="AH945" s="1"/>
      <c r="AI945" s="1"/>
      <c r="AJ945" s="6"/>
      <c r="AK945" s="861"/>
    </row>
    <row r="946" spans="2:37" x14ac:dyDescent="0.25">
      <c r="C946" s="46"/>
      <c r="D946" s="46"/>
      <c r="E946" s="46"/>
      <c r="F946" s="46"/>
      <c r="G946" s="46"/>
      <c r="H946" s="46"/>
      <c r="I946" s="46"/>
      <c r="J946" s="46"/>
      <c r="K946" s="46"/>
      <c r="L946" s="46"/>
      <c r="M946" s="46"/>
      <c r="N946" s="46"/>
      <c r="O946" s="42" t="s">
        <v>1557</v>
      </c>
      <c r="P946" s="137">
        <v>773</v>
      </c>
      <c r="Q946" s="232" t="s">
        <v>1358</v>
      </c>
      <c r="R946" s="244">
        <v>773</v>
      </c>
      <c r="S946" s="213" t="s">
        <v>2335</v>
      </c>
      <c r="T946" s="59"/>
      <c r="U946" s="59"/>
      <c r="V946" s="23">
        <f t="shared" si="551"/>
        <v>0</v>
      </c>
      <c r="W946" s="6"/>
      <c r="X946" s="6"/>
      <c r="Y946" s="1"/>
      <c r="Z946" s="58"/>
      <c r="AA946" s="1"/>
      <c r="AB946" s="1"/>
      <c r="AC946" s="23">
        <f t="shared" si="601"/>
        <v>0</v>
      </c>
      <c r="AD946" s="38">
        <f t="shared" si="602"/>
        <v>0</v>
      </c>
      <c r="AE946" s="31">
        <f t="shared" si="603"/>
        <v>0</v>
      </c>
      <c r="AF946" s="6"/>
      <c r="AG946" s="6"/>
      <c r="AH946" s="6"/>
      <c r="AI946" s="6"/>
      <c r="AJ946" s="130">
        <f t="shared" ref="AJ946:AJ947" si="604">AC946</f>
        <v>0</v>
      </c>
      <c r="AK946" s="861"/>
    </row>
    <row r="947" spans="2:37" x14ac:dyDescent="0.25">
      <c r="C947" s="46"/>
      <c r="D947" s="46"/>
      <c r="E947" s="46"/>
      <c r="F947" s="46"/>
      <c r="G947" s="46"/>
      <c r="H947" s="46"/>
      <c r="I947" s="46"/>
      <c r="J947" s="46"/>
      <c r="K947" s="46"/>
      <c r="L947" s="46"/>
      <c r="M947" s="46"/>
      <c r="N947" s="46"/>
      <c r="O947" s="42" t="s">
        <v>1557</v>
      </c>
      <c r="P947" s="137">
        <v>775</v>
      </c>
      <c r="Q947" s="232" t="s">
        <v>1358</v>
      </c>
      <c r="R947" s="244">
        <v>775</v>
      </c>
      <c r="S947" s="213" t="s">
        <v>2346</v>
      </c>
      <c r="T947" s="59"/>
      <c r="U947" s="59"/>
      <c r="V947" s="23">
        <f t="shared" si="551"/>
        <v>0</v>
      </c>
      <c r="W947" s="6"/>
      <c r="X947" s="6"/>
      <c r="Y947" s="1"/>
      <c r="Z947" s="58"/>
      <c r="AA947" s="1"/>
      <c r="AB947" s="1"/>
      <c r="AC947" s="23">
        <f t="shared" si="601"/>
        <v>0</v>
      </c>
      <c r="AD947" s="38">
        <f t="shared" si="602"/>
        <v>0</v>
      </c>
      <c r="AE947" s="31">
        <f t="shared" si="603"/>
        <v>0</v>
      </c>
      <c r="AF947" s="6"/>
      <c r="AG947" s="6"/>
      <c r="AH947" s="6"/>
      <c r="AI947" s="6"/>
      <c r="AJ947" s="130">
        <f t="shared" si="604"/>
        <v>0</v>
      </c>
      <c r="AK947" s="861"/>
    </row>
    <row r="948" spans="2:37" x14ac:dyDescent="0.25">
      <c r="C948" s="46"/>
      <c r="D948" s="46"/>
      <c r="E948" s="46"/>
      <c r="F948" s="46"/>
      <c r="G948" s="46"/>
      <c r="H948" s="46"/>
      <c r="I948" s="46"/>
      <c r="J948" s="46"/>
      <c r="K948" s="46"/>
      <c r="L948" s="46"/>
      <c r="M948" s="46"/>
      <c r="N948" s="46"/>
      <c r="O948" s="42" t="s">
        <v>1557</v>
      </c>
      <c r="P948" s="137">
        <v>777</v>
      </c>
      <c r="Q948" s="232" t="s">
        <v>1358</v>
      </c>
      <c r="R948" s="137">
        <v>777</v>
      </c>
      <c r="S948" s="288" t="s">
        <v>2158</v>
      </c>
      <c r="T948" s="59"/>
      <c r="U948" s="59"/>
      <c r="V948" s="23">
        <f t="shared" si="551"/>
        <v>0</v>
      </c>
      <c r="W948" s="6"/>
      <c r="X948" s="6"/>
      <c r="Y948" s="1"/>
      <c r="Z948" s="58"/>
      <c r="AA948" s="1"/>
      <c r="AB948" s="1"/>
      <c r="AC948" s="23">
        <f t="shared" si="601"/>
        <v>0</v>
      </c>
      <c r="AD948" s="38">
        <f t="shared" si="602"/>
        <v>0</v>
      </c>
      <c r="AE948" s="31">
        <f t="shared" si="603"/>
        <v>0</v>
      </c>
      <c r="AF948" s="1"/>
      <c r="AG948" s="1"/>
      <c r="AH948" s="6"/>
      <c r="AI948" s="6"/>
      <c r="AJ948" s="6"/>
      <c r="AK948" s="861"/>
    </row>
    <row r="949" spans="2:37" x14ac:dyDescent="0.25">
      <c r="C949" s="46"/>
      <c r="D949" s="46"/>
      <c r="E949" s="46"/>
      <c r="F949" s="46"/>
      <c r="G949" s="46"/>
      <c r="H949" s="46"/>
      <c r="I949" s="46"/>
      <c r="J949" s="46"/>
      <c r="K949" s="46"/>
      <c r="L949" s="46"/>
      <c r="M949" s="46"/>
      <c r="N949" s="46"/>
      <c r="O949" s="42" t="s">
        <v>1557</v>
      </c>
      <c r="P949" s="137">
        <v>778</v>
      </c>
      <c r="Q949" s="232" t="s">
        <v>1358</v>
      </c>
      <c r="R949" s="244">
        <v>778</v>
      </c>
      <c r="S949" s="213" t="s">
        <v>156</v>
      </c>
      <c r="T949" s="59"/>
      <c r="U949" s="59"/>
      <c r="V949" s="23">
        <f t="shared" si="551"/>
        <v>0</v>
      </c>
      <c r="W949" s="6"/>
      <c r="X949" s="6"/>
      <c r="Y949" s="1"/>
      <c r="Z949" s="58"/>
      <c r="AA949" s="1"/>
      <c r="AB949" s="1"/>
      <c r="AC949" s="23">
        <f t="shared" si="601"/>
        <v>0</v>
      </c>
      <c r="AD949" s="38">
        <f t="shared" si="602"/>
        <v>0</v>
      </c>
      <c r="AE949" s="31">
        <f t="shared" si="603"/>
        <v>0</v>
      </c>
      <c r="AF949" s="6"/>
      <c r="AG949" s="6"/>
      <c r="AH949" s="6"/>
      <c r="AI949" s="6"/>
      <c r="AJ949" s="130">
        <f>AC949</f>
        <v>0</v>
      </c>
      <c r="AK949" s="861"/>
    </row>
    <row r="950" spans="2:37" x14ac:dyDescent="0.25">
      <c r="C950" s="46"/>
      <c r="D950" s="46"/>
      <c r="E950" s="46"/>
      <c r="F950" s="46"/>
      <c r="G950" s="46"/>
      <c r="H950" s="46"/>
      <c r="I950" s="46"/>
      <c r="J950" s="46"/>
      <c r="K950" s="46"/>
      <c r="L950" s="46"/>
      <c r="M950" s="46"/>
      <c r="N950" s="46"/>
      <c r="O950" s="42" t="s">
        <v>225</v>
      </c>
      <c r="P950" s="55" t="s">
        <v>225</v>
      </c>
      <c r="Q950" s="232" t="s">
        <v>1358</v>
      </c>
      <c r="R950" s="55">
        <v>7811</v>
      </c>
      <c r="S950" s="55" t="s">
        <v>312</v>
      </c>
      <c r="T950" s="59"/>
      <c r="U950" s="59"/>
      <c r="V950" s="23">
        <f t="shared" si="551"/>
        <v>0</v>
      </c>
      <c r="W950" s="80" t="str">
        <f t="shared" ref="W950:W953" si="605">+IF(V950=0,"","A détailler")</f>
        <v/>
      </c>
      <c r="X950" s="6"/>
      <c r="Y950" s="38">
        <f t="shared" ref="Y950:Y953" si="606">-V950</f>
        <v>0</v>
      </c>
      <c r="Z950" s="57"/>
      <c r="AA950" s="6"/>
      <c r="AB950" s="6"/>
      <c r="AC950" s="6"/>
      <c r="AD950" s="6"/>
      <c r="AE950" s="6"/>
      <c r="AF950" s="6"/>
      <c r="AG950" s="6"/>
      <c r="AH950" s="6"/>
      <c r="AI950" s="6"/>
      <c r="AJ950" s="6"/>
      <c r="AK950" s="861"/>
    </row>
    <row r="951" spans="2:37" x14ac:dyDescent="0.25">
      <c r="C951" s="46"/>
      <c r="D951" s="46"/>
      <c r="E951" s="46"/>
      <c r="F951" s="46"/>
      <c r="G951" s="46"/>
      <c r="H951" s="46"/>
      <c r="I951" s="46"/>
      <c r="J951" s="46"/>
      <c r="K951" s="46"/>
      <c r="L951" s="46"/>
      <c r="M951" s="46"/>
      <c r="N951" s="46"/>
      <c r="O951" s="42" t="s">
        <v>225</v>
      </c>
      <c r="P951" s="55" t="s">
        <v>225</v>
      </c>
      <c r="Q951" s="232" t="s">
        <v>1358</v>
      </c>
      <c r="R951" s="55">
        <v>78111</v>
      </c>
      <c r="S951" s="55" t="s">
        <v>1480</v>
      </c>
      <c r="T951" s="59"/>
      <c r="U951" s="59"/>
      <c r="V951" s="23">
        <f t="shared" si="551"/>
        <v>0</v>
      </c>
      <c r="W951" s="80" t="str">
        <f t="shared" si="605"/>
        <v/>
      </c>
      <c r="X951" s="6"/>
      <c r="Y951" s="38">
        <f t="shared" si="606"/>
        <v>0</v>
      </c>
      <c r="Z951" s="57"/>
      <c r="AA951" s="6"/>
      <c r="AB951" s="6"/>
      <c r="AC951" s="6"/>
      <c r="AD951" s="6"/>
      <c r="AE951" s="6"/>
      <c r="AF951" s="6"/>
      <c r="AG951" s="6"/>
      <c r="AH951" s="6"/>
      <c r="AI951" s="6"/>
      <c r="AJ951" s="6"/>
      <c r="AK951" s="861"/>
    </row>
    <row r="952" spans="2:37" x14ac:dyDescent="0.25">
      <c r="C952" s="46"/>
      <c r="D952" s="46"/>
      <c r="E952" s="46"/>
      <c r="F952" s="46"/>
      <c r="G952" s="46"/>
      <c r="H952" s="46"/>
      <c r="I952" s="46"/>
      <c r="J952" s="46"/>
      <c r="K952" s="46"/>
      <c r="L952" s="46"/>
      <c r="M952" s="46"/>
      <c r="N952" s="46"/>
      <c r="O952" s="42" t="s">
        <v>225</v>
      </c>
      <c r="P952" s="55" t="s">
        <v>225</v>
      </c>
      <c r="Q952" s="232" t="s">
        <v>1358</v>
      </c>
      <c r="R952" s="55">
        <v>78112</v>
      </c>
      <c r="S952" s="55" t="s">
        <v>168</v>
      </c>
      <c r="T952" s="59"/>
      <c r="U952" s="59"/>
      <c r="V952" s="23">
        <f t="shared" si="551"/>
        <v>0</v>
      </c>
      <c r="W952" s="80" t="str">
        <f t="shared" si="605"/>
        <v/>
      </c>
      <c r="X952" s="6"/>
      <c r="Y952" s="38">
        <f t="shared" si="606"/>
        <v>0</v>
      </c>
      <c r="Z952" s="57"/>
      <c r="AA952" s="6"/>
      <c r="AB952" s="6"/>
      <c r="AC952" s="6"/>
      <c r="AD952" s="6"/>
      <c r="AE952" s="6"/>
      <c r="AF952" s="6"/>
      <c r="AG952" s="6"/>
      <c r="AH952" s="6"/>
      <c r="AI952" s="6"/>
      <c r="AJ952" s="6"/>
      <c r="AK952" s="861"/>
    </row>
    <row r="953" spans="2:37" x14ac:dyDescent="0.25">
      <c r="C953" s="46"/>
      <c r="D953" s="46"/>
      <c r="E953" s="46"/>
      <c r="F953" s="46"/>
      <c r="G953" s="46"/>
      <c r="H953" s="46"/>
      <c r="I953" s="46"/>
      <c r="J953" s="46"/>
      <c r="K953" s="46"/>
      <c r="L953" s="46"/>
      <c r="M953" s="46"/>
      <c r="N953" s="46"/>
      <c r="O953" s="42" t="s">
        <v>225</v>
      </c>
      <c r="P953" s="55" t="s">
        <v>225</v>
      </c>
      <c r="Q953" s="232" t="s">
        <v>1358</v>
      </c>
      <c r="R953" s="55">
        <v>7815</v>
      </c>
      <c r="S953" s="55" t="s">
        <v>1089</v>
      </c>
      <c r="T953" s="59"/>
      <c r="U953" s="59"/>
      <c r="V953" s="23">
        <f t="shared" si="551"/>
        <v>0</v>
      </c>
      <c r="W953" s="80" t="str">
        <f t="shared" si="605"/>
        <v/>
      </c>
      <c r="X953" s="6"/>
      <c r="Y953" s="38">
        <f t="shared" si="606"/>
        <v>0</v>
      </c>
      <c r="Z953" s="57"/>
      <c r="AA953" s="6"/>
      <c r="AB953" s="6"/>
      <c r="AC953" s="6"/>
      <c r="AD953" s="6"/>
      <c r="AE953" s="6"/>
      <c r="AF953" s="6"/>
      <c r="AG953" s="6"/>
      <c r="AH953" s="6"/>
      <c r="AI953" s="6"/>
      <c r="AJ953" s="6"/>
      <c r="AK953" s="861"/>
    </row>
    <row r="954" spans="2:37" x14ac:dyDescent="0.25">
      <c r="C954" s="46"/>
      <c r="D954" s="46"/>
      <c r="E954" s="46"/>
      <c r="F954" s="46"/>
      <c r="G954" s="46"/>
      <c r="H954" s="46"/>
      <c r="I954" s="46"/>
      <c r="J954" s="46"/>
      <c r="K954" s="46"/>
      <c r="L954" s="46"/>
      <c r="M954" s="46"/>
      <c r="N954" s="46"/>
      <c r="O954" s="42" t="s">
        <v>225</v>
      </c>
      <c r="P954" s="55" t="s">
        <v>225</v>
      </c>
      <c r="Q954" s="232" t="s">
        <v>1358</v>
      </c>
      <c r="R954" s="55">
        <v>78151</v>
      </c>
      <c r="S954" s="55" t="s">
        <v>1396</v>
      </c>
      <c r="T954" s="59"/>
      <c r="U954" s="59"/>
      <c r="V954" s="23">
        <f t="shared" si="551"/>
        <v>0</v>
      </c>
      <c r="W954" s="87" t="str">
        <f>+IF(V954=0,"","Regroupement auto en 781HCET")</f>
        <v/>
      </c>
      <c r="X954" s="87">
        <f>-V954</f>
        <v>0</v>
      </c>
      <c r="Y954" s="57"/>
      <c r="Z954" s="57"/>
      <c r="AA954" s="57"/>
      <c r="AB954" s="57"/>
      <c r="AC954" s="57"/>
      <c r="AD954" s="57"/>
      <c r="AE954" s="57"/>
      <c r="AF954" s="6"/>
      <c r="AG954" s="6"/>
      <c r="AH954" s="6"/>
      <c r="AI954" s="6"/>
      <c r="AJ954" s="6"/>
      <c r="AK954" s="861"/>
    </row>
    <row r="955" spans="2:37" x14ac:dyDescent="0.25">
      <c r="C955" s="46"/>
      <c r="D955" s="46"/>
      <c r="E955" s="46"/>
      <c r="F955" s="46"/>
      <c r="G955" s="46"/>
      <c r="H955" s="46"/>
      <c r="I955" s="46"/>
      <c r="J955" s="46"/>
      <c r="K955" s="46"/>
      <c r="L955" s="46"/>
      <c r="M955" s="46"/>
      <c r="N955" s="46"/>
      <c r="O955" s="42" t="s">
        <v>225</v>
      </c>
      <c r="P955" s="55" t="s">
        <v>225</v>
      </c>
      <c r="Q955" s="232" t="s">
        <v>1358</v>
      </c>
      <c r="R955" s="55">
        <v>78153</v>
      </c>
      <c r="S955" s="55" t="s">
        <v>2396</v>
      </c>
      <c r="T955" s="59"/>
      <c r="U955" s="59"/>
      <c r="V955" s="23">
        <f t="shared" si="551"/>
        <v>0</v>
      </c>
      <c r="W955" s="80" t="str">
        <f>+IF(V955=0,"","A détailler")</f>
        <v/>
      </c>
      <c r="X955" s="6"/>
      <c r="Y955" s="38">
        <f>-V955</f>
        <v>0</v>
      </c>
      <c r="Z955" s="57"/>
      <c r="AA955" s="6"/>
      <c r="AB955" s="6"/>
      <c r="AC955" s="6"/>
      <c r="AD955" s="6"/>
      <c r="AE955" s="6"/>
      <c r="AF955" s="6"/>
      <c r="AG955" s="6"/>
      <c r="AH955" s="6"/>
      <c r="AI955" s="6"/>
      <c r="AJ955" s="6"/>
      <c r="AK955" s="861"/>
    </row>
    <row r="956" spans="2:37" x14ac:dyDescent="0.25">
      <c r="C956" s="46"/>
      <c r="D956" s="46"/>
      <c r="E956" s="46"/>
      <c r="F956" s="46"/>
      <c r="G956" s="46"/>
      <c r="H956" s="46"/>
      <c r="I956" s="46"/>
      <c r="J956" s="46"/>
      <c r="K956" s="46"/>
      <c r="L956" s="46"/>
      <c r="M956" s="46"/>
      <c r="N956" s="46"/>
      <c r="O956" s="42" t="s">
        <v>1557</v>
      </c>
      <c r="P956" s="323" t="s">
        <v>1906</v>
      </c>
      <c r="Q956" s="232" t="s">
        <v>1358</v>
      </c>
      <c r="R956" s="132" t="s">
        <v>1906</v>
      </c>
      <c r="S956" s="323" t="s">
        <v>244</v>
      </c>
      <c r="T956" s="63"/>
      <c r="U956" s="63"/>
      <c r="V956" s="6"/>
      <c r="W956" s="6"/>
      <c r="X956" s="6"/>
      <c r="Y956" s="1"/>
      <c r="Z956" s="58"/>
      <c r="AA956" s="1"/>
      <c r="AB956" s="1"/>
      <c r="AC956" s="23">
        <f>+AA956+AB956+V956+Y956+X956</f>
        <v>0</v>
      </c>
      <c r="AD956" s="38">
        <f>SUM(AF956:AJ956)</f>
        <v>0</v>
      </c>
      <c r="AE956" s="31">
        <f>AC956-AD956</f>
        <v>0</v>
      </c>
      <c r="AF956" s="6"/>
      <c r="AG956" s="6"/>
      <c r="AH956" s="6"/>
      <c r="AI956" s="6"/>
      <c r="AJ956" s="130">
        <f>AC956</f>
        <v>0</v>
      </c>
      <c r="AK956" s="861"/>
    </row>
    <row r="957" spans="2:37" x14ac:dyDescent="0.25">
      <c r="C957" s="46"/>
      <c r="D957" s="46"/>
      <c r="E957" s="46"/>
      <c r="F957" s="46"/>
      <c r="G957" s="46"/>
      <c r="H957" s="46"/>
      <c r="I957" s="46"/>
      <c r="J957" s="46"/>
      <c r="K957" s="46"/>
      <c r="L957" s="46"/>
      <c r="M957" s="46"/>
      <c r="N957" s="46"/>
      <c r="O957" s="42" t="s">
        <v>225</v>
      </c>
      <c r="P957" s="55" t="s">
        <v>225</v>
      </c>
      <c r="Q957" s="232" t="s">
        <v>1358</v>
      </c>
      <c r="R957" s="55">
        <v>781531</v>
      </c>
      <c r="S957" s="55" t="s">
        <v>2237</v>
      </c>
      <c r="T957" s="59"/>
      <c r="U957" s="59"/>
      <c r="V957" s="23">
        <f>-T957+U957</f>
        <v>0</v>
      </c>
      <c r="W957" s="80" t="str">
        <f>+IF(V957=0,"","A détailler")</f>
        <v/>
      </c>
      <c r="X957" s="6"/>
      <c r="Y957" s="38">
        <f>-V957</f>
        <v>0</v>
      </c>
      <c r="Z957" s="57"/>
      <c r="AA957" s="6"/>
      <c r="AB957" s="6"/>
      <c r="AC957" s="6"/>
      <c r="AD957" s="6"/>
      <c r="AE957" s="6"/>
      <c r="AF957" s="6"/>
      <c r="AG957" s="6"/>
      <c r="AH957" s="6"/>
      <c r="AI957" s="6"/>
      <c r="AJ957" s="6"/>
      <c r="AK957" s="861"/>
    </row>
    <row r="958" spans="2:37" ht="20.399999999999999" x14ac:dyDescent="0.25">
      <c r="B958" s="24"/>
      <c r="C958" s="46"/>
      <c r="D958" s="46"/>
      <c r="E958" s="46"/>
      <c r="F958" s="46"/>
      <c r="G958" s="46"/>
      <c r="H958" s="46"/>
      <c r="I958" s="46"/>
      <c r="J958" s="46"/>
      <c r="K958" s="46"/>
      <c r="L958" s="46"/>
      <c r="M958" s="46"/>
      <c r="N958" s="46">
        <v>0</v>
      </c>
      <c r="O958" s="42" t="s">
        <v>1557</v>
      </c>
      <c r="P958" s="73" t="s">
        <v>1851</v>
      </c>
      <c r="Q958" s="42" t="s">
        <v>1358</v>
      </c>
      <c r="R958" s="132" t="s">
        <v>1851</v>
      </c>
      <c r="S958" s="40" t="s">
        <v>191</v>
      </c>
      <c r="T958" s="63"/>
      <c r="U958" s="63"/>
      <c r="V958" s="6"/>
      <c r="W958" s="6"/>
      <c r="X958" s="6"/>
      <c r="Y958" s="1"/>
      <c r="Z958" s="58"/>
      <c r="AA958" s="1"/>
      <c r="AB958" s="1"/>
      <c r="AC958" s="23">
        <f t="shared" ref="AC958:AC959" si="607">+AA958+AB958+V958+Y958+X958</f>
        <v>0</v>
      </c>
      <c r="AD958" s="38">
        <f t="shared" ref="AD958:AD959" si="608">SUM(AF958:AJ958)</f>
        <v>0</v>
      </c>
      <c r="AE958" s="31">
        <f t="shared" ref="AE958:AE959" si="609">AC958-AD958</f>
        <v>0</v>
      </c>
      <c r="AF958" s="31">
        <f t="shared" ref="AF958:AF959" si="610">AC958</f>
        <v>0</v>
      </c>
      <c r="AG958" s="6"/>
      <c r="AH958" s="6"/>
      <c r="AI958" s="6"/>
      <c r="AJ958" s="6"/>
      <c r="AK958" s="861"/>
    </row>
    <row r="959" spans="2:37" ht="20.399999999999999" x14ac:dyDescent="0.25">
      <c r="B959" s="24"/>
      <c r="C959" s="46"/>
      <c r="D959" s="46"/>
      <c r="E959" s="46"/>
      <c r="F959" s="46"/>
      <c r="G959" s="46"/>
      <c r="H959" s="46"/>
      <c r="I959" s="46"/>
      <c r="J959" s="46"/>
      <c r="K959" s="46"/>
      <c r="L959" s="46"/>
      <c r="M959" s="46"/>
      <c r="N959" s="46">
        <v>0</v>
      </c>
      <c r="O959" s="42" t="s">
        <v>1557</v>
      </c>
      <c r="P959" s="73" t="s">
        <v>1852</v>
      </c>
      <c r="Q959" s="42" t="s">
        <v>1358</v>
      </c>
      <c r="R959" s="132" t="s">
        <v>1852</v>
      </c>
      <c r="S959" s="40" t="s">
        <v>2193</v>
      </c>
      <c r="T959" s="63"/>
      <c r="U959" s="63"/>
      <c r="V959" s="6"/>
      <c r="W959" s="6"/>
      <c r="X959" s="6"/>
      <c r="Y959" s="1"/>
      <c r="Z959" s="58"/>
      <c r="AA959" s="1"/>
      <c r="AB959" s="1"/>
      <c r="AC959" s="23">
        <f t="shared" si="607"/>
        <v>0</v>
      </c>
      <c r="AD959" s="38">
        <f t="shared" si="608"/>
        <v>0</v>
      </c>
      <c r="AE959" s="31">
        <f t="shared" si="609"/>
        <v>0</v>
      </c>
      <c r="AF959" s="31">
        <f t="shared" si="610"/>
        <v>0</v>
      </c>
      <c r="AG959" s="6"/>
      <c r="AH959" s="6"/>
      <c r="AI959" s="6"/>
      <c r="AJ959" s="6"/>
      <c r="AK959" s="861"/>
    </row>
    <row r="960" spans="2:37" x14ac:dyDescent="0.25">
      <c r="C960" s="46"/>
      <c r="D960" s="46"/>
      <c r="E960" s="46"/>
      <c r="F960" s="46"/>
      <c r="G960" s="46"/>
      <c r="H960" s="46"/>
      <c r="I960" s="46"/>
      <c r="J960" s="46"/>
      <c r="K960" s="46"/>
      <c r="L960" s="46"/>
      <c r="M960" s="46"/>
      <c r="N960" s="46"/>
      <c r="O960" s="42" t="s">
        <v>225</v>
      </c>
      <c r="P960" s="55" t="s">
        <v>225</v>
      </c>
      <c r="Q960" s="42" t="s">
        <v>1358</v>
      </c>
      <c r="R960" s="55">
        <v>781532</v>
      </c>
      <c r="S960" s="55" t="s">
        <v>745</v>
      </c>
      <c r="T960" s="59"/>
      <c r="U960" s="59"/>
      <c r="V960" s="23">
        <f>-T960+U960</f>
        <v>0</v>
      </c>
      <c r="W960" s="80" t="str">
        <f>+IF(V960=0,"","A détailler")</f>
        <v/>
      </c>
      <c r="X960" s="6"/>
      <c r="Y960" s="38">
        <f>-V960</f>
        <v>0</v>
      </c>
      <c r="Z960" s="57"/>
      <c r="AA960" s="6"/>
      <c r="AB960" s="6"/>
      <c r="AC960" s="6"/>
      <c r="AD960" s="6"/>
      <c r="AE960" s="6"/>
      <c r="AF960" s="6"/>
      <c r="AG960" s="6"/>
      <c r="AH960" s="6"/>
      <c r="AI960" s="6"/>
      <c r="AJ960" s="6"/>
      <c r="AK960" s="861"/>
    </row>
    <row r="961" spans="2:37" ht="20.399999999999999" x14ac:dyDescent="0.25">
      <c r="B961" s="24"/>
      <c r="C961" s="46"/>
      <c r="D961" s="46"/>
      <c r="E961" s="46"/>
      <c r="F961" s="46"/>
      <c r="G961" s="46"/>
      <c r="H961" s="46"/>
      <c r="I961" s="46"/>
      <c r="J961" s="46"/>
      <c r="K961" s="46"/>
      <c r="L961" s="46"/>
      <c r="M961" s="46"/>
      <c r="N961" s="46">
        <v>0</v>
      </c>
      <c r="O961" s="42" t="s">
        <v>1557</v>
      </c>
      <c r="P961" s="73" t="s">
        <v>371</v>
      </c>
      <c r="Q961" s="42" t="s">
        <v>1358</v>
      </c>
      <c r="R961" s="132" t="s">
        <v>371</v>
      </c>
      <c r="S961" s="40" t="s">
        <v>2535</v>
      </c>
      <c r="T961" s="63"/>
      <c r="U961" s="63"/>
      <c r="V961" s="6"/>
      <c r="W961" s="6"/>
      <c r="X961" s="6"/>
      <c r="Y961" s="1"/>
      <c r="Z961" s="58"/>
      <c r="AA961" s="1"/>
      <c r="AB961" s="1"/>
      <c r="AC961" s="23">
        <f t="shared" ref="AC961:AC963" si="611">+AA961+AB961+V961+Y961+X961</f>
        <v>0</v>
      </c>
      <c r="AD961" s="38">
        <f t="shared" ref="AD961:AD963" si="612">SUM(AF961:AJ961)</f>
        <v>0</v>
      </c>
      <c r="AE961" s="31">
        <f t="shared" ref="AE961:AE963" si="613">AC961-AD961</f>
        <v>0</v>
      </c>
      <c r="AF961" s="31">
        <f t="shared" ref="AF961:AF962" si="614">AC961</f>
        <v>0</v>
      </c>
      <c r="AG961" s="6"/>
      <c r="AH961" s="6"/>
      <c r="AI961" s="6"/>
      <c r="AJ961" s="6"/>
      <c r="AK961" s="861"/>
    </row>
    <row r="962" spans="2:37" ht="20.399999999999999" x14ac:dyDescent="0.25">
      <c r="B962" s="24"/>
      <c r="C962" s="46"/>
      <c r="D962" s="46"/>
      <c r="E962" s="46"/>
      <c r="F962" s="46"/>
      <c r="G962" s="46"/>
      <c r="H962" s="46"/>
      <c r="I962" s="46"/>
      <c r="J962" s="46"/>
      <c r="K962" s="46"/>
      <c r="L962" s="46"/>
      <c r="M962" s="46"/>
      <c r="N962" s="46">
        <v>0</v>
      </c>
      <c r="O962" s="42" t="s">
        <v>1557</v>
      </c>
      <c r="P962" s="73" t="s">
        <v>2016</v>
      </c>
      <c r="Q962" s="42" t="s">
        <v>1358</v>
      </c>
      <c r="R962" s="132" t="s">
        <v>2016</v>
      </c>
      <c r="S962" s="40" t="s">
        <v>706</v>
      </c>
      <c r="T962" s="63"/>
      <c r="U962" s="63"/>
      <c r="V962" s="6"/>
      <c r="W962" s="6"/>
      <c r="X962" s="6"/>
      <c r="Y962" s="1"/>
      <c r="Z962" s="58"/>
      <c r="AA962" s="1"/>
      <c r="AB962" s="1"/>
      <c r="AC962" s="23">
        <f t="shared" si="611"/>
        <v>0</v>
      </c>
      <c r="AD962" s="38">
        <f t="shared" si="612"/>
        <v>0</v>
      </c>
      <c r="AE962" s="31">
        <f t="shared" si="613"/>
        <v>0</v>
      </c>
      <c r="AF962" s="31">
        <f t="shared" si="614"/>
        <v>0</v>
      </c>
      <c r="AG962" s="6"/>
      <c r="AH962" s="6"/>
      <c r="AI962" s="6"/>
      <c r="AJ962" s="6"/>
      <c r="AK962" s="861"/>
    </row>
    <row r="963" spans="2:37" x14ac:dyDescent="0.25">
      <c r="C963" s="46"/>
      <c r="D963" s="46"/>
      <c r="E963" s="46"/>
      <c r="F963" s="46"/>
      <c r="G963" s="46"/>
      <c r="H963" s="46"/>
      <c r="I963" s="46"/>
      <c r="J963" s="46"/>
      <c r="K963" s="46"/>
      <c r="L963" s="46"/>
      <c r="M963" s="46"/>
      <c r="N963" s="46"/>
      <c r="O963" s="42" t="s">
        <v>1557</v>
      </c>
      <c r="P963" s="170" t="s">
        <v>1218</v>
      </c>
      <c r="Q963" s="232" t="s">
        <v>1358</v>
      </c>
      <c r="R963" s="512" t="s">
        <v>1218</v>
      </c>
      <c r="S963" s="213" t="s">
        <v>1271</v>
      </c>
      <c r="T963" s="63"/>
      <c r="U963" s="63"/>
      <c r="V963" s="6"/>
      <c r="W963" s="6"/>
      <c r="X963" s="87">
        <f>SUM(V964:V968)+V954</f>
        <v>0</v>
      </c>
      <c r="Y963" s="1"/>
      <c r="Z963" s="58"/>
      <c r="AA963" s="1"/>
      <c r="AB963" s="1"/>
      <c r="AC963" s="23">
        <f t="shared" si="611"/>
        <v>0</v>
      </c>
      <c r="AD963" s="38">
        <f t="shared" si="612"/>
        <v>0</v>
      </c>
      <c r="AE963" s="31">
        <f t="shared" si="613"/>
        <v>0</v>
      </c>
      <c r="AF963" s="6"/>
      <c r="AG963" s="6"/>
      <c r="AH963" s="6"/>
      <c r="AI963" s="6"/>
      <c r="AJ963" s="130">
        <f>AC963</f>
        <v>0</v>
      </c>
      <c r="AK963" s="861"/>
    </row>
    <row r="964" spans="2:37" ht="18.75" customHeight="1" x14ac:dyDescent="0.25">
      <c r="C964" s="46"/>
      <c r="D964" s="46"/>
      <c r="E964" s="46"/>
      <c r="F964" s="46"/>
      <c r="G964" s="46"/>
      <c r="H964" s="46"/>
      <c r="I964" s="46"/>
      <c r="J964" s="46"/>
      <c r="K964" s="46"/>
      <c r="L964" s="46"/>
      <c r="M964" s="46"/>
      <c r="N964" s="46"/>
      <c r="O964" s="42" t="s">
        <v>225</v>
      </c>
      <c r="P964" s="55" t="s">
        <v>225</v>
      </c>
      <c r="Q964" s="42" t="s">
        <v>1358</v>
      </c>
      <c r="R964" s="55">
        <v>78157</v>
      </c>
      <c r="S964" s="55" t="s">
        <v>70</v>
      </c>
      <c r="T964" s="59"/>
      <c r="U964" s="59"/>
      <c r="V964" s="23">
        <f t="shared" ref="V964:V968" si="615">-T964+U964</f>
        <v>0</v>
      </c>
      <c r="W964" s="87" t="str">
        <f t="shared" ref="W964:W968" si="616">+IF(V964=0,"","Regroupement auto en 781HCET")</f>
        <v/>
      </c>
      <c r="X964" s="87">
        <f t="shared" ref="X964:X968" si="617">-V964</f>
        <v>0</v>
      </c>
      <c r="Y964" s="6"/>
      <c r="Z964" s="57"/>
      <c r="AA964" s="6"/>
      <c r="AB964" s="6"/>
      <c r="AC964" s="6"/>
      <c r="AD964" s="6"/>
      <c r="AE964" s="6"/>
      <c r="AF964" s="6"/>
      <c r="AG964" s="6"/>
      <c r="AH964" s="6"/>
      <c r="AI964" s="6"/>
      <c r="AJ964" s="6"/>
      <c r="AK964" s="861"/>
    </row>
    <row r="965" spans="2:37" x14ac:dyDescent="0.25">
      <c r="C965" s="46"/>
      <c r="D965" s="46"/>
      <c r="E965" s="46"/>
      <c r="F965" s="46"/>
      <c r="G965" s="46"/>
      <c r="H965" s="46"/>
      <c r="I965" s="46"/>
      <c r="J965" s="46"/>
      <c r="K965" s="46"/>
      <c r="L965" s="46"/>
      <c r="M965" s="46"/>
      <c r="N965" s="46"/>
      <c r="O965" s="42" t="s">
        <v>225</v>
      </c>
      <c r="P965" s="55" t="s">
        <v>225</v>
      </c>
      <c r="Q965" s="42" t="s">
        <v>1358</v>
      </c>
      <c r="R965" s="55">
        <v>78158</v>
      </c>
      <c r="S965" s="55" t="s">
        <v>1256</v>
      </c>
      <c r="T965" s="59"/>
      <c r="U965" s="59"/>
      <c r="V965" s="23">
        <f t="shared" si="615"/>
        <v>0</v>
      </c>
      <c r="W965" s="87" t="str">
        <f t="shared" si="616"/>
        <v/>
      </c>
      <c r="X965" s="87">
        <f t="shared" si="617"/>
        <v>0</v>
      </c>
      <c r="Y965" s="6"/>
      <c r="Z965" s="57"/>
      <c r="AA965" s="6"/>
      <c r="AB965" s="6"/>
      <c r="AC965" s="6"/>
      <c r="AD965" s="6"/>
      <c r="AE965" s="6"/>
      <c r="AF965" s="6"/>
      <c r="AG965" s="6"/>
      <c r="AH965" s="6"/>
      <c r="AI965" s="6"/>
      <c r="AJ965" s="6"/>
      <c r="AK965" s="861"/>
    </row>
    <row r="966" spans="2:37" x14ac:dyDescent="0.25">
      <c r="C966" s="46"/>
      <c r="D966" s="46"/>
      <c r="E966" s="46"/>
      <c r="F966" s="46"/>
      <c r="G966" s="46"/>
      <c r="H966" s="46"/>
      <c r="I966" s="46"/>
      <c r="J966" s="46"/>
      <c r="K966" s="46"/>
      <c r="L966" s="46"/>
      <c r="M966" s="46"/>
      <c r="N966" s="46"/>
      <c r="O966" s="42" t="s">
        <v>225</v>
      </c>
      <c r="P966" s="55" t="s">
        <v>225</v>
      </c>
      <c r="Q966" s="42" t="s">
        <v>1358</v>
      </c>
      <c r="R966" s="55">
        <v>7816</v>
      </c>
      <c r="S966" s="55" t="s">
        <v>2238</v>
      </c>
      <c r="T966" s="59"/>
      <c r="U966" s="59"/>
      <c r="V966" s="23">
        <f t="shared" si="615"/>
        <v>0</v>
      </c>
      <c r="W966" s="87" t="str">
        <f t="shared" si="616"/>
        <v/>
      </c>
      <c r="X966" s="87">
        <f t="shared" si="617"/>
        <v>0</v>
      </c>
      <c r="Y966" s="6"/>
      <c r="Z966" s="57"/>
      <c r="AA966" s="6"/>
      <c r="AB966" s="6"/>
      <c r="AC966" s="6"/>
      <c r="AD966" s="6"/>
      <c r="AE966" s="6"/>
      <c r="AF966" s="6"/>
      <c r="AG966" s="6"/>
      <c r="AH966" s="6"/>
      <c r="AI966" s="6"/>
      <c r="AJ966" s="6"/>
      <c r="AK966" s="861"/>
    </row>
    <row r="967" spans="2:37" x14ac:dyDescent="0.25">
      <c r="C967" s="46"/>
      <c r="D967" s="46"/>
      <c r="E967" s="46"/>
      <c r="F967" s="46"/>
      <c r="G967" s="46"/>
      <c r="H967" s="46"/>
      <c r="I967" s="46"/>
      <c r="J967" s="46"/>
      <c r="K967" s="46"/>
      <c r="L967" s="46"/>
      <c r="M967" s="46"/>
      <c r="N967" s="46"/>
      <c r="O967" s="42" t="s">
        <v>225</v>
      </c>
      <c r="P967" s="55" t="s">
        <v>225</v>
      </c>
      <c r="Q967" s="42" t="s">
        <v>1358</v>
      </c>
      <c r="R967" s="55">
        <v>78173</v>
      </c>
      <c r="S967" s="55" t="s">
        <v>2050</v>
      </c>
      <c r="T967" s="59"/>
      <c r="U967" s="59"/>
      <c r="V967" s="23">
        <f t="shared" si="615"/>
        <v>0</v>
      </c>
      <c r="W967" s="87" t="str">
        <f t="shared" si="616"/>
        <v/>
      </c>
      <c r="X967" s="87">
        <f t="shared" si="617"/>
        <v>0</v>
      </c>
      <c r="Y967" s="6"/>
      <c r="Z967" s="57"/>
      <c r="AA967" s="6"/>
      <c r="AB967" s="6"/>
      <c r="AC967" s="6"/>
      <c r="AD967" s="6"/>
      <c r="AE967" s="6"/>
      <c r="AF967" s="6"/>
      <c r="AG967" s="6"/>
      <c r="AH967" s="6"/>
      <c r="AI967" s="6"/>
      <c r="AJ967" s="6"/>
      <c r="AK967" s="861"/>
    </row>
    <row r="968" spans="2:37" x14ac:dyDescent="0.25">
      <c r="C968" s="46"/>
      <c r="D968" s="46"/>
      <c r="E968" s="46"/>
      <c r="F968" s="46"/>
      <c r="G968" s="46"/>
      <c r="H968" s="46"/>
      <c r="I968" s="46"/>
      <c r="J968" s="46"/>
      <c r="K968" s="46"/>
      <c r="L968" s="46"/>
      <c r="M968" s="46"/>
      <c r="N968" s="46"/>
      <c r="O968" s="42" t="s">
        <v>225</v>
      </c>
      <c r="P968" s="55" t="s">
        <v>225</v>
      </c>
      <c r="Q968" s="42" t="s">
        <v>1358</v>
      </c>
      <c r="R968" s="55">
        <v>78174</v>
      </c>
      <c r="S968" s="55" t="s">
        <v>1397</v>
      </c>
      <c r="T968" s="59"/>
      <c r="U968" s="59"/>
      <c r="V968" s="23">
        <f t="shared" si="615"/>
        <v>0</v>
      </c>
      <c r="W968" s="87" t="str">
        <f t="shared" si="616"/>
        <v/>
      </c>
      <c r="X968" s="87">
        <f t="shared" si="617"/>
        <v>0</v>
      </c>
      <c r="Y968" s="6"/>
      <c r="Z968" s="57"/>
      <c r="AA968" s="6"/>
      <c r="AB968" s="6"/>
      <c r="AC968" s="6"/>
      <c r="AD968" s="6"/>
      <c r="AE968" s="6"/>
      <c r="AF968" s="6"/>
      <c r="AG968" s="6"/>
      <c r="AH968" s="6"/>
      <c r="AI968" s="6"/>
      <c r="AJ968" s="6"/>
      <c r="AK968" s="861"/>
    </row>
    <row r="969" spans="2:37" x14ac:dyDescent="0.25">
      <c r="C969" s="46"/>
      <c r="D969" s="46"/>
      <c r="E969" s="46"/>
      <c r="F969" s="46"/>
      <c r="G969" s="46"/>
      <c r="H969" s="46"/>
      <c r="I969" s="46"/>
      <c r="J969" s="46"/>
      <c r="K969" s="46"/>
      <c r="L969" s="46"/>
      <c r="M969" s="46"/>
      <c r="N969" s="46"/>
      <c r="O969" s="42" t="s">
        <v>1557</v>
      </c>
      <c r="P969" s="137">
        <v>786</v>
      </c>
      <c r="Q969" s="232" t="s">
        <v>1358</v>
      </c>
      <c r="R969" s="244">
        <v>786</v>
      </c>
      <c r="S969" s="213" t="s">
        <v>531</v>
      </c>
      <c r="T969" s="63"/>
      <c r="U969" s="63"/>
      <c r="V969" s="6"/>
      <c r="W969" s="6"/>
      <c r="X969" s="87">
        <f>SUM(V970:V972)</f>
        <v>0</v>
      </c>
      <c r="Y969" s="1"/>
      <c r="Z969" s="58"/>
      <c r="AA969" s="1"/>
      <c r="AB969" s="1"/>
      <c r="AC969" s="23">
        <f>+AA969+AB969+V969+Y969+X969</f>
        <v>0</v>
      </c>
      <c r="AD969" s="38">
        <f>SUM(AF969:AJ969)</f>
        <v>0</v>
      </c>
      <c r="AE969" s="31">
        <f>AC969-AD969</f>
        <v>0</v>
      </c>
      <c r="AF969" s="6"/>
      <c r="AG969" s="6"/>
      <c r="AH969" s="6"/>
      <c r="AI969" s="6"/>
      <c r="AJ969" s="130">
        <f>AC969</f>
        <v>0</v>
      </c>
      <c r="AK969" s="861"/>
    </row>
    <row r="970" spans="2:37" x14ac:dyDescent="0.25">
      <c r="C970" s="46"/>
      <c r="D970" s="46"/>
      <c r="E970" s="46"/>
      <c r="F970" s="46"/>
      <c r="G970" s="46"/>
      <c r="H970" s="46"/>
      <c r="I970" s="46"/>
      <c r="J970" s="46"/>
      <c r="K970" s="46"/>
      <c r="L970" s="46"/>
      <c r="M970" s="46"/>
      <c r="N970" s="46"/>
      <c r="O970" s="42" t="s">
        <v>225</v>
      </c>
      <c r="P970" s="55" t="s">
        <v>225</v>
      </c>
      <c r="Q970" s="232" t="s">
        <v>1358</v>
      </c>
      <c r="R970" s="55">
        <v>7865</v>
      </c>
      <c r="S970" s="55" t="s">
        <v>224</v>
      </c>
      <c r="T970" s="59"/>
      <c r="U970" s="59"/>
      <c r="V970" s="23">
        <f t="shared" ref="V970:V972" si="618">-T970+U970</f>
        <v>0</v>
      </c>
      <c r="W970" s="87" t="str">
        <f t="shared" ref="W970:W972" si="619">+IF(V970=0,"","Regroupement auto en 786")</f>
        <v/>
      </c>
      <c r="X970" s="87">
        <f t="shared" ref="X970:X972" si="620">-V970</f>
        <v>0</v>
      </c>
      <c r="Y970" s="6"/>
      <c r="Z970" s="57"/>
      <c r="AA970" s="6"/>
      <c r="AB970" s="6"/>
      <c r="AC970" s="6"/>
      <c r="AD970" s="6"/>
      <c r="AE970" s="6"/>
      <c r="AF970" s="6"/>
      <c r="AG970" s="6"/>
      <c r="AH970" s="6"/>
      <c r="AI970" s="6"/>
      <c r="AJ970" s="6"/>
      <c r="AK970" s="861"/>
    </row>
    <row r="971" spans="2:37" x14ac:dyDescent="0.25">
      <c r="C971" s="46"/>
      <c r="D971" s="46"/>
      <c r="E971" s="46"/>
      <c r="F971" s="46"/>
      <c r="G971" s="46"/>
      <c r="H971" s="46"/>
      <c r="I971" s="46"/>
      <c r="J971" s="46"/>
      <c r="K971" s="46"/>
      <c r="L971" s="46"/>
      <c r="M971" s="46"/>
      <c r="N971" s="46"/>
      <c r="O971" s="42" t="s">
        <v>225</v>
      </c>
      <c r="P971" s="55" t="s">
        <v>225</v>
      </c>
      <c r="Q971" s="232" t="s">
        <v>1358</v>
      </c>
      <c r="R971" s="55">
        <v>78662</v>
      </c>
      <c r="S971" s="55" t="s">
        <v>219</v>
      </c>
      <c r="T971" s="390"/>
      <c r="U971" s="390"/>
      <c r="V971" s="38">
        <f t="shared" si="618"/>
        <v>0</v>
      </c>
      <c r="W971" s="87" t="str">
        <f t="shared" si="619"/>
        <v/>
      </c>
      <c r="X971" s="87">
        <f t="shared" si="620"/>
        <v>0</v>
      </c>
      <c r="Y971" s="6"/>
      <c r="Z971" s="57"/>
      <c r="AA971" s="6"/>
      <c r="AB971" s="6"/>
      <c r="AC971" s="6"/>
      <c r="AD971" s="6"/>
      <c r="AE971" s="6"/>
      <c r="AF971" s="6"/>
      <c r="AG971" s="6"/>
      <c r="AH971" s="6"/>
      <c r="AI971" s="6"/>
      <c r="AJ971" s="6"/>
      <c r="AK971" s="861"/>
    </row>
    <row r="972" spans="2:37" x14ac:dyDescent="0.25">
      <c r="C972" s="46"/>
      <c r="D972" s="46"/>
      <c r="E972" s="46"/>
      <c r="F972" s="46"/>
      <c r="G972" s="46"/>
      <c r="H972" s="46"/>
      <c r="I972" s="46"/>
      <c r="J972" s="46"/>
      <c r="K972" s="46"/>
      <c r="L972" s="46"/>
      <c r="M972" s="46"/>
      <c r="N972" s="46"/>
      <c r="O972" s="42" t="s">
        <v>225</v>
      </c>
      <c r="P972" s="55" t="s">
        <v>225</v>
      </c>
      <c r="Q972" s="232" t="s">
        <v>1358</v>
      </c>
      <c r="R972" s="55">
        <v>78665</v>
      </c>
      <c r="S972" s="55" t="s">
        <v>917</v>
      </c>
      <c r="T972" s="390"/>
      <c r="U972" s="390"/>
      <c r="V972" s="38">
        <f t="shared" si="618"/>
        <v>0</v>
      </c>
      <c r="W972" s="87" t="str">
        <f t="shared" si="619"/>
        <v/>
      </c>
      <c r="X972" s="87">
        <f t="shared" si="620"/>
        <v>0</v>
      </c>
      <c r="Y972" s="6"/>
      <c r="Z972" s="57"/>
      <c r="AA972" s="6"/>
      <c r="AB972" s="6"/>
      <c r="AC972" s="6"/>
      <c r="AD972" s="6"/>
      <c r="AE972" s="6"/>
      <c r="AF972" s="6"/>
      <c r="AG972" s="6"/>
      <c r="AH972" s="6"/>
      <c r="AI972" s="6"/>
      <c r="AJ972" s="6"/>
      <c r="AK972" s="861"/>
    </row>
    <row r="973" spans="2:37" x14ac:dyDescent="0.25">
      <c r="C973" s="46"/>
      <c r="D973" s="46"/>
      <c r="E973" s="46"/>
      <c r="F973" s="46"/>
      <c r="G973" s="46"/>
      <c r="H973" s="46"/>
      <c r="I973" s="46"/>
      <c r="J973" s="46"/>
      <c r="K973" s="46"/>
      <c r="L973" s="46"/>
      <c r="M973" s="46"/>
      <c r="N973" s="46"/>
      <c r="O973" s="42" t="s">
        <v>1557</v>
      </c>
      <c r="P973" s="508">
        <v>787</v>
      </c>
      <c r="Q973" s="232" t="s">
        <v>1358</v>
      </c>
      <c r="R973" s="244">
        <v>787</v>
      </c>
      <c r="S973" s="213" t="s">
        <v>1657</v>
      </c>
      <c r="T973" s="63"/>
      <c r="U973" s="63"/>
      <c r="V973" s="6"/>
      <c r="W973" s="6"/>
      <c r="X973" s="87">
        <f>SUM(V974:V980)</f>
        <v>0</v>
      </c>
      <c r="Y973" s="1"/>
      <c r="Z973" s="58"/>
      <c r="AA973" s="1"/>
      <c r="AB973" s="1"/>
      <c r="AC973" s="23">
        <f>+AA973+AB973+V973+Y973+X973</f>
        <v>0</v>
      </c>
      <c r="AD973" s="38">
        <f>SUM(AF973:AJ973)</f>
        <v>0</v>
      </c>
      <c r="AE973" s="31">
        <f>AC973-AD973</f>
        <v>0</v>
      </c>
      <c r="AF973" s="6"/>
      <c r="AG973" s="6"/>
      <c r="AH973" s="6"/>
      <c r="AI973" s="6"/>
      <c r="AJ973" s="130">
        <f>AC973</f>
        <v>0</v>
      </c>
      <c r="AK973" s="861"/>
    </row>
    <row r="974" spans="2:37" x14ac:dyDescent="0.25">
      <c r="C974" s="46"/>
      <c r="D974" s="46"/>
      <c r="E974" s="46"/>
      <c r="F974" s="46"/>
      <c r="G974" s="46"/>
      <c r="H974" s="46"/>
      <c r="I974" s="46"/>
      <c r="J974" s="46"/>
      <c r="K974" s="46"/>
      <c r="L974" s="46"/>
      <c r="M974" s="46"/>
      <c r="N974" s="46"/>
      <c r="O974" s="42" t="s">
        <v>225</v>
      </c>
      <c r="P974" s="55" t="s">
        <v>225</v>
      </c>
      <c r="Q974" s="232" t="s">
        <v>1358</v>
      </c>
      <c r="R974" s="55">
        <v>78742</v>
      </c>
      <c r="S974" s="55" t="s">
        <v>66</v>
      </c>
      <c r="T974" s="59"/>
      <c r="U974" s="59"/>
      <c r="V974" s="23">
        <f t="shared" ref="V974:V984" si="621">-T974+U974</f>
        <v>0</v>
      </c>
      <c r="W974" s="87" t="str">
        <f t="shared" ref="W974:W980" si="622">+IF(V974=0,"","Regroupement auto en 787")</f>
        <v/>
      </c>
      <c r="X974" s="87">
        <f t="shared" ref="X974:X980" si="623">-V974</f>
        <v>0</v>
      </c>
      <c r="Y974" s="6"/>
      <c r="Z974" s="57"/>
      <c r="AA974" s="6"/>
      <c r="AB974" s="6"/>
      <c r="AC974" s="6"/>
      <c r="AD974" s="6"/>
      <c r="AE974" s="6"/>
      <c r="AF974" s="6"/>
      <c r="AG974" s="6"/>
      <c r="AH974" s="6"/>
      <c r="AI974" s="6"/>
      <c r="AJ974" s="6"/>
      <c r="AK974" s="861"/>
    </row>
    <row r="975" spans="2:37" x14ac:dyDescent="0.25">
      <c r="C975" s="46"/>
      <c r="D975" s="46"/>
      <c r="E975" s="46"/>
      <c r="F975" s="46"/>
      <c r="G975" s="46"/>
      <c r="H975" s="46"/>
      <c r="I975" s="46"/>
      <c r="J975" s="46"/>
      <c r="K975" s="46"/>
      <c r="L975" s="46"/>
      <c r="M975" s="46"/>
      <c r="N975" s="46"/>
      <c r="O975" s="42" t="s">
        <v>225</v>
      </c>
      <c r="P975" s="55" t="s">
        <v>225</v>
      </c>
      <c r="Q975" s="232" t="s">
        <v>1358</v>
      </c>
      <c r="R975" s="55">
        <v>78744</v>
      </c>
      <c r="S975" s="55" t="s">
        <v>1706</v>
      </c>
      <c r="T975" s="59"/>
      <c r="U975" s="59"/>
      <c r="V975" s="23">
        <f t="shared" si="621"/>
        <v>0</v>
      </c>
      <c r="W975" s="87" t="str">
        <f t="shared" si="622"/>
        <v/>
      </c>
      <c r="X975" s="87">
        <f t="shared" si="623"/>
        <v>0</v>
      </c>
      <c r="Y975" s="6"/>
      <c r="Z975" s="57"/>
      <c r="AA975" s="6"/>
      <c r="AB975" s="6"/>
      <c r="AC975" s="6"/>
      <c r="AD975" s="6"/>
      <c r="AE975" s="6"/>
      <c r="AF975" s="6"/>
      <c r="AG975" s="6"/>
      <c r="AH975" s="6"/>
      <c r="AI975" s="6"/>
      <c r="AJ975" s="6"/>
      <c r="AK975" s="861"/>
    </row>
    <row r="976" spans="2:37" x14ac:dyDescent="0.25">
      <c r="C976" s="46"/>
      <c r="D976" s="46"/>
      <c r="E976" s="46"/>
      <c r="F976" s="46"/>
      <c r="G976" s="46"/>
      <c r="H976" s="46"/>
      <c r="I976" s="46"/>
      <c r="J976" s="46"/>
      <c r="K976" s="46"/>
      <c r="L976" s="46"/>
      <c r="M976" s="46"/>
      <c r="N976" s="46"/>
      <c r="O976" s="42" t="s">
        <v>225</v>
      </c>
      <c r="P976" s="55" t="s">
        <v>225</v>
      </c>
      <c r="Q976" s="232" t="s">
        <v>1358</v>
      </c>
      <c r="R976" s="55">
        <v>787441</v>
      </c>
      <c r="S976" s="55" t="s">
        <v>1077</v>
      </c>
      <c r="T976" s="59"/>
      <c r="U976" s="59"/>
      <c r="V976" s="23">
        <f t="shared" si="621"/>
        <v>0</v>
      </c>
      <c r="W976" s="87" t="str">
        <f t="shared" si="622"/>
        <v/>
      </c>
      <c r="X976" s="87">
        <f t="shared" si="623"/>
        <v>0</v>
      </c>
      <c r="Y976" s="6"/>
      <c r="Z976" s="57"/>
      <c r="AA976" s="6"/>
      <c r="AB976" s="6"/>
      <c r="AC976" s="6"/>
      <c r="AD976" s="6"/>
      <c r="AE976" s="6"/>
      <c r="AF976" s="6"/>
      <c r="AG976" s="6"/>
      <c r="AH976" s="6"/>
      <c r="AI976" s="6"/>
      <c r="AJ976" s="6"/>
      <c r="AK976" s="861"/>
    </row>
    <row r="977" spans="2:37" x14ac:dyDescent="0.25">
      <c r="C977" s="46"/>
      <c r="D977" s="46"/>
      <c r="E977" s="46"/>
      <c r="F977" s="46"/>
      <c r="G977" s="46"/>
      <c r="H977" s="46"/>
      <c r="I977" s="46"/>
      <c r="J977" s="46"/>
      <c r="K977" s="46"/>
      <c r="L977" s="46"/>
      <c r="M977" s="46"/>
      <c r="N977" s="46"/>
      <c r="O977" s="42" t="s">
        <v>225</v>
      </c>
      <c r="P977" s="55" t="s">
        <v>225</v>
      </c>
      <c r="Q977" s="232" t="s">
        <v>1358</v>
      </c>
      <c r="R977" s="55">
        <v>787448</v>
      </c>
      <c r="S977" s="55" t="s">
        <v>177</v>
      </c>
      <c r="T977" s="59"/>
      <c r="U977" s="59"/>
      <c r="V977" s="23">
        <f t="shared" si="621"/>
        <v>0</v>
      </c>
      <c r="W977" s="87" t="str">
        <f t="shared" si="622"/>
        <v/>
      </c>
      <c r="X977" s="87">
        <f t="shared" si="623"/>
        <v>0</v>
      </c>
      <c r="Y977" s="6"/>
      <c r="Z977" s="57"/>
      <c r="AA977" s="6"/>
      <c r="AB977" s="6"/>
      <c r="AC977" s="6"/>
      <c r="AD977" s="6"/>
      <c r="AE977" s="6"/>
      <c r="AF977" s="6"/>
      <c r="AG977" s="6"/>
      <c r="AH977" s="6"/>
      <c r="AI977" s="6"/>
      <c r="AJ977" s="6"/>
      <c r="AK977" s="861"/>
    </row>
    <row r="978" spans="2:37" x14ac:dyDescent="0.25">
      <c r="C978" s="46"/>
      <c r="D978" s="46"/>
      <c r="E978" s="46"/>
      <c r="F978" s="46"/>
      <c r="G978" s="46"/>
      <c r="H978" s="46"/>
      <c r="I978" s="46"/>
      <c r="J978" s="46"/>
      <c r="K978" s="46"/>
      <c r="L978" s="46"/>
      <c r="M978" s="46"/>
      <c r="N978" s="46"/>
      <c r="O978" s="42" t="s">
        <v>225</v>
      </c>
      <c r="P978" s="55" t="s">
        <v>225</v>
      </c>
      <c r="Q978" s="232" t="s">
        <v>1358</v>
      </c>
      <c r="R978" s="55">
        <v>78748</v>
      </c>
      <c r="S978" s="55" t="s">
        <v>578</v>
      </c>
      <c r="T978" s="59"/>
      <c r="U978" s="59"/>
      <c r="V978" s="23">
        <f t="shared" si="621"/>
        <v>0</v>
      </c>
      <c r="W978" s="87" t="str">
        <f t="shared" si="622"/>
        <v/>
      </c>
      <c r="X978" s="87">
        <f t="shared" si="623"/>
        <v>0</v>
      </c>
      <c r="Y978" s="6"/>
      <c r="Z978" s="57"/>
      <c r="AA978" s="6"/>
      <c r="AB978" s="6"/>
      <c r="AC978" s="6"/>
      <c r="AD978" s="6"/>
      <c r="AE978" s="6"/>
      <c r="AF978" s="6"/>
      <c r="AG978" s="6"/>
      <c r="AH978" s="6"/>
      <c r="AI978" s="6"/>
      <c r="AJ978" s="6"/>
      <c r="AK978" s="861"/>
    </row>
    <row r="979" spans="2:37" x14ac:dyDescent="0.25">
      <c r="C979" s="46"/>
      <c r="D979" s="46"/>
      <c r="E979" s="46"/>
      <c r="F979" s="46"/>
      <c r="G979" s="46"/>
      <c r="H979" s="46"/>
      <c r="I979" s="46"/>
      <c r="J979" s="46"/>
      <c r="K979" s="46"/>
      <c r="L979" s="46"/>
      <c r="M979" s="46"/>
      <c r="N979" s="46"/>
      <c r="O979" s="42" t="s">
        <v>225</v>
      </c>
      <c r="P979" s="55" t="s">
        <v>225</v>
      </c>
      <c r="Q979" s="232" t="s">
        <v>1358</v>
      </c>
      <c r="R979" s="55">
        <v>7875</v>
      </c>
      <c r="S979" s="55" t="s">
        <v>746</v>
      </c>
      <c r="T979" s="59"/>
      <c r="U979" s="59"/>
      <c r="V979" s="23">
        <f t="shared" si="621"/>
        <v>0</v>
      </c>
      <c r="W979" s="87" t="str">
        <f t="shared" si="622"/>
        <v/>
      </c>
      <c r="X979" s="87">
        <f t="shared" si="623"/>
        <v>0</v>
      </c>
      <c r="Y979" s="6"/>
      <c r="Z979" s="57"/>
      <c r="AA979" s="6"/>
      <c r="AB979" s="6"/>
      <c r="AC979" s="6"/>
      <c r="AD979" s="6"/>
      <c r="AE979" s="6"/>
      <c r="AF979" s="6"/>
      <c r="AG979" s="6"/>
      <c r="AH979" s="6"/>
      <c r="AI979" s="6"/>
      <c r="AJ979" s="6"/>
      <c r="AK979" s="861"/>
    </row>
    <row r="980" spans="2:37" x14ac:dyDescent="0.25">
      <c r="C980" s="46"/>
      <c r="D980" s="46"/>
      <c r="E980" s="46"/>
      <c r="F980" s="46"/>
      <c r="G980" s="46"/>
      <c r="H980" s="46"/>
      <c r="I980" s="46"/>
      <c r="J980" s="46"/>
      <c r="K980" s="46"/>
      <c r="L980" s="46"/>
      <c r="M980" s="46"/>
      <c r="N980" s="46"/>
      <c r="O980" s="42" t="s">
        <v>225</v>
      </c>
      <c r="P980" s="55" t="s">
        <v>225</v>
      </c>
      <c r="Q980" s="232" t="s">
        <v>1358</v>
      </c>
      <c r="R980" s="55">
        <v>7876</v>
      </c>
      <c r="S980" s="55" t="s">
        <v>2051</v>
      </c>
      <c r="T980" s="59"/>
      <c r="U980" s="59"/>
      <c r="V980" s="23">
        <f t="shared" si="621"/>
        <v>0</v>
      </c>
      <c r="W980" s="87" t="str">
        <f t="shared" si="622"/>
        <v/>
      </c>
      <c r="X980" s="87">
        <f t="shared" si="623"/>
        <v>0</v>
      </c>
      <c r="Y980" s="6"/>
      <c r="Z980" s="57"/>
      <c r="AA980" s="6"/>
      <c r="AB980" s="6"/>
      <c r="AC980" s="6"/>
      <c r="AD980" s="6"/>
      <c r="AE980" s="6"/>
      <c r="AF980" s="6"/>
      <c r="AG980" s="6"/>
      <c r="AH980" s="6"/>
      <c r="AI980" s="6"/>
      <c r="AJ980" s="6"/>
      <c r="AK980" s="861"/>
    </row>
    <row r="981" spans="2:37" x14ac:dyDescent="0.25">
      <c r="C981" s="46"/>
      <c r="D981" s="46"/>
      <c r="E981" s="46"/>
      <c r="F981" s="46"/>
      <c r="G981" s="46"/>
      <c r="H981" s="46"/>
      <c r="I981" s="46"/>
      <c r="J981" s="46"/>
      <c r="K981" s="46"/>
      <c r="L981" s="46"/>
      <c r="M981" s="46"/>
      <c r="N981" s="46"/>
      <c r="O981" s="42" t="s">
        <v>1557</v>
      </c>
      <c r="P981" s="137">
        <v>789</v>
      </c>
      <c r="Q981" s="232" t="s">
        <v>1358</v>
      </c>
      <c r="R981" s="244">
        <v>789</v>
      </c>
      <c r="S981" s="213" t="s">
        <v>675</v>
      </c>
      <c r="T981" s="59"/>
      <c r="U981" s="59"/>
      <c r="V981" s="23">
        <f t="shared" si="621"/>
        <v>0</v>
      </c>
      <c r="W981" s="6"/>
      <c r="X981" s="6"/>
      <c r="Y981" s="1"/>
      <c r="Z981" s="58"/>
      <c r="AA981" s="1"/>
      <c r="AB981" s="1"/>
      <c r="AC981" s="23">
        <f t="shared" ref="AC981:AC984" si="624">+AA981+AB981+V981+Y981+X981</f>
        <v>0</v>
      </c>
      <c r="AD981" s="38">
        <f t="shared" ref="AD981:AD984" si="625">SUM(AF981:AJ981)</f>
        <v>0</v>
      </c>
      <c r="AE981" s="31">
        <f t="shared" ref="AE981:AE984" si="626">AC981-AD981</f>
        <v>0</v>
      </c>
      <c r="AF981" s="6"/>
      <c r="AG981" s="6"/>
      <c r="AH981" s="6"/>
      <c r="AI981" s="6"/>
      <c r="AJ981" s="130">
        <f>AC981</f>
        <v>0</v>
      </c>
      <c r="AK981" s="861"/>
    </row>
    <row r="982" spans="2:37" x14ac:dyDescent="0.25">
      <c r="C982" s="46"/>
      <c r="D982" s="46"/>
      <c r="E982" s="46"/>
      <c r="F982" s="46"/>
      <c r="G982" s="46"/>
      <c r="H982" s="46"/>
      <c r="I982" s="46"/>
      <c r="J982" s="46"/>
      <c r="K982" s="46"/>
      <c r="L982" s="46"/>
      <c r="M982" s="46"/>
      <c r="N982" s="46"/>
      <c r="O982" s="42" t="s">
        <v>1557</v>
      </c>
      <c r="P982" s="170">
        <v>791</v>
      </c>
      <c r="Q982" s="232" t="s">
        <v>1358</v>
      </c>
      <c r="R982" s="170">
        <v>791</v>
      </c>
      <c r="S982" s="291" t="s">
        <v>1816</v>
      </c>
      <c r="T982" s="59"/>
      <c r="U982" s="59"/>
      <c r="V982" s="23">
        <f t="shared" si="621"/>
        <v>0</v>
      </c>
      <c r="W982" s="6"/>
      <c r="X982" s="6"/>
      <c r="Y982" s="1"/>
      <c r="Z982" s="58"/>
      <c r="AA982" s="1"/>
      <c r="AB982" s="1"/>
      <c r="AC982" s="23">
        <f t="shared" si="624"/>
        <v>0</v>
      </c>
      <c r="AD982" s="38">
        <f t="shared" si="625"/>
        <v>0</v>
      </c>
      <c r="AE982" s="31">
        <f t="shared" si="626"/>
        <v>0</v>
      </c>
      <c r="AF982" s="1"/>
      <c r="AG982" s="1"/>
      <c r="AH982" s="6"/>
      <c r="AI982" s="6"/>
      <c r="AJ982" s="6"/>
      <c r="AK982" s="861"/>
    </row>
    <row r="983" spans="2:37" x14ac:dyDescent="0.25">
      <c r="C983" s="46"/>
      <c r="D983" s="46"/>
      <c r="E983" s="46"/>
      <c r="F983" s="46"/>
      <c r="G983" s="46"/>
      <c r="H983" s="46"/>
      <c r="I983" s="46"/>
      <c r="J983" s="46"/>
      <c r="K983" s="46"/>
      <c r="L983" s="46"/>
      <c r="M983" s="46"/>
      <c r="N983" s="46"/>
      <c r="O983" s="42" t="s">
        <v>1557</v>
      </c>
      <c r="P983" s="137">
        <v>796</v>
      </c>
      <c r="Q983" s="232" t="s">
        <v>1358</v>
      </c>
      <c r="R983" s="244">
        <v>796</v>
      </c>
      <c r="S983" s="213" t="s">
        <v>524</v>
      </c>
      <c r="T983" s="59"/>
      <c r="U983" s="59"/>
      <c r="V983" s="23">
        <f t="shared" si="621"/>
        <v>0</v>
      </c>
      <c r="W983" s="6"/>
      <c r="X983" s="6"/>
      <c r="Y983" s="1"/>
      <c r="Z983" s="58"/>
      <c r="AA983" s="1"/>
      <c r="AB983" s="1"/>
      <c r="AC983" s="23">
        <f t="shared" si="624"/>
        <v>0</v>
      </c>
      <c r="AD983" s="38">
        <f t="shared" si="625"/>
        <v>0</v>
      </c>
      <c r="AE983" s="31">
        <f t="shared" si="626"/>
        <v>0</v>
      </c>
      <c r="AF983" s="6"/>
      <c r="AG983" s="6"/>
      <c r="AH983" s="6"/>
      <c r="AI983" s="6"/>
      <c r="AJ983" s="130">
        <f t="shared" ref="AJ983:AJ984" si="627">AC983</f>
        <v>0</v>
      </c>
      <c r="AK983" s="861"/>
    </row>
    <row r="984" spans="2:37" x14ac:dyDescent="0.25">
      <c r="B984" s="149"/>
      <c r="C984" s="46"/>
      <c r="D984" s="46"/>
      <c r="E984" s="46"/>
      <c r="F984" s="46"/>
      <c r="G984" s="46"/>
      <c r="H984" s="46"/>
      <c r="I984" s="46"/>
      <c r="J984" s="46"/>
      <c r="K984" s="46"/>
      <c r="L984" s="46"/>
      <c r="M984" s="46"/>
      <c r="N984" s="46"/>
      <c r="O984" s="42" t="s">
        <v>1557</v>
      </c>
      <c r="P984" s="137">
        <v>797</v>
      </c>
      <c r="Q984" s="232" t="s">
        <v>1358</v>
      </c>
      <c r="R984" s="244">
        <v>797</v>
      </c>
      <c r="S984" s="213" t="s">
        <v>2161</v>
      </c>
      <c r="T984" s="59"/>
      <c r="U984" s="59"/>
      <c r="V984" s="23">
        <f t="shared" si="621"/>
        <v>0</v>
      </c>
      <c r="W984" s="6"/>
      <c r="X984" s="6"/>
      <c r="Y984" s="1041"/>
      <c r="Z984" s="58"/>
      <c r="AA984" s="1"/>
      <c r="AB984" s="1"/>
      <c r="AC984" s="23">
        <f t="shared" si="624"/>
        <v>0</v>
      </c>
      <c r="AD984" s="38">
        <f t="shared" si="625"/>
        <v>0</v>
      </c>
      <c r="AE984" s="31">
        <f t="shared" si="626"/>
        <v>0</v>
      </c>
      <c r="AF984" s="459"/>
      <c r="AG984" s="459"/>
      <c r="AH984" s="459"/>
      <c r="AI984" s="459"/>
      <c r="AJ984" s="130">
        <f t="shared" si="627"/>
        <v>0</v>
      </c>
      <c r="AK984" s="861"/>
    </row>
  </sheetData>
  <autoFilter ref="P4:S984" xr:uid="{00000000-0009-0000-0000-000004000000}"/>
  <mergeCells count="4">
    <mergeCell ref="C3:E3"/>
    <mergeCell ref="F3:I3"/>
    <mergeCell ref="J3:L3"/>
    <mergeCell ref="M3:N3"/>
  </mergeCells>
  <conditionalFormatting sqref="AA6 AA9 AA11:AA13 AA15:AA18 AA20:AA21 AA23:AA24 AA30:AA32 AA34:AA36 AA38:AA40 AA42:AA45 AA47:AA48 AA50:AA58 AA60:AA62 AA64:AA67 AA69:AA70 AA72:AA73 AA79:AA81 AA83:AA85 AA87:AA89 AA91:AA94 AA96:AA97 AA99:AA107 AA109:AA112 AA114:AA117 AA119:AA120 AA122:AA126 AA128:AA138 AA141 AA149:AA150 AA152:AA156 AA158:AA160 AA162:AA163 AA173:AA174 AA176:AA178 AA181:AA184 AA187 AA189:AA191 AA193 AA195:AA200 AA203:AA205 AA207:AA209 AA211 AA213:AA217 AA219:AA220 AA222:AA228 AA230:AA233 AA241:AA242 AA244:AA245 AA249:AA251 AA253:AA254 AA256 AA258:AA260 AA262:AA263 AA265 AA267:AA268 AA275 AA277:AA280 AA282:AA285 AA295:AA296 AA298:AA302 AA304:AA307 AA309:AA312 AA318:AA324 AA333:AA336 AA358:AA361 AA369 AA372:AA377 AA379:AA380 AA433:AA434 AA449 AA462 AA487 AA489 AA493 AA495 AA498 AA504:AA505 AA508:AA509 AA520:AA521 AA531:AA533 AA539 AA541 AA549:AA550 AA556 AA558 AA566:AA567 AA581:AA592 AA607 AA610:AA611 AA613:AA614 AA616:AA617 AA619:AA622 AA625 AA628 AA631 AA638 AA641:AA648 AA660:AA668 AA671 AA674:AA677 AA680:AA683 AA685:AA699 AA704:AA705 AA707:AA709 AA712:AA713 AA716 AA722 AA733 AA738:AA744 AA746:AA747 AA750:AA753 AA755:AA764 AA768 AA772:AA773 AA830 AA869 AA875 AA886 AA891:AA892 AA894:AA896 AA899:AA901 AA903:AA908 AA910:AA911 AA913:AA914 AA916:AA918 AA921:AA925 AA929:AA937 AA943:AA949 AA956 AA958:AA959 AA961:AA963 AA969 AA973 AA982:AA984">
    <cfRule type="cellIs" dxfId="22" priority="1" operator="lessThan">
      <formula>0</formula>
    </cfRule>
  </conditionalFormatting>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33602-465B-4B4E-82A3-EA2332B6D920}">
  <sheetPr>
    <tabColor rgb="FF0070C0"/>
  </sheetPr>
  <dimension ref="A1:EW405"/>
  <sheetViews>
    <sheetView showGridLines="0" zoomScale="85" zoomScaleNormal="85" workbookViewId="0">
      <selection activeCell="I404" sqref="I404:J405"/>
    </sheetView>
  </sheetViews>
  <sheetFormatPr baseColWidth="10" defaultColWidth="11.44140625" defaultRowHeight="13.2" outlineLevelCol="1" x14ac:dyDescent="0.25"/>
  <cols>
    <col min="1" max="1" width="10.21875" style="494" customWidth="1" outlineLevel="1"/>
    <col min="2" max="2" width="15.33203125" style="67" customWidth="1" outlineLevel="1"/>
    <col min="3" max="3" width="13.33203125" style="67" customWidth="1" outlineLevel="1"/>
    <col min="4" max="4" width="23.44140625" customWidth="1"/>
    <col min="5" max="5" width="62" customWidth="1"/>
    <col min="6" max="8" width="13.6640625" customWidth="1"/>
    <col min="9" max="43" width="19.33203125" customWidth="1"/>
    <col min="44" max="44" width="0.5546875" customWidth="1"/>
    <col min="45" max="45" width="19.33203125" customWidth="1"/>
    <col min="46" max="46" width="0.5546875" customWidth="1"/>
    <col min="47" max="47" width="19.33203125" customWidth="1"/>
    <col min="48" max="48" width="0.5546875" customWidth="1"/>
    <col min="49" max="49" width="19.33203125" customWidth="1"/>
    <col min="50" max="50" width="0.5546875" customWidth="1"/>
    <col min="51" max="51" width="19.33203125" customWidth="1"/>
    <col min="52" max="52" width="0.5546875" customWidth="1"/>
    <col min="53" max="53" width="19.33203125" customWidth="1"/>
    <col min="54" max="54" width="0.5546875" customWidth="1"/>
    <col min="55" max="55" width="19.33203125" customWidth="1"/>
    <col min="56" max="56" width="0.5546875" customWidth="1"/>
    <col min="57" max="57" width="17.6640625" customWidth="1"/>
    <col min="58" max="58" width="0.5546875" customWidth="1"/>
    <col min="59" max="59" width="20.5546875" customWidth="1"/>
    <col min="60" max="60" width="0.5546875" customWidth="1"/>
    <col min="61" max="61" width="19.33203125" customWidth="1"/>
    <col min="62" max="62" width="0.5546875" customWidth="1"/>
    <col min="63" max="63" width="19.33203125" customWidth="1"/>
    <col min="64" max="64" width="0.5546875" customWidth="1"/>
    <col min="65" max="65" width="19.33203125" customWidth="1"/>
    <col min="66" max="66" width="0.5546875" customWidth="1"/>
    <col min="67" max="67" width="19.33203125" customWidth="1"/>
    <col min="68" max="68" width="0.5546875" customWidth="1"/>
    <col min="69" max="69" width="19.33203125" customWidth="1"/>
    <col min="70" max="70" width="0.5546875" customWidth="1"/>
    <col min="71" max="77" width="19.33203125" customWidth="1"/>
    <col min="78" max="78" width="0.5546875" customWidth="1"/>
    <col min="79" max="79" width="19.33203125" customWidth="1"/>
    <col min="80" max="80" width="0.5546875" customWidth="1"/>
    <col min="81" max="81" width="19.33203125" customWidth="1"/>
    <col min="82" max="82" width="0.5546875" customWidth="1"/>
    <col min="83" max="83" width="19.33203125" customWidth="1"/>
    <col min="84" max="84" width="0.5546875" customWidth="1"/>
    <col min="85" max="85" width="19.33203125" customWidth="1"/>
    <col min="86" max="86" width="0.5546875" customWidth="1"/>
    <col min="87" max="87" width="19.33203125" customWidth="1"/>
    <col min="88" max="88" width="0.5546875" customWidth="1"/>
    <col min="89" max="89" width="19.33203125" customWidth="1"/>
    <col min="90" max="90" width="0.5546875" customWidth="1"/>
    <col min="91" max="91" width="19.33203125" customWidth="1"/>
    <col min="92" max="92" width="0.5546875" customWidth="1"/>
    <col min="93" max="93" width="19.33203125" customWidth="1"/>
    <col min="94" max="94" width="0.5546875" customWidth="1"/>
    <col min="95" max="95" width="19.33203125" customWidth="1"/>
    <col min="96" max="96" width="0.5546875" customWidth="1"/>
    <col min="97" max="97" width="19.33203125" customWidth="1"/>
    <col min="98" max="98" width="0.5546875" customWidth="1"/>
    <col min="99" max="99" width="19.33203125" customWidth="1"/>
    <col min="100" max="100" width="0.5546875" customWidth="1"/>
    <col min="101" max="101" width="19.33203125" customWidth="1"/>
    <col min="102" max="102" width="0.5546875" customWidth="1"/>
    <col min="103" max="103" width="19.33203125" customWidth="1"/>
    <col min="104" max="104" width="0.5546875" customWidth="1"/>
    <col min="105" max="105" width="19.33203125" customWidth="1"/>
    <col min="106" max="106" width="0.5546875" customWidth="1"/>
    <col min="107" max="107" width="19.33203125" customWidth="1"/>
    <col min="108" max="108" width="0.5546875" customWidth="1"/>
    <col min="109" max="109" width="19.33203125" customWidth="1"/>
    <col min="110" max="110" width="0.5546875" customWidth="1"/>
    <col min="111" max="111" width="19.33203125" customWidth="1"/>
    <col min="112" max="112" width="0.5546875" customWidth="1"/>
    <col min="113" max="113" width="19.33203125" customWidth="1"/>
    <col min="114" max="114" width="0.5546875" customWidth="1"/>
    <col min="115" max="115" width="19.33203125" customWidth="1"/>
    <col min="116" max="116" width="0.5546875" customWidth="1"/>
    <col min="117" max="117" width="19.33203125" customWidth="1"/>
    <col min="118" max="118" width="0.5546875" customWidth="1"/>
    <col min="119" max="123" width="19.33203125" customWidth="1"/>
    <col min="124" max="124" width="0.5546875" customWidth="1"/>
    <col min="125" max="129" width="19.33203125" customWidth="1"/>
    <col min="130" max="130" width="0.5546875" customWidth="1"/>
    <col min="131" max="141" width="19.33203125" customWidth="1"/>
    <col min="142" max="142" width="0.5546875" customWidth="1"/>
    <col min="143" max="147" width="19.33203125" customWidth="1"/>
    <col min="148" max="148" width="3.33203125" customWidth="1"/>
    <col min="149" max="149" width="35.44140625" customWidth="1"/>
    <col min="151" max="152" width="22.44140625" customWidth="1"/>
  </cols>
  <sheetData>
    <row r="1" spans="1:153" ht="18" thickBot="1" x14ac:dyDescent="0.3">
      <c r="A1" s="236"/>
      <c r="D1" s="1498" t="s">
        <v>2298</v>
      </c>
      <c r="E1" s="1499"/>
      <c r="F1" s="1499"/>
      <c r="G1" s="1499"/>
      <c r="H1" s="1499"/>
      <c r="I1" s="1499"/>
      <c r="J1" s="1499"/>
      <c r="K1" s="1499"/>
      <c r="L1" s="1499"/>
      <c r="M1" s="1499"/>
      <c r="N1" s="1499"/>
      <c r="O1" s="1499"/>
      <c r="P1" s="1499"/>
      <c r="Q1" s="1499"/>
      <c r="R1" s="1499"/>
      <c r="S1" s="1499"/>
      <c r="T1" s="1499"/>
      <c r="U1" s="1499"/>
      <c r="V1" s="1499"/>
      <c r="W1" s="1499"/>
      <c r="X1" s="1499"/>
      <c r="Y1" s="1499"/>
      <c r="Z1" s="1499"/>
      <c r="AA1" s="1499"/>
      <c r="AB1" s="1499"/>
      <c r="AC1" s="1499"/>
      <c r="AD1" s="1499"/>
      <c r="AE1" s="1499"/>
      <c r="AF1" s="1499"/>
      <c r="AG1" s="1499"/>
      <c r="AH1" s="1499"/>
      <c r="AI1" s="1499"/>
      <c r="AJ1" s="1499"/>
      <c r="AK1" s="1499"/>
      <c r="AL1" s="1499"/>
      <c r="AM1" s="1499"/>
      <c r="AN1" s="1499"/>
      <c r="AO1" s="1499"/>
      <c r="AP1" s="1499"/>
      <c r="AQ1" s="1499"/>
      <c r="AR1" s="1499"/>
      <c r="AS1" s="1499"/>
      <c r="AT1" s="1499"/>
      <c r="AU1" s="1499"/>
      <c r="AV1" s="1499"/>
      <c r="AW1" s="1499"/>
      <c r="AX1" s="1499"/>
      <c r="AY1" s="1499"/>
      <c r="AZ1" s="1499"/>
      <c r="BA1" s="1499"/>
      <c r="BB1" s="1499"/>
      <c r="BC1" s="1499"/>
      <c r="BD1" s="1499"/>
      <c r="BE1" s="1499"/>
      <c r="BF1" s="1499"/>
      <c r="BG1" s="1499"/>
      <c r="BH1" s="1499"/>
      <c r="BI1" s="1499"/>
      <c r="BJ1" s="1499"/>
      <c r="BK1" s="1499"/>
      <c r="BL1" s="1499"/>
      <c r="BM1" s="1499"/>
      <c r="BN1" s="1499"/>
      <c r="BO1" s="1499"/>
      <c r="BP1" s="1499"/>
      <c r="BQ1" s="1499"/>
      <c r="BR1" s="1499"/>
      <c r="BS1" s="1499"/>
      <c r="BT1" s="1499"/>
      <c r="BU1" s="1499"/>
      <c r="BV1" s="1499"/>
      <c r="BW1" s="1499"/>
      <c r="BX1" s="1499"/>
      <c r="BY1" s="1499"/>
      <c r="BZ1" s="1499"/>
      <c r="CA1" s="1499"/>
      <c r="CB1" s="1499"/>
      <c r="CC1" s="1499"/>
      <c r="CD1" s="1499"/>
      <c r="CE1" s="1499"/>
      <c r="CF1" s="1499"/>
      <c r="CG1" s="1499"/>
      <c r="CH1" s="1499"/>
      <c r="CI1" s="1499"/>
      <c r="CJ1" s="1499"/>
      <c r="CK1" s="1499"/>
      <c r="CL1" s="1499"/>
      <c r="CM1" s="1499"/>
      <c r="CN1" s="1499"/>
      <c r="CO1" s="1499"/>
      <c r="CP1" s="1499"/>
      <c r="CQ1" s="1499"/>
      <c r="CR1" s="1499"/>
      <c r="CS1" s="1499"/>
      <c r="CT1" s="1499"/>
      <c r="CU1" s="1499"/>
      <c r="CV1" s="1499"/>
      <c r="CW1" s="1499"/>
      <c r="CX1" s="1499"/>
      <c r="CY1" s="1499"/>
      <c r="CZ1" s="1499"/>
      <c r="DA1" s="1499"/>
      <c r="DB1" s="1499"/>
      <c r="DC1" s="1499"/>
      <c r="DD1" s="1499"/>
      <c r="DE1" s="1499"/>
      <c r="DF1" s="1499"/>
      <c r="DG1" s="1499"/>
      <c r="DH1" s="1499"/>
      <c r="DI1" s="1499"/>
      <c r="DJ1" s="1499"/>
      <c r="DK1" s="1499"/>
      <c r="DL1" s="1499"/>
      <c r="DM1" s="1499"/>
      <c r="DN1" s="1499"/>
      <c r="DO1" s="1499"/>
      <c r="DP1" s="1499"/>
      <c r="DQ1" s="1499"/>
      <c r="DR1" s="1499"/>
      <c r="DS1" s="1499"/>
      <c r="DT1" s="1499"/>
      <c r="DU1" s="1499"/>
      <c r="DV1" s="1499"/>
      <c r="DW1" s="1499"/>
      <c r="DX1" s="1499"/>
      <c r="DY1" s="1499"/>
      <c r="DZ1" s="1499"/>
      <c r="EA1" s="1499"/>
      <c r="EB1" s="1499"/>
      <c r="EC1" s="1499"/>
      <c r="ED1" s="1499"/>
      <c r="EE1" s="1499"/>
      <c r="EF1" s="1499"/>
      <c r="EG1" s="1499"/>
      <c r="EH1" s="1499"/>
      <c r="EI1" s="1499"/>
      <c r="EJ1" s="1499"/>
      <c r="EK1" s="1499"/>
      <c r="EL1" s="1499"/>
      <c r="EM1" s="1499"/>
      <c r="EN1" s="1499"/>
      <c r="EO1" s="1499"/>
      <c r="EP1" s="1499"/>
      <c r="EQ1" s="1500"/>
    </row>
    <row r="2" spans="1:153" x14ac:dyDescent="0.25">
      <c r="B2" s="42"/>
      <c r="C2" s="42"/>
      <c r="D2" s="344" t="s">
        <v>1195</v>
      </c>
      <c r="E2" s="42"/>
      <c r="F2" s="42"/>
      <c r="G2" s="42"/>
    </row>
    <row r="3" spans="1:153" x14ac:dyDescent="0.25">
      <c r="D3" s="24"/>
      <c r="E3" s="24"/>
      <c r="F3" s="24"/>
      <c r="G3" s="24"/>
      <c r="H3" s="24"/>
      <c r="I3" s="15" t="s">
        <v>1830</v>
      </c>
      <c r="J3" s="15" t="s">
        <v>1830</v>
      </c>
      <c r="K3" s="15" t="s">
        <v>1830</v>
      </c>
      <c r="L3" s="15" t="s">
        <v>1830</v>
      </c>
      <c r="M3" s="15" t="s">
        <v>1830</v>
      </c>
      <c r="N3" s="15" t="s">
        <v>1830</v>
      </c>
      <c r="O3" s="15" t="s">
        <v>1830</v>
      </c>
      <c r="P3" s="15" t="s">
        <v>1830</v>
      </c>
      <c r="Q3" s="15" t="s">
        <v>1830</v>
      </c>
      <c r="R3" s="15" t="s">
        <v>1830</v>
      </c>
      <c r="S3" s="15" t="s">
        <v>1830</v>
      </c>
      <c r="T3" s="15" t="s">
        <v>1830</v>
      </c>
      <c r="U3" s="15" t="s">
        <v>1830</v>
      </c>
      <c r="V3" s="15" t="s">
        <v>1830</v>
      </c>
      <c r="W3" s="15" t="s">
        <v>1830</v>
      </c>
      <c r="X3" s="15" t="s">
        <v>1830</v>
      </c>
      <c r="Y3" s="15" t="s">
        <v>1830</v>
      </c>
      <c r="Z3" s="15" t="s">
        <v>1830</v>
      </c>
      <c r="AA3" s="15" t="s">
        <v>1830</v>
      </c>
      <c r="AB3" s="15" t="s">
        <v>1830</v>
      </c>
      <c r="AC3" s="15" t="s">
        <v>1830</v>
      </c>
      <c r="AD3" s="15" t="s">
        <v>1830</v>
      </c>
      <c r="AE3" s="15" t="s">
        <v>1830</v>
      </c>
      <c r="AF3" s="15" t="s">
        <v>1830</v>
      </c>
      <c r="AG3" s="15" t="s">
        <v>1830</v>
      </c>
      <c r="AH3" s="15" t="s">
        <v>1831</v>
      </c>
      <c r="AI3" s="15" t="s">
        <v>1831</v>
      </c>
      <c r="AJ3" s="15" t="s">
        <v>1831</v>
      </c>
      <c r="AK3" s="15" t="s">
        <v>1831</v>
      </c>
      <c r="AL3" s="15" t="s">
        <v>1831</v>
      </c>
      <c r="AM3" s="15" t="s">
        <v>1831</v>
      </c>
      <c r="AN3" s="15" t="s">
        <v>1831</v>
      </c>
      <c r="AO3" s="15" t="s">
        <v>1831</v>
      </c>
      <c r="AP3" s="15" t="s">
        <v>2349</v>
      </c>
      <c r="AQ3" s="15" t="s">
        <v>2349</v>
      </c>
      <c r="AR3" s="1501"/>
      <c r="AS3" s="1502" t="s">
        <v>2405</v>
      </c>
      <c r="AT3" s="1501"/>
      <c r="AU3" s="1502" t="s">
        <v>1018</v>
      </c>
      <c r="AV3" s="1501"/>
      <c r="AW3" s="1502" t="s">
        <v>1406</v>
      </c>
      <c r="AX3" s="1501"/>
      <c r="AY3" s="1502" t="s">
        <v>767</v>
      </c>
      <c r="AZ3" s="1501"/>
      <c r="BA3" s="15" t="s">
        <v>13</v>
      </c>
      <c r="BB3" s="1501"/>
      <c r="BC3" s="1503" t="s">
        <v>1517</v>
      </c>
      <c r="BD3" s="1501"/>
      <c r="BE3" s="15" t="s">
        <v>188</v>
      </c>
      <c r="BF3" s="1501"/>
      <c r="BG3" s="15" t="s">
        <v>33</v>
      </c>
      <c r="BH3" s="1501"/>
      <c r="BI3" s="15" t="s">
        <v>1160</v>
      </c>
      <c r="BJ3" s="1501"/>
      <c r="BK3" s="15" t="s">
        <v>249</v>
      </c>
      <c r="BL3" s="1501"/>
      <c r="BM3" s="15" t="s">
        <v>873</v>
      </c>
      <c r="BN3" s="1501"/>
      <c r="BO3" s="15" t="s">
        <v>1993</v>
      </c>
      <c r="BP3" s="1501"/>
      <c r="BQ3" s="15" t="s">
        <v>1983</v>
      </c>
      <c r="BR3" s="1501"/>
      <c r="BS3" s="15" t="s">
        <v>521</v>
      </c>
      <c r="BT3" s="15" t="s">
        <v>35</v>
      </c>
      <c r="BU3" s="15" t="s">
        <v>707</v>
      </c>
      <c r="BV3" s="15" t="s">
        <v>1363</v>
      </c>
      <c r="BW3" s="15" t="s">
        <v>2017</v>
      </c>
      <c r="BX3" s="15" t="s">
        <v>1194</v>
      </c>
      <c r="BY3" s="15" t="s">
        <v>1833</v>
      </c>
      <c r="BZ3" s="1501"/>
      <c r="CA3" s="15" t="s">
        <v>2512</v>
      </c>
      <c r="CB3" s="1501"/>
      <c r="CC3" s="15" t="s">
        <v>85</v>
      </c>
      <c r="CD3" s="1501"/>
      <c r="CE3" s="15" t="s">
        <v>768</v>
      </c>
      <c r="CF3" s="1501"/>
      <c r="CG3" s="15" t="s">
        <v>2664</v>
      </c>
      <c r="CH3" s="1501"/>
      <c r="CI3" s="15" t="s">
        <v>1854</v>
      </c>
      <c r="CJ3" s="1501"/>
      <c r="CK3" s="15" t="s">
        <v>1012</v>
      </c>
      <c r="CL3" s="1501"/>
      <c r="CM3" s="15" t="s">
        <v>709</v>
      </c>
      <c r="CN3" s="1501"/>
      <c r="CO3" s="15" t="s">
        <v>1518</v>
      </c>
      <c r="CP3" s="1501"/>
      <c r="CQ3" s="15" t="s">
        <v>1315</v>
      </c>
      <c r="CR3" s="1501"/>
      <c r="CS3" s="15" t="s">
        <v>1801</v>
      </c>
      <c r="CT3" s="1501"/>
      <c r="CU3" s="15" t="s">
        <v>1673</v>
      </c>
      <c r="CV3" s="1501"/>
      <c r="CW3" s="15" t="s">
        <v>1956</v>
      </c>
      <c r="CX3" s="1501"/>
      <c r="CY3" s="15" t="s">
        <v>365</v>
      </c>
      <c r="CZ3" s="1501"/>
      <c r="DA3" s="15" t="s">
        <v>2341</v>
      </c>
      <c r="DB3" s="1501"/>
      <c r="DC3" s="15" t="s">
        <v>161</v>
      </c>
      <c r="DD3" s="1501"/>
      <c r="DE3" s="15" t="s">
        <v>9</v>
      </c>
      <c r="DF3" s="1501"/>
      <c r="DG3" s="15" t="s">
        <v>540</v>
      </c>
      <c r="DH3" s="1501"/>
      <c r="DI3" s="15" t="s">
        <v>539</v>
      </c>
      <c r="DJ3" s="1501"/>
      <c r="DK3" s="15" t="s">
        <v>1407</v>
      </c>
      <c r="DL3" s="1501"/>
      <c r="DM3" s="15" t="s">
        <v>2317</v>
      </c>
      <c r="DN3" s="1501"/>
      <c r="DO3" s="15" t="s">
        <v>174</v>
      </c>
      <c r="DP3" s="15" t="s">
        <v>174</v>
      </c>
      <c r="DQ3" s="15" t="s">
        <v>174</v>
      </c>
      <c r="DR3" s="15" t="s">
        <v>174</v>
      </c>
      <c r="DS3" s="15" t="s">
        <v>174</v>
      </c>
      <c r="DT3" s="1501"/>
      <c r="DU3" s="15" t="s">
        <v>137</v>
      </c>
      <c r="DV3" s="15" t="s">
        <v>296</v>
      </c>
      <c r="DW3" s="15" t="s">
        <v>1159</v>
      </c>
      <c r="DX3" s="15" t="s">
        <v>1774</v>
      </c>
      <c r="DY3" s="15" t="s">
        <v>136</v>
      </c>
      <c r="DZ3" s="1501"/>
      <c r="EA3" s="15" t="s">
        <v>1645</v>
      </c>
      <c r="EB3" s="15" t="s">
        <v>1841</v>
      </c>
      <c r="EC3" s="15" t="s">
        <v>1841</v>
      </c>
      <c r="ED3" s="15" t="s">
        <v>1841</v>
      </c>
      <c r="EE3" s="15" t="s">
        <v>1841</v>
      </c>
      <c r="EF3" s="15" t="s">
        <v>1841</v>
      </c>
      <c r="EG3" s="15" t="s">
        <v>1841</v>
      </c>
      <c r="EH3" s="15" t="s">
        <v>1841</v>
      </c>
      <c r="EI3" s="15" t="s">
        <v>1841</v>
      </c>
      <c r="EJ3" s="15" t="s">
        <v>1841</v>
      </c>
      <c r="EK3" s="15" t="s">
        <v>1841</v>
      </c>
      <c r="EL3" s="1504"/>
      <c r="EM3" s="15" t="s">
        <v>2071</v>
      </c>
      <c r="EN3" s="15" t="s">
        <v>1727</v>
      </c>
      <c r="EO3" s="15" t="s">
        <v>1727</v>
      </c>
      <c r="EP3" s="15" t="s">
        <v>1727</v>
      </c>
      <c r="EQ3" s="15" t="s">
        <v>1727</v>
      </c>
    </row>
    <row r="4" spans="1:153" ht="29.4" thickBot="1" x14ac:dyDescent="0.3">
      <c r="A4" s="364"/>
      <c r="B4" s="1295" t="s">
        <v>1784</v>
      </c>
      <c r="C4" s="1296"/>
      <c r="D4" s="1505"/>
      <c r="E4" s="1506" t="s">
        <v>525</v>
      </c>
      <c r="F4" s="1507" t="s">
        <v>1364</v>
      </c>
      <c r="G4" s="1507" t="s">
        <v>31</v>
      </c>
      <c r="H4" s="983" t="s">
        <v>151</v>
      </c>
      <c r="I4" s="1297" t="s">
        <v>883</v>
      </c>
      <c r="J4" s="1298"/>
      <c r="K4" s="1298"/>
      <c r="L4" s="1298"/>
      <c r="M4" s="1298"/>
      <c r="N4" s="1298"/>
      <c r="O4" s="1298"/>
      <c r="P4" s="1298"/>
      <c r="Q4" s="1298"/>
      <c r="R4" s="1298"/>
      <c r="S4" s="1298"/>
      <c r="T4" s="1298"/>
      <c r="U4" s="1298"/>
      <c r="V4" s="1298"/>
      <c r="W4" s="1298"/>
      <c r="X4" s="1298"/>
      <c r="Y4" s="1298"/>
      <c r="Z4" s="1298"/>
      <c r="AA4" s="1298"/>
      <c r="AB4" s="1298"/>
      <c r="AC4" s="1298"/>
      <c r="AD4" s="1298"/>
      <c r="AE4" s="1298"/>
      <c r="AF4" s="1298"/>
      <c r="AG4" s="1299"/>
      <c r="AH4" s="1300" t="s">
        <v>331</v>
      </c>
      <c r="AI4" s="1301"/>
      <c r="AJ4" s="1301"/>
      <c r="AK4" s="1301"/>
      <c r="AL4" s="1301"/>
      <c r="AM4" s="1301"/>
      <c r="AN4" s="1301"/>
      <c r="AO4" s="1302"/>
      <c r="AP4" s="1303" t="s">
        <v>865</v>
      </c>
      <c r="AQ4" s="1304"/>
      <c r="AR4" s="119"/>
      <c r="AS4" s="499" t="s">
        <v>1631</v>
      </c>
      <c r="AT4" s="119"/>
      <c r="AU4" s="499" t="s">
        <v>2491</v>
      </c>
      <c r="AV4" s="119"/>
      <c r="AW4" s="499" t="s">
        <v>146</v>
      </c>
      <c r="AX4" s="119"/>
      <c r="AY4" s="415" t="s">
        <v>1969</v>
      </c>
      <c r="AZ4" s="119"/>
      <c r="BA4" s="1258" t="s">
        <v>1185</v>
      </c>
      <c r="BB4" s="119"/>
      <c r="BC4" s="762" t="s">
        <v>323</v>
      </c>
      <c r="BD4" s="119"/>
      <c r="BE4" s="609" t="s">
        <v>2145</v>
      </c>
      <c r="BF4" s="119"/>
      <c r="BG4" s="591" t="s">
        <v>2321</v>
      </c>
      <c r="BH4" s="119"/>
      <c r="BI4" s="666" t="s">
        <v>854</v>
      </c>
      <c r="BJ4" s="119"/>
      <c r="BK4" s="641" t="s">
        <v>649</v>
      </c>
      <c r="BL4" s="119"/>
      <c r="BM4" s="898" t="s">
        <v>873</v>
      </c>
      <c r="BN4" s="119"/>
      <c r="BO4" s="740" t="s">
        <v>1050</v>
      </c>
      <c r="BP4" s="119"/>
      <c r="BQ4" s="880" t="s">
        <v>698</v>
      </c>
      <c r="BR4" s="119"/>
      <c r="BS4" s="1288" t="s">
        <v>10</v>
      </c>
      <c r="BT4" s="1289"/>
      <c r="BU4" s="1289"/>
      <c r="BV4" s="1289"/>
      <c r="BW4" s="1289"/>
      <c r="BX4" s="1289"/>
      <c r="BY4" s="1290"/>
      <c r="BZ4" s="119"/>
      <c r="CA4" s="1020" t="s">
        <v>1049</v>
      </c>
      <c r="CB4" s="119"/>
      <c r="CC4" s="641" t="s">
        <v>468</v>
      </c>
      <c r="CD4" s="119"/>
      <c r="CE4" s="415" t="s">
        <v>1968</v>
      </c>
      <c r="CF4" s="119"/>
      <c r="CG4" s="276" t="s">
        <v>2070</v>
      </c>
      <c r="CH4" s="119"/>
      <c r="CI4" s="218" t="s">
        <v>497</v>
      </c>
      <c r="CJ4" s="119"/>
      <c r="CK4" s="218" t="s">
        <v>1317</v>
      </c>
      <c r="CL4" s="119"/>
      <c r="CM4" s="218" t="s">
        <v>145</v>
      </c>
      <c r="CN4" s="119"/>
      <c r="CO4" s="218" t="s">
        <v>498</v>
      </c>
      <c r="CP4" s="119"/>
      <c r="CQ4" s="218" t="s">
        <v>2486</v>
      </c>
      <c r="CR4" s="119"/>
      <c r="CS4" s="218" t="s">
        <v>322</v>
      </c>
      <c r="CT4" s="119"/>
      <c r="CU4" s="303" t="s">
        <v>321</v>
      </c>
      <c r="CV4" s="119"/>
      <c r="CW4" s="303" t="s">
        <v>1318</v>
      </c>
      <c r="CX4" s="119"/>
      <c r="CY4" s="303" t="s">
        <v>2320</v>
      </c>
      <c r="CZ4" s="119"/>
      <c r="DA4" s="478" t="s">
        <v>1630</v>
      </c>
      <c r="DB4" s="119"/>
      <c r="DC4" s="450" t="s">
        <v>499</v>
      </c>
      <c r="DD4" s="119"/>
      <c r="DE4" s="501" t="s">
        <v>1319</v>
      </c>
      <c r="DF4" s="119"/>
      <c r="DG4" s="460" t="s">
        <v>2487</v>
      </c>
      <c r="DH4" s="119"/>
      <c r="DI4" s="473" t="s">
        <v>661</v>
      </c>
      <c r="DJ4" s="119"/>
      <c r="DK4" s="491" t="s">
        <v>1803</v>
      </c>
      <c r="DL4" s="119"/>
      <c r="DM4" s="611" t="s">
        <v>2488</v>
      </c>
      <c r="DN4" s="119"/>
      <c r="DO4" s="1291" t="s">
        <v>2560</v>
      </c>
      <c r="DP4" s="1508"/>
      <c r="DQ4" s="1508"/>
      <c r="DR4" s="1508"/>
      <c r="DS4" s="1509"/>
      <c r="DT4" s="119"/>
      <c r="DU4" s="1292" t="s">
        <v>1823</v>
      </c>
      <c r="DV4" s="1293"/>
      <c r="DW4" s="1293"/>
      <c r="DX4" s="1293"/>
      <c r="DY4" s="788" t="s">
        <v>2648</v>
      </c>
      <c r="DZ4" s="119"/>
      <c r="EA4" s="734" t="s">
        <v>1052</v>
      </c>
      <c r="EB4" s="1294" t="s">
        <v>1248</v>
      </c>
      <c r="EC4" s="1510"/>
      <c r="ED4" s="1510"/>
      <c r="EE4" s="1510"/>
      <c r="EF4" s="1510"/>
      <c r="EG4" s="1510"/>
      <c r="EH4" s="1510"/>
      <c r="EI4" s="1510"/>
      <c r="EJ4" s="1510"/>
      <c r="EK4" s="1511"/>
      <c r="EL4" s="119"/>
      <c r="EM4" s="931" t="s">
        <v>2071</v>
      </c>
      <c r="EN4" s="603" t="s">
        <v>1727</v>
      </c>
      <c r="EO4" s="603" t="s">
        <v>1727</v>
      </c>
      <c r="EP4" s="603" t="s">
        <v>1727</v>
      </c>
      <c r="EQ4" s="603" t="s">
        <v>1727</v>
      </c>
      <c r="ER4" s="451"/>
      <c r="ES4" s="451"/>
      <c r="ET4" s="451"/>
      <c r="EU4" s="815" t="s">
        <v>1958</v>
      </c>
      <c r="EV4" s="815" t="s">
        <v>1172</v>
      </c>
      <c r="EW4" s="451"/>
    </row>
    <row r="5" spans="1:153" ht="79.8" thickBot="1" x14ac:dyDescent="0.3">
      <c r="A5" s="1278" t="s">
        <v>824</v>
      </c>
      <c r="B5" s="705" t="s">
        <v>2130</v>
      </c>
      <c r="C5" s="705" t="s">
        <v>464</v>
      </c>
      <c r="D5" s="854"/>
      <c r="E5" s="1105"/>
      <c r="F5" s="772" t="s">
        <v>1365</v>
      </c>
      <c r="G5" s="772"/>
      <c r="H5" s="999" t="str">
        <f>IF([1]Contrôles!V24="OK","","Au moins un écart non nul : à corriger")</f>
        <v/>
      </c>
      <c r="I5" s="74" t="s">
        <v>339</v>
      </c>
      <c r="J5" s="74" t="s">
        <v>1487</v>
      </c>
      <c r="K5" s="74" t="s">
        <v>2472</v>
      </c>
      <c r="L5" s="74" t="s">
        <v>1618</v>
      </c>
      <c r="M5" s="74" t="s">
        <v>469</v>
      </c>
      <c r="N5" s="74" t="s">
        <v>651</v>
      </c>
      <c r="O5" s="74" t="s">
        <v>832</v>
      </c>
      <c r="P5" s="74" t="s">
        <v>1408</v>
      </c>
      <c r="Q5" s="74" t="s">
        <v>835</v>
      </c>
      <c r="R5" s="74" t="s">
        <v>653</v>
      </c>
      <c r="S5" s="74" t="s">
        <v>2649</v>
      </c>
      <c r="T5" s="74" t="s">
        <v>472</v>
      </c>
      <c r="U5" s="74" t="s">
        <v>2169</v>
      </c>
      <c r="V5" s="74" t="s">
        <v>2162</v>
      </c>
      <c r="W5" s="74" t="s">
        <v>2196</v>
      </c>
      <c r="X5" s="74" t="s">
        <v>866</v>
      </c>
      <c r="Y5" s="74" t="s">
        <v>2069</v>
      </c>
      <c r="Z5" s="74" t="s">
        <v>2246</v>
      </c>
      <c r="AA5" s="74" t="s">
        <v>1985</v>
      </c>
      <c r="AB5" s="74" t="s">
        <v>1971</v>
      </c>
      <c r="AC5" s="74" t="s">
        <v>1016</v>
      </c>
      <c r="AD5" s="298" t="s">
        <v>2139</v>
      </c>
      <c r="AE5" s="298" t="s">
        <v>2140</v>
      </c>
      <c r="AF5" s="298" t="s">
        <v>1301</v>
      </c>
      <c r="AG5" s="298" t="s">
        <v>1305</v>
      </c>
      <c r="AH5" s="131" t="s">
        <v>1000</v>
      </c>
      <c r="AI5" s="131" t="s">
        <v>991</v>
      </c>
      <c r="AJ5" s="131" t="s">
        <v>1405</v>
      </c>
      <c r="AK5" s="131" t="s">
        <v>2638</v>
      </c>
      <c r="AL5" s="131" t="s">
        <v>1476</v>
      </c>
      <c r="AM5" s="131" t="s">
        <v>1827</v>
      </c>
      <c r="AN5" s="131" t="s">
        <v>676</v>
      </c>
      <c r="AO5" s="131" t="s">
        <v>529</v>
      </c>
      <c r="AP5" s="466" t="s">
        <v>890</v>
      </c>
      <c r="AQ5" s="696" t="s">
        <v>2526</v>
      </c>
      <c r="AR5" s="69"/>
      <c r="AS5" s="613"/>
      <c r="AT5" s="69"/>
      <c r="AU5" s="613"/>
      <c r="AV5" s="69"/>
      <c r="AW5" s="613"/>
      <c r="AX5" s="69"/>
      <c r="AY5" s="368"/>
      <c r="AZ5" s="69"/>
      <c r="BA5" s="502"/>
      <c r="BB5" s="69"/>
      <c r="BC5" s="990"/>
      <c r="BD5" s="69"/>
      <c r="BE5" s="505"/>
      <c r="BF5" s="69"/>
      <c r="BG5" s="484"/>
      <c r="BH5" s="69"/>
      <c r="BI5" s="875" t="s">
        <v>864</v>
      </c>
      <c r="BJ5" s="69"/>
      <c r="BK5" s="276"/>
      <c r="BL5" s="69"/>
      <c r="BM5" s="791" t="s">
        <v>873</v>
      </c>
      <c r="BN5" s="69"/>
      <c r="BO5" s="917"/>
      <c r="BP5" s="69"/>
      <c r="BQ5" s="553"/>
      <c r="BR5" s="69"/>
      <c r="BS5" s="192" t="s">
        <v>2355</v>
      </c>
      <c r="BT5" s="192" t="s">
        <v>2187</v>
      </c>
      <c r="BU5" s="192" t="s">
        <v>1509</v>
      </c>
      <c r="BV5" s="192" t="s">
        <v>1360</v>
      </c>
      <c r="BW5" s="192" t="s">
        <v>1051</v>
      </c>
      <c r="BX5" s="192" t="s">
        <v>1361</v>
      </c>
      <c r="BY5" s="192" t="s">
        <v>1848</v>
      </c>
      <c r="BZ5" s="69"/>
      <c r="CA5" s="490"/>
      <c r="CB5" s="69"/>
      <c r="CC5" s="276"/>
      <c r="CD5" s="69"/>
      <c r="CE5" s="368"/>
      <c r="CF5" s="69"/>
      <c r="CG5" s="276"/>
      <c r="CH5" s="69"/>
      <c r="CI5" s="302"/>
      <c r="CJ5" s="69"/>
      <c r="CK5" s="661"/>
      <c r="CL5" s="69"/>
      <c r="CM5" s="661"/>
      <c r="CN5" s="69"/>
      <c r="CO5" s="302"/>
      <c r="CP5" s="69"/>
      <c r="CQ5" s="302"/>
      <c r="CR5" s="69"/>
      <c r="CS5" s="302"/>
      <c r="CT5" s="69"/>
      <c r="CU5" s="357"/>
      <c r="CV5" s="69"/>
      <c r="CW5" s="357"/>
      <c r="CX5" s="69"/>
      <c r="CY5" s="357"/>
      <c r="CZ5" s="69"/>
      <c r="DA5" s="487"/>
      <c r="DB5" s="69"/>
      <c r="DC5" s="404"/>
      <c r="DD5" s="69"/>
      <c r="DE5" s="543"/>
      <c r="DF5" s="69"/>
      <c r="DG5" s="492"/>
      <c r="DH5" s="69"/>
      <c r="DI5" s="514"/>
      <c r="DJ5" s="69"/>
      <c r="DK5" s="521"/>
      <c r="DL5" s="69"/>
      <c r="DM5" s="901"/>
      <c r="DN5" s="69"/>
      <c r="DO5" s="886" t="s">
        <v>1345</v>
      </c>
      <c r="DP5" s="601" t="s">
        <v>1202</v>
      </c>
      <c r="DQ5" s="345" t="s">
        <v>176</v>
      </c>
      <c r="DR5" s="461" t="s">
        <v>1205</v>
      </c>
      <c r="DS5" s="461" t="s">
        <v>899</v>
      </c>
      <c r="DT5" s="69"/>
      <c r="DU5" s="361" t="s">
        <v>1514</v>
      </c>
      <c r="DV5" s="361" t="s">
        <v>2018</v>
      </c>
      <c r="DW5" s="361" t="s">
        <v>546</v>
      </c>
      <c r="DX5" s="361" t="s">
        <v>1853</v>
      </c>
      <c r="DY5" s="643"/>
      <c r="DZ5" s="69"/>
      <c r="EA5" s="552" t="str">
        <f>EA4</f>
        <v>Redevances des praticiens libéraux</v>
      </c>
      <c r="EB5" s="620" t="s">
        <v>160</v>
      </c>
      <c r="EC5" s="527" t="s">
        <v>1840</v>
      </c>
      <c r="ED5" s="168" t="s">
        <v>332</v>
      </c>
      <c r="EE5" s="168" t="s">
        <v>2171</v>
      </c>
      <c r="EF5" s="168" t="s">
        <v>367</v>
      </c>
      <c r="EG5" s="168" t="s">
        <v>1491</v>
      </c>
      <c r="EH5" s="168" t="s">
        <v>2172</v>
      </c>
      <c r="EI5" s="168" t="s">
        <v>1189</v>
      </c>
      <c r="EJ5" s="168" t="s">
        <v>1190</v>
      </c>
      <c r="EK5" s="1054" t="s">
        <v>2336</v>
      </c>
      <c r="EL5" s="69"/>
      <c r="EM5" s="1233"/>
      <c r="EN5" s="336" t="s">
        <v>2536</v>
      </c>
      <c r="EO5" s="336" t="s">
        <v>708</v>
      </c>
      <c r="EP5" s="336" t="s">
        <v>548</v>
      </c>
      <c r="EQ5" s="336" t="s">
        <v>1515</v>
      </c>
      <c r="ER5" s="369"/>
      <c r="ES5" s="1512" t="s">
        <v>1991</v>
      </c>
      <c r="ET5" s="369"/>
      <c r="EU5" s="336" t="s">
        <v>1793</v>
      </c>
      <c r="EV5" s="336" t="s">
        <v>1793</v>
      </c>
      <c r="EW5" s="369"/>
    </row>
    <row r="6" spans="1:153" ht="24.6" x14ac:dyDescent="0.25">
      <c r="A6" s="46" t="s">
        <v>1555</v>
      </c>
      <c r="B6"/>
      <c r="C6"/>
      <c r="D6" s="660" t="s">
        <v>1504</v>
      </c>
      <c r="E6" s="854"/>
      <c r="F6" s="663" t="s">
        <v>2182</v>
      </c>
      <c r="G6" s="656" t="s">
        <v>1032</v>
      </c>
      <c r="H6" s="1220"/>
      <c r="I6" s="62">
        <v>9313</v>
      </c>
      <c r="J6" s="62">
        <v>9314</v>
      </c>
      <c r="K6" s="62">
        <v>931110</v>
      </c>
      <c r="L6" s="62">
        <v>931111</v>
      </c>
      <c r="M6" s="62">
        <v>931112</v>
      </c>
      <c r="N6" s="62">
        <v>931113</v>
      </c>
      <c r="O6" s="62">
        <v>931114</v>
      </c>
      <c r="P6" s="62">
        <v>931120</v>
      </c>
      <c r="Q6" s="62">
        <v>931124</v>
      </c>
      <c r="R6" s="62">
        <v>93112122</v>
      </c>
      <c r="S6" s="62">
        <v>93112124</v>
      </c>
      <c r="T6" s="62">
        <v>9311215</v>
      </c>
      <c r="U6" s="62">
        <v>93113</v>
      </c>
      <c r="V6" s="62">
        <v>93116</v>
      </c>
      <c r="W6" s="62">
        <v>93118</v>
      </c>
      <c r="X6" s="62">
        <v>93114</v>
      </c>
      <c r="Y6" s="62">
        <v>931141</v>
      </c>
      <c r="Z6" s="62">
        <v>931142</v>
      </c>
      <c r="AA6" s="62">
        <v>93115</v>
      </c>
      <c r="AB6" s="62">
        <v>931151</v>
      </c>
      <c r="AC6" s="62">
        <v>931152</v>
      </c>
      <c r="AD6" s="258">
        <v>9311721</v>
      </c>
      <c r="AE6" s="258">
        <v>9311722</v>
      </c>
      <c r="AF6" s="258">
        <v>931171</v>
      </c>
      <c r="AG6" s="258">
        <v>93119</v>
      </c>
      <c r="AH6" s="131">
        <v>93611</v>
      </c>
      <c r="AI6" s="131">
        <v>93612</v>
      </c>
      <c r="AJ6" s="131">
        <v>93613</v>
      </c>
      <c r="AK6" s="131">
        <v>93614</v>
      </c>
      <c r="AL6" s="131">
        <v>9362</v>
      </c>
      <c r="AM6" s="131">
        <v>9364</v>
      </c>
      <c r="AN6" s="131">
        <v>9365</v>
      </c>
      <c r="AO6" s="131">
        <v>9367</v>
      </c>
      <c r="AP6" s="546">
        <v>9381</v>
      </c>
      <c r="AQ6" s="676">
        <v>9382</v>
      </c>
      <c r="AR6" s="69"/>
      <c r="AS6" s="659"/>
      <c r="AT6" s="69"/>
      <c r="AU6" s="659"/>
      <c r="AV6" s="69"/>
      <c r="AW6" s="659"/>
      <c r="AX6" s="69"/>
      <c r="AY6" s="483"/>
      <c r="AZ6" s="69"/>
      <c r="BA6" s="758"/>
      <c r="BB6" s="69"/>
      <c r="BC6" s="662"/>
      <c r="BD6" s="69"/>
      <c r="BE6" s="585"/>
      <c r="BF6" s="69"/>
      <c r="BG6" s="563"/>
      <c r="BH6" s="69"/>
      <c r="BI6" s="1147" t="s">
        <v>1160</v>
      </c>
      <c r="BJ6" s="69"/>
      <c r="BK6" s="278"/>
      <c r="BL6" s="69"/>
      <c r="BM6" s="541">
        <v>93531</v>
      </c>
      <c r="BN6" s="69"/>
      <c r="BO6" s="457"/>
      <c r="BP6" s="69"/>
      <c r="BQ6" s="1188"/>
      <c r="BR6" s="69"/>
      <c r="BS6" s="281">
        <v>93531012</v>
      </c>
      <c r="BT6" s="281">
        <v>93531015</v>
      </c>
      <c r="BU6" s="281">
        <v>93531016</v>
      </c>
      <c r="BV6" s="281">
        <v>93531017</v>
      </c>
      <c r="BW6" s="281">
        <v>93531018</v>
      </c>
      <c r="BX6" s="281">
        <v>93531011</v>
      </c>
      <c r="BY6" s="281">
        <v>93531014</v>
      </c>
      <c r="BZ6" s="69"/>
      <c r="CA6" s="722"/>
      <c r="CB6" s="69"/>
      <c r="CC6" s="278"/>
      <c r="CD6" s="69"/>
      <c r="CE6" s="368"/>
      <c r="CF6" s="69"/>
      <c r="CG6" s="278"/>
      <c r="CH6" s="69"/>
      <c r="CI6" s="218"/>
      <c r="CJ6" s="69"/>
      <c r="CK6" s="218"/>
      <c r="CL6" s="69"/>
      <c r="CM6" s="218"/>
      <c r="CN6" s="69"/>
      <c r="CO6" s="218"/>
      <c r="CP6" s="69"/>
      <c r="CQ6" s="218"/>
      <c r="CR6" s="69"/>
      <c r="CS6" s="218"/>
      <c r="CT6" s="69"/>
      <c r="CU6" s="303"/>
      <c r="CV6" s="69"/>
      <c r="CW6" s="303"/>
      <c r="CX6" s="69"/>
      <c r="CY6" s="303"/>
      <c r="CZ6" s="69"/>
      <c r="DA6" s="503"/>
      <c r="DB6" s="69"/>
      <c r="DC6" s="404"/>
      <c r="DD6" s="69"/>
      <c r="DE6" s="500"/>
      <c r="DF6" s="69"/>
      <c r="DG6" s="429"/>
      <c r="DH6" s="69"/>
      <c r="DI6" s="440"/>
      <c r="DJ6" s="69"/>
      <c r="DK6" s="467"/>
      <c r="DL6" s="69"/>
      <c r="DM6" s="525"/>
      <c r="DN6" s="69"/>
      <c r="DO6" s="1029" t="s">
        <v>2197</v>
      </c>
      <c r="DP6" s="293" t="s">
        <v>195</v>
      </c>
      <c r="DQ6" s="293" t="s">
        <v>898</v>
      </c>
      <c r="DR6" s="293" t="s">
        <v>1680</v>
      </c>
      <c r="DS6" s="293" t="s">
        <v>2364</v>
      </c>
      <c r="DT6" s="69"/>
      <c r="DU6" s="270" t="s">
        <v>165</v>
      </c>
      <c r="DV6" s="270">
        <v>9345</v>
      </c>
      <c r="DW6" s="270">
        <v>9344</v>
      </c>
      <c r="DX6" s="270">
        <v>93531</v>
      </c>
      <c r="DY6" s="554"/>
      <c r="DZ6" s="69"/>
      <c r="EA6" s="559" t="s">
        <v>1645</v>
      </c>
      <c r="EB6" s="728" t="s">
        <v>1989</v>
      </c>
      <c r="EC6" s="720" t="s">
        <v>21</v>
      </c>
      <c r="ED6" s="266" t="s">
        <v>672</v>
      </c>
      <c r="EE6" s="266" t="s">
        <v>2166</v>
      </c>
      <c r="EF6" s="266" t="s">
        <v>891</v>
      </c>
      <c r="EG6" s="266" t="s">
        <v>175</v>
      </c>
      <c r="EH6" s="266" t="s">
        <v>1497</v>
      </c>
      <c r="EI6" s="266" t="s">
        <v>2164</v>
      </c>
      <c r="EJ6" s="266" t="s">
        <v>352</v>
      </c>
      <c r="EK6" s="266" t="s">
        <v>1664</v>
      </c>
      <c r="EL6" s="69"/>
      <c r="EM6" s="940"/>
      <c r="EN6" s="374" t="s">
        <v>699</v>
      </c>
      <c r="EO6" s="374" t="s">
        <v>187</v>
      </c>
      <c r="EP6" s="374" t="s">
        <v>1676</v>
      </c>
      <c r="EQ6" s="374" t="s">
        <v>1674</v>
      </c>
      <c r="ER6" s="583"/>
      <c r="ES6" s="616" t="s">
        <v>893</v>
      </c>
      <c r="ET6" s="583"/>
      <c r="EU6" s="374"/>
      <c r="EV6" s="374"/>
      <c r="EW6" s="583"/>
    </row>
    <row r="7" spans="1:153" x14ac:dyDescent="0.25">
      <c r="A7" s="46"/>
      <c r="B7"/>
      <c r="C7"/>
      <c r="D7" s="1305" t="s">
        <v>1348</v>
      </c>
      <c r="E7" s="1306"/>
      <c r="F7" s="845"/>
      <c r="G7" s="845"/>
      <c r="H7" s="1127"/>
      <c r="I7" s="2"/>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6"/>
      <c r="AQ7" s="6"/>
      <c r="AR7" s="60"/>
      <c r="AS7" s="122"/>
      <c r="AT7" s="60"/>
      <c r="AU7" s="122"/>
      <c r="AV7" s="60"/>
      <c r="AW7" s="122"/>
      <c r="AX7" s="60"/>
      <c r="AY7" s="122"/>
      <c r="AZ7" s="60"/>
      <c r="BA7" s="122"/>
      <c r="BB7" s="60"/>
      <c r="BC7" s="122"/>
      <c r="BD7" s="60"/>
      <c r="BE7" s="122"/>
      <c r="BF7" s="60"/>
      <c r="BG7" s="122"/>
      <c r="BH7" s="60"/>
      <c r="BI7" s="66"/>
      <c r="BJ7" s="60"/>
      <c r="BK7" s="122"/>
      <c r="BL7" s="60"/>
      <c r="BM7" s="66"/>
      <c r="BN7" s="60"/>
      <c r="BO7" s="176"/>
      <c r="BP7" s="60"/>
      <c r="BQ7" s="122"/>
      <c r="BR7" s="60"/>
      <c r="BS7" s="375"/>
      <c r="BT7" s="375"/>
      <c r="BU7" s="375"/>
      <c r="BV7" s="375"/>
      <c r="BW7" s="375"/>
      <c r="BX7" s="375"/>
      <c r="BY7" s="66"/>
      <c r="BZ7" s="60"/>
      <c r="CA7" s="122"/>
      <c r="CB7" s="60"/>
      <c r="CC7" s="122"/>
      <c r="CD7" s="60"/>
      <c r="CE7" s="122"/>
      <c r="CF7" s="60"/>
      <c r="CG7" s="122"/>
      <c r="CH7" s="60"/>
      <c r="CI7" s="122"/>
      <c r="CJ7" s="60"/>
      <c r="CK7" s="122"/>
      <c r="CL7" s="60"/>
      <c r="CM7" s="6"/>
      <c r="CN7" s="60"/>
      <c r="CO7" s="6"/>
      <c r="CP7" s="60"/>
      <c r="CQ7" s="6"/>
      <c r="CR7" s="60"/>
      <c r="CS7" s="122"/>
      <c r="CT7" s="60"/>
      <c r="CU7" s="122"/>
      <c r="CV7" s="60"/>
      <c r="CW7" s="122"/>
      <c r="CX7" s="60"/>
      <c r="CY7" s="6"/>
      <c r="CZ7" s="60"/>
      <c r="DA7" s="122"/>
      <c r="DB7" s="60"/>
      <c r="DC7" s="122"/>
      <c r="DD7" s="60"/>
      <c r="DE7" s="122"/>
      <c r="DF7" s="60"/>
      <c r="DG7" s="122"/>
      <c r="DH7" s="60"/>
      <c r="DI7" s="122"/>
      <c r="DJ7" s="60"/>
      <c r="DK7" s="122"/>
      <c r="DL7" s="60"/>
      <c r="DM7" s="122"/>
      <c r="DN7" s="60"/>
      <c r="DO7" s="6"/>
      <c r="DP7" s="6"/>
      <c r="DQ7" s="6"/>
      <c r="DR7" s="6"/>
      <c r="DS7" s="6"/>
      <c r="DT7" s="60"/>
      <c r="DU7" s="375"/>
      <c r="DV7" s="375"/>
      <c r="DW7" s="375"/>
      <c r="DX7" s="375"/>
      <c r="DY7" s="66"/>
      <c r="DZ7" s="60"/>
      <c r="EA7" s="6"/>
      <c r="EB7" s="6"/>
      <c r="EC7" s="6"/>
      <c r="ED7" s="6"/>
      <c r="EE7" s="6"/>
      <c r="EF7" s="6"/>
      <c r="EG7" s="6"/>
      <c r="EH7" s="6"/>
      <c r="EI7" s="6"/>
      <c r="EJ7" s="6"/>
      <c r="EK7" s="6"/>
      <c r="EL7" s="60"/>
      <c r="EM7" s="6"/>
      <c r="EN7" s="6"/>
      <c r="EO7" s="6"/>
      <c r="EP7" s="6"/>
      <c r="EQ7" s="6"/>
      <c r="ER7" s="1215"/>
      <c r="ES7" s="994"/>
      <c r="ET7" s="583"/>
      <c r="EU7" s="374"/>
      <c r="EV7" s="374"/>
      <c r="EW7" s="583"/>
    </row>
    <row r="8" spans="1:153" x14ac:dyDescent="0.25">
      <c r="A8" s="46"/>
      <c r="B8"/>
      <c r="C8"/>
      <c r="D8" s="1305" t="s">
        <v>1987</v>
      </c>
      <c r="E8" s="1306"/>
      <c r="F8" s="845"/>
      <c r="G8" s="845"/>
      <c r="H8" s="1127"/>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6"/>
      <c r="AQ8" s="6"/>
      <c r="AR8" s="60"/>
      <c r="AS8" s="249"/>
      <c r="AT8" s="255"/>
      <c r="AU8" s="249"/>
      <c r="AV8" s="255"/>
      <c r="AW8" s="249"/>
      <c r="AX8" s="255"/>
      <c r="AY8" s="249"/>
      <c r="AZ8" s="255"/>
      <c r="BA8" s="249"/>
      <c r="BB8" s="255"/>
      <c r="BC8" s="249"/>
      <c r="BD8" s="255"/>
      <c r="BE8" s="249"/>
      <c r="BF8" s="255"/>
      <c r="BG8" s="249"/>
      <c r="BH8" s="60"/>
      <c r="BI8" s="66"/>
      <c r="BJ8" s="255"/>
      <c r="BK8" s="249"/>
      <c r="BL8" s="255"/>
      <c r="BM8" s="249"/>
      <c r="BN8" s="255"/>
      <c r="BO8" s="249"/>
      <c r="BP8" s="255"/>
      <c r="BQ8" s="249"/>
      <c r="BR8" s="60"/>
      <c r="BS8" s="375"/>
      <c r="BT8" s="375"/>
      <c r="BU8" s="375"/>
      <c r="BV8" s="375"/>
      <c r="BW8" s="375"/>
      <c r="BX8" s="375"/>
      <c r="BY8" s="375"/>
      <c r="BZ8" s="60"/>
      <c r="CA8" s="249"/>
      <c r="CB8" s="255"/>
      <c r="CC8" s="249"/>
      <c r="CD8" s="255"/>
      <c r="CE8" s="249"/>
      <c r="CF8" s="255"/>
      <c r="CG8" s="249"/>
      <c r="CH8" s="255"/>
      <c r="CI8" s="249"/>
      <c r="CJ8" s="255"/>
      <c r="CK8" s="249"/>
      <c r="CL8" s="60"/>
      <c r="CM8" s="6"/>
      <c r="CN8" s="60"/>
      <c r="CO8" s="6"/>
      <c r="CP8" s="60"/>
      <c r="CQ8" s="6"/>
      <c r="CR8" s="255"/>
      <c r="CS8" s="249"/>
      <c r="CT8" s="255"/>
      <c r="CU8" s="249"/>
      <c r="CV8" s="255"/>
      <c r="CW8" s="249"/>
      <c r="CX8" s="60"/>
      <c r="CY8" s="6"/>
      <c r="CZ8" s="60"/>
      <c r="DA8" s="249"/>
      <c r="DB8" s="255"/>
      <c r="DC8" s="249"/>
      <c r="DD8" s="255"/>
      <c r="DE8" s="249"/>
      <c r="DF8" s="255"/>
      <c r="DG8" s="249"/>
      <c r="DH8" s="255"/>
      <c r="DI8" s="249"/>
      <c r="DJ8" s="255"/>
      <c r="DK8" s="249"/>
      <c r="DL8" s="255"/>
      <c r="DM8" s="249"/>
      <c r="DN8" s="60"/>
      <c r="DO8" s="6"/>
      <c r="DP8" s="6"/>
      <c r="DQ8" s="6"/>
      <c r="DR8" s="6"/>
      <c r="DS8" s="6"/>
      <c r="DT8" s="60"/>
      <c r="DU8" s="375"/>
      <c r="DV8" s="375"/>
      <c r="DW8" s="375"/>
      <c r="DX8" s="375"/>
      <c r="DY8" s="66"/>
      <c r="DZ8" s="60"/>
      <c r="EA8" s="6"/>
      <c r="EB8" s="6"/>
      <c r="EC8" s="6"/>
      <c r="ED8" s="6"/>
      <c r="EE8" s="6"/>
      <c r="EF8" s="6"/>
      <c r="EG8" s="6"/>
      <c r="EH8" s="6"/>
      <c r="EI8" s="6"/>
      <c r="EJ8" s="6"/>
      <c r="EK8" s="6"/>
      <c r="EL8" s="60"/>
      <c r="EM8" s="6"/>
      <c r="EN8" s="6"/>
      <c r="EO8" s="6"/>
      <c r="EP8" s="6"/>
      <c r="EQ8" s="6"/>
      <c r="ER8" s="1215"/>
      <c r="ES8" s="994"/>
      <c r="ET8" s="583"/>
      <c r="EU8" s="374"/>
      <c r="EV8" s="374"/>
      <c r="EW8" s="583"/>
    </row>
    <row r="9" spans="1:153" x14ac:dyDescent="0.25">
      <c r="A9" s="46"/>
      <c r="B9"/>
      <c r="C9"/>
      <c r="D9" s="1305" t="s">
        <v>2134</v>
      </c>
      <c r="E9" s="1306"/>
      <c r="F9" s="845"/>
      <c r="G9" s="845"/>
      <c r="H9" s="1127"/>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6"/>
      <c r="AQ9" s="6"/>
      <c r="AR9" s="60"/>
      <c r="AS9" s="122"/>
      <c r="AT9" s="60"/>
      <c r="AU9" s="122"/>
      <c r="AV9" s="60"/>
      <c r="AW9" s="122"/>
      <c r="AX9" s="60"/>
      <c r="AY9" s="6"/>
      <c r="AZ9" s="60"/>
      <c r="BA9" s="122"/>
      <c r="BB9" s="60"/>
      <c r="BC9" s="122"/>
      <c r="BD9" s="60"/>
      <c r="BE9" s="122"/>
      <c r="BF9" s="60"/>
      <c r="BG9" s="122"/>
      <c r="BH9" s="60"/>
      <c r="BI9" s="66"/>
      <c r="BJ9" s="60"/>
      <c r="BK9" s="66"/>
      <c r="BL9" s="60"/>
      <c r="BM9" s="66"/>
      <c r="BN9" s="60"/>
      <c r="BO9" s="176"/>
      <c r="BP9" s="60"/>
      <c r="BQ9" s="122"/>
      <c r="BR9" s="60"/>
      <c r="BS9" s="375"/>
      <c r="BT9" s="375"/>
      <c r="BU9" s="375"/>
      <c r="BV9" s="375"/>
      <c r="BW9" s="375"/>
      <c r="BX9" s="375"/>
      <c r="BY9" s="66"/>
      <c r="BZ9" s="60"/>
      <c r="CA9" s="66"/>
      <c r="CB9" s="60"/>
      <c r="CC9" s="66"/>
      <c r="CD9" s="60"/>
      <c r="CE9" s="66"/>
      <c r="CF9" s="60"/>
      <c r="CG9" s="66"/>
      <c r="CH9" s="60"/>
      <c r="CI9" s="6"/>
      <c r="CJ9" s="60"/>
      <c r="CK9" s="6"/>
      <c r="CL9" s="60"/>
      <c r="CM9" s="6"/>
      <c r="CN9" s="60"/>
      <c r="CO9" s="6"/>
      <c r="CP9" s="60"/>
      <c r="CQ9" s="6"/>
      <c r="CR9" s="60"/>
      <c r="CS9" s="6"/>
      <c r="CT9" s="60"/>
      <c r="CU9" s="6"/>
      <c r="CV9" s="60"/>
      <c r="CW9" s="6"/>
      <c r="CX9" s="60"/>
      <c r="CY9" s="6"/>
      <c r="CZ9" s="60"/>
      <c r="DA9" s="122"/>
      <c r="DB9" s="60"/>
      <c r="DC9" s="122"/>
      <c r="DD9" s="60"/>
      <c r="DE9" s="122"/>
      <c r="DF9" s="60"/>
      <c r="DG9" s="122"/>
      <c r="DH9" s="60"/>
      <c r="DI9" s="122"/>
      <c r="DJ9" s="60"/>
      <c r="DK9" s="122"/>
      <c r="DL9" s="60"/>
      <c r="DM9" s="66"/>
      <c r="DN9" s="60"/>
      <c r="DO9" s="6"/>
      <c r="DP9" s="6"/>
      <c r="DQ9" s="6"/>
      <c r="DR9" s="6"/>
      <c r="DS9" s="6"/>
      <c r="DT9" s="60"/>
      <c r="DU9" s="375"/>
      <c r="DV9" s="375"/>
      <c r="DW9" s="375"/>
      <c r="DX9" s="375"/>
      <c r="DY9" s="66"/>
      <c r="DZ9" s="60"/>
      <c r="EA9" s="6"/>
      <c r="EB9" s="6"/>
      <c r="EC9" s="6"/>
      <c r="ED9" s="6"/>
      <c r="EE9" s="6"/>
      <c r="EF9" s="6"/>
      <c r="EG9" s="6"/>
      <c r="EH9" s="6"/>
      <c r="EI9" s="6"/>
      <c r="EJ9" s="6"/>
      <c r="EK9" s="6"/>
      <c r="EL9" s="60"/>
      <c r="EM9" s="6"/>
      <c r="EN9" s="6"/>
      <c r="EO9" s="6"/>
      <c r="EP9" s="6"/>
      <c r="EQ9" s="6"/>
      <c r="ER9" s="1215"/>
      <c r="ES9" s="994"/>
      <c r="ET9" s="583"/>
      <c r="EU9" s="374"/>
      <c r="EV9" s="374"/>
      <c r="EW9" s="583"/>
    </row>
    <row r="10" spans="1:153" x14ac:dyDescent="0.25">
      <c r="A10" s="46"/>
      <c r="B10"/>
      <c r="C10"/>
      <c r="D10" s="1305" t="s">
        <v>1787</v>
      </c>
      <c r="E10" s="1306"/>
      <c r="F10" s="845"/>
      <c r="G10" s="845"/>
      <c r="H10" s="1127"/>
      <c r="I10" s="176"/>
      <c r="J10" s="176"/>
      <c r="K10" s="176"/>
      <c r="L10" s="176"/>
      <c r="M10" s="176"/>
      <c r="N10" s="176"/>
      <c r="O10" s="176"/>
      <c r="P10" s="176"/>
      <c r="Q10" s="176"/>
      <c r="R10" s="176"/>
      <c r="S10" s="176"/>
      <c r="T10" s="176"/>
      <c r="U10" s="176"/>
      <c r="V10" s="176"/>
      <c r="W10" s="176"/>
      <c r="X10" s="176"/>
      <c r="Y10" s="176"/>
      <c r="Z10" s="176"/>
      <c r="AA10" s="176"/>
      <c r="AB10" s="176"/>
      <c r="AC10" s="176"/>
      <c r="AD10" s="176" t="s">
        <v>2125</v>
      </c>
      <c r="AE10" s="176" t="s">
        <v>2295</v>
      </c>
      <c r="AF10" s="176"/>
      <c r="AG10" s="176"/>
      <c r="AH10" s="176"/>
      <c r="AI10" s="176"/>
      <c r="AJ10" s="176"/>
      <c r="AK10" s="176"/>
      <c r="AL10" s="176"/>
      <c r="AM10" s="176"/>
      <c r="AN10" s="176"/>
      <c r="AO10" s="176"/>
      <c r="AP10" s="176"/>
      <c r="AQ10" s="176"/>
      <c r="AR10" s="60"/>
      <c r="AS10" s="122" t="s">
        <v>2295</v>
      </c>
      <c r="AT10" s="60"/>
      <c r="AU10" s="122" t="s">
        <v>1805</v>
      </c>
      <c r="AV10" s="60"/>
      <c r="AW10" s="176" t="s">
        <v>2125</v>
      </c>
      <c r="AX10" s="60"/>
      <c r="AY10" s="122"/>
      <c r="AZ10" s="60"/>
      <c r="BA10" s="6"/>
      <c r="BB10" s="60"/>
      <c r="BC10" s="122"/>
      <c r="BD10" s="60"/>
      <c r="BE10" s="122"/>
      <c r="BF10" s="60"/>
      <c r="BG10" s="15"/>
      <c r="BH10" s="60"/>
      <c r="BI10" s="66"/>
      <c r="BJ10" s="60"/>
      <c r="BK10" s="66"/>
      <c r="BL10" s="60"/>
      <c r="BM10" s="66"/>
      <c r="BN10" s="60"/>
      <c r="BO10" s="66"/>
      <c r="BP10" s="60"/>
      <c r="BQ10" s="66"/>
      <c r="BR10" s="60"/>
      <c r="BS10" s="375"/>
      <c r="BT10" s="375"/>
      <c r="BU10" s="375"/>
      <c r="BV10" s="375"/>
      <c r="BW10" s="375"/>
      <c r="BX10" s="375"/>
      <c r="BY10" s="66"/>
      <c r="BZ10" s="60"/>
      <c r="CA10" s="66"/>
      <c r="CB10" s="60"/>
      <c r="CC10" s="66"/>
      <c r="CD10" s="60"/>
      <c r="CE10" s="66"/>
      <c r="CF10" s="60"/>
      <c r="CG10" s="66"/>
      <c r="CH10" s="60"/>
      <c r="CI10" s="6"/>
      <c r="CJ10" s="60"/>
      <c r="CK10" s="6"/>
      <c r="CL10" s="60"/>
      <c r="CM10" s="6"/>
      <c r="CN10" s="60"/>
      <c r="CO10" s="6"/>
      <c r="CP10" s="60"/>
      <c r="CQ10" s="6"/>
      <c r="CR10" s="60"/>
      <c r="CS10" s="122" t="s">
        <v>2295</v>
      </c>
      <c r="CT10" s="60"/>
      <c r="CU10" s="6"/>
      <c r="CV10" s="60"/>
      <c r="CW10" s="6"/>
      <c r="CX10" s="60"/>
      <c r="CY10" s="6"/>
      <c r="CZ10" s="60"/>
      <c r="DA10" s="122"/>
      <c r="DB10" s="60"/>
      <c r="DC10" s="122"/>
      <c r="DD10" s="60"/>
      <c r="DE10" s="249"/>
      <c r="DF10" s="60"/>
      <c r="DG10" s="122"/>
      <c r="DH10" s="60"/>
      <c r="DI10" s="122"/>
      <c r="DJ10" s="60"/>
      <c r="DK10" s="66"/>
      <c r="DL10" s="60"/>
      <c r="DM10" s="66"/>
      <c r="DN10" s="60"/>
      <c r="DO10" s="6"/>
      <c r="DP10" s="6"/>
      <c r="DQ10" s="6"/>
      <c r="DR10" s="6"/>
      <c r="DS10" s="6"/>
      <c r="DT10" s="60"/>
      <c r="DU10" s="375"/>
      <c r="DV10" s="375"/>
      <c r="DW10" s="375"/>
      <c r="DX10" s="375"/>
      <c r="DY10" s="66"/>
      <c r="DZ10" s="60"/>
      <c r="EA10" s="6"/>
      <c r="EB10" s="6"/>
      <c r="EC10" s="6"/>
      <c r="ED10" s="6"/>
      <c r="EE10" s="6"/>
      <c r="EF10" s="6"/>
      <c r="EG10" s="6"/>
      <c r="EH10" s="6"/>
      <c r="EI10" s="6"/>
      <c r="EJ10" s="6"/>
      <c r="EK10" s="6"/>
      <c r="EL10" s="60"/>
      <c r="EM10" s="6"/>
      <c r="EN10" s="6"/>
      <c r="EO10" s="6"/>
      <c r="EP10" s="6"/>
      <c r="EQ10" s="6"/>
      <c r="ER10" s="1215"/>
      <c r="ES10" s="994"/>
      <c r="ET10" s="583"/>
      <c r="EU10" s="374"/>
      <c r="EV10" s="374"/>
      <c r="EW10" s="583"/>
    </row>
    <row r="11" spans="1:153" ht="17.399999999999999" x14ac:dyDescent="0.3">
      <c r="A11" s="46"/>
      <c r="B11"/>
      <c r="C11"/>
      <c r="E11" s="988" t="s">
        <v>340</v>
      </c>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122" t="s">
        <v>1499</v>
      </c>
      <c r="CJ11" s="48"/>
      <c r="CK11" s="122" t="s">
        <v>26</v>
      </c>
      <c r="CL11" s="48"/>
      <c r="CM11" s="122" t="s">
        <v>26</v>
      </c>
      <c r="CN11" s="48"/>
      <c r="CO11" s="579" t="s">
        <v>1499</v>
      </c>
      <c r="CP11" s="48"/>
      <c r="CQ11" s="579" t="s">
        <v>1499</v>
      </c>
      <c r="CR11" s="48"/>
      <c r="CS11" s="48"/>
      <c r="CT11" s="48"/>
      <c r="CU11" s="579" t="s">
        <v>1499</v>
      </c>
      <c r="CV11" s="48"/>
      <c r="CW11" s="579" t="s">
        <v>1499</v>
      </c>
      <c r="CX11" s="48"/>
      <c r="CY11" s="1176" t="s">
        <v>26</v>
      </c>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row>
    <row r="12" spans="1:153" ht="20.399999999999999" x14ac:dyDescent="0.25">
      <c r="A12" s="46"/>
      <c r="B12" s="392" t="s">
        <v>2343</v>
      </c>
      <c r="C12" s="263" t="s">
        <v>1044</v>
      </c>
      <c r="D12" s="305" t="s">
        <v>929</v>
      </c>
      <c r="E12" s="54" t="s">
        <v>1212</v>
      </c>
      <c r="F12" s="12"/>
      <c r="G12" s="12"/>
      <c r="H12" s="454"/>
      <c r="I12" s="1"/>
      <c r="J12" s="1"/>
      <c r="K12" s="1"/>
      <c r="L12" s="1"/>
      <c r="M12" s="1"/>
      <c r="N12" s="1"/>
      <c r="O12" s="1"/>
      <c r="P12" s="1"/>
      <c r="Q12" s="1"/>
      <c r="R12" s="1"/>
      <c r="S12" s="1"/>
      <c r="T12" s="2"/>
      <c r="U12" s="1"/>
      <c r="V12" s="1"/>
      <c r="W12" s="1"/>
      <c r="X12" s="1"/>
      <c r="Y12" s="1"/>
      <c r="Z12" s="1"/>
      <c r="AA12" s="1"/>
      <c r="AB12" s="1"/>
      <c r="AC12" s="1"/>
      <c r="AD12" s="2"/>
      <c r="AE12" s="1"/>
      <c r="AF12" s="1"/>
      <c r="AG12" s="1"/>
      <c r="AH12" s="1"/>
      <c r="AI12" s="1"/>
      <c r="AJ12" s="1"/>
      <c r="AK12" s="1"/>
      <c r="AL12" s="1"/>
      <c r="AM12" s="1"/>
      <c r="AN12" s="1"/>
      <c r="AO12" s="1"/>
      <c r="AP12" s="2"/>
      <c r="AQ12" s="2"/>
      <c r="AR12" s="5"/>
      <c r="AS12" s="27"/>
      <c r="AT12" s="5"/>
      <c r="AU12" s="27"/>
      <c r="AV12" s="5"/>
      <c r="AW12" s="2"/>
      <c r="AX12" s="5"/>
      <c r="AY12" s="27"/>
      <c r="AZ12" s="5"/>
      <c r="BA12" s="27"/>
      <c r="BB12" s="5"/>
      <c r="BC12" s="27"/>
      <c r="BD12" s="5"/>
      <c r="BE12" s="27"/>
      <c r="BF12" s="5"/>
      <c r="BG12" s="27"/>
      <c r="BH12" s="5"/>
      <c r="BI12" s="1"/>
      <c r="BJ12" s="5"/>
      <c r="BK12" s="27"/>
      <c r="BL12" s="5"/>
      <c r="BM12" s="27"/>
      <c r="BN12" s="5"/>
      <c r="BO12" s="2"/>
      <c r="BP12" s="5"/>
      <c r="BQ12" s="2"/>
      <c r="BR12" s="5"/>
      <c r="BS12" s="27"/>
      <c r="BT12" s="2"/>
      <c r="BU12" s="2"/>
      <c r="BV12" s="2"/>
      <c r="BW12" s="2"/>
      <c r="BX12" s="2"/>
      <c r="BY12" s="2"/>
      <c r="BZ12" s="5"/>
      <c r="CA12" s="27"/>
      <c r="CB12" s="5"/>
      <c r="CC12" s="27"/>
      <c r="CD12" s="5"/>
      <c r="CE12" s="27"/>
      <c r="CF12" s="5"/>
      <c r="CG12" s="27"/>
      <c r="CH12" s="5"/>
      <c r="CI12" s="27"/>
      <c r="CJ12" s="5"/>
      <c r="CK12" s="2"/>
      <c r="CL12" s="5"/>
      <c r="CM12" s="2"/>
      <c r="CN12" s="5"/>
      <c r="CO12" s="27"/>
      <c r="CP12" s="5"/>
      <c r="CQ12" s="2"/>
      <c r="CR12" s="5"/>
      <c r="CS12" s="1"/>
      <c r="CT12" s="5"/>
      <c r="CU12" s="1"/>
      <c r="CV12" s="5"/>
      <c r="CW12" s="1"/>
      <c r="CX12" s="5"/>
      <c r="CY12" s="2"/>
      <c r="CZ12" s="5"/>
      <c r="DA12" s="1"/>
      <c r="DB12" s="5"/>
      <c r="DC12" s="1"/>
      <c r="DD12" s="5"/>
      <c r="DE12" s="2"/>
      <c r="DF12" s="5"/>
      <c r="DG12" s="2"/>
      <c r="DH12" s="5"/>
      <c r="DI12" s="2"/>
      <c r="DJ12" s="5"/>
      <c r="DK12" s="2"/>
      <c r="DL12" s="5"/>
      <c r="DM12" s="47"/>
      <c r="DN12" s="5"/>
      <c r="DO12" s="47"/>
      <c r="DP12" s="47"/>
      <c r="DQ12" s="47"/>
      <c r="DR12" s="47"/>
      <c r="DS12" s="47"/>
      <c r="DT12" s="5"/>
      <c r="DU12" s="47"/>
      <c r="DV12" s="47"/>
      <c r="DW12" s="47"/>
      <c r="DX12" s="1"/>
      <c r="DY12" s="1"/>
      <c r="DZ12" s="5"/>
      <c r="EA12" s="47"/>
      <c r="EB12" s="47"/>
      <c r="EC12" s="47"/>
      <c r="ED12" s="47"/>
      <c r="EE12" s="47"/>
      <c r="EF12" s="47"/>
      <c r="EG12" s="47"/>
      <c r="EH12" s="47"/>
      <c r="EI12" s="47"/>
      <c r="EJ12" s="47"/>
      <c r="EK12" s="47"/>
      <c r="EL12" s="5"/>
      <c r="EM12" s="1"/>
      <c r="EN12" s="2"/>
      <c r="EO12" s="2"/>
      <c r="EP12" s="2"/>
      <c r="EQ12" s="2"/>
      <c r="ES12" s="796"/>
      <c r="EU12" s="290" t="e">
        <f>SUM(DO12:EK12)+BI12+SUMIF(#REF!,1,AS12:AX12)</f>
        <v>#REF!</v>
      </c>
      <c r="EV12" s="290" t="e">
        <f>SUM(DO12:EK12)+SUMIF(#REF!,1,AS12:AX12)+SUMIF(#REF!,1,BC12:BH12)+IF(IDENT!$R$19="NON",SUM('3-SA'!BA12:BB12),0)+IF(IDENT!$R$20="NON",SUM('3-SA'!CA12:CB12,'3-SA'!DA12:DL12),0)+IF(IDENT!$R$21="NON",SUM('3-SA'!BM12:BZ12),0)</f>
        <v>#REF!</v>
      </c>
    </row>
    <row r="13" spans="1:153" ht="20.399999999999999" x14ac:dyDescent="0.25">
      <c r="A13" s="46"/>
      <c r="B13" s="263" t="s">
        <v>1837</v>
      </c>
      <c r="C13" s="263" t="s">
        <v>1964</v>
      </c>
      <c r="D13" s="300" t="s">
        <v>396</v>
      </c>
      <c r="E13" s="54" t="s">
        <v>888</v>
      </c>
      <c r="F13" s="12"/>
      <c r="G13" s="12"/>
      <c r="H13" s="454"/>
      <c r="I13" s="1"/>
      <c r="J13" s="1"/>
      <c r="K13" s="86"/>
      <c r="L13" s="1"/>
      <c r="M13" s="1"/>
      <c r="N13" s="1"/>
      <c r="O13" s="86"/>
      <c r="P13" s="1"/>
      <c r="Q13" s="1"/>
      <c r="R13" s="1"/>
      <c r="S13" s="1"/>
      <c r="T13" s="2"/>
      <c r="U13" s="1"/>
      <c r="V13" s="1"/>
      <c r="W13" s="1"/>
      <c r="X13" s="1"/>
      <c r="Y13" s="1"/>
      <c r="Z13" s="1"/>
      <c r="AA13" s="1"/>
      <c r="AB13" s="1"/>
      <c r="AC13" s="1"/>
      <c r="AD13" s="2"/>
      <c r="AE13" s="1"/>
      <c r="AF13" s="1"/>
      <c r="AG13" s="1"/>
      <c r="AH13" s="2"/>
      <c r="AI13" s="2"/>
      <c r="AJ13" s="2"/>
      <c r="AK13" s="2"/>
      <c r="AL13" s="2"/>
      <c r="AM13" s="2"/>
      <c r="AN13" s="2"/>
      <c r="AO13" s="2"/>
      <c r="AP13" s="2"/>
      <c r="AQ13" s="2"/>
      <c r="AR13" s="5"/>
      <c r="AS13" s="2"/>
      <c r="AT13" s="5"/>
      <c r="AU13" s="2"/>
      <c r="AV13" s="5"/>
      <c r="AW13" s="2"/>
      <c r="AX13" s="5"/>
      <c r="AY13" s="2"/>
      <c r="AZ13" s="5"/>
      <c r="BA13" s="2"/>
      <c r="BB13" s="5"/>
      <c r="BC13" s="2"/>
      <c r="BD13" s="5"/>
      <c r="BE13" s="2"/>
      <c r="BF13" s="5"/>
      <c r="BG13" s="2"/>
      <c r="BH13" s="5"/>
      <c r="BI13" s="2"/>
      <c r="BJ13" s="5"/>
      <c r="BK13" s="2"/>
      <c r="BL13" s="5"/>
      <c r="BM13" s="21"/>
      <c r="BN13" s="5"/>
      <c r="BO13" s="2"/>
      <c r="BP13" s="5"/>
      <c r="BQ13" s="2"/>
      <c r="BR13" s="5"/>
      <c r="BS13" s="2"/>
      <c r="BT13" s="2"/>
      <c r="BU13" s="2"/>
      <c r="BV13" s="2"/>
      <c r="BW13" s="2"/>
      <c r="BX13" s="2"/>
      <c r="BY13" s="2"/>
      <c r="BZ13" s="5"/>
      <c r="CA13" s="2"/>
      <c r="CB13" s="5"/>
      <c r="CC13" s="2"/>
      <c r="CD13" s="5"/>
      <c r="CE13" s="2"/>
      <c r="CF13" s="5"/>
      <c r="CG13" s="2"/>
      <c r="CH13" s="5"/>
      <c r="CI13" s="21"/>
      <c r="CJ13" s="5"/>
      <c r="CK13" s="2"/>
      <c r="CL13" s="5"/>
      <c r="CM13" s="2"/>
      <c r="CN13" s="5"/>
      <c r="CO13" s="21"/>
      <c r="CP13" s="5"/>
      <c r="CQ13" s="2"/>
      <c r="CR13" s="5"/>
      <c r="CS13" s="2"/>
      <c r="CT13" s="5"/>
      <c r="CU13" s="1"/>
      <c r="CV13" s="5"/>
      <c r="CW13" s="2"/>
      <c r="CX13" s="5"/>
      <c r="CY13" s="2"/>
      <c r="CZ13" s="5"/>
      <c r="DA13" s="2"/>
      <c r="DB13" s="5"/>
      <c r="DC13" s="2"/>
      <c r="DD13" s="5"/>
      <c r="DE13" s="2"/>
      <c r="DF13" s="5"/>
      <c r="DG13" s="2"/>
      <c r="DH13" s="5"/>
      <c r="DI13" s="2"/>
      <c r="DJ13" s="5"/>
      <c r="DK13" s="2"/>
      <c r="DL13" s="5"/>
      <c r="DM13" s="35"/>
      <c r="DN13" s="5"/>
      <c r="DO13" s="35"/>
      <c r="DP13" s="35"/>
      <c r="DQ13" s="35"/>
      <c r="DR13" s="35"/>
      <c r="DS13" s="47"/>
      <c r="DT13" s="5"/>
      <c r="DU13" s="35"/>
      <c r="DV13" s="35"/>
      <c r="DW13" s="35"/>
      <c r="DX13" s="35"/>
      <c r="DY13" s="2"/>
      <c r="DZ13" s="5"/>
      <c r="EA13" s="35"/>
      <c r="EB13" s="35"/>
      <c r="EC13" s="35"/>
      <c r="ED13" s="35"/>
      <c r="EE13" s="35"/>
      <c r="EF13" s="35"/>
      <c r="EG13" s="35"/>
      <c r="EH13" s="35"/>
      <c r="EI13" s="35"/>
      <c r="EJ13" s="35"/>
      <c r="EK13" s="35"/>
      <c r="EL13" s="5"/>
      <c r="EM13" s="2"/>
      <c r="EN13" s="2"/>
      <c r="EO13" s="2"/>
      <c r="EP13" s="2"/>
      <c r="EQ13" s="2"/>
      <c r="ES13" s="796"/>
      <c r="EU13" s="290" t="e">
        <f>SUM(DO13:EK13)+BI13+SUMIF(#REF!,1,AS13:AX13)</f>
        <v>#REF!</v>
      </c>
      <c r="EV13" s="290" t="e">
        <f>SUM(DO13:EK13)+SUMIF(#REF!,1,AS13:AX13)+SUMIF(#REF!,1,BC13:BH13)+IF(IDENT!$R$19="NON",SUM('3-SA'!BA13:BB13),0)+IF(IDENT!$R$20="NON",SUM('3-SA'!CA13:CB13,'3-SA'!DA13:DL13),0)+IF(IDENT!$R$21="NON",SUM('3-SA'!BM13:BZ13),0)</f>
        <v>#REF!</v>
      </c>
    </row>
    <row r="14" spans="1:153" ht="20.399999999999999" x14ac:dyDescent="0.25">
      <c r="A14" s="46"/>
      <c r="B14" s="263" t="s">
        <v>2174</v>
      </c>
      <c r="C14" s="263" t="s">
        <v>1044</v>
      </c>
      <c r="D14" s="305" t="s">
        <v>228</v>
      </c>
      <c r="E14" s="54" t="s">
        <v>181</v>
      </c>
      <c r="F14" s="12"/>
      <c r="G14" s="12"/>
      <c r="H14" s="454"/>
      <c r="I14" s="1"/>
      <c r="J14" s="1"/>
      <c r="K14" s="1"/>
      <c r="L14" s="1"/>
      <c r="M14" s="1"/>
      <c r="N14" s="1"/>
      <c r="O14" s="1"/>
      <c r="P14" s="1"/>
      <c r="Q14" s="1"/>
      <c r="R14" s="1"/>
      <c r="S14" s="1"/>
      <c r="T14" s="2"/>
      <c r="U14" s="1"/>
      <c r="V14" s="1"/>
      <c r="W14" s="1"/>
      <c r="X14" s="1"/>
      <c r="Y14" s="1"/>
      <c r="Z14" s="1"/>
      <c r="AA14" s="1"/>
      <c r="AB14" s="1"/>
      <c r="AC14" s="1"/>
      <c r="AD14" s="2"/>
      <c r="AE14" s="1"/>
      <c r="AF14" s="1"/>
      <c r="AG14" s="1"/>
      <c r="AH14" s="1"/>
      <c r="AI14" s="1"/>
      <c r="AJ14" s="1"/>
      <c r="AK14" s="1"/>
      <c r="AL14" s="1"/>
      <c r="AM14" s="1"/>
      <c r="AN14" s="1"/>
      <c r="AO14" s="1"/>
      <c r="AP14" s="2"/>
      <c r="AQ14" s="2"/>
      <c r="AR14" s="5"/>
      <c r="AS14" s="27"/>
      <c r="AT14" s="5"/>
      <c r="AU14" s="27"/>
      <c r="AV14" s="5"/>
      <c r="AW14" s="2"/>
      <c r="AX14" s="5"/>
      <c r="AY14" s="27"/>
      <c r="AZ14" s="5"/>
      <c r="BA14" s="27"/>
      <c r="BB14" s="5"/>
      <c r="BC14" s="27"/>
      <c r="BD14" s="5"/>
      <c r="BE14" s="27"/>
      <c r="BF14" s="5"/>
      <c r="BG14" s="27"/>
      <c r="BH14" s="5"/>
      <c r="BI14" s="27"/>
      <c r="BJ14" s="5"/>
      <c r="BK14" s="27"/>
      <c r="BL14" s="5"/>
      <c r="BM14" s="27"/>
      <c r="BN14" s="5"/>
      <c r="BO14" s="2"/>
      <c r="BP14" s="5"/>
      <c r="BQ14" s="2"/>
      <c r="BR14" s="5"/>
      <c r="BS14" s="27"/>
      <c r="BT14" s="2"/>
      <c r="BU14" s="2"/>
      <c r="BV14" s="2"/>
      <c r="BW14" s="2"/>
      <c r="BX14" s="2"/>
      <c r="BY14" s="2"/>
      <c r="BZ14" s="5"/>
      <c r="CA14" s="27"/>
      <c r="CB14" s="5"/>
      <c r="CC14" s="27"/>
      <c r="CD14" s="5"/>
      <c r="CE14" s="27"/>
      <c r="CF14" s="5"/>
      <c r="CG14" s="27"/>
      <c r="CH14" s="5"/>
      <c r="CI14" s="27"/>
      <c r="CJ14" s="5"/>
      <c r="CK14" s="2"/>
      <c r="CL14" s="5"/>
      <c r="CM14" s="2"/>
      <c r="CN14" s="5"/>
      <c r="CO14" s="27"/>
      <c r="CP14" s="5"/>
      <c r="CQ14" s="2"/>
      <c r="CR14" s="5"/>
      <c r="CS14" s="1"/>
      <c r="CT14" s="5"/>
      <c r="CU14" s="1"/>
      <c r="CV14" s="5"/>
      <c r="CW14" s="1"/>
      <c r="CX14" s="5"/>
      <c r="CY14" s="2"/>
      <c r="CZ14" s="5"/>
      <c r="DA14" s="1"/>
      <c r="DB14" s="5"/>
      <c r="DC14" s="1"/>
      <c r="DD14" s="5"/>
      <c r="DE14" s="2"/>
      <c r="DF14" s="5"/>
      <c r="DG14" s="2"/>
      <c r="DH14" s="5"/>
      <c r="DI14" s="2"/>
      <c r="DJ14" s="5"/>
      <c r="DK14" s="2"/>
      <c r="DL14" s="5"/>
      <c r="DM14" s="47"/>
      <c r="DN14" s="5"/>
      <c r="DO14" s="47"/>
      <c r="DP14" s="47"/>
      <c r="DQ14" s="47"/>
      <c r="DR14" s="47"/>
      <c r="DS14" s="47"/>
      <c r="DT14" s="5"/>
      <c r="DU14" s="47"/>
      <c r="DV14" s="47"/>
      <c r="DW14" s="47"/>
      <c r="DX14" s="1"/>
      <c r="DY14" s="1"/>
      <c r="DZ14" s="5"/>
      <c r="EA14" s="47"/>
      <c r="EB14" s="47"/>
      <c r="EC14" s="47"/>
      <c r="ED14" s="47"/>
      <c r="EE14" s="47"/>
      <c r="EF14" s="47"/>
      <c r="EG14" s="47"/>
      <c r="EH14" s="47"/>
      <c r="EI14" s="47"/>
      <c r="EJ14" s="47"/>
      <c r="EK14" s="47"/>
      <c r="EL14" s="5"/>
      <c r="EM14" s="1"/>
      <c r="EN14" s="2"/>
      <c r="EO14" s="2"/>
      <c r="EP14" s="2"/>
      <c r="EQ14" s="2"/>
      <c r="ES14" s="796"/>
      <c r="EU14" s="290" t="e">
        <f>SUM(DO14:EK14)+BI14+SUMIF(#REF!,1,AS14:AX14)</f>
        <v>#REF!</v>
      </c>
      <c r="EV14" s="290" t="e">
        <f>SUM(DO14:EK14)+SUMIF(#REF!,1,AS14:AX14)+SUMIF(#REF!,1,BC14:BH14)+IF(IDENT!$R$19="NON",SUM('3-SA'!BA14:BB14),0)+IF(IDENT!$R$20="NON",SUM('3-SA'!CA14:CB14,'3-SA'!DA14:DL14),0)+IF(IDENT!$R$21="NON",SUM('3-SA'!BM14:BZ14),0)</f>
        <v>#REF!</v>
      </c>
    </row>
    <row r="15" spans="1:153" ht="20.399999999999999" x14ac:dyDescent="0.25">
      <c r="A15" s="46"/>
      <c r="B15" s="263" t="s">
        <v>527</v>
      </c>
      <c r="C15" s="263" t="s">
        <v>1044</v>
      </c>
      <c r="D15" s="300" t="s">
        <v>397</v>
      </c>
      <c r="E15" s="54" t="s">
        <v>1668</v>
      </c>
      <c r="F15" s="12"/>
      <c r="G15" s="12"/>
      <c r="H15" s="454"/>
      <c r="I15" s="1"/>
      <c r="J15" s="1"/>
      <c r="K15" s="1"/>
      <c r="L15" s="1"/>
      <c r="M15" s="1"/>
      <c r="N15" s="1"/>
      <c r="O15" s="1"/>
      <c r="P15" s="1"/>
      <c r="Q15" s="1"/>
      <c r="R15" s="1"/>
      <c r="S15" s="1"/>
      <c r="T15" s="2"/>
      <c r="U15" s="1"/>
      <c r="V15" s="1"/>
      <c r="W15" s="1"/>
      <c r="X15" s="1"/>
      <c r="Y15" s="1"/>
      <c r="Z15" s="1"/>
      <c r="AA15" s="1"/>
      <c r="AB15" s="1"/>
      <c r="AC15" s="1"/>
      <c r="AD15" s="2"/>
      <c r="AE15" s="1"/>
      <c r="AF15" s="1"/>
      <c r="AG15" s="1"/>
      <c r="AH15" s="1"/>
      <c r="AI15" s="1"/>
      <c r="AJ15" s="1"/>
      <c r="AK15" s="1"/>
      <c r="AL15" s="1"/>
      <c r="AM15" s="1"/>
      <c r="AN15" s="1"/>
      <c r="AO15" s="1"/>
      <c r="AP15" s="2"/>
      <c r="AQ15" s="2"/>
      <c r="AR15" s="5"/>
      <c r="AS15" s="27"/>
      <c r="AT15" s="5"/>
      <c r="AU15" s="27"/>
      <c r="AV15" s="5"/>
      <c r="AW15" s="2"/>
      <c r="AX15" s="5"/>
      <c r="AY15" s="27"/>
      <c r="AZ15" s="5"/>
      <c r="BA15" s="27"/>
      <c r="BB15" s="5"/>
      <c r="BC15" s="27"/>
      <c r="BD15" s="5"/>
      <c r="BE15" s="27"/>
      <c r="BF15" s="5"/>
      <c r="BG15" s="27"/>
      <c r="BH15" s="5"/>
      <c r="BI15" s="27"/>
      <c r="BJ15" s="5"/>
      <c r="BK15" s="27"/>
      <c r="BL15" s="5"/>
      <c r="BM15" s="27"/>
      <c r="BN15" s="5"/>
      <c r="BO15" s="2"/>
      <c r="BP15" s="5"/>
      <c r="BQ15" s="2"/>
      <c r="BR15" s="5"/>
      <c r="BS15" s="27"/>
      <c r="BT15" s="2"/>
      <c r="BU15" s="2"/>
      <c r="BV15" s="2"/>
      <c r="BW15" s="2"/>
      <c r="BX15" s="2"/>
      <c r="BY15" s="2"/>
      <c r="BZ15" s="5"/>
      <c r="CA15" s="27"/>
      <c r="CB15" s="5"/>
      <c r="CC15" s="27"/>
      <c r="CD15" s="5"/>
      <c r="CE15" s="27"/>
      <c r="CF15" s="5"/>
      <c r="CG15" s="27"/>
      <c r="CH15" s="5"/>
      <c r="CI15" s="27"/>
      <c r="CJ15" s="5"/>
      <c r="CK15" s="2"/>
      <c r="CL15" s="5"/>
      <c r="CM15" s="2"/>
      <c r="CN15" s="5"/>
      <c r="CO15" s="27"/>
      <c r="CP15" s="5"/>
      <c r="CQ15" s="2"/>
      <c r="CR15" s="5"/>
      <c r="CS15" s="1"/>
      <c r="CT15" s="5"/>
      <c r="CU15" s="1"/>
      <c r="CV15" s="5"/>
      <c r="CW15" s="1"/>
      <c r="CX15" s="5"/>
      <c r="CY15" s="2"/>
      <c r="CZ15" s="5"/>
      <c r="DA15" s="1"/>
      <c r="DB15" s="5"/>
      <c r="DC15" s="1"/>
      <c r="DD15" s="5"/>
      <c r="DE15" s="2"/>
      <c r="DF15" s="5"/>
      <c r="DG15" s="2"/>
      <c r="DH15" s="5"/>
      <c r="DI15" s="2"/>
      <c r="DJ15" s="5"/>
      <c r="DK15" s="2"/>
      <c r="DL15" s="5"/>
      <c r="DM15" s="47"/>
      <c r="DN15" s="5"/>
      <c r="DO15" s="47"/>
      <c r="DP15" s="47"/>
      <c r="DQ15" s="47"/>
      <c r="DR15" s="47"/>
      <c r="DS15" s="47"/>
      <c r="DT15" s="5"/>
      <c r="DU15" s="47"/>
      <c r="DV15" s="47"/>
      <c r="DW15" s="47"/>
      <c r="DX15" s="1"/>
      <c r="DY15" s="1"/>
      <c r="DZ15" s="5"/>
      <c r="EA15" s="47"/>
      <c r="EB15" s="47"/>
      <c r="EC15" s="47"/>
      <c r="ED15" s="47"/>
      <c r="EE15" s="47"/>
      <c r="EF15" s="47"/>
      <c r="EG15" s="47"/>
      <c r="EH15" s="47"/>
      <c r="EI15" s="47"/>
      <c r="EJ15" s="47"/>
      <c r="EK15" s="47"/>
      <c r="EL15" s="5"/>
      <c r="EM15" s="1"/>
      <c r="EN15" s="2"/>
      <c r="EO15" s="2"/>
      <c r="EP15" s="2"/>
      <c r="EQ15" s="2"/>
      <c r="ES15" s="796"/>
      <c r="EU15" s="290" t="e">
        <f>SUM(DO15:EK15)+BI15+SUMIF(#REF!,1,AS15:AX15)</f>
        <v>#REF!</v>
      </c>
      <c r="EV15" s="290" t="e">
        <f>SUM(DO15:EK15)+SUMIF(#REF!,1,AS15:AX15)+SUMIF(#REF!,1,BC15:BH15)+IF(IDENT!$R$19="NON",SUM('3-SA'!BA15:BB15),0)+IF(IDENT!$R$20="NON",SUM('3-SA'!CA15:CB15,'3-SA'!DA15:DL15),0)+IF(IDENT!$R$21="NON",SUM('3-SA'!BM15:BZ15),0)</f>
        <v>#REF!</v>
      </c>
    </row>
    <row r="16" spans="1:153" x14ac:dyDescent="0.25">
      <c r="A16" s="46"/>
      <c r="B16" s="263" t="s">
        <v>1473</v>
      </c>
      <c r="C16" s="263" t="s">
        <v>1044</v>
      </c>
      <c r="D16" s="300" t="s">
        <v>575</v>
      </c>
      <c r="E16" s="54" t="s">
        <v>364</v>
      </c>
      <c r="F16" s="12"/>
      <c r="G16" s="12"/>
      <c r="H16" s="454"/>
      <c r="I16" s="1"/>
      <c r="J16" s="1"/>
      <c r="K16" s="1"/>
      <c r="L16" s="1"/>
      <c r="M16" s="1"/>
      <c r="N16" s="1"/>
      <c r="O16" s="1"/>
      <c r="P16" s="1"/>
      <c r="Q16" s="1"/>
      <c r="R16" s="1"/>
      <c r="S16" s="1"/>
      <c r="T16" s="2"/>
      <c r="U16" s="1"/>
      <c r="V16" s="1"/>
      <c r="W16" s="1"/>
      <c r="X16" s="1"/>
      <c r="Y16" s="1"/>
      <c r="Z16" s="1"/>
      <c r="AA16" s="1"/>
      <c r="AB16" s="1"/>
      <c r="AC16" s="1"/>
      <c r="AD16" s="2"/>
      <c r="AE16" s="1"/>
      <c r="AF16" s="1"/>
      <c r="AG16" s="1"/>
      <c r="AH16" s="1"/>
      <c r="AI16" s="1"/>
      <c r="AJ16" s="1"/>
      <c r="AK16" s="1"/>
      <c r="AL16" s="1"/>
      <c r="AM16" s="1"/>
      <c r="AN16" s="1"/>
      <c r="AO16" s="1"/>
      <c r="AP16" s="2"/>
      <c r="AQ16" s="2"/>
      <c r="AR16" s="5"/>
      <c r="AS16" s="27"/>
      <c r="AT16" s="5"/>
      <c r="AU16" s="27"/>
      <c r="AV16" s="5"/>
      <c r="AW16" s="2"/>
      <c r="AX16" s="5"/>
      <c r="AY16" s="27"/>
      <c r="AZ16" s="5"/>
      <c r="BA16" s="27"/>
      <c r="BB16" s="5"/>
      <c r="BC16" s="27"/>
      <c r="BD16" s="5"/>
      <c r="BE16" s="27"/>
      <c r="BF16" s="5"/>
      <c r="BG16" s="27"/>
      <c r="BH16" s="5"/>
      <c r="BI16" s="27"/>
      <c r="BJ16" s="5"/>
      <c r="BK16" s="27"/>
      <c r="BL16" s="5"/>
      <c r="BM16" s="27"/>
      <c r="BN16" s="5"/>
      <c r="BO16" s="2"/>
      <c r="BP16" s="5"/>
      <c r="BQ16" s="2"/>
      <c r="BR16" s="5"/>
      <c r="BS16" s="27"/>
      <c r="BT16" s="2"/>
      <c r="BU16" s="2"/>
      <c r="BV16" s="2"/>
      <c r="BW16" s="2"/>
      <c r="BX16" s="2"/>
      <c r="BY16" s="2"/>
      <c r="BZ16" s="5"/>
      <c r="CA16" s="27"/>
      <c r="CB16" s="5"/>
      <c r="CC16" s="27"/>
      <c r="CD16" s="5"/>
      <c r="CE16" s="27"/>
      <c r="CF16" s="5"/>
      <c r="CG16" s="27"/>
      <c r="CH16" s="5"/>
      <c r="CI16" s="27"/>
      <c r="CJ16" s="5"/>
      <c r="CK16" s="2"/>
      <c r="CL16" s="5"/>
      <c r="CM16" s="2"/>
      <c r="CN16" s="5"/>
      <c r="CO16" s="27"/>
      <c r="CP16" s="5"/>
      <c r="CQ16" s="2"/>
      <c r="CR16" s="5"/>
      <c r="CS16" s="1"/>
      <c r="CT16" s="5"/>
      <c r="CU16" s="1"/>
      <c r="CV16" s="5"/>
      <c r="CW16" s="1"/>
      <c r="CX16" s="5"/>
      <c r="CY16" s="2"/>
      <c r="CZ16" s="5"/>
      <c r="DA16" s="1"/>
      <c r="DB16" s="5"/>
      <c r="DC16" s="1"/>
      <c r="DD16" s="5"/>
      <c r="DE16" s="2"/>
      <c r="DF16" s="5"/>
      <c r="DG16" s="2"/>
      <c r="DH16" s="5"/>
      <c r="DI16" s="2"/>
      <c r="DJ16" s="5"/>
      <c r="DK16" s="2"/>
      <c r="DL16" s="5"/>
      <c r="DM16" s="47"/>
      <c r="DN16" s="5"/>
      <c r="DO16" s="47"/>
      <c r="DP16" s="47"/>
      <c r="DQ16" s="47"/>
      <c r="DR16" s="47"/>
      <c r="DS16" s="47"/>
      <c r="DT16" s="5"/>
      <c r="DU16" s="47"/>
      <c r="DV16" s="47"/>
      <c r="DW16" s="47"/>
      <c r="DX16" s="1"/>
      <c r="DY16" s="1"/>
      <c r="DZ16" s="5"/>
      <c r="EA16" s="47"/>
      <c r="EB16" s="47"/>
      <c r="EC16" s="47"/>
      <c r="ED16" s="47"/>
      <c r="EE16" s="47"/>
      <c r="EF16" s="47"/>
      <c r="EG16" s="47"/>
      <c r="EH16" s="47"/>
      <c r="EI16" s="47"/>
      <c r="EJ16" s="47"/>
      <c r="EK16" s="47"/>
      <c r="EL16" s="5"/>
      <c r="EM16" s="1"/>
      <c r="EN16" s="2"/>
      <c r="EO16" s="2"/>
      <c r="EP16" s="2"/>
      <c r="EQ16" s="2"/>
      <c r="ES16" s="796"/>
      <c r="EU16" s="290" t="e">
        <f>SUM(DO16:EK16)+BI16+SUMIF(#REF!,1,AS16:AX16)</f>
        <v>#REF!</v>
      </c>
      <c r="EV16" s="290" t="e">
        <f>SUM(DO16:EK16)+SUMIF(#REF!,1,AS16:AX16)+SUMIF(#REF!,1,BC16:BH16)+IF(IDENT!$R$19="NON",SUM('3-SA'!BA16:BB16),0)+IF(IDENT!$R$20="NON",SUM('3-SA'!CA16:CB16,'3-SA'!DA16:DL16),0)+IF(IDENT!$R$21="NON",SUM('3-SA'!BM16:BZ16),0)</f>
        <v>#REF!</v>
      </c>
    </row>
    <row r="17" spans="1:152" x14ac:dyDescent="0.25">
      <c r="A17" s="46"/>
      <c r="B17" s="263" t="s">
        <v>348</v>
      </c>
      <c r="C17" s="263" t="s">
        <v>1044</v>
      </c>
      <c r="D17" s="132" t="s">
        <v>574</v>
      </c>
      <c r="E17" s="40" t="s">
        <v>1505</v>
      </c>
      <c r="F17" s="12"/>
      <c r="G17" s="12"/>
      <c r="H17" s="454"/>
      <c r="I17" s="1"/>
      <c r="J17" s="1"/>
      <c r="K17" s="1"/>
      <c r="L17" s="1"/>
      <c r="M17" s="1"/>
      <c r="N17" s="1"/>
      <c r="O17" s="1"/>
      <c r="P17" s="1"/>
      <c r="Q17" s="1"/>
      <c r="R17" s="1"/>
      <c r="S17" s="1"/>
      <c r="T17" s="2"/>
      <c r="U17" s="1"/>
      <c r="V17" s="1"/>
      <c r="W17" s="1"/>
      <c r="X17" s="1"/>
      <c r="Y17" s="1"/>
      <c r="Z17" s="1"/>
      <c r="AA17" s="1"/>
      <c r="AB17" s="1"/>
      <c r="AC17" s="1"/>
      <c r="AD17" s="2"/>
      <c r="AE17" s="1"/>
      <c r="AF17" s="1"/>
      <c r="AG17" s="1"/>
      <c r="AH17" s="1"/>
      <c r="AI17" s="1"/>
      <c r="AJ17" s="1"/>
      <c r="AK17" s="1"/>
      <c r="AL17" s="1"/>
      <c r="AM17" s="1"/>
      <c r="AN17" s="1"/>
      <c r="AO17" s="1"/>
      <c r="AP17" s="2"/>
      <c r="AQ17" s="2"/>
      <c r="AR17" s="5"/>
      <c r="AS17" s="27"/>
      <c r="AT17" s="5"/>
      <c r="AU17" s="27"/>
      <c r="AV17" s="5"/>
      <c r="AW17" s="2"/>
      <c r="AX17" s="5"/>
      <c r="AY17" s="27"/>
      <c r="AZ17" s="5"/>
      <c r="BA17" s="27"/>
      <c r="BB17" s="5"/>
      <c r="BC17" s="27"/>
      <c r="BD17" s="5"/>
      <c r="BE17" s="27"/>
      <c r="BF17" s="5"/>
      <c r="BG17" s="27"/>
      <c r="BH17" s="5"/>
      <c r="BI17" s="27"/>
      <c r="BJ17" s="5"/>
      <c r="BK17" s="27"/>
      <c r="BL17" s="5"/>
      <c r="BM17" s="27"/>
      <c r="BN17" s="5"/>
      <c r="BO17" s="2"/>
      <c r="BP17" s="5"/>
      <c r="BQ17" s="2"/>
      <c r="BR17" s="5"/>
      <c r="BS17" s="27"/>
      <c r="BT17" s="2"/>
      <c r="BU17" s="2"/>
      <c r="BV17" s="2"/>
      <c r="BW17" s="2"/>
      <c r="BX17" s="2"/>
      <c r="BY17" s="2"/>
      <c r="BZ17" s="5"/>
      <c r="CA17" s="27"/>
      <c r="CB17" s="5"/>
      <c r="CC17" s="27"/>
      <c r="CD17" s="5"/>
      <c r="CE17" s="27"/>
      <c r="CF17" s="5"/>
      <c r="CG17" s="27"/>
      <c r="CH17" s="5"/>
      <c r="CI17" s="27"/>
      <c r="CJ17" s="5"/>
      <c r="CK17" s="2"/>
      <c r="CL17" s="5"/>
      <c r="CM17" s="2"/>
      <c r="CN17" s="5"/>
      <c r="CO17" s="27"/>
      <c r="CP17" s="5"/>
      <c r="CQ17" s="2"/>
      <c r="CR17" s="5"/>
      <c r="CS17" s="1"/>
      <c r="CT17" s="5"/>
      <c r="CU17" s="1"/>
      <c r="CV17" s="5"/>
      <c r="CW17" s="1"/>
      <c r="CX17" s="5"/>
      <c r="CY17" s="2"/>
      <c r="CZ17" s="5"/>
      <c r="DA17" s="1"/>
      <c r="DB17" s="5"/>
      <c r="DC17" s="1"/>
      <c r="DD17" s="5"/>
      <c r="DE17" s="2"/>
      <c r="DF17" s="5"/>
      <c r="DG17" s="2"/>
      <c r="DH17" s="5"/>
      <c r="DI17" s="2"/>
      <c r="DJ17" s="5"/>
      <c r="DK17" s="2"/>
      <c r="DL17" s="5"/>
      <c r="DM17" s="47"/>
      <c r="DN17" s="5"/>
      <c r="DO17" s="47"/>
      <c r="DP17" s="47"/>
      <c r="DQ17" s="47"/>
      <c r="DR17" s="47"/>
      <c r="DS17" s="47"/>
      <c r="DT17" s="5"/>
      <c r="DU17" s="47"/>
      <c r="DV17" s="47"/>
      <c r="DW17" s="47"/>
      <c r="DX17" s="1"/>
      <c r="DY17" s="1"/>
      <c r="DZ17" s="5"/>
      <c r="EA17" s="47"/>
      <c r="EB17" s="47"/>
      <c r="EC17" s="47"/>
      <c r="ED17" s="47"/>
      <c r="EE17" s="47"/>
      <c r="EF17" s="47"/>
      <c r="EG17" s="47"/>
      <c r="EH17" s="47"/>
      <c r="EI17" s="47"/>
      <c r="EJ17" s="47"/>
      <c r="EK17" s="47"/>
      <c r="EL17" s="5"/>
      <c r="EM17" s="1"/>
      <c r="EN17" s="2"/>
      <c r="EO17" s="2"/>
      <c r="EP17" s="2"/>
      <c r="EQ17" s="2"/>
      <c r="ES17" s="796"/>
      <c r="EU17" s="290" t="e">
        <f>SUM(DO17:EK17)+BI17+SUMIF(#REF!,1,AS17:AX17)</f>
        <v>#REF!</v>
      </c>
      <c r="EV17" s="290" t="e">
        <f>SUM(DO17:EK17)+SUMIF(#REF!,1,AS17:AX17)+SUMIF(#REF!,1,BC17:BH17)+IF(IDENT!$R$19="NON",SUM('3-SA'!BA17:BB17),0)+IF(IDENT!$R$20="NON",SUM('3-SA'!CA17:CB17,'3-SA'!DA17:DL17),0)+IF(IDENT!$R$21="NON",SUM('3-SA'!BM17:BZ17),0)</f>
        <v>#REF!</v>
      </c>
    </row>
    <row r="18" spans="1:152" x14ac:dyDescent="0.25">
      <c r="A18" s="46"/>
      <c r="B18" s="263" t="s">
        <v>2174</v>
      </c>
      <c r="C18" s="263" t="s">
        <v>1044</v>
      </c>
      <c r="D18" s="132" t="s">
        <v>2047</v>
      </c>
      <c r="E18" s="40" t="s">
        <v>1055</v>
      </c>
      <c r="F18" s="12"/>
      <c r="G18" s="12"/>
      <c r="H18" s="454"/>
      <c r="I18" s="1"/>
      <c r="J18" s="1"/>
      <c r="K18" s="1"/>
      <c r="L18" s="1"/>
      <c r="M18" s="1"/>
      <c r="N18" s="1"/>
      <c r="O18" s="1"/>
      <c r="P18" s="1"/>
      <c r="Q18" s="1"/>
      <c r="R18" s="1"/>
      <c r="S18" s="1"/>
      <c r="T18" s="2"/>
      <c r="U18" s="1"/>
      <c r="V18" s="1"/>
      <c r="W18" s="1"/>
      <c r="X18" s="1"/>
      <c r="Y18" s="1"/>
      <c r="Z18" s="1"/>
      <c r="AA18" s="1"/>
      <c r="AB18" s="1"/>
      <c r="AC18" s="1"/>
      <c r="AD18" s="2"/>
      <c r="AE18" s="1"/>
      <c r="AF18" s="1"/>
      <c r="AG18" s="1"/>
      <c r="AH18" s="1"/>
      <c r="AI18" s="1"/>
      <c r="AJ18" s="1"/>
      <c r="AK18" s="1"/>
      <c r="AL18" s="1"/>
      <c r="AM18" s="1"/>
      <c r="AN18" s="1"/>
      <c r="AO18" s="1"/>
      <c r="AP18" s="2"/>
      <c r="AQ18" s="2"/>
      <c r="AR18" s="5"/>
      <c r="AS18" s="27"/>
      <c r="AT18" s="5"/>
      <c r="AU18" s="27"/>
      <c r="AV18" s="5"/>
      <c r="AW18" s="2"/>
      <c r="AX18" s="5"/>
      <c r="AY18" s="27"/>
      <c r="AZ18" s="5"/>
      <c r="BA18" s="27"/>
      <c r="BB18" s="5"/>
      <c r="BC18" s="27"/>
      <c r="BD18" s="5"/>
      <c r="BE18" s="27"/>
      <c r="BF18" s="5"/>
      <c r="BG18" s="27"/>
      <c r="BH18" s="5"/>
      <c r="BI18" s="27"/>
      <c r="BJ18" s="5"/>
      <c r="BK18" s="27"/>
      <c r="BL18" s="5"/>
      <c r="BM18" s="27"/>
      <c r="BN18" s="5"/>
      <c r="BO18" s="2"/>
      <c r="BP18" s="5"/>
      <c r="BQ18" s="2"/>
      <c r="BR18" s="5"/>
      <c r="BS18" s="27"/>
      <c r="BT18" s="2"/>
      <c r="BU18" s="2"/>
      <c r="BV18" s="2"/>
      <c r="BW18" s="2"/>
      <c r="BX18" s="2"/>
      <c r="BY18" s="2"/>
      <c r="BZ18" s="5"/>
      <c r="CA18" s="27"/>
      <c r="CB18" s="5"/>
      <c r="CC18" s="27"/>
      <c r="CD18" s="5"/>
      <c r="CE18" s="27"/>
      <c r="CF18" s="5"/>
      <c r="CG18" s="27"/>
      <c r="CH18" s="5"/>
      <c r="CI18" s="27"/>
      <c r="CJ18" s="5"/>
      <c r="CK18" s="2"/>
      <c r="CL18" s="5"/>
      <c r="CM18" s="2"/>
      <c r="CN18" s="5"/>
      <c r="CO18" s="27"/>
      <c r="CP18" s="5"/>
      <c r="CQ18" s="2"/>
      <c r="CR18" s="5"/>
      <c r="CS18" s="1"/>
      <c r="CT18" s="5"/>
      <c r="CU18" s="1"/>
      <c r="CV18" s="5"/>
      <c r="CW18" s="1"/>
      <c r="CX18" s="5"/>
      <c r="CY18" s="2"/>
      <c r="CZ18" s="5"/>
      <c r="DA18" s="1"/>
      <c r="DB18" s="5"/>
      <c r="DC18" s="1"/>
      <c r="DD18" s="5"/>
      <c r="DE18" s="2"/>
      <c r="DF18" s="5"/>
      <c r="DG18" s="2"/>
      <c r="DH18" s="5"/>
      <c r="DI18" s="2"/>
      <c r="DJ18" s="5"/>
      <c r="DK18" s="2"/>
      <c r="DL18" s="5"/>
      <c r="DM18" s="47"/>
      <c r="DN18" s="5"/>
      <c r="DO18" s="47"/>
      <c r="DP18" s="47"/>
      <c r="DQ18" s="47"/>
      <c r="DR18" s="47"/>
      <c r="DS18" s="47"/>
      <c r="DT18" s="5"/>
      <c r="DU18" s="47"/>
      <c r="DV18" s="47"/>
      <c r="DW18" s="47"/>
      <c r="DX18" s="1"/>
      <c r="DY18" s="1"/>
      <c r="DZ18" s="5"/>
      <c r="EA18" s="47"/>
      <c r="EB18" s="47"/>
      <c r="EC18" s="47"/>
      <c r="ED18" s="47"/>
      <c r="EE18" s="47"/>
      <c r="EF18" s="47"/>
      <c r="EG18" s="47"/>
      <c r="EH18" s="47"/>
      <c r="EI18" s="47"/>
      <c r="EJ18" s="47"/>
      <c r="EK18" s="47"/>
      <c r="EL18" s="5"/>
      <c r="EM18" s="1"/>
      <c r="EN18" s="2"/>
      <c r="EO18" s="2"/>
      <c r="EP18" s="2"/>
      <c r="EQ18" s="2"/>
      <c r="ES18" s="796"/>
      <c r="EU18" s="290" t="e">
        <f>SUM(DO18:EK18)+BI18+SUMIF(#REF!,1,AS18:AX18)</f>
        <v>#REF!</v>
      </c>
      <c r="EV18" s="290" t="e">
        <f>SUM(DO18:EK18)+SUMIF(#REF!,1,AS18:AX18)+SUMIF(#REF!,1,BC18:BH18)+IF(IDENT!$R$19="NON",SUM('3-SA'!BA18:BB18),0)+IF(IDENT!$R$20="NON",SUM('3-SA'!CA18:CB18,'3-SA'!DA18:DL18),0)+IF(IDENT!$R$21="NON",SUM('3-SA'!BM18:BZ18),0)</f>
        <v>#REF!</v>
      </c>
    </row>
    <row r="19" spans="1:152" x14ac:dyDescent="0.25">
      <c r="A19" s="46"/>
      <c r="B19" s="392" t="s">
        <v>2343</v>
      </c>
      <c r="C19" s="263" t="s">
        <v>1044</v>
      </c>
      <c r="D19" s="300" t="s">
        <v>1083</v>
      </c>
      <c r="E19" s="54" t="s">
        <v>182</v>
      </c>
      <c r="F19" s="12"/>
      <c r="G19" s="12"/>
      <c r="H19" s="454"/>
      <c r="I19" s="1"/>
      <c r="J19" s="1"/>
      <c r="K19" s="1"/>
      <c r="L19" s="1"/>
      <c r="M19" s="1"/>
      <c r="N19" s="1"/>
      <c r="O19" s="1"/>
      <c r="P19" s="1"/>
      <c r="Q19" s="1"/>
      <c r="R19" s="1"/>
      <c r="S19" s="1"/>
      <c r="T19" s="2"/>
      <c r="U19" s="1"/>
      <c r="V19" s="1"/>
      <c r="W19" s="1"/>
      <c r="X19" s="1"/>
      <c r="Y19" s="1"/>
      <c r="Z19" s="1"/>
      <c r="AA19" s="1"/>
      <c r="AB19" s="1"/>
      <c r="AC19" s="1"/>
      <c r="AD19" s="2"/>
      <c r="AE19" s="1"/>
      <c r="AF19" s="1"/>
      <c r="AG19" s="1"/>
      <c r="AH19" s="1"/>
      <c r="AI19" s="1"/>
      <c r="AJ19" s="1"/>
      <c r="AK19" s="1"/>
      <c r="AL19" s="1"/>
      <c r="AM19" s="1"/>
      <c r="AN19" s="1"/>
      <c r="AO19" s="1"/>
      <c r="AP19" s="2"/>
      <c r="AQ19" s="2"/>
      <c r="AR19" s="5"/>
      <c r="AS19" s="27"/>
      <c r="AT19" s="5"/>
      <c r="AU19" s="27"/>
      <c r="AV19" s="5"/>
      <c r="AW19" s="2"/>
      <c r="AX19" s="5"/>
      <c r="AY19" s="27"/>
      <c r="AZ19" s="5"/>
      <c r="BA19" s="27"/>
      <c r="BB19" s="5"/>
      <c r="BC19" s="27"/>
      <c r="BD19" s="5"/>
      <c r="BE19" s="27"/>
      <c r="BF19" s="5"/>
      <c r="BG19" s="27"/>
      <c r="BH19" s="5"/>
      <c r="BI19" s="27"/>
      <c r="BJ19" s="5"/>
      <c r="BK19" s="27"/>
      <c r="BL19" s="5"/>
      <c r="BM19" s="27"/>
      <c r="BN19" s="5"/>
      <c r="BO19" s="2"/>
      <c r="BP19" s="5"/>
      <c r="BQ19" s="2"/>
      <c r="BR19" s="5"/>
      <c r="BS19" s="27"/>
      <c r="BT19" s="2"/>
      <c r="BU19" s="2"/>
      <c r="BV19" s="2"/>
      <c r="BW19" s="2"/>
      <c r="BX19" s="2"/>
      <c r="BY19" s="2"/>
      <c r="BZ19" s="5"/>
      <c r="CA19" s="27"/>
      <c r="CB19" s="5"/>
      <c r="CC19" s="27"/>
      <c r="CD19" s="5"/>
      <c r="CE19" s="27"/>
      <c r="CF19" s="5"/>
      <c r="CG19" s="27"/>
      <c r="CH19" s="5"/>
      <c r="CI19" s="27"/>
      <c r="CJ19" s="5"/>
      <c r="CK19" s="2"/>
      <c r="CL19" s="5"/>
      <c r="CM19" s="2"/>
      <c r="CN19" s="5"/>
      <c r="CO19" s="27"/>
      <c r="CP19" s="5"/>
      <c r="CQ19" s="2"/>
      <c r="CR19" s="5"/>
      <c r="CS19" s="1"/>
      <c r="CT19" s="5"/>
      <c r="CU19" s="1"/>
      <c r="CV19" s="5"/>
      <c r="CW19" s="1"/>
      <c r="CX19" s="5"/>
      <c r="CY19" s="2"/>
      <c r="CZ19" s="5"/>
      <c r="DA19" s="1"/>
      <c r="DB19" s="5"/>
      <c r="DC19" s="1"/>
      <c r="DD19" s="5"/>
      <c r="DE19" s="2"/>
      <c r="DF19" s="5"/>
      <c r="DG19" s="2"/>
      <c r="DH19" s="5"/>
      <c r="DI19" s="2"/>
      <c r="DJ19" s="5"/>
      <c r="DK19" s="2"/>
      <c r="DL19" s="5"/>
      <c r="DM19" s="47"/>
      <c r="DN19" s="5"/>
      <c r="DO19" s="47"/>
      <c r="DP19" s="47"/>
      <c r="DQ19" s="47"/>
      <c r="DR19" s="47"/>
      <c r="DS19" s="47"/>
      <c r="DT19" s="5"/>
      <c r="DU19" s="47"/>
      <c r="DV19" s="47"/>
      <c r="DW19" s="47"/>
      <c r="DX19" s="1"/>
      <c r="DY19" s="1"/>
      <c r="DZ19" s="5"/>
      <c r="EA19" s="47"/>
      <c r="EB19" s="47"/>
      <c r="EC19" s="47"/>
      <c r="ED19" s="47"/>
      <c r="EE19" s="47"/>
      <c r="EF19" s="47"/>
      <c r="EG19" s="47"/>
      <c r="EH19" s="47"/>
      <c r="EI19" s="47"/>
      <c r="EJ19" s="47"/>
      <c r="EK19" s="47"/>
      <c r="EL19" s="5"/>
      <c r="EM19" s="1"/>
      <c r="EN19" s="2"/>
      <c r="EO19" s="2"/>
      <c r="EP19" s="2"/>
      <c r="EQ19" s="2"/>
      <c r="ES19" s="796"/>
      <c r="EU19" s="290" t="e">
        <f>SUM(DO19:EK19)+BI19+SUMIF(#REF!,1,AS19:AX19)</f>
        <v>#REF!</v>
      </c>
      <c r="EV19" s="290" t="e">
        <f>SUM(DO19:EK19)+SUMIF(#REF!,1,AS19:AX19)+SUMIF(#REF!,1,BC19:BH19)+IF(IDENT!$R$19="NON",SUM('3-SA'!BA19:BB19),0)+IF(IDENT!$R$20="NON",SUM('3-SA'!CA19:CB19,'3-SA'!DA19:DL19),0)+IF(IDENT!$R$21="NON",SUM('3-SA'!BM19:BZ19),0)</f>
        <v>#REF!</v>
      </c>
    </row>
    <row r="20" spans="1:152" x14ac:dyDescent="0.25">
      <c r="A20" s="46"/>
      <c r="B20" s="392" t="s">
        <v>2343</v>
      </c>
      <c r="C20" s="263" t="s">
        <v>1044</v>
      </c>
      <c r="D20" s="132" t="s">
        <v>1250</v>
      </c>
      <c r="E20" s="40" t="s">
        <v>2530</v>
      </c>
      <c r="F20" s="12"/>
      <c r="G20" s="12"/>
      <c r="H20" s="454"/>
      <c r="I20" s="1"/>
      <c r="J20" s="1"/>
      <c r="K20" s="1"/>
      <c r="L20" s="1"/>
      <c r="M20" s="1"/>
      <c r="N20" s="1"/>
      <c r="O20" s="1"/>
      <c r="P20" s="1"/>
      <c r="Q20" s="1"/>
      <c r="R20" s="1"/>
      <c r="S20" s="1"/>
      <c r="T20" s="2"/>
      <c r="U20" s="1"/>
      <c r="V20" s="1"/>
      <c r="W20" s="1"/>
      <c r="X20" s="1"/>
      <c r="Y20" s="1"/>
      <c r="Z20" s="1"/>
      <c r="AA20" s="1"/>
      <c r="AB20" s="1"/>
      <c r="AC20" s="1"/>
      <c r="AD20" s="2"/>
      <c r="AE20" s="1"/>
      <c r="AF20" s="1"/>
      <c r="AG20" s="1"/>
      <c r="AH20" s="1"/>
      <c r="AI20" s="1"/>
      <c r="AJ20" s="1"/>
      <c r="AK20" s="1"/>
      <c r="AL20" s="1"/>
      <c r="AM20" s="1"/>
      <c r="AN20" s="1"/>
      <c r="AO20" s="1"/>
      <c r="AP20" s="2"/>
      <c r="AQ20" s="2"/>
      <c r="AR20" s="5"/>
      <c r="AS20" s="27"/>
      <c r="AT20" s="5"/>
      <c r="AU20" s="27"/>
      <c r="AV20" s="5"/>
      <c r="AW20" s="2"/>
      <c r="AX20" s="5"/>
      <c r="AY20" s="27"/>
      <c r="AZ20" s="5"/>
      <c r="BA20" s="47"/>
      <c r="BB20" s="5"/>
      <c r="BC20" s="47"/>
      <c r="BD20" s="5"/>
      <c r="BE20" s="1"/>
      <c r="BF20" s="5"/>
      <c r="BG20" s="1"/>
      <c r="BH20" s="5"/>
      <c r="BI20" s="1"/>
      <c r="BJ20" s="5"/>
      <c r="BK20" s="1"/>
      <c r="BL20" s="5"/>
      <c r="BM20" s="1"/>
      <c r="BN20" s="5"/>
      <c r="BO20" s="2"/>
      <c r="BP20" s="5"/>
      <c r="BQ20" s="2"/>
      <c r="BR20" s="5"/>
      <c r="BS20" s="1"/>
      <c r="BT20" s="2"/>
      <c r="BU20" s="2"/>
      <c r="BV20" s="2"/>
      <c r="BW20" s="2"/>
      <c r="BX20" s="2"/>
      <c r="BY20" s="2"/>
      <c r="BZ20" s="5"/>
      <c r="CA20" s="1"/>
      <c r="CB20" s="5"/>
      <c r="CC20" s="1"/>
      <c r="CD20" s="5"/>
      <c r="CE20" s="1"/>
      <c r="CF20" s="5"/>
      <c r="CG20" s="1"/>
      <c r="CH20" s="5"/>
      <c r="CI20" s="1"/>
      <c r="CJ20" s="5"/>
      <c r="CK20" s="2"/>
      <c r="CL20" s="5"/>
      <c r="CM20" s="2"/>
      <c r="CN20" s="5"/>
      <c r="CO20" s="1"/>
      <c r="CP20" s="5"/>
      <c r="CQ20" s="2"/>
      <c r="CR20" s="5"/>
      <c r="CS20" s="1"/>
      <c r="CT20" s="5"/>
      <c r="CU20" s="1"/>
      <c r="CV20" s="5"/>
      <c r="CW20" s="1"/>
      <c r="CX20" s="5"/>
      <c r="CY20" s="2"/>
      <c r="CZ20" s="5"/>
      <c r="DA20" s="1"/>
      <c r="DB20" s="5"/>
      <c r="DC20" s="1"/>
      <c r="DD20" s="5"/>
      <c r="DE20" s="2"/>
      <c r="DF20" s="5"/>
      <c r="DG20" s="21"/>
      <c r="DH20" s="5"/>
      <c r="DI20" s="2"/>
      <c r="DJ20" s="5"/>
      <c r="DK20" s="35"/>
      <c r="DL20" s="5"/>
      <c r="DM20" s="47"/>
      <c r="DN20" s="5"/>
      <c r="DO20" s="1"/>
      <c r="DP20" s="1"/>
      <c r="DQ20" s="1"/>
      <c r="DR20" s="1"/>
      <c r="DS20" s="1"/>
      <c r="DT20" s="5"/>
      <c r="DU20" s="1"/>
      <c r="DV20" s="1"/>
      <c r="DW20" s="1"/>
      <c r="DX20" s="1"/>
      <c r="DY20" s="1"/>
      <c r="DZ20" s="5"/>
      <c r="EA20" s="1"/>
      <c r="EB20" s="1"/>
      <c r="EC20" s="1"/>
      <c r="ED20" s="1"/>
      <c r="EE20" s="1"/>
      <c r="EF20" s="1"/>
      <c r="EG20" s="1"/>
      <c r="EH20" s="1"/>
      <c r="EI20" s="1"/>
      <c r="EJ20" s="1"/>
      <c r="EK20" s="1"/>
      <c r="EL20" s="5"/>
      <c r="EM20" s="1"/>
      <c r="EN20" s="2"/>
      <c r="EO20" s="2"/>
      <c r="EP20" s="2"/>
      <c r="EQ20" s="2"/>
      <c r="ES20" s="796"/>
      <c r="EU20" s="290" t="e">
        <f>SUM(DO20:EK20)+BI20+SUMIF(#REF!,1,AS20:AX20)</f>
        <v>#REF!</v>
      </c>
      <c r="EV20" s="290" t="e">
        <f>SUM(DO20:EK20)+SUMIF(#REF!,1,AS20:AX20)+SUMIF(#REF!,1,BC20:BH20)+IF(IDENT!$R$19="NON",SUM('3-SA'!BA20:BB20),0)+IF(IDENT!$R$20="NON",SUM('3-SA'!CA20:CB20,'3-SA'!DA20:DL20),0)+IF(IDENT!$R$21="NON",SUM('3-SA'!BM20:BZ20),0)</f>
        <v>#REF!</v>
      </c>
    </row>
    <row r="21" spans="1:152" x14ac:dyDescent="0.25">
      <c r="A21" s="46"/>
      <c r="B21" s="263" t="s">
        <v>2174</v>
      </c>
      <c r="C21" s="263" t="s">
        <v>1044</v>
      </c>
      <c r="D21" s="132" t="s">
        <v>1889</v>
      </c>
      <c r="E21" s="40" t="s">
        <v>1056</v>
      </c>
      <c r="F21" s="12"/>
      <c r="G21" s="12"/>
      <c r="H21" s="454"/>
      <c r="I21" s="1"/>
      <c r="J21" s="1"/>
      <c r="K21" s="1"/>
      <c r="L21" s="1"/>
      <c r="M21" s="1"/>
      <c r="N21" s="1"/>
      <c r="O21" s="1"/>
      <c r="P21" s="1"/>
      <c r="Q21" s="1"/>
      <c r="R21" s="1"/>
      <c r="S21" s="1"/>
      <c r="T21" s="2"/>
      <c r="U21" s="1"/>
      <c r="V21" s="1"/>
      <c r="W21" s="1"/>
      <c r="X21" s="1"/>
      <c r="Y21" s="1"/>
      <c r="Z21" s="1"/>
      <c r="AA21" s="1"/>
      <c r="AB21" s="1"/>
      <c r="AC21" s="1"/>
      <c r="AD21" s="2"/>
      <c r="AE21" s="1"/>
      <c r="AF21" s="1"/>
      <c r="AG21" s="1"/>
      <c r="AH21" s="1"/>
      <c r="AI21" s="1"/>
      <c r="AJ21" s="1"/>
      <c r="AK21" s="1"/>
      <c r="AL21" s="1"/>
      <c r="AM21" s="1"/>
      <c r="AN21" s="1"/>
      <c r="AO21" s="1"/>
      <c r="AP21" s="2"/>
      <c r="AQ21" s="2"/>
      <c r="AR21" s="5"/>
      <c r="AS21" s="27"/>
      <c r="AT21" s="5"/>
      <c r="AU21" s="27"/>
      <c r="AV21" s="5"/>
      <c r="AW21" s="2"/>
      <c r="AX21" s="5"/>
      <c r="AY21" s="27"/>
      <c r="AZ21" s="5"/>
      <c r="BA21" s="47"/>
      <c r="BB21" s="5"/>
      <c r="BC21" s="47"/>
      <c r="BD21" s="5"/>
      <c r="BE21" s="1"/>
      <c r="BF21" s="5"/>
      <c r="BG21" s="1"/>
      <c r="BH21" s="5"/>
      <c r="BI21" s="1"/>
      <c r="BJ21" s="5"/>
      <c r="BK21" s="1"/>
      <c r="BL21" s="5"/>
      <c r="BM21" s="1"/>
      <c r="BN21" s="5"/>
      <c r="BO21" s="2"/>
      <c r="BP21" s="5"/>
      <c r="BQ21" s="2"/>
      <c r="BR21" s="5"/>
      <c r="BS21" s="1"/>
      <c r="BT21" s="2"/>
      <c r="BU21" s="2"/>
      <c r="BV21" s="2"/>
      <c r="BW21" s="2"/>
      <c r="BX21" s="2"/>
      <c r="BY21" s="2"/>
      <c r="BZ21" s="5"/>
      <c r="CA21" s="1"/>
      <c r="CB21" s="5"/>
      <c r="CC21" s="1"/>
      <c r="CD21" s="5"/>
      <c r="CE21" s="1"/>
      <c r="CF21" s="5"/>
      <c r="CG21" s="1"/>
      <c r="CH21" s="5"/>
      <c r="CI21" s="1"/>
      <c r="CJ21" s="5"/>
      <c r="CK21" s="2"/>
      <c r="CL21" s="5"/>
      <c r="CM21" s="2"/>
      <c r="CN21" s="5"/>
      <c r="CO21" s="1"/>
      <c r="CP21" s="5"/>
      <c r="CQ21" s="2"/>
      <c r="CR21" s="5"/>
      <c r="CS21" s="1"/>
      <c r="CT21" s="5"/>
      <c r="CU21" s="1"/>
      <c r="CV21" s="5"/>
      <c r="CW21" s="1"/>
      <c r="CX21" s="5"/>
      <c r="CY21" s="2"/>
      <c r="CZ21" s="5"/>
      <c r="DA21" s="1"/>
      <c r="DB21" s="5"/>
      <c r="DC21" s="1"/>
      <c r="DD21" s="5"/>
      <c r="DE21" s="2"/>
      <c r="DF21" s="5"/>
      <c r="DG21" s="21"/>
      <c r="DH21" s="5"/>
      <c r="DI21" s="2"/>
      <c r="DJ21" s="5"/>
      <c r="DK21" s="35"/>
      <c r="DL21" s="5"/>
      <c r="DM21" s="47"/>
      <c r="DN21" s="5"/>
      <c r="DO21" s="1"/>
      <c r="DP21" s="1"/>
      <c r="DQ21" s="1"/>
      <c r="DR21" s="1"/>
      <c r="DS21" s="1"/>
      <c r="DT21" s="5"/>
      <c r="DU21" s="1"/>
      <c r="DV21" s="1"/>
      <c r="DW21" s="1"/>
      <c r="DX21" s="1"/>
      <c r="DY21" s="1"/>
      <c r="DZ21" s="5"/>
      <c r="EA21" s="1"/>
      <c r="EB21" s="1"/>
      <c r="EC21" s="1"/>
      <c r="ED21" s="1"/>
      <c r="EE21" s="1"/>
      <c r="EF21" s="1"/>
      <c r="EG21" s="1"/>
      <c r="EH21" s="1"/>
      <c r="EI21" s="1"/>
      <c r="EJ21" s="1"/>
      <c r="EK21" s="1"/>
      <c r="EL21" s="5"/>
      <c r="EM21" s="1"/>
      <c r="EN21" s="2"/>
      <c r="EO21" s="2"/>
      <c r="EP21" s="2"/>
      <c r="EQ21" s="2"/>
      <c r="ES21" s="796"/>
      <c r="EU21" s="290" t="e">
        <f>SUM(DO21:EK21)+BI21+SUMIF(#REF!,1,AS21:AX21)</f>
        <v>#REF!</v>
      </c>
      <c r="EV21" s="290" t="e">
        <f>SUM(DO21:EK21)+SUMIF(#REF!,1,AS21:AX21)+SUMIF(#REF!,1,BC21:BH21)+IF(IDENT!$R$19="NON",SUM('3-SA'!BA21:BB21),0)+IF(IDENT!$R$20="NON",SUM('3-SA'!CA21:CB21,'3-SA'!DA21:DL21),0)+IF(IDENT!$R$21="NON",SUM('3-SA'!BM21:BZ21),0)</f>
        <v>#REF!</v>
      </c>
    </row>
    <row r="22" spans="1:152" x14ac:dyDescent="0.25">
      <c r="A22" s="46"/>
      <c r="B22" s="392" t="s">
        <v>2343</v>
      </c>
      <c r="C22" s="263" t="s">
        <v>1044</v>
      </c>
      <c r="D22" s="132" t="s">
        <v>739</v>
      </c>
      <c r="E22" s="40" t="s">
        <v>702</v>
      </c>
      <c r="F22" s="12"/>
      <c r="G22" s="12"/>
      <c r="H22" s="454"/>
      <c r="I22" s="1"/>
      <c r="J22" s="1"/>
      <c r="K22" s="1"/>
      <c r="L22" s="1"/>
      <c r="M22" s="1"/>
      <c r="N22" s="1"/>
      <c r="O22" s="1"/>
      <c r="P22" s="1"/>
      <c r="Q22" s="1"/>
      <c r="R22" s="1"/>
      <c r="S22" s="1"/>
      <c r="T22" s="2"/>
      <c r="U22" s="1"/>
      <c r="V22" s="1"/>
      <c r="W22" s="1"/>
      <c r="X22" s="1"/>
      <c r="Y22" s="1"/>
      <c r="Z22" s="1"/>
      <c r="AA22" s="1"/>
      <c r="AB22" s="1"/>
      <c r="AC22" s="1"/>
      <c r="AD22" s="2"/>
      <c r="AE22" s="1"/>
      <c r="AF22" s="1"/>
      <c r="AG22" s="1"/>
      <c r="AH22" s="1"/>
      <c r="AI22" s="1"/>
      <c r="AJ22" s="1"/>
      <c r="AK22" s="1"/>
      <c r="AL22" s="1"/>
      <c r="AM22" s="1"/>
      <c r="AN22" s="1"/>
      <c r="AO22" s="1"/>
      <c r="AP22" s="2"/>
      <c r="AQ22" s="2"/>
      <c r="AR22" s="5"/>
      <c r="AS22" s="27"/>
      <c r="AT22" s="5"/>
      <c r="AU22" s="27"/>
      <c r="AV22" s="5"/>
      <c r="AW22" s="2"/>
      <c r="AX22" s="5"/>
      <c r="AY22" s="27"/>
      <c r="AZ22" s="5"/>
      <c r="BA22" s="47"/>
      <c r="BB22" s="5"/>
      <c r="BC22" s="47"/>
      <c r="BD22" s="5"/>
      <c r="BE22" s="1"/>
      <c r="BF22" s="5"/>
      <c r="BG22" s="1"/>
      <c r="BH22" s="5"/>
      <c r="BI22" s="1"/>
      <c r="BJ22" s="5"/>
      <c r="BK22" s="1"/>
      <c r="BL22" s="5"/>
      <c r="BM22" s="1"/>
      <c r="BN22" s="5"/>
      <c r="BO22" s="2"/>
      <c r="BP22" s="5"/>
      <c r="BQ22" s="2"/>
      <c r="BR22" s="5"/>
      <c r="BS22" s="1"/>
      <c r="BT22" s="2"/>
      <c r="BU22" s="2"/>
      <c r="BV22" s="2"/>
      <c r="BW22" s="2"/>
      <c r="BX22" s="2"/>
      <c r="BY22" s="2"/>
      <c r="BZ22" s="5"/>
      <c r="CA22" s="1"/>
      <c r="CB22" s="5"/>
      <c r="CC22" s="1"/>
      <c r="CD22" s="5"/>
      <c r="CE22" s="1"/>
      <c r="CF22" s="5"/>
      <c r="CG22" s="1"/>
      <c r="CH22" s="5"/>
      <c r="CI22" s="1"/>
      <c r="CJ22" s="5"/>
      <c r="CK22" s="2"/>
      <c r="CL22" s="5"/>
      <c r="CM22" s="2"/>
      <c r="CN22" s="5"/>
      <c r="CO22" s="1"/>
      <c r="CP22" s="5"/>
      <c r="CQ22" s="2"/>
      <c r="CR22" s="5"/>
      <c r="CS22" s="1"/>
      <c r="CT22" s="5"/>
      <c r="CU22" s="1"/>
      <c r="CV22" s="5"/>
      <c r="CW22" s="1"/>
      <c r="CX22" s="5"/>
      <c r="CY22" s="2"/>
      <c r="CZ22" s="5"/>
      <c r="DA22" s="1"/>
      <c r="DB22" s="5"/>
      <c r="DC22" s="1"/>
      <c r="DD22" s="5"/>
      <c r="DE22" s="2"/>
      <c r="DF22" s="5"/>
      <c r="DG22" s="21"/>
      <c r="DH22" s="5"/>
      <c r="DI22" s="2"/>
      <c r="DJ22" s="5"/>
      <c r="DK22" s="35"/>
      <c r="DL22" s="5"/>
      <c r="DM22" s="47"/>
      <c r="DN22" s="5"/>
      <c r="DO22" s="1"/>
      <c r="DP22" s="1"/>
      <c r="DQ22" s="1"/>
      <c r="DR22" s="1"/>
      <c r="DS22" s="1"/>
      <c r="DT22" s="5"/>
      <c r="DU22" s="1"/>
      <c r="DV22" s="1"/>
      <c r="DW22" s="1"/>
      <c r="DX22" s="1"/>
      <c r="DY22" s="1"/>
      <c r="DZ22" s="5"/>
      <c r="EA22" s="1"/>
      <c r="EB22" s="1"/>
      <c r="EC22" s="1"/>
      <c r="ED22" s="1"/>
      <c r="EE22" s="1"/>
      <c r="EF22" s="1"/>
      <c r="EG22" s="1"/>
      <c r="EH22" s="1"/>
      <c r="EI22" s="1"/>
      <c r="EJ22" s="1"/>
      <c r="EK22" s="1"/>
      <c r="EL22" s="5"/>
      <c r="EM22" s="1"/>
      <c r="EN22" s="2"/>
      <c r="EO22" s="2"/>
      <c r="EP22" s="2"/>
      <c r="EQ22" s="2"/>
      <c r="ES22" s="796"/>
      <c r="EU22" s="290" t="e">
        <f>SUM(DO22:EK22)+BI22+SUMIF(#REF!,1,AS22:AX22)</f>
        <v>#REF!</v>
      </c>
      <c r="EV22" s="290" t="e">
        <f>SUM(DO22:EK22)+SUMIF(#REF!,1,AS22:AX22)+SUMIF(#REF!,1,BC22:BH22)+IF(IDENT!$R$19="NON",SUM('3-SA'!BA22:BB22),0)+IF(IDENT!$R$20="NON",SUM('3-SA'!CA22:CB22,'3-SA'!DA22:DL22),0)+IF(IDENT!$R$21="NON",SUM('3-SA'!BM22:BZ22),0)</f>
        <v>#REF!</v>
      </c>
    </row>
    <row r="23" spans="1:152" x14ac:dyDescent="0.25">
      <c r="A23" s="46"/>
      <c r="B23" s="392" t="s">
        <v>2343</v>
      </c>
      <c r="C23" s="263" t="s">
        <v>1044</v>
      </c>
      <c r="D23" s="305" t="s">
        <v>227</v>
      </c>
      <c r="E23" s="54" t="s">
        <v>183</v>
      </c>
      <c r="F23" s="12"/>
      <c r="G23" s="12"/>
      <c r="H23" s="454"/>
      <c r="I23" s="2"/>
      <c r="J23" s="2"/>
      <c r="K23" s="2"/>
      <c r="L23" s="2"/>
      <c r="M23" s="2"/>
      <c r="N23" s="2"/>
      <c r="O23" s="2"/>
      <c r="P23" s="2"/>
      <c r="Q23" s="2"/>
      <c r="R23" s="2"/>
      <c r="S23" s="2"/>
      <c r="T23" s="2"/>
      <c r="U23" s="2"/>
      <c r="V23" s="2"/>
      <c r="W23" s="2"/>
      <c r="X23" s="2"/>
      <c r="Y23" s="2"/>
      <c r="Z23" s="2"/>
      <c r="AA23" s="2"/>
      <c r="AB23" s="2"/>
      <c r="AC23" s="2"/>
      <c r="AD23" s="2"/>
      <c r="AE23" s="2"/>
      <c r="AF23" s="2"/>
      <c r="AG23" s="2"/>
      <c r="AH23" s="1"/>
      <c r="AI23" s="1"/>
      <c r="AJ23" s="1"/>
      <c r="AK23" s="1"/>
      <c r="AL23" s="2"/>
      <c r="AM23" s="2"/>
      <c r="AN23" s="2"/>
      <c r="AO23" s="2"/>
      <c r="AP23" s="2"/>
      <c r="AQ23" s="2"/>
      <c r="AR23" s="5"/>
      <c r="AS23" s="27"/>
      <c r="AT23" s="5"/>
      <c r="AU23" s="27"/>
      <c r="AV23" s="5"/>
      <c r="AW23" s="27"/>
      <c r="AX23" s="5"/>
      <c r="AY23" s="21"/>
      <c r="AZ23" s="5"/>
      <c r="BA23" s="2"/>
      <c r="BB23" s="5"/>
      <c r="BC23" s="47"/>
      <c r="BD23" s="5"/>
      <c r="BE23" s="2"/>
      <c r="BF23" s="5"/>
      <c r="BG23" s="2"/>
      <c r="BH23" s="5"/>
      <c r="BI23" s="1"/>
      <c r="BJ23" s="5"/>
      <c r="BK23" s="2"/>
      <c r="BL23" s="5"/>
      <c r="BM23" s="2"/>
      <c r="BN23" s="5"/>
      <c r="BO23" s="2"/>
      <c r="BP23" s="5"/>
      <c r="BQ23" s="2"/>
      <c r="BR23" s="5"/>
      <c r="BS23" s="2"/>
      <c r="BT23" s="2"/>
      <c r="BU23" s="2"/>
      <c r="BV23" s="2"/>
      <c r="BW23" s="2"/>
      <c r="BX23" s="2"/>
      <c r="BY23" s="2"/>
      <c r="BZ23" s="5"/>
      <c r="CA23" s="2"/>
      <c r="CB23" s="5"/>
      <c r="CC23" s="2"/>
      <c r="CD23" s="5"/>
      <c r="CE23" s="2"/>
      <c r="CF23" s="5"/>
      <c r="CG23" s="2"/>
      <c r="CH23" s="5"/>
      <c r="CI23" s="1"/>
      <c r="CJ23" s="5"/>
      <c r="CK23" s="2"/>
      <c r="CL23" s="5"/>
      <c r="CM23" s="2"/>
      <c r="CN23" s="5"/>
      <c r="CO23" s="1"/>
      <c r="CP23" s="5"/>
      <c r="CQ23" s="2"/>
      <c r="CR23" s="5"/>
      <c r="CS23" s="2"/>
      <c r="CT23" s="5"/>
      <c r="CU23" s="2"/>
      <c r="CV23" s="5"/>
      <c r="CW23" s="1"/>
      <c r="CX23" s="5"/>
      <c r="CY23" s="2"/>
      <c r="CZ23" s="5"/>
      <c r="DA23" s="2"/>
      <c r="DB23" s="5"/>
      <c r="DC23" s="2"/>
      <c r="DD23" s="5"/>
      <c r="DE23" s="2"/>
      <c r="DF23" s="5"/>
      <c r="DG23" s="21"/>
      <c r="DH23" s="5"/>
      <c r="DI23" s="2"/>
      <c r="DJ23" s="5"/>
      <c r="DK23" s="35"/>
      <c r="DL23" s="5"/>
      <c r="DM23" s="35"/>
      <c r="DN23" s="5"/>
      <c r="DO23" s="2"/>
      <c r="DP23" s="2"/>
      <c r="DQ23" s="2"/>
      <c r="DR23" s="2"/>
      <c r="DS23" s="1"/>
      <c r="DT23" s="5"/>
      <c r="DU23" s="2"/>
      <c r="DV23" s="2"/>
      <c r="DW23" s="2"/>
      <c r="DX23" s="2"/>
      <c r="DY23" s="2"/>
      <c r="DZ23" s="5"/>
      <c r="EA23" s="2"/>
      <c r="EB23" s="2"/>
      <c r="EC23" s="2"/>
      <c r="ED23" s="2"/>
      <c r="EE23" s="2"/>
      <c r="EF23" s="2"/>
      <c r="EG23" s="2"/>
      <c r="EH23" s="2"/>
      <c r="EI23" s="2"/>
      <c r="EJ23" s="2"/>
      <c r="EK23" s="2"/>
      <c r="EL23" s="5"/>
      <c r="EM23" s="1"/>
      <c r="EN23" s="2"/>
      <c r="EO23" s="2"/>
      <c r="EP23" s="2"/>
      <c r="EQ23" s="2"/>
      <c r="ES23" s="796"/>
      <c r="EU23" s="290" t="e">
        <f>SUM(DO23:EK23)+BI23+SUMIF(#REF!,1,AS23:AX23)</f>
        <v>#REF!</v>
      </c>
      <c r="EV23" s="290" t="e">
        <f>SUM(DO23:EK23)+SUMIF(#REF!,1,AS23:AX23)+SUMIF(#REF!,1,BC23:BH23)+IF(IDENT!$R$19="NON",SUM('3-SA'!BA23:BB23),0)+IF(IDENT!$R$20="NON",SUM('3-SA'!CA23:CB23,'3-SA'!DA23:DL23),0)+IF(IDENT!$R$21="NON",SUM('3-SA'!BM23:BZ23),0)</f>
        <v>#REF!</v>
      </c>
    </row>
    <row r="24" spans="1:152" x14ac:dyDescent="0.25">
      <c r="A24" s="46"/>
      <c r="B24" s="392" t="s">
        <v>2343</v>
      </c>
      <c r="C24" s="263" t="s">
        <v>1044</v>
      </c>
      <c r="D24" s="300" t="s">
        <v>395</v>
      </c>
      <c r="E24" s="54" t="s">
        <v>867</v>
      </c>
      <c r="F24" s="12"/>
      <c r="G24" s="12"/>
      <c r="H24" s="454"/>
      <c r="I24" s="2"/>
      <c r="J24" s="2"/>
      <c r="K24" s="2"/>
      <c r="L24" s="2"/>
      <c r="M24" s="2"/>
      <c r="N24" s="2"/>
      <c r="O24" s="2"/>
      <c r="P24" s="2"/>
      <c r="Q24" s="2"/>
      <c r="R24" s="2"/>
      <c r="S24" s="2"/>
      <c r="T24" s="2"/>
      <c r="U24" s="2"/>
      <c r="V24" s="2"/>
      <c r="W24" s="2"/>
      <c r="X24" s="2"/>
      <c r="Y24" s="2"/>
      <c r="Z24" s="2"/>
      <c r="AA24" s="2"/>
      <c r="AB24" s="2"/>
      <c r="AC24" s="2"/>
      <c r="AD24" s="2"/>
      <c r="AE24" s="2"/>
      <c r="AF24" s="2"/>
      <c r="AG24" s="2"/>
      <c r="AH24" s="1"/>
      <c r="AI24" s="1"/>
      <c r="AJ24" s="1"/>
      <c r="AK24" s="1"/>
      <c r="AL24" s="2"/>
      <c r="AM24" s="2"/>
      <c r="AN24" s="2"/>
      <c r="AO24" s="2"/>
      <c r="AP24" s="2"/>
      <c r="AQ24" s="2"/>
      <c r="AR24" s="5"/>
      <c r="AS24" s="27"/>
      <c r="AT24" s="5"/>
      <c r="AU24" s="27"/>
      <c r="AV24" s="5"/>
      <c r="AW24" s="2"/>
      <c r="AX24" s="5"/>
      <c r="AY24" s="21"/>
      <c r="AZ24" s="5"/>
      <c r="BA24" s="2"/>
      <c r="BB24" s="5"/>
      <c r="BC24" s="47"/>
      <c r="BD24" s="5"/>
      <c r="BE24" s="2"/>
      <c r="BF24" s="5"/>
      <c r="BG24" s="2"/>
      <c r="BH24" s="5"/>
      <c r="BI24" s="1"/>
      <c r="BJ24" s="5"/>
      <c r="BK24" s="2"/>
      <c r="BL24" s="5"/>
      <c r="BM24" s="2"/>
      <c r="BN24" s="5"/>
      <c r="BO24" s="2"/>
      <c r="BP24" s="5"/>
      <c r="BQ24" s="2"/>
      <c r="BR24" s="5"/>
      <c r="BS24" s="2"/>
      <c r="BT24" s="2"/>
      <c r="BU24" s="2"/>
      <c r="BV24" s="2"/>
      <c r="BW24" s="2"/>
      <c r="BX24" s="2"/>
      <c r="BY24" s="2"/>
      <c r="BZ24" s="5"/>
      <c r="CA24" s="2"/>
      <c r="CB24" s="5"/>
      <c r="CC24" s="2"/>
      <c r="CD24" s="5"/>
      <c r="CE24" s="2"/>
      <c r="CF24" s="5"/>
      <c r="CG24" s="2"/>
      <c r="CH24" s="5"/>
      <c r="CI24" s="2"/>
      <c r="CJ24" s="5"/>
      <c r="CK24" s="2"/>
      <c r="CL24" s="5"/>
      <c r="CM24" s="2"/>
      <c r="CN24" s="5"/>
      <c r="CO24" s="2"/>
      <c r="CP24" s="5"/>
      <c r="CQ24" s="2"/>
      <c r="CR24" s="5"/>
      <c r="CS24" s="2"/>
      <c r="CT24" s="5"/>
      <c r="CU24" s="2"/>
      <c r="CV24" s="5"/>
      <c r="CW24" s="2"/>
      <c r="CX24" s="5"/>
      <c r="CY24" s="2"/>
      <c r="CZ24" s="5"/>
      <c r="DA24" s="2"/>
      <c r="DB24" s="5"/>
      <c r="DC24" s="2"/>
      <c r="DD24" s="5"/>
      <c r="DE24" s="2"/>
      <c r="DF24" s="5"/>
      <c r="DG24" s="21"/>
      <c r="DH24" s="5"/>
      <c r="DI24" s="2"/>
      <c r="DJ24" s="5"/>
      <c r="DK24" s="35"/>
      <c r="DL24" s="5"/>
      <c r="DM24" s="35"/>
      <c r="DN24" s="5"/>
      <c r="DO24" s="2"/>
      <c r="DP24" s="2"/>
      <c r="DQ24" s="2"/>
      <c r="DR24" s="2"/>
      <c r="DS24" s="1"/>
      <c r="DT24" s="5"/>
      <c r="DU24" s="2"/>
      <c r="DV24" s="2"/>
      <c r="DW24" s="2"/>
      <c r="DX24" s="2"/>
      <c r="DY24" s="2"/>
      <c r="DZ24" s="5"/>
      <c r="EA24" s="2"/>
      <c r="EB24" s="2"/>
      <c r="EC24" s="2"/>
      <c r="ED24" s="2"/>
      <c r="EE24" s="2"/>
      <c r="EF24" s="2"/>
      <c r="EG24" s="2"/>
      <c r="EH24" s="2"/>
      <c r="EI24" s="2"/>
      <c r="EJ24" s="2"/>
      <c r="EK24" s="2"/>
      <c r="EL24" s="5"/>
      <c r="EM24" s="1"/>
      <c r="EN24" s="2"/>
      <c r="EO24" s="2"/>
      <c r="EP24" s="2"/>
      <c r="EQ24" s="2"/>
      <c r="ES24" s="796"/>
      <c r="EU24" s="290" t="e">
        <f>SUM(DO24:EK24)+BI24+SUMIF(#REF!,1,AS24:AX24)</f>
        <v>#REF!</v>
      </c>
      <c r="EV24" s="290" t="e">
        <f>SUM(DO24:EK24)+SUMIF(#REF!,1,AS24:AX24)+SUMIF(#REF!,1,BC24:BH24)+IF(IDENT!$R$19="NON",SUM('3-SA'!BA24:BB24),0)+IF(IDENT!$R$20="NON",SUM('3-SA'!CA24:CB24,'3-SA'!DA24:DL24),0)+IF(IDENT!$R$21="NON",SUM('3-SA'!BM24:BZ24),0)</f>
        <v>#REF!</v>
      </c>
    </row>
    <row r="25" spans="1:152" x14ac:dyDescent="0.25">
      <c r="A25" s="46"/>
      <c r="B25" s="263" t="s">
        <v>2179</v>
      </c>
      <c r="C25" s="263" t="s">
        <v>1044</v>
      </c>
      <c r="D25" s="300" t="s">
        <v>229</v>
      </c>
      <c r="E25" s="54" t="s">
        <v>184</v>
      </c>
      <c r="F25" s="12"/>
      <c r="G25" s="12"/>
      <c r="H25" s="454"/>
      <c r="I25" s="2"/>
      <c r="J25" s="2"/>
      <c r="K25" s="2"/>
      <c r="L25" s="2"/>
      <c r="M25" s="2"/>
      <c r="N25" s="2"/>
      <c r="O25" s="2"/>
      <c r="P25" s="2"/>
      <c r="Q25" s="2"/>
      <c r="R25" s="2"/>
      <c r="S25" s="2"/>
      <c r="T25" s="2"/>
      <c r="U25" s="2"/>
      <c r="V25" s="2"/>
      <c r="W25" s="2"/>
      <c r="X25" s="2"/>
      <c r="Y25" s="2"/>
      <c r="Z25" s="2"/>
      <c r="AA25" s="2"/>
      <c r="AB25" s="2"/>
      <c r="AC25" s="2"/>
      <c r="AD25" s="2"/>
      <c r="AE25" s="2"/>
      <c r="AF25" s="2"/>
      <c r="AG25" s="2"/>
      <c r="AH25" s="1"/>
      <c r="AI25" s="1"/>
      <c r="AJ25" s="1"/>
      <c r="AK25" s="1"/>
      <c r="AL25" s="2"/>
      <c r="AM25" s="2"/>
      <c r="AN25" s="2"/>
      <c r="AO25" s="2"/>
      <c r="AP25" s="2"/>
      <c r="AQ25" s="2"/>
      <c r="AR25" s="5"/>
      <c r="AS25" s="27"/>
      <c r="AT25" s="5"/>
      <c r="AU25" s="27"/>
      <c r="AV25" s="5"/>
      <c r="AW25" s="2"/>
      <c r="AX25" s="5"/>
      <c r="AY25" s="21"/>
      <c r="AZ25" s="5"/>
      <c r="BA25" s="1"/>
      <c r="BB25" s="5"/>
      <c r="BC25" s="47"/>
      <c r="BD25" s="5"/>
      <c r="BE25" s="2"/>
      <c r="BF25" s="5"/>
      <c r="BG25" s="2"/>
      <c r="BH25" s="5"/>
      <c r="BI25" s="1"/>
      <c r="BJ25" s="5"/>
      <c r="BK25" s="1"/>
      <c r="BL25" s="5"/>
      <c r="BM25" s="2"/>
      <c r="BN25" s="5"/>
      <c r="BO25" s="2"/>
      <c r="BP25" s="5"/>
      <c r="BQ25" s="2"/>
      <c r="BR25" s="5"/>
      <c r="BS25" s="2"/>
      <c r="BT25" s="2"/>
      <c r="BU25" s="2"/>
      <c r="BV25" s="2"/>
      <c r="BW25" s="2"/>
      <c r="BX25" s="2"/>
      <c r="BY25" s="2"/>
      <c r="BZ25" s="5"/>
      <c r="CA25" s="2"/>
      <c r="CB25" s="5"/>
      <c r="CC25" s="2"/>
      <c r="CD25" s="5"/>
      <c r="CE25" s="2"/>
      <c r="CF25" s="5"/>
      <c r="CG25" s="2"/>
      <c r="CH25" s="5"/>
      <c r="CI25" s="1"/>
      <c r="CJ25" s="5"/>
      <c r="CK25" s="2"/>
      <c r="CL25" s="5"/>
      <c r="CM25" s="2"/>
      <c r="CN25" s="5"/>
      <c r="CO25" s="1"/>
      <c r="CP25" s="5"/>
      <c r="CQ25" s="2"/>
      <c r="CR25" s="5"/>
      <c r="CS25" s="2"/>
      <c r="CT25" s="5"/>
      <c r="CU25" s="2"/>
      <c r="CV25" s="5"/>
      <c r="CW25" s="2"/>
      <c r="CX25" s="5"/>
      <c r="CY25" s="2"/>
      <c r="CZ25" s="5"/>
      <c r="DA25" s="2"/>
      <c r="DB25" s="5"/>
      <c r="DC25" s="2"/>
      <c r="DD25" s="5"/>
      <c r="DE25" s="2"/>
      <c r="DF25" s="5"/>
      <c r="DG25" s="21"/>
      <c r="DH25" s="5"/>
      <c r="DI25" s="2"/>
      <c r="DJ25" s="5"/>
      <c r="DK25" s="35"/>
      <c r="DL25" s="5"/>
      <c r="DM25" s="35"/>
      <c r="DN25" s="5"/>
      <c r="DO25" s="2"/>
      <c r="DP25" s="2"/>
      <c r="DQ25" s="2"/>
      <c r="DR25" s="1"/>
      <c r="DS25" s="1"/>
      <c r="DT25" s="5"/>
      <c r="DU25" s="1"/>
      <c r="DV25" s="2"/>
      <c r="DW25" s="2"/>
      <c r="DX25" s="2"/>
      <c r="DY25" s="2"/>
      <c r="DZ25" s="5"/>
      <c r="EA25" s="2"/>
      <c r="EB25" s="2"/>
      <c r="EC25" s="2"/>
      <c r="ED25" s="2"/>
      <c r="EE25" s="2"/>
      <c r="EF25" s="2"/>
      <c r="EG25" s="2"/>
      <c r="EH25" s="2"/>
      <c r="EI25" s="2"/>
      <c r="EJ25" s="2"/>
      <c r="EK25" s="2"/>
      <c r="EL25" s="5"/>
      <c r="EM25" s="1"/>
      <c r="EN25" s="2"/>
      <c r="EO25" s="2"/>
      <c r="EP25" s="2"/>
      <c r="EQ25" s="2"/>
      <c r="ES25" s="796"/>
      <c r="EU25" s="290" t="e">
        <f>SUM(DO25:EK25)+BI25+SUMIF(#REF!,1,AS25:AX25)</f>
        <v>#REF!</v>
      </c>
      <c r="EV25" s="290" t="e">
        <f>SUM(DO25:EK25)+SUMIF(#REF!,1,AS25:AX25)+SUMIF(#REF!,1,BC25:BH25)+IF(IDENT!$R$19="NON",SUM('3-SA'!BA25:BB25),0)+IF(IDENT!$R$20="NON",SUM('3-SA'!CA25:CB25,'3-SA'!DA25:DL25),0)+IF(IDENT!$R$21="NON",SUM('3-SA'!BM25:BZ25),0)</f>
        <v>#REF!</v>
      </c>
    </row>
    <row r="26" spans="1:152" x14ac:dyDescent="0.25">
      <c r="A26" s="46"/>
      <c r="B26" s="263" t="s">
        <v>1999</v>
      </c>
      <c r="C26" s="263" t="s">
        <v>1044</v>
      </c>
      <c r="D26" s="300" t="s">
        <v>930</v>
      </c>
      <c r="E26" s="54" t="s">
        <v>2501</v>
      </c>
      <c r="F26" s="12"/>
      <c r="G26" s="12"/>
      <c r="H26" s="454"/>
      <c r="I26" s="2"/>
      <c r="J26" s="2"/>
      <c r="K26" s="2"/>
      <c r="L26" s="2"/>
      <c r="M26" s="2"/>
      <c r="N26" s="2"/>
      <c r="O26" s="2"/>
      <c r="P26" s="2"/>
      <c r="Q26" s="2"/>
      <c r="R26" s="2"/>
      <c r="S26" s="2"/>
      <c r="T26" s="2"/>
      <c r="U26" s="2"/>
      <c r="V26" s="2"/>
      <c r="W26" s="2"/>
      <c r="X26" s="2"/>
      <c r="Y26" s="2"/>
      <c r="Z26" s="2"/>
      <c r="AA26" s="2"/>
      <c r="AB26" s="2"/>
      <c r="AC26" s="2"/>
      <c r="AD26" s="2"/>
      <c r="AE26" s="2"/>
      <c r="AF26" s="2"/>
      <c r="AG26" s="2"/>
      <c r="AH26" s="1"/>
      <c r="AI26" s="1"/>
      <c r="AJ26" s="1"/>
      <c r="AK26" s="1"/>
      <c r="AL26" s="2"/>
      <c r="AM26" s="2"/>
      <c r="AN26" s="2"/>
      <c r="AO26" s="2"/>
      <c r="AP26" s="2"/>
      <c r="AQ26" s="2"/>
      <c r="AR26" s="5"/>
      <c r="AS26" s="27"/>
      <c r="AT26" s="5"/>
      <c r="AU26" s="27"/>
      <c r="AV26" s="5"/>
      <c r="AW26" s="2"/>
      <c r="AX26" s="5"/>
      <c r="AY26" s="21"/>
      <c r="AZ26" s="5"/>
      <c r="BA26" s="1"/>
      <c r="BB26" s="5"/>
      <c r="BC26" s="47"/>
      <c r="BD26" s="5"/>
      <c r="BE26" s="2"/>
      <c r="BF26" s="5"/>
      <c r="BG26" s="2"/>
      <c r="BH26" s="5"/>
      <c r="BI26" s="1"/>
      <c r="BJ26" s="5"/>
      <c r="BK26" s="1"/>
      <c r="BL26" s="5"/>
      <c r="BM26" s="2"/>
      <c r="BN26" s="5"/>
      <c r="BO26" s="2"/>
      <c r="BP26" s="5"/>
      <c r="BQ26" s="2"/>
      <c r="BR26" s="5"/>
      <c r="BS26" s="2"/>
      <c r="BT26" s="2"/>
      <c r="BU26" s="2"/>
      <c r="BV26" s="2"/>
      <c r="BW26" s="2"/>
      <c r="BX26" s="2"/>
      <c r="BY26" s="2"/>
      <c r="BZ26" s="5"/>
      <c r="CA26" s="2"/>
      <c r="CB26" s="5"/>
      <c r="CC26" s="2"/>
      <c r="CD26" s="5"/>
      <c r="CE26" s="2"/>
      <c r="CF26" s="5"/>
      <c r="CG26" s="2"/>
      <c r="CH26" s="5"/>
      <c r="CI26" s="1"/>
      <c r="CJ26" s="5"/>
      <c r="CK26" s="2"/>
      <c r="CL26" s="5"/>
      <c r="CM26" s="2"/>
      <c r="CN26" s="5"/>
      <c r="CO26" s="1"/>
      <c r="CP26" s="5"/>
      <c r="CQ26" s="2"/>
      <c r="CR26" s="5"/>
      <c r="CS26" s="2"/>
      <c r="CT26" s="5"/>
      <c r="CU26" s="2"/>
      <c r="CV26" s="5"/>
      <c r="CW26" s="2"/>
      <c r="CX26" s="5"/>
      <c r="CY26" s="2"/>
      <c r="CZ26" s="5"/>
      <c r="DA26" s="2"/>
      <c r="DB26" s="5"/>
      <c r="DC26" s="2"/>
      <c r="DD26" s="5"/>
      <c r="DE26" s="2"/>
      <c r="DF26" s="5"/>
      <c r="DG26" s="21"/>
      <c r="DH26" s="5"/>
      <c r="DI26" s="2"/>
      <c r="DJ26" s="5"/>
      <c r="DK26" s="35"/>
      <c r="DL26" s="5"/>
      <c r="DM26" s="35"/>
      <c r="DN26" s="5"/>
      <c r="DO26" s="2"/>
      <c r="DP26" s="2"/>
      <c r="DQ26" s="2"/>
      <c r="DR26" s="1"/>
      <c r="DS26" s="1"/>
      <c r="DT26" s="5"/>
      <c r="DU26" s="1"/>
      <c r="DV26" s="2"/>
      <c r="DW26" s="2"/>
      <c r="DX26" s="2"/>
      <c r="DY26" s="2"/>
      <c r="DZ26" s="5"/>
      <c r="EA26" s="2"/>
      <c r="EB26" s="2"/>
      <c r="EC26" s="2"/>
      <c r="ED26" s="2"/>
      <c r="EE26" s="2"/>
      <c r="EF26" s="2"/>
      <c r="EG26" s="2"/>
      <c r="EH26" s="2"/>
      <c r="EI26" s="2"/>
      <c r="EJ26" s="2"/>
      <c r="EK26" s="2"/>
      <c r="EL26" s="5"/>
      <c r="EM26" s="1"/>
      <c r="EN26" s="2"/>
      <c r="EO26" s="2"/>
      <c r="EP26" s="2"/>
      <c r="EQ26" s="2"/>
      <c r="ES26" s="796"/>
      <c r="EU26" s="290" t="e">
        <f>SUM(DO26:EK26)+BI26+SUMIF(#REF!,1,AS26:AX26)</f>
        <v>#REF!</v>
      </c>
      <c r="EV26" s="290" t="e">
        <f>SUM(DO26:EK26)+SUMIF(#REF!,1,AS26:AX26)+SUMIF(#REF!,1,BC26:BH26)+IF(IDENT!$R$19="NON",SUM('3-SA'!BA26:BB26),0)+IF(IDENT!$R$20="NON",SUM('3-SA'!CA26:CB26,'3-SA'!DA26:DL26),0)+IF(IDENT!$R$21="NON",SUM('3-SA'!BM26:BZ26),0)</f>
        <v>#REF!</v>
      </c>
    </row>
    <row r="27" spans="1:152" ht="20.399999999999999" x14ac:dyDescent="0.25">
      <c r="A27" s="46"/>
      <c r="B27" s="392" t="s">
        <v>2343</v>
      </c>
      <c r="C27" s="263" t="s">
        <v>1044</v>
      </c>
      <c r="D27" s="300" t="s">
        <v>1263</v>
      </c>
      <c r="E27" s="54" t="s">
        <v>313</v>
      </c>
      <c r="F27" s="12"/>
      <c r="G27" s="12"/>
      <c r="H27" s="454"/>
      <c r="I27" s="2"/>
      <c r="J27" s="2"/>
      <c r="K27" s="2"/>
      <c r="L27" s="2"/>
      <c r="M27" s="2"/>
      <c r="N27" s="2"/>
      <c r="O27" s="2"/>
      <c r="P27" s="2"/>
      <c r="Q27" s="2"/>
      <c r="R27" s="2"/>
      <c r="S27" s="2"/>
      <c r="T27" s="2"/>
      <c r="U27" s="2"/>
      <c r="V27" s="2"/>
      <c r="W27" s="2"/>
      <c r="X27" s="2"/>
      <c r="Y27" s="2"/>
      <c r="Z27" s="2"/>
      <c r="AA27" s="2"/>
      <c r="AB27" s="2"/>
      <c r="AC27" s="2"/>
      <c r="AD27" s="2"/>
      <c r="AE27" s="2"/>
      <c r="AF27" s="2"/>
      <c r="AG27" s="2"/>
      <c r="AH27" s="1"/>
      <c r="AI27" s="2"/>
      <c r="AJ27" s="2"/>
      <c r="AK27" s="2"/>
      <c r="AL27" s="2"/>
      <c r="AM27" s="2"/>
      <c r="AN27" s="2"/>
      <c r="AO27" s="2"/>
      <c r="AP27" s="2"/>
      <c r="AQ27" s="2"/>
      <c r="AR27" s="5"/>
      <c r="AS27" s="21"/>
      <c r="AT27" s="5"/>
      <c r="AU27" s="21"/>
      <c r="AV27" s="5"/>
      <c r="AW27" s="21"/>
      <c r="AX27" s="5"/>
      <c r="AY27" s="21"/>
      <c r="AZ27" s="5"/>
      <c r="BA27" s="2"/>
      <c r="BB27" s="5"/>
      <c r="BC27" s="35"/>
      <c r="BD27" s="5"/>
      <c r="BE27" s="2"/>
      <c r="BF27" s="5"/>
      <c r="BG27" s="2"/>
      <c r="BH27" s="5"/>
      <c r="BI27" s="2"/>
      <c r="BJ27" s="5"/>
      <c r="BK27" s="2"/>
      <c r="BL27" s="5"/>
      <c r="BM27" s="2"/>
      <c r="BN27" s="5"/>
      <c r="BO27" s="2"/>
      <c r="BP27" s="5"/>
      <c r="BQ27" s="2"/>
      <c r="BR27" s="5"/>
      <c r="BS27" s="2"/>
      <c r="BT27" s="2"/>
      <c r="BU27" s="2"/>
      <c r="BV27" s="2"/>
      <c r="BW27" s="2"/>
      <c r="BX27" s="2"/>
      <c r="BY27" s="2"/>
      <c r="BZ27" s="5"/>
      <c r="CA27" s="1"/>
      <c r="CB27" s="5"/>
      <c r="CC27" s="2"/>
      <c r="CD27" s="5"/>
      <c r="CE27" s="2"/>
      <c r="CF27" s="5"/>
      <c r="CG27" s="2"/>
      <c r="CH27" s="5"/>
      <c r="CI27" s="2"/>
      <c r="CJ27" s="5"/>
      <c r="CK27" s="2"/>
      <c r="CL27" s="5"/>
      <c r="CM27" s="2"/>
      <c r="CN27" s="5"/>
      <c r="CO27" s="2"/>
      <c r="CP27" s="5"/>
      <c r="CQ27" s="2"/>
      <c r="CR27" s="5"/>
      <c r="CS27" s="2"/>
      <c r="CT27" s="5"/>
      <c r="CU27" s="2"/>
      <c r="CV27" s="5"/>
      <c r="CW27" s="2"/>
      <c r="CX27" s="5"/>
      <c r="CY27" s="2"/>
      <c r="CZ27" s="5"/>
      <c r="DA27" s="2"/>
      <c r="DB27" s="5"/>
      <c r="DC27" s="2"/>
      <c r="DD27" s="5"/>
      <c r="DE27" s="2"/>
      <c r="DF27" s="5"/>
      <c r="DG27" s="27"/>
      <c r="DH27" s="5"/>
      <c r="DI27" s="2"/>
      <c r="DJ27" s="5"/>
      <c r="DK27" s="35"/>
      <c r="DL27" s="5"/>
      <c r="DM27" s="35"/>
      <c r="DN27" s="5"/>
      <c r="DO27" s="2"/>
      <c r="DP27" s="2"/>
      <c r="DQ27" s="2"/>
      <c r="DR27" s="1"/>
      <c r="DS27" s="1"/>
      <c r="DT27" s="5"/>
      <c r="DU27" s="2"/>
      <c r="DV27" s="1"/>
      <c r="DW27" s="2"/>
      <c r="DX27" s="35"/>
      <c r="DY27" s="2"/>
      <c r="DZ27" s="5"/>
      <c r="EA27" s="2"/>
      <c r="EB27" s="2"/>
      <c r="EC27" s="2"/>
      <c r="ED27" s="2"/>
      <c r="EE27" s="2"/>
      <c r="EF27" s="2"/>
      <c r="EG27" s="2"/>
      <c r="EH27" s="2"/>
      <c r="EI27" s="2"/>
      <c r="EJ27" s="2"/>
      <c r="EK27" s="2"/>
      <c r="EL27" s="5"/>
      <c r="EM27" s="1"/>
      <c r="EN27" s="2"/>
      <c r="EO27" s="2"/>
      <c r="EP27" s="2"/>
      <c r="EQ27" s="2"/>
      <c r="ES27" s="796"/>
      <c r="EU27" s="290" t="e">
        <f>SUM(DO27:EK27)+BI27+SUMIF(#REF!,1,AS27:AX27)</f>
        <v>#REF!</v>
      </c>
      <c r="EV27" s="290" t="e">
        <f>SUM(DO27:EK27)+SUMIF(#REF!,1,AS27:AX27)+SUMIF(#REF!,1,BC27:BH27)+IF(IDENT!$R$19="NON",SUM('3-SA'!BA27:BB27),0)+IF(IDENT!$R$20="NON",SUM('3-SA'!CA27:CB27,'3-SA'!DA27:DL27),0)+IF(IDENT!$R$21="NON",SUM('3-SA'!BM27:BZ27),0)</f>
        <v>#REF!</v>
      </c>
    </row>
    <row r="28" spans="1:152" ht="30.6" x14ac:dyDescent="0.25">
      <c r="A28" s="46"/>
      <c r="B28" s="392" t="s">
        <v>2343</v>
      </c>
      <c r="C28" s="263" t="s">
        <v>1044</v>
      </c>
      <c r="D28" s="536" t="s">
        <v>585</v>
      </c>
      <c r="E28" s="822" t="s">
        <v>471</v>
      </c>
      <c r="F28" s="12"/>
      <c r="G28" s="12"/>
      <c r="H28" s="454"/>
      <c r="I28" s="1"/>
      <c r="J28" s="1"/>
      <c r="K28" s="1"/>
      <c r="L28" s="1"/>
      <c r="M28" s="1"/>
      <c r="N28" s="1"/>
      <c r="O28" s="1"/>
      <c r="P28" s="1"/>
      <c r="Q28" s="1"/>
      <c r="R28" s="1"/>
      <c r="S28" s="1"/>
      <c r="T28" s="1"/>
      <c r="U28" s="1"/>
      <c r="V28" s="1"/>
      <c r="W28" s="1"/>
      <c r="X28" s="1"/>
      <c r="Y28" s="1"/>
      <c r="Z28" s="1"/>
      <c r="AA28" s="1"/>
      <c r="AB28" s="1"/>
      <c r="AC28" s="1"/>
      <c r="AD28" s="2"/>
      <c r="AE28" s="1"/>
      <c r="AF28" s="1"/>
      <c r="AG28" s="1"/>
      <c r="AH28" s="1"/>
      <c r="AI28" s="1"/>
      <c r="AJ28" s="1"/>
      <c r="AK28" s="1"/>
      <c r="AL28" s="1"/>
      <c r="AM28" s="1"/>
      <c r="AN28" s="1"/>
      <c r="AO28" s="1"/>
      <c r="AP28" s="2"/>
      <c r="AQ28" s="2"/>
      <c r="AR28" s="5"/>
      <c r="AS28" s="27"/>
      <c r="AT28" s="5"/>
      <c r="AU28" s="27"/>
      <c r="AV28" s="5"/>
      <c r="AW28" s="2"/>
      <c r="AX28" s="5"/>
      <c r="AY28" s="27"/>
      <c r="AZ28" s="5"/>
      <c r="BA28" s="1"/>
      <c r="BB28" s="5"/>
      <c r="BC28" s="47"/>
      <c r="BD28" s="5"/>
      <c r="BE28" s="1"/>
      <c r="BF28" s="5"/>
      <c r="BG28" s="1"/>
      <c r="BH28" s="5"/>
      <c r="BI28" s="1"/>
      <c r="BJ28" s="5"/>
      <c r="BK28" s="1"/>
      <c r="BL28" s="5"/>
      <c r="BM28" s="1"/>
      <c r="BN28" s="5"/>
      <c r="BO28" s="2"/>
      <c r="BP28" s="5"/>
      <c r="BQ28" s="2"/>
      <c r="BR28" s="5"/>
      <c r="BS28" s="1"/>
      <c r="BT28" s="2"/>
      <c r="BU28" s="2"/>
      <c r="BV28" s="2"/>
      <c r="BW28" s="2"/>
      <c r="BX28" s="2"/>
      <c r="BY28" s="2"/>
      <c r="BZ28" s="5"/>
      <c r="CA28" s="1"/>
      <c r="CB28" s="5"/>
      <c r="CC28" s="1"/>
      <c r="CD28" s="5"/>
      <c r="CE28" s="1"/>
      <c r="CF28" s="5"/>
      <c r="CG28" s="1"/>
      <c r="CH28" s="5"/>
      <c r="CI28" s="1"/>
      <c r="CJ28" s="5"/>
      <c r="CK28" s="2"/>
      <c r="CL28" s="5"/>
      <c r="CM28" s="2"/>
      <c r="CN28" s="5"/>
      <c r="CO28" s="1"/>
      <c r="CP28" s="5"/>
      <c r="CQ28" s="2"/>
      <c r="CR28" s="5"/>
      <c r="CS28" s="1"/>
      <c r="CT28" s="5"/>
      <c r="CU28" s="1"/>
      <c r="CV28" s="5"/>
      <c r="CW28" s="1"/>
      <c r="CX28" s="5"/>
      <c r="CY28" s="2"/>
      <c r="CZ28" s="5"/>
      <c r="DA28" s="1"/>
      <c r="DB28" s="5"/>
      <c r="DC28" s="1"/>
      <c r="DD28" s="5"/>
      <c r="DE28" s="2"/>
      <c r="DF28" s="5"/>
      <c r="DG28" s="27"/>
      <c r="DH28" s="5"/>
      <c r="DI28" s="2"/>
      <c r="DJ28" s="5"/>
      <c r="DK28" s="1"/>
      <c r="DL28" s="5"/>
      <c r="DM28" s="1513"/>
      <c r="DN28" s="5"/>
      <c r="DO28" s="1"/>
      <c r="DP28" s="1"/>
      <c r="DQ28" s="1"/>
      <c r="DR28" s="1"/>
      <c r="DS28" s="1"/>
      <c r="DT28" s="5"/>
      <c r="DU28" s="1"/>
      <c r="DV28" s="1"/>
      <c r="DW28" s="1"/>
      <c r="DX28" s="1"/>
      <c r="DY28" s="1"/>
      <c r="DZ28" s="5"/>
      <c r="EA28" s="1"/>
      <c r="EB28" s="1"/>
      <c r="EC28" s="1"/>
      <c r="ED28" s="1"/>
      <c r="EE28" s="1"/>
      <c r="EF28" s="1"/>
      <c r="EG28" s="1"/>
      <c r="EH28" s="1"/>
      <c r="EI28" s="1"/>
      <c r="EJ28" s="1"/>
      <c r="EK28" s="1"/>
      <c r="EL28" s="5"/>
      <c r="EM28" s="1"/>
      <c r="EN28" s="2"/>
      <c r="EO28" s="2"/>
      <c r="EP28" s="2"/>
      <c r="EQ28" s="2"/>
      <c r="ES28" s="796"/>
      <c r="EU28" s="290" t="e">
        <f>SUM(DO28:EK28)+BI28+SUMIF(#REF!,1,AS28:AX28)</f>
        <v>#REF!</v>
      </c>
      <c r="EV28" s="290" t="e">
        <f>SUM(DO28:EK28)+SUMIF(#REF!,1,AS28:AX28)+SUMIF(#REF!,1,BC28:BH28)+IF(IDENT!$R$19="NON",SUM('3-SA'!BA28:BB28),0)+IF(IDENT!$R$20="NON",SUM('3-SA'!CA28:CB28,'3-SA'!DA28:DL28),0)+IF(IDENT!$R$21="NON",SUM('3-SA'!BM28:BZ28),0)</f>
        <v>#REF!</v>
      </c>
    </row>
    <row r="29" spans="1:152" x14ac:dyDescent="0.25">
      <c r="A29" s="46"/>
      <c r="B29" s="263" t="s">
        <v>1837</v>
      </c>
      <c r="C29" s="263" t="s">
        <v>1964</v>
      </c>
      <c r="D29" s="650" t="s">
        <v>1524</v>
      </c>
      <c r="E29" s="190" t="s">
        <v>2009</v>
      </c>
      <c r="F29" s="12"/>
      <c r="G29" s="12"/>
      <c r="H29" s="454"/>
      <c r="I29" s="81" t="e">
        <f>IF(#REF!=1,$F$29-$AG$29-SUM($BA$29:$BB$29)-$DU$29,0)</f>
        <v>#REF!</v>
      </c>
      <c r="J29" s="2"/>
      <c r="K29" s="2"/>
      <c r="L29" s="2"/>
      <c r="M29" s="2"/>
      <c r="N29" s="2"/>
      <c r="O29" s="2"/>
      <c r="P29" s="2"/>
      <c r="Q29" s="2"/>
      <c r="R29" s="2"/>
      <c r="S29" s="2"/>
      <c r="T29" s="2"/>
      <c r="U29" s="2"/>
      <c r="V29" s="2"/>
      <c r="W29" s="2"/>
      <c r="X29" s="2"/>
      <c r="Y29" s="2"/>
      <c r="Z29" s="2"/>
      <c r="AA29" s="2"/>
      <c r="AB29" s="2"/>
      <c r="AC29" s="2"/>
      <c r="AD29" s="2"/>
      <c r="AE29" s="2"/>
      <c r="AF29" s="2"/>
      <c r="AG29" s="1"/>
      <c r="AH29" s="2"/>
      <c r="AI29" s="2"/>
      <c r="AJ29" s="2"/>
      <c r="AK29" s="2"/>
      <c r="AL29" s="2"/>
      <c r="AM29" s="2"/>
      <c r="AN29" s="2"/>
      <c r="AO29" s="2"/>
      <c r="AP29" s="2"/>
      <c r="AQ29" s="2"/>
      <c r="AR29" s="5"/>
      <c r="AS29" s="21"/>
      <c r="AT29" s="5"/>
      <c r="AU29" s="21"/>
      <c r="AV29" s="5"/>
      <c r="AW29" s="21"/>
      <c r="AX29" s="5"/>
      <c r="AY29" s="21"/>
      <c r="AZ29" s="5"/>
      <c r="BA29" s="1"/>
      <c r="BB29" s="5"/>
      <c r="BC29" s="35"/>
      <c r="BD29" s="5"/>
      <c r="BE29" s="2"/>
      <c r="BF29" s="5"/>
      <c r="BG29" s="2"/>
      <c r="BH29" s="5"/>
      <c r="BI29" s="2"/>
      <c r="BJ29" s="5"/>
      <c r="BK29" s="2"/>
      <c r="BL29" s="5"/>
      <c r="BM29" s="2"/>
      <c r="BN29" s="5"/>
      <c r="BO29" s="2"/>
      <c r="BP29" s="5"/>
      <c r="BQ29" s="2"/>
      <c r="BR29" s="5"/>
      <c r="BS29" s="2"/>
      <c r="BT29" s="2"/>
      <c r="BU29" s="2"/>
      <c r="BV29" s="2"/>
      <c r="BW29" s="2"/>
      <c r="BX29" s="2"/>
      <c r="BY29" s="2"/>
      <c r="BZ29" s="5"/>
      <c r="CA29" s="2"/>
      <c r="CB29" s="5"/>
      <c r="CC29" s="2"/>
      <c r="CD29" s="5"/>
      <c r="CE29" s="2"/>
      <c r="CF29" s="5"/>
      <c r="CG29" s="2"/>
      <c r="CH29" s="5"/>
      <c r="CI29" s="2"/>
      <c r="CJ29" s="5"/>
      <c r="CK29" s="2"/>
      <c r="CL29" s="5"/>
      <c r="CM29" s="2"/>
      <c r="CN29" s="5"/>
      <c r="CO29" s="2"/>
      <c r="CP29" s="5"/>
      <c r="CQ29" s="2"/>
      <c r="CR29" s="5"/>
      <c r="CS29" s="2"/>
      <c r="CT29" s="5"/>
      <c r="CU29" s="2"/>
      <c r="CV29" s="5"/>
      <c r="CW29" s="2"/>
      <c r="CX29" s="5"/>
      <c r="CY29" s="2"/>
      <c r="CZ29" s="5"/>
      <c r="DA29" s="2"/>
      <c r="DB29" s="5"/>
      <c r="DC29" s="2"/>
      <c r="DD29" s="5"/>
      <c r="DE29" s="2"/>
      <c r="DF29" s="5"/>
      <c r="DG29" s="21"/>
      <c r="DH29" s="5"/>
      <c r="DI29" s="2"/>
      <c r="DJ29" s="5"/>
      <c r="DK29" s="35"/>
      <c r="DL29" s="5"/>
      <c r="DM29" s="35"/>
      <c r="DN29" s="5"/>
      <c r="DO29" s="2"/>
      <c r="DP29" s="2"/>
      <c r="DQ29" s="2"/>
      <c r="DR29" s="2"/>
      <c r="DS29" s="2"/>
      <c r="DT29" s="5"/>
      <c r="DU29" s="1"/>
      <c r="DV29" s="2"/>
      <c r="DW29" s="2"/>
      <c r="DX29" s="2"/>
      <c r="DY29" s="2"/>
      <c r="DZ29" s="5"/>
      <c r="EA29" s="2"/>
      <c r="EB29" s="2"/>
      <c r="EC29" s="2"/>
      <c r="ED29" s="2"/>
      <c r="EE29" s="2"/>
      <c r="EF29" s="2"/>
      <c r="EG29" s="2"/>
      <c r="EH29" s="2"/>
      <c r="EI29" s="2"/>
      <c r="EJ29" s="2"/>
      <c r="EK29" s="2"/>
      <c r="EL29" s="5"/>
      <c r="EM29" s="2"/>
      <c r="EN29" s="2"/>
      <c r="EO29" s="2"/>
      <c r="EP29" s="2"/>
      <c r="EQ29" s="2"/>
      <c r="ES29" s="796"/>
      <c r="EU29" s="290" t="e">
        <f>SUM(DO29:EK29)+BI29+SUMIF(#REF!,1,AS29:AX29)</f>
        <v>#REF!</v>
      </c>
      <c r="EV29" s="290" t="e">
        <f>SUM(DO29:EK29)+SUMIF(#REF!,1,AS29:AX29)+SUMIF(#REF!,1,BC29:BH29)+IF(IDENT!$R$19="NON",SUM('3-SA'!BA29:BB29),0)+IF(IDENT!$R$20="NON",SUM('3-SA'!CA29:CB29,'3-SA'!DA29:DL29),0)+IF(IDENT!$R$21="NON",SUM('3-SA'!BM29:BZ29),0)</f>
        <v>#REF!</v>
      </c>
    </row>
    <row r="30" spans="1:152" x14ac:dyDescent="0.25">
      <c r="A30" s="46"/>
      <c r="B30" s="263" t="s">
        <v>2342</v>
      </c>
      <c r="C30" s="263" t="s">
        <v>1044</v>
      </c>
      <c r="D30" s="305" t="s">
        <v>552</v>
      </c>
      <c r="E30" s="54" t="s">
        <v>2010</v>
      </c>
      <c r="F30" s="12"/>
      <c r="G30" s="12"/>
      <c r="H30" s="454"/>
      <c r="I30" s="1"/>
      <c r="J30" s="1"/>
      <c r="K30" s="1"/>
      <c r="L30" s="1"/>
      <c r="M30" s="2"/>
      <c r="N30" s="2"/>
      <c r="O30" s="1"/>
      <c r="P30" s="2"/>
      <c r="Q30" s="2"/>
      <c r="R30" s="2"/>
      <c r="S30" s="2"/>
      <c r="T30" s="2"/>
      <c r="U30" s="2"/>
      <c r="V30" s="511"/>
      <c r="W30" s="2"/>
      <c r="X30" s="2"/>
      <c r="Y30" s="2"/>
      <c r="Z30" s="2"/>
      <c r="AA30" s="2"/>
      <c r="AB30" s="2"/>
      <c r="AC30" s="2"/>
      <c r="AD30" s="2"/>
      <c r="AE30" s="1"/>
      <c r="AF30" s="2"/>
      <c r="AG30" s="1"/>
      <c r="AH30" s="2"/>
      <c r="AI30" s="2"/>
      <c r="AJ30" s="2"/>
      <c r="AK30" s="2"/>
      <c r="AL30" s="2"/>
      <c r="AM30" s="2"/>
      <c r="AN30" s="2"/>
      <c r="AO30" s="2"/>
      <c r="AP30" s="2"/>
      <c r="AQ30" s="2"/>
      <c r="AR30" s="5"/>
      <c r="AS30" s="21"/>
      <c r="AT30" s="5"/>
      <c r="AU30" s="21"/>
      <c r="AV30" s="5"/>
      <c r="AW30" s="21"/>
      <c r="AX30" s="5"/>
      <c r="AY30" s="21"/>
      <c r="AZ30" s="5"/>
      <c r="BA30" s="2"/>
      <c r="BB30" s="5"/>
      <c r="BC30" s="35"/>
      <c r="BD30" s="5"/>
      <c r="BE30" s="2"/>
      <c r="BF30" s="5"/>
      <c r="BG30" s="2"/>
      <c r="BH30" s="5"/>
      <c r="BI30" s="2"/>
      <c r="BJ30" s="5"/>
      <c r="BK30" s="2"/>
      <c r="BL30" s="5"/>
      <c r="BM30" s="1"/>
      <c r="BN30" s="5"/>
      <c r="BO30" s="2"/>
      <c r="BP30" s="5"/>
      <c r="BQ30" s="1"/>
      <c r="BR30" s="5"/>
      <c r="BS30" s="2"/>
      <c r="BT30" s="2"/>
      <c r="BU30" s="2"/>
      <c r="BV30" s="2"/>
      <c r="BW30" s="2"/>
      <c r="BX30" s="2"/>
      <c r="BY30" s="1"/>
      <c r="BZ30" s="5"/>
      <c r="CA30" s="2"/>
      <c r="CB30" s="5"/>
      <c r="CC30" s="2"/>
      <c r="CD30" s="5"/>
      <c r="CE30" s="2"/>
      <c r="CF30" s="5"/>
      <c r="CG30" s="2"/>
      <c r="CH30" s="5"/>
      <c r="CI30" s="2"/>
      <c r="CJ30" s="5"/>
      <c r="CK30" s="2"/>
      <c r="CL30" s="5"/>
      <c r="CM30" s="2"/>
      <c r="CN30" s="5"/>
      <c r="CO30" s="2"/>
      <c r="CP30" s="5"/>
      <c r="CQ30" s="2"/>
      <c r="CR30" s="5"/>
      <c r="CS30" s="1"/>
      <c r="CT30" s="5"/>
      <c r="CU30" s="2"/>
      <c r="CV30" s="5"/>
      <c r="CW30" s="2"/>
      <c r="CX30" s="5"/>
      <c r="CY30" s="2"/>
      <c r="CZ30" s="5"/>
      <c r="DA30" s="2"/>
      <c r="DB30" s="5"/>
      <c r="DC30" s="2"/>
      <c r="DD30" s="5"/>
      <c r="DE30" s="2"/>
      <c r="DF30" s="5"/>
      <c r="DG30" s="21"/>
      <c r="DH30" s="5"/>
      <c r="DI30" s="2"/>
      <c r="DJ30" s="5"/>
      <c r="DK30" s="35"/>
      <c r="DL30" s="5"/>
      <c r="DM30" s="35"/>
      <c r="DN30" s="5"/>
      <c r="DO30" s="2"/>
      <c r="DP30" s="2"/>
      <c r="DQ30" s="2"/>
      <c r="DR30" s="2"/>
      <c r="DS30" s="1"/>
      <c r="DT30" s="5"/>
      <c r="DU30" s="2"/>
      <c r="DV30" s="2"/>
      <c r="DW30" s="2"/>
      <c r="DX30" s="2"/>
      <c r="DY30" s="2"/>
      <c r="DZ30" s="5"/>
      <c r="EA30" s="2"/>
      <c r="EB30" s="2"/>
      <c r="EC30" s="2"/>
      <c r="ED30" s="2"/>
      <c r="EE30" s="2"/>
      <c r="EF30" s="2"/>
      <c r="EG30" s="2"/>
      <c r="EH30" s="2"/>
      <c r="EI30" s="2"/>
      <c r="EJ30" s="2"/>
      <c r="EK30" s="2"/>
      <c r="EL30" s="5"/>
      <c r="EM30" s="1"/>
      <c r="EN30" s="2"/>
      <c r="EO30" s="2"/>
      <c r="EP30" s="2"/>
      <c r="EQ30" s="2"/>
      <c r="ES30" s="796"/>
      <c r="EU30" s="290" t="e">
        <f>SUM(DO30:EK30)+BI30+SUMIF(#REF!,1,AS30:AX30)</f>
        <v>#REF!</v>
      </c>
      <c r="EV30" s="290" t="e">
        <f>SUM(DO30:EK30)+SUMIF(#REF!,1,AS30:AX30)+SUMIF(#REF!,1,BC30:BH30)+IF(IDENT!$R$19="NON",SUM('3-SA'!BA30:BB30),0)+IF(IDENT!$R$20="NON",SUM('3-SA'!CA30:CB30,'3-SA'!DA30:DL30),0)+IF(IDENT!$R$21="NON",SUM('3-SA'!BM30:BZ30),0)</f>
        <v>#REF!</v>
      </c>
    </row>
    <row r="31" spans="1:152" x14ac:dyDescent="0.25">
      <c r="A31" s="46">
        <v>0</v>
      </c>
      <c r="B31" s="263"/>
      <c r="C31" s="263"/>
      <c r="D31" s="143" t="s">
        <v>2708</v>
      </c>
      <c r="E31" s="143" t="s">
        <v>2709</v>
      </c>
      <c r="F31" s="12"/>
      <c r="G31" s="12"/>
      <c r="H31" s="454"/>
      <c r="I31" s="1"/>
      <c r="J31" s="1"/>
      <c r="K31" s="1"/>
      <c r="L31" s="1"/>
      <c r="M31" s="2"/>
      <c r="N31" s="2"/>
      <c r="O31" s="1"/>
      <c r="P31" s="2"/>
      <c r="Q31" s="2"/>
      <c r="R31" s="2"/>
      <c r="S31" s="2"/>
      <c r="T31" s="2"/>
      <c r="U31" s="2"/>
      <c r="V31" s="511"/>
      <c r="W31" s="2"/>
      <c r="X31" s="2"/>
      <c r="Y31" s="2"/>
      <c r="Z31" s="2"/>
      <c r="AA31" s="2"/>
      <c r="AB31" s="2"/>
      <c r="AC31" s="2"/>
      <c r="AD31" s="2"/>
      <c r="AE31" s="1"/>
      <c r="AF31" s="2"/>
      <c r="AG31" s="1"/>
      <c r="AH31" s="2"/>
      <c r="AI31" s="2"/>
      <c r="AJ31" s="2"/>
      <c r="AK31" s="2"/>
      <c r="AL31" s="2"/>
      <c r="AM31" s="2"/>
      <c r="AN31" s="2"/>
      <c r="AO31" s="2"/>
      <c r="AP31" s="2"/>
      <c r="AQ31" s="2"/>
      <c r="AR31" s="7"/>
      <c r="AS31" s="2"/>
      <c r="AT31" s="7"/>
      <c r="AU31" s="2"/>
      <c r="AV31" s="7"/>
      <c r="AW31" s="2"/>
      <c r="AX31" s="7"/>
      <c r="AY31" s="2"/>
      <c r="AZ31" s="7"/>
      <c r="BA31" s="2"/>
      <c r="BB31" s="7"/>
      <c r="BC31" s="2"/>
      <c r="BD31" s="7"/>
      <c r="BE31" s="1"/>
      <c r="BF31" s="7"/>
      <c r="BG31" s="2"/>
      <c r="BH31" s="7"/>
      <c r="BI31" s="1"/>
      <c r="BJ31" s="7"/>
      <c r="BK31" s="2"/>
      <c r="BL31" s="7"/>
      <c r="BM31" s="1"/>
      <c r="BN31" s="7"/>
      <c r="BO31" s="2"/>
      <c r="BP31" s="7"/>
      <c r="BQ31" s="1"/>
      <c r="BR31" s="7"/>
      <c r="BS31" s="2"/>
      <c r="BT31" s="2"/>
      <c r="BU31" s="2"/>
      <c r="BV31" s="2"/>
      <c r="BW31" s="2"/>
      <c r="BX31" s="2"/>
      <c r="BY31" s="1"/>
      <c r="BZ31" s="7"/>
      <c r="CA31" s="2"/>
      <c r="CB31" s="7"/>
      <c r="CC31" s="2"/>
      <c r="CD31" s="7"/>
      <c r="CE31" s="2"/>
      <c r="CF31" s="7"/>
      <c r="CG31" s="2"/>
      <c r="CH31" s="7"/>
      <c r="CI31" s="2"/>
      <c r="CJ31" s="7"/>
      <c r="CK31" s="2"/>
      <c r="CL31" s="7"/>
      <c r="CM31" s="2"/>
      <c r="CN31" s="7"/>
      <c r="CO31" s="2"/>
      <c r="CP31" s="7"/>
      <c r="CQ31" s="2"/>
      <c r="CR31" s="7"/>
      <c r="CS31" s="1"/>
      <c r="CT31" s="7"/>
      <c r="CU31" s="2"/>
      <c r="CV31" s="7"/>
      <c r="CW31" s="2"/>
      <c r="CX31" s="7"/>
      <c r="CY31" s="2"/>
      <c r="CZ31" s="7"/>
      <c r="DA31" s="2"/>
      <c r="DB31" s="7"/>
      <c r="DC31" s="2"/>
      <c r="DD31" s="7"/>
      <c r="DE31" s="2"/>
      <c r="DF31" s="7"/>
      <c r="DG31" s="2"/>
      <c r="DH31" s="7"/>
      <c r="DI31" s="2"/>
      <c r="DJ31" s="7"/>
      <c r="DK31" s="2"/>
      <c r="DL31" s="7"/>
      <c r="DM31" s="2"/>
      <c r="DN31" s="7"/>
      <c r="DO31" s="2"/>
      <c r="DP31" s="2"/>
      <c r="DQ31" s="2"/>
      <c r="DR31" s="2"/>
      <c r="DS31" s="1"/>
      <c r="DT31" s="7"/>
      <c r="DU31" s="2"/>
      <c r="DV31" s="6"/>
      <c r="DW31" s="2"/>
      <c r="DX31" s="1"/>
      <c r="DY31" s="1"/>
      <c r="DZ31" s="7"/>
      <c r="EA31" s="2"/>
      <c r="EB31" s="2"/>
      <c r="EC31" s="2"/>
      <c r="ED31" s="2"/>
      <c r="EE31" s="2"/>
      <c r="EF31" s="2"/>
      <c r="EG31" s="2"/>
      <c r="EH31" s="2"/>
      <c r="EI31" s="2"/>
      <c r="EJ31" s="2"/>
      <c r="EK31" s="2"/>
      <c r="EL31" s="7"/>
      <c r="EM31" s="1"/>
      <c r="EN31" s="2"/>
      <c r="EO31" s="2"/>
      <c r="EP31" s="2"/>
      <c r="EQ31" s="2"/>
      <c r="ES31" s="796"/>
      <c r="EU31" s="290" t="e">
        <f>SUM(DO31:EK31)+BI31+SUMIF(#REF!,1,AS31:AX31)</f>
        <v>#REF!</v>
      </c>
      <c r="EV31" s="290" t="e">
        <f>SUM(DO31:EK31)+SUMIF(#REF!,1,AS31:AX31)+SUMIF(#REF!,1,BC31:BH31)+IF(IDENT!$R$19="NON",SUM('3-SA'!BA31:BB31),0)+IF(IDENT!$R$20="NON",SUM('3-SA'!CA31:CB31,'3-SA'!DA31:DL31),0)+IF(IDENT!$R$21="NON",SUM('3-SA'!BM31:BZ31),0)</f>
        <v>#REF!</v>
      </c>
    </row>
    <row r="32" spans="1:152" x14ac:dyDescent="0.25">
      <c r="A32" s="46"/>
      <c r="B32" s="263" t="s">
        <v>1964</v>
      </c>
      <c r="C32" s="263" t="s">
        <v>1964</v>
      </c>
      <c r="D32" s="300" t="s">
        <v>715</v>
      </c>
      <c r="E32" s="54" t="s">
        <v>2353</v>
      </c>
      <c r="F32" s="12"/>
      <c r="G32" s="12"/>
      <c r="H32" s="454"/>
      <c r="I32" s="1"/>
      <c r="J32" s="1"/>
      <c r="K32" s="1"/>
      <c r="L32" s="1"/>
      <c r="M32" s="1"/>
      <c r="N32" s="1"/>
      <c r="O32" s="1"/>
      <c r="P32" s="1"/>
      <c r="Q32" s="1"/>
      <c r="R32" s="1"/>
      <c r="S32" s="1"/>
      <c r="T32" s="2"/>
      <c r="U32" s="1"/>
      <c r="V32" s="511"/>
      <c r="W32" s="1"/>
      <c r="X32" s="1"/>
      <c r="Y32" s="1"/>
      <c r="Z32" s="1"/>
      <c r="AA32" s="1"/>
      <c r="AB32" s="1"/>
      <c r="AC32" s="1"/>
      <c r="AD32" s="2"/>
      <c r="AE32" s="1"/>
      <c r="AF32" s="1"/>
      <c r="AG32" s="1"/>
      <c r="AH32" s="2"/>
      <c r="AI32" s="2"/>
      <c r="AJ32" s="2"/>
      <c r="AK32" s="2"/>
      <c r="AL32" s="2"/>
      <c r="AM32" s="2"/>
      <c r="AN32" s="2"/>
      <c r="AO32" s="2"/>
      <c r="AP32" s="2"/>
      <c r="AQ32" s="2"/>
      <c r="AR32" s="5"/>
      <c r="AS32" s="21"/>
      <c r="AT32" s="5"/>
      <c r="AU32" s="21"/>
      <c r="AV32" s="5"/>
      <c r="AW32" s="21"/>
      <c r="AX32" s="5"/>
      <c r="AY32" s="21"/>
      <c r="AZ32" s="5"/>
      <c r="BA32" s="2"/>
      <c r="BB32" s="5"/>
      <c r="BC32" s="35"/>
      <c r="BD32" s="5"/>
      <c r="BE32" s="2"/>
      <c r="BF32" s="5"/>
      <c r="BG32" s="2"/>
      <c r="BH32" s="5"/>
      <c r="BI32" s="2"/>
      <c r="BJ32" s="5"/>
      <c r="BK32" s="2"/>
      <c r="BL32" s="5"/>
      <c r="BM32" s="2"/>
      <c r="BN32" s="5"/>
      <c r="BO32" s="2"/>
      <c r="BP32" s="5"/>
      <c r="BQ32" s="2"/>
      <c r="BR32" s="5"/>
      <c r="BS32" s="2"/>
      <c r="BT32" s="2"/>
      <c r="BU32" s="2"/>
      <c r="BV32" s="2"/>
      <c r="BW32" s="2"/>
      <c r="BX32" s="2"/>
      <c r="BY32" s="2"/>
      <c r="BZ32" s="5"/>
      <c r="CA32" s="2"/>
      <c r="CB32" s="5"/>
      <c r="CC32" s="2"/>
      <c r="CD32" s="5"/>
      <c r="CE32" s="2"/>
      <c r="CF32" s="5"/>
      <c r="CG32" s="2"/>
      <c r="CH32" s="5"/>
      <c r="CI32" s="2"/>
      <c r="CJ32" s="5"/>
      <c r="CK32" s="2"/>
      <c r="CL32" s="5"/>
      <c r="CM32" s="2"/>
      <c r="CN32" s="5"/>
      <c r="CO32" s="2"/>
      <c r="CP32" s="5"/>
      <c r="CQ32" s="2"/>
      <c r="CR32" s="5"/>
      <c r="CS32" s="2"/>
      <c r="CT32" s="5"/>
      <c r="CU32" s="2"/>
      <c r="CV32" s="5"/>
      <c r="CW32" s="2"/>
      <c r="CX32" s="5"/>
      <c r="CY32" s="2"/>
      <c r="CZ32" s="5"/>
      <c r="DA32" s="2"/>
      <c r="DB32" s="5"/>
      <c r="DC32" s="2"/>
      <c r="DD32" s="5"/>
      <c r="DE32" s="2"/>
      <c r="DF32" s="5"/>
      <c r="DG32" s="21"/>
      <c r="DH32" s="5"/>
      <c r="DI32" s="2"/>
      <c r="DJ32" s="5"/>
      <c r="DK32" s="35"/>
      <c r="DL32" s="5"/>
      <c r="DM32" s="35"/>
      <c r="DN32" s="5"/>
      <c r="DO32" s="2"/>
      <c r="DP32" s="2"/>
      <c r="DQ32" s="2"/>
      <c r="DR32" s="2"/>
      <c r="DS32" s="1"/>
      <c r="DT32" s="5"/>
      <c r="DU32" s="2"/>
      <c r="DV32" s="2"/>
      <c r="DW32" s="2"/>
      <c r="DX32" s="2"/>
      <c r="DY32" s="2"/>
      <c r="DZ32" s="5"/>
      <c r="EA32" s="2"/>
      <c r="EB32" s="2"/>
      <c r="EC32" s="2"/>
      <c r="ED32" s="2"/>
      <c r="EE32" s="2"/>
      <c r="EF32" s="2"/>
      <c r="EG32" s="2"/>
      <c r="EH32" s="2"/>
      <c r="EI32" s="2"/>
      <c r="EJ32" s="2"/>
      <c r="EK32" s="2"/>
      <c r="EL32" s="5"/>
      <c r="EM32" s="1"/>
      <c r="EN32" s="2"/>
      <c r="EO32" s="2"/>
      <c r="EP32" s="2"/>
      <c r="EQ32" s="2"/>
      <c r="ES32" s="796"/>
      <c r="EU32" s="290" t="e">
        <f>SUM(DO32:EK32)+BI32+SUMIF(#REF!,1,AS32:AX32)</f>
        <v>#REF!</v>
      </c>
      <c r="EV32" s="290" t="e">
        <f>SUM(DO32:EK32)+SUMIF(#REF!,1,AS32:AX32)+SUMIF(#REF!,1,BC32:BH32)+IF(IDENT!$R$19="NON",SUM('3-SA'!BA32:BB32),0)+IF(IDENT!$R$20="NON",SUM('3-SA'!CA32:CB32,'3-SA'!DA32:DL32),0)+IF(IDENT!$R$21="NON",SUM('3-SA'!BM32:BZ32),0)</f>
        <v>#REF!</v>
      </c>
    </row>
    <row r="33" spans="1:152" x14ac:dyDescent="0.25">
      <c r="A33" s="46">
        <v>0</v>
      </c>
      <c r="B33" s="263"/>
      <c r="C33" s="263"/>
      <c r="D33" s="286" t="s">
        <v>2710</v>
      </c>
      <c r="E33" s="143" t="s">
        <v>2711</v>
      </c>
      <c r="F33" s="12"/>
      <c r="G33" s="12"/>
      <c r="H33" s="454"/>
      <c r="I33" s="1"/>
      <c r="J33" s="1"/>
      <c r="K33" s="1"/>
      <c r="L33" s="1"/>
      <c r="M33" s="1"/>
      <c r="N33" s="1"/>
      <c r="O33" s="1"/>
      <c r="P33" s="1"/>
      <c r="Q33" s="1"/>
      <c r="R33" s="1"/>
      <c r="S33" s="1"/>
      <c r="T33" s="1"/>
      <c r="U33" s="1"/>
      <c r="V33" s="511"/>
      <c r="W33" s="1"/>
      <c r="X33" s="1"/>
      <c r="Y33" s="1"/>
      <c r="Z33" s="1"/>
      <c r="AA33" s="1"/>
      <c r="AB33" s="1"/>
      <c r="AC33" s="1"/>
      <c r="AD33" s="2"/>
      <c r="AE33" s="1"/>
      <c r="AF33" s="1"/>
      <c r="AG33" s="1"/>
      <c r="AH33" s="2"/>
      <c r="AI33" s="2"/>
      <c r="AJ33" s="2"/>
      <c r="AK33" s="2"/>
      <c r="AL33" s="2"/>
      <c r="AM33" s="2"/>
      <c r="AN33" s="2"/>
      <c r="AO33" s="2"/>
      <c r="AP33" s="2"/>
      <c r="AQ33" s="2"/>
      <c r="AR33" s="7"/>
      <c r="AS33" s="2"/>
      <c r="AT33" s="7"/>
      <c r="AU33" s="2"/>
      <c r="AV33" s="7"/>
      <c r="AW33" s="2"/>
      <c r="AX33" s="7"/>
      <c r="AY33" s="2"/>
      <c r="AZ33" s="7"/>
      <c r="BA33" s="2"/>
      <c r="BB33" s="7"/>
      <c r="BC33" s="2"/>
      <c r="BD33" s="7"/>
      <c r="BE33" s="1"/>
      <c r="BF33" s="7"/>
      <c r="BG33" s="1"/>
      <c r="BH33" s="7"/>
      <c r="BI33" s="1"/>
      <c r="BJ33" s="7"/>
      <c r="BK33" s="2"/>
      <c r="BL33" s="7"/>
      <c r="BM33" s="2"/>
      <c r="BN33" s="7"/>
      <c r="BO33" s="2"/>
      <c r="BP33" s="7"/>
      <c r="BQ33" s="2"/>
      <c r="BR33" s="7"/>
      <c r="BS33" s="2"/>
      <c r="BT33" s="2"/>
      <c r="BU33" s="2"/>
      <c r="BV33" s="2"/>
      <c r="BW33" s="2"/>
      <c r="BX33" s="2"/>
      <c r="BY33" s="2"/>
      <c r="BZ33" s="7"/>
      <c r="CA33" s="2"/>
      <c r="CB33" s="7"/>
      <c r="CC33" s="2"/>
      <c r="CD33" s="7"/>
      <c r="CE33" s="2"/>
      <c r="CF33" s="7"/>
      <c r="CG33" s="2"/>
      <c r="CH33" s="7"/>
      <c r="CI33" s="2"/>
      <c r="CJ33" s="7"/>
      <c r="CK33" s="2"/>
      <c r="CL33" s="7"/>
      <c r="CM33" s="2"/>
      <c r="CN33" s="7"/>
      <c r="CO33" s="2"/>
      <c r="CP33" s="7"/>
      <c r="CQ33" s="2"/>
      <c r="CR33" s="7"/>
      <c r="CS33" s="2"/>
      <c r="CT33" s="7"/>
      <c r="CU33" s="2"/>
      <c r="CV33" s="7"/>
      <c r="CW33" s="2"/>
      <c r="CX33" s="7"/>
      <c r="CY33" s="2"/>
      <c r="CZ33" s="7"/>
      <c r="DA33" s="2"/>
      <c r="DB33" s="7"/>
      <c r="DC33" s="1"/>
      <c r="DD33" s="7"/>
      <c r="DE33" s="2"/>
      <c r="DF33" s="7"/>
      <c r="DG33" s="2"/>
      <c r="DH33" s="7"/>
      <c r="DI33" s="2"/>
      <c r="DJ33" s="7"/>
      <c r="DK33" s="2"/>
      <c r="DL33" s="7"/>
      <c r="DM33" s="2"/>
      <c r="DN33" s="7"/>
      <c r="DO33" s="2"/>
      <c r="DP33" s="2"/>
      <c r="DQ33" s="2"/>
      <c r="DR33" s="2"/>
      <c r="DS33" s="1"/>
      <c r="DT33" s="7"/>
      <c r="DU33" s="2"/>
      <c r="DV33" s="1"/>
      <c r="DW33" s="2"/>
      <c r="DX33" s="35"/>
      <c r="DY33" s="1"/>
      <c r="DZ33" s="7"/>
      <c r="EA33" s="2"/>
      <c r="EB33" s="2"/>
      <c r="EC33" s="2"/>
      <c r="ED33" s="2"/>
      <c r="EE33" s="2"/>
      <c r="EF33" s="2"/>
      <c r="EG33" s="2"/>
      <c r="EH33" s="2"/>
      <c r="EI33" s="2"/>
      <c r="EJ33" s="2"/>
      <c r="EK33" s="2"/>
      <c r="EL33" s="7"/>
      <c r="EM33" s="1"/>
      <c r="EN33" s="2"/>
      <c r="EO33" s="2"/>
      <c r="EP33" s="2"/>
      <c r="EQ33" s="2"/>
      <c r="ES33" s="796"/>
      <c r="EU33" s="290" t="e">
        <f>SUM(DO33:EK33)+BI33+SUMIF(#REF!,1,AS33:AX33)</f>
        <v>#REF!</v>
      </c>
      <c r="EV33" s="290" t="e">
        <f>SUM(DO33:EK33)+SUMIF(#REF!,1,AS33:AX33)+SUMIF(#REF!,1,BC33:BH33)+IF(IDENT!$R$19="NON",SUM('3-SA'!BA33:BB33),0)+IF(IDENT!$R$20="NON",SUM('3-SA'!CA33:CB33,'3-SA'!DA33:DL33),0)+IF(IDENT!$R$21="NON",SUM('3-SA'!BM33:BZ33),0)</f>
        <v>#REF!</v>
      </c>
    </row>
    <row r="34" spans="1:152" x14ac:dyDescent="0.25">
      <c r="A34" s="46"/>
      <c r="B34" s="263" t="s">
        <v>1648</v>
      </c>
      <c r="C34" s="263" t="s">
        <v>1964</v>
      </c>
      <c r="D34" s="300" t="s">
        <v>903</v>
      </c>
      <c r="E34" s="54" t="s">
        <v>2354</v>
      </c>
      <c r="F34" s="12"/>
      <c r="G34" s="12"/>
      <c r="H34" s="454"/>
      <c r="I34" s="1"/>
      <c r="J34" s="1"/>
      <c r="K34" s="2"/>
      <c r="L34" s="2"/>
      <c r="M34" s="2"/>
      <c r="N34" s="2"/>
      <c r="O34" s="2"/>
      <c r="P34" s="2"/>
      <c r="Q34" s="2"/>
      <c r="R34" s="2"/>
      <c r="S34" s="2"/>
      <c r="T34" s="2"/>
      <c r="U34" s="2"/>
      <c r="V34" s="1"/>
      <c r="W34" s="1"/>
      <c r="X34" s="2"/>
      <c r="Y34" s="2"/>
      <c r="Z34" s="2"/>
      <c r="AA34" s="2"/>
      <c r="AB34" s="2"/>
      <c r="AC34" s="2"/>
      <c r="AD34" s="2"/>
      <c r="AE34" s="2"/>
      <c r="AF34" s="2"/>
      <c r="AG34" s="1"/>
      <c r="AH34" s="2"/>
      <c r="AI34" s="2"/>
      <c r="AJ34" s="2"/>
      <c r="AK34" s="2"/>
      <c r="AL34" s="2"/>
      <c r="AM34" s="1"/>
      <c r="AN34" s="2"/>
      <c r="AO34" s="2"/>
      <c r="AP34" s="2"/>
      <c r="AQ34" s="2"/>
      <c r="AR34" s="5"/>
      <c r="AS34" s="21"/>
      <c r="AT34" s="5"/>
      <c r="AU34" s="21"/>
      <c r="AV34" s="5"/>
      <c r="AW34" s="21"/>
      <c r="AX34" s="5"/>
      <c r="AY34" s="21"/>
      <c r="AZ34" s="5"/>
      <c r="BA34" s="2"/>
      <c r="BB34" s="5"/>
      <c r="BC34" s="35"/>
      <c r="BD34" s="5"/>
      <c r="BE34" s="2"/>
      <c r="BF34" s="5"/>
      <c r="BG34" s="2"/>
      <c r="BH34" s="5"/>
      <c r="BI34" s="2"/>
      <c r="BJ34" s="5"/>
      <c r="BK34" s="2"/>
      <c r="BL34" s="5"/>
      <c r="BM34" s="1"/>
      <c r="BN34" s="5"/>
      <c r="BO34" s="2"/>
      <c r="BP34" s="5"/>
      <c r="BQ34" s="1"/>
      <c r="BR34" s="5"/>
      <c r="BS34" s="2"/>
      <c r="BT34" s="2"/>
      <c r="BU34" s="2"/>
      <c r="BV34" s="2"/>
      <c r="BW34" s="2"/>
      <c r="BX34" s="2"/>
      <c r="BY34" s="1"/>
      <c r="BZ34" s="5"/>
      <c r="CA34" s="2"/>
      <c r="CB34" s="5"/>
      <c r="CC34" s="2"/>
      <c r="CD34" s="5"/>
      <c r="CE34" s="2"/>
      <c r="CF34" s="5"/>
      <c r="CG34" s="2"/>
      <c r="CH34" s="5"/>
      <c r="CI34" s="2"/>
      <c r="CJ34" s="5"/>
      <c r="CK34" s="2"/>
      <c r="CL34" s="5"/>
      <c r="CM34" s="2"/>
      <c r="CN34" s="5"/>
      <c r="CO34" s="2"/>
      <c r="CP34" s="5"/>
      <c r="CQ34" s="2"/>
      <c r="CR34" s="5"/>
      <c r="CS34" s="1"/>
      <c r="CT34" s="5"/>
      <c r="CU34" s="2"/>
      <c r="CV34" s="5"/>
      <c r="CW34" s="2"/>
      <c r="CX34" s="5"/>
      <c r="CY34" s="2"/>
      <c r="CZ34" s="5"/>
      <c r="DA34" s="2"/>
      <c r="DB34" s="5"/>
      <c r="DC34" s="2"/>
      <c r="DD34" s="5"/>
      <c r="DE34" s="2"/>
      <c r="DF34" s="5"/>
      <c r="DG34" s="27"/>
      <c r="DH34" s="5"/>
      <c r="DI34" s="1"/>
      <c r="DJ34" s="5"/>
      <c r="DK34" s="35"/>
      <c r="DL34" s="5"/>
      <c r="DM34" s="35"/>
      <c r="DN34" s="5"/>
      <c r="DO34" s="2"/>
      <c r="DP34" s="2"/>
      <c r="DQ34" s="2"/>
      <c r="DR34" s="2"/>
      <c r="DS34" s="1"/>
      <c r="DT34" s="5"/>
      <c r="DU34" s="2"/>
      <c r="DV34" s="2"/>
      <c r="DW34" s="2"/>
      <c r="DX34" s="2"/>
      <c r="DY34" s="2"/>
      <c r="DZ34" s="5"/>
      <c r="EA34" s="2"/>
      <c r="EB34" s="2"/>
      <c r="EC34" s="2"/>
      <c r="ED34" s="2"/>
      <c r="EE34" s="2"/>
      <c r="EF34" s="2"/>
      <c r="EG34" s="2"/>
      <c r="EH34" s="2"/>
      <c r="EI34" s="2"/>
      <c r="EJ34" s="2"/>
      <c r="EK34" s="2"/>
      <c r="EL34" s="5"/>
      <c r="EM34" s="1"/>
      <c r="EN34" s="2"/>
      <c r="EO34" s="2"/>
      <c r="EP34" s="2"/>
      <c r="EQ34" s="2"/>
      <c r="ES34" s="796"/>
      <c r="EU34" s="290" t="e">
        <f>SUM(DO34:EK34)+BI34+SUMIF(#REF!,1,AS34:AX34)</f>
        <v>#REF!</v>
      </c>
      <c r="EV34" s="290" t="e">
        <f>SUM(DO34:EK34)+SUMIF(#REF!,1,AS34:AX34)+SUMIF(#REF!,1,BC34:BH34)+IF(IDENT!$R$19="NON",SUM('3-SA'!BA34:BB34),0)+IF(IDENT!$R$20="NON",SUM('3-SA'!CA34:CB34,'3-SA'!DA34:DL34),0)+IF(IDENT!$R$21="NON",SUM('3-SA'!BM34:BZ34),0)</f>
        <v>#REF!</v>
      </c>
    </row>
    <row r="35" spans="1:152" x14ac:dyDescent="0.25">
      <c r="A35" s="46">
        <v>0</v>
      </c>
      <c r="B35" s="263"/>
      <c r="C35" s="263"/>
      <c r="D35" s="143" t="s">
        <v>2712</v>
      </c>
      <c r="E35" s="143" t="s">
        <v>2713</v>
      </c>
      <c r="F35" s="12"/>
      <c r="G35" s="12"/>
      <c r="H35" s="454"/>
      <c r="I35" s="1"/>
      <c r="J35" s="1"/>
      <c r="K35" s="2"/>
      <c r="L35" s="2"/>
      <c r="M35" s="2"/>
      <c r="N35" s="2"/>
      <c r="O35" s="2"/>
      <c r="P35" s="2"/>
      <c r="Q35" s="2"/>
      <c r="R35" s="2"/>
      <c r="S35" s="2"/>
      <c r="T35" s="2"/>
      <c r="U35" s="2"/>
      <c r="V35" s="1"/>
      <c r="W35" s="1"/>
      <c r="X35" s="2"/>
      <c r="Y35" s="2"/>
      <c r="Z35" s="2"/>
      <c r="AA35" s="2"/>
      <c r="AB35" s="2"/>
      <c r="AC35" s="2"/>
      <c r="AD35" s="2"/>
      <c r="AE35" s="2"/>
      <c r="AF35" s="2"/>
      <c r="AG35" s="1"/>
      <c r="AH35" s="2"/>
      <c r="AI35" s="2"/>
      <c r="AJ35" s="2"/>
      <c r="AK35" s="2"/>
      <c r="AL35" s="2"/>
      <c r="AM35" s="1"/>
      <c r="AN35" s="2"/>
      <c r="AO35" s="2"/>
      <c r="AP35" s="2"/>
      <c r="AQ35" s="2"/>
      <c r="AR35" s="7"/>
      <c r="AS35" s="2"/>
      <c r="AT35" s="7"/>
      <c r="AU35" s="2"/>
      <c r="AV35" s="7"/>
      <c r="AW35" s="2"/>
      <c r="AX35" s="7"/>
      <c r="AY35" s="2"/>
      <c r="AZ35" s="7"/>
      <c r="BA35" s="2"/>
      <c r="BB35" s="7"/>
      <c r="BC35" s="2"/>
      <c r="BD35" s="7"/>
      <c r="BE35" s="1"/>
      <c r="BF35" s="7"/>
      <c r="BG35" s="2"/>
      <c r="BH35" s="7"/>
      <c r="BI35" s="1"/>
      <c r="BJ35" s="7"/>
      <c r="BK35" s="2"/>
      <c r="BL35" s="7"/>
      <c r="BM35" s="1"/>
      <c r="BN35" s="7"/>
      <c r="BO35" s="2"/>
      <c r="BP35" s="7"/>
      <c r="BQ35" s="1"/>
      <c r="BR35" s="7"/>
      <c r="BS35" s="2"/>
      <c r="BT35" s="2"/>
      <c r="BU35" s="2"/>
      <c r="BV35" s="2"/>
      <c r="BW35" s="2"/>
      <c r="BX35" s="2"/>
      <c r="BY35" s="1"/>
      <c r="BZ35" s="7"/>
      <c r="CA35" s="2"/>
      <c r="CB35" s="7"/>
      <c r="CC35" s="2"/>
      <c r="CD35" s="7"/>
      <c r="CE35" s="2"/>
      <c r="CF35" s="7"/>
      <c r="CG35" s="2"/>
      <c r="CH35" s="7"/>
      <c r="CI35" s="2"/>
      <c r="CJ35" s="7"/>
      <c r="CK35" s="2"/>
      <c r="CL35" s="7"/>
      <c r="CM35" s="2"/>
      <c r="CN35" s="7"/>
      <c r="CO35" s="2"/>
      <c r="CP35" s="7"/>
      <c r="CQ35" s="2"/>
      <c r="CR35" s="7"/>
      <c r="CS35" s="1"/>
      <c r="CT35" s="7"/>
      <c r="CU35" s="2"/>
      <c r="CV35" s="7"/>
      <c r="CW35" s="2"/>
      <c r="CX35" s="7"/>
      <c r="CY35" s="2"/>
      <c r="CZ35" s="7"/>
      <c r="DA35" s="2"/>
      <c r="DB35" s="7"/>
      <c r="DC35" s="2"/>
      <c r="DD35" s="7"/>
      <c r="DE35" s="2"/>
      <c r="DF35" s="7"/>
      <c r="DG35" s="1"/>
      <c r="DH35" s="7"/>
      <c r="DI35" s="1"/>
      <c r="DJ35" s="7"/>
      <c r="DK35" s="2"/>
      <c r="DL35" s="7"/>
      <c r="DM35" s="2"/>
      <c r="DN35" s="7"/>
      <c r="DO35" s="2"/>
      <c r="DP35" s="2"/>
      <c r="DQ35" s="2"/>
      <c r="DR35" s="2"/>
      <c r="DS35" s="1"/>
      <c r="DT35" s="7"/>
      <c r="DU35" s="2"/>
      <c r="DV35" s="1"/>
      <c r="DW35" s="2"/>
      <c r="DX35" s="1"/>
      <c r="DY35" s="1"/>
      <c r="DZ35" s="7"/>
      <c r="EA35" s="2"/>
      <c r="EB35" s="2"/>
      <c r="EC35" s="2"/>
      <c r="ED35" s="2"/>
      <c r="EE35" s="2"/>
      <c r="EF35" s="2"/>
      <c r="EG35" s="2"/>
      <c r="EH35" s="2"/>
      <c r="EI35" s="2"/>
      <c r="EJ35" s="2"/>
      <c r="EK35" s="2"/>
      <c r="EL35" s="7"/>
      <c r="EM35" s="1"/>
      <c r="EN35" s="2"/>
      <c r="EO35" s="2"/>
      <c r="EP35" s="2"/>
      <c r="EQ35" s="2"/>
      <c r="ES35" s="796"/>
      <c r="EU35" s="290" t="e">
        <f>SUM(DO35:EK35)+BI35+SUMIF(#REF!,1,AS35:AX35)</f>
        <v>#REF!</v>
      </c>
      <c r="EV35" s="290" t="e">
        <f>SUM(DO35:EK35)+SUMIF(#REF!,1,AS35:AX35)+SUMIF(#REF!,1,BC35:BH35)+IF(IDENT!$R$19="NON",SUM('3-SA'!BA35:BB35),0)+IF(IDENT!$R$20="NON",SUM('3-SA'!CA35:CB35,'3-SA'!DA35:DL35),0)+IF(IDENT!$R$21="NON",SUM('3-SA'!BM35:BZ35),0)</f>
        <v>#REF!</v>
      </c>
    </row>
    <row r="36" spans="1:152" x14ac:dyDescent="0.25">
      <c r="A36" s="46"/>
      <c r="B36" s="263" t="s">
        <v>1837</v>
      </c>
      <c r="C36" s="263" t="s">
        <v>1964</v>
      </c>
      <c r="D36" s="650" t="s">
        <v>1064</v>
      </c>
      <c r="E36" s="190" t="s">
        <v>1845</v>
      </c>
      <c r="F36" s="12"/>
      <c r="G36" s="12"/>
      <c r="H36" s="454"/>
      <c r="I36" s="2"/>
      <c r="J36" s="2"/>
      <c r="K36" s="81" t="e">
        <f>IF(#REF!=1,$F$36-$O$36-SUM($AY$36:$AZ$36)-SUM($DA$36:$DB$36)-$DV$36-$DW$36,0)</f>
        <v>#REF!</v>
      </c>
      <c r="L36" s="2"/>
      <c r="M36" s="2"/>
      <c r="N36" s="81" t="e">
        <f>IF(#REF!=1,$F$36-$O$36-SUM($AY$36:$AZ$36)-SUM($DA$36:$DB$36)-$DV$36-$DW$36,0)</f>
        <v>#REF!</v>
      </c>
      <c r="O36" s="1"/>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5"/>
      <c r="AS36" s="21"/>
      <c r="AT36" s="5"/>
      <c r="AU36" s="21"/>
      <c r="AV36" s="5"/>
      <c r="AW36" s="21"/>
      <c r="AX36" s="5"/>
      <c r="AY36" s="27"/>
      <c r="AZ36" s="5"/>
      <c r="BA36" s="2"/>
      <c r="BB36" s="5"/>
      <c r="BC36" s="35"/>
      <c r="BD36" s="5"/>
      <c r="BE36" s="2"/>
      <c r="BF36" s="5"/>
      <c r="BG36" s="2"/>
      <c r="BH36" s="5"/>
      <c r="BI36" s="2"/>
      <c r="BJ36" s="5"/>
      <c r="BK36" s="2"/>
      <c r="BL36" s="5"/>
      <c r="BM36" s="2"/>
      <c r="BN36" s="5"/>
      <c r="BO36" s="2"/>
      <c r="BP36" s="5"/>
      <c r="BQ36" s="2"/>
      <c r="BR36" s="5"/>
      <c r="BS36" s="2"/>
      <c r="BT36" s="2"/>
      <c r="BU36" s="2"/>
      <c r="BV36" s="2"/>
      <c r="BW36" s="2"/>
      <c r="BX36" s="2"/>
      <c r="BY36" s="2"/>
      <c r="BZ36" s="5"/>
      <c r="CA36" s="2"/>
      <c r="CB36" s="5"/>
      <c r="CC36" s="2"/>
      <c r="CD36" s="5"/>
      <c r="CE36" s="2"/>
      <c r="CF36" s="5"/>
      <c r="CG36" s="2"/>
      <c r="CH36" s="5"/>
      <c r="CI36" s="2"/>
      <c r="CJ36" s="5"/>
      <c r="CK36" s="2"/>
      <c r="CL36" s="5"/>
      <c r="CM36" s="2"/>
      <c r="CN36" s="5"/>
      <c r="CO36" s="2"/>
      <c r="CP36" s="5"/>
      <c r="CQ36" s="2"/>
      <c r="CR36" s="5"/>
      <c r="CS36" s="2"/>
      <c r="CT36" s="5"/>
      <c r="CU36" s="2"/>
      <c r="CV36" s="5"/>
      <c r="CW36" s="2"/>
      <c r="CX36" s="5"/>
      <c r="CY36" s="2"/>
      <c r="CZ36" s="5"/>
      <c r="DA36" s="1"/>
      <c r="DB36" s="5"/>
      <c r="DC36" s="2"/>
      <c r="DD36" s="5"/>
      <c r="DE36" s="2"/>
      <c r="DF36" s="5"/>
      <c r="DG36" s="21"/>
      <c r="DH36" s="5"/>
      <c r="DI36" s="2"/>
      <c r="DJ36" s="5"/>
      <c r="DK36" s="35"/>
      <c r="DL36" s="5"/>
      <c r="DM36" s="35"/>
      <c r="DN36" s="5"/>
      <c r="DO36" s="2"/>
      <c r="DP36" s="2"/>
      <c r="DQ36" s="2"/>
      <c r="DR36" s="2"/>
      <c r="DS36" s="2"/>
      <c r="DT36" s="5"/>
      <c r="DU36" s="2"/>
      <c r="DV36" s="1"/>
      <c r="DW36" s="1"/>
      <c r="DX36" s="35"/>
      <c r="DY36" s="2"/>
      <c r="DZ36" s="5"/>
      <c r="EA36" s="2"/>
      <c r="EB36" s="2"/>
      <c r="EC36" s="2"/>
      <c r="ED36" s="2"/>
      <c r="EE36" s="2"/>
      <c r="EF36" s="2"/>
      <c r="EG36" s="2"/>
      <c r="EH36" s="2"/>
      <c r="EI36" s="2"/>
      <c r="EJ36" s="2"/>
      <c r="EK36" s="2"/>
      <c r="EL36" s="5"/>
      <c r="EM36" s="2"/>
      <c r="EN36" s="2"/>
      <c r="EO36" s="2"/>
      <c r="EP36" s="2"/>
      <c r="EQ36" s="2"/>
      <c r="ES36" s="796"/>
      <c r="EU36" s="290" t="e">
        <f>SUM(DO36:EK36)+BI36+SUMIF(#REF!,1,AS36:AX36)</f>
        <v>#REF!</v>
      </c>
      <c r="EV36" s="290" t="e">
        <f>SUM(DO36:EK36)+SUMIF(#REF!,1,AS36:AX36)+SUMIF(#REF!,1,BC36:BH36)+IF(IDENT!$R$19="NON",SUM('3-SA'!BA36:BB36),0)+IF(IDENT!$R$20="NON",SUM('3-SA'!CA36:CB36,'3-SA'!DA36:DL36),0)+IF(IDENT!$R$21="NON",SUM('3-SA'!BM36:BZ36),0)</f>
        <v>#REF!</v>
      </c>
    </row>
    <row r="37" spans="1:152" x14ac:dyDescent="0.25">
      <c r="A37" s="46"/>
      <c r="B37" s="263" t="s">
        <v>1837</v>
      </c>
      <c r="C37" s="263" t="s">
        <v>1964</v>
      </c>
      <c r="D37" s="650" t="s">
        <v>716</v>
      </c>
      <c r="E37" s="190" t="s">
        <v>1506</v>
      </c>
      <c r="F37" s="12"/>
      <c r="G37" s="12"/>
      <c r="H37" s="454"/>
      <c r="I37" s="2"/>
      <c r="J37" s="2"/>
      <c r="K37" s="81" t="e">
        <f>IF(#REF!=1,$F$37-$O$37,0)</f>
        <v>#REF!</v>
      </c>
      <c r="L37" s="2"/>
      <c r="M37" s="2"/>
      <c r="N37" s="81" t="e">
        <f>IF(#REF!=1,$F$37-$O$37,0)</f>
        <v>#REF!</v>
      </c>
      <c r="O37" s="1"/>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5"/>
      <c r="AS37" s="21"/>
      <c r="AT37" s="5"/>
      <c r="AU37" s="21"/>
      <c r="AV37" s="5"/>
      <c r="AW37" s="21"/>
      <c r="AX37" s="5"/>
      <c r="AY37" s="21"/>
      <c r="AZ37" s="5"/>
      <c r="BA37" s="2"/>
      <c r="BB37" s="5"/>
      <c r="BC37" s="35"/>
      <c r="BD37" s="5"/>
      <c r="BE37" s="2"/>
      <c r="BF37" s="5"/>
      <c r="BG37" s="2"/>
      <c r="BH37" s="5"/>
      <c r="BI37" s="2"/>
      <c r="BJ37" s="5"/>
      <c r="BK37" s="2"/>
      <c r="BL37" s="5"/>
      <c r="BM37" s="274"/>
      <c r="BN37" s="5"/>
      <c r="BO37" s="274"/>
      <c r="BP37" s="5"/>
      <c r="BQ37" s="274"/>
      <c r="BR37" s="5"/>
      <c r="BS37" s="274"/>
      <c r="BT37" s="274"/>
      <c r="BU37" s="274"/>
      <c r="BV37" s="274"/>
      <c r="BW37" s="274"/>
      <c r="BX37" s="274"/>
      <c r="BY37" s="274"/>
      <c r="BZ37" s="5"/>
      <c r="CA37" s="2"/>
      <c r="CB37" s="5"/>
      <c r="CC37" s="2"/>
      <c r="CD37" s="5"/>
      <c r="CE37" s="2"/>
      <c r="CF37" s="5"/>
      <c r="CG37" s="2"/>
      <c r="CH37" s="5"/>
      <c r="CI37" s="2"/>
      <c r="CJ37" s="5"/>
      <c r="CK37" s="2"/>
      <c r="CL37" s="5"/>
      <c r="CM37" s="2"/>
      <c r="CN37" s="5"/>
      <c r="CO37" s="2"/>
      <c r="CP37" s="5"/>
      <c r="CQ37" s="2"/>
      <c r="CR37" s="5"/>
      <c r="CS37" s="2"/>
      <c r="CT37" s="5"/>
      <c r="CU37" s="2"/>
      <c r="CV37" s="5"/>
      <c r="CW37" s="2"/>
      <c r="CX37" s="5"/>
      <c r="CY37" s="2"/>
      <c r="CZ37" s="5"/>
      <c r="DA37" s="274"/>
      <c r="DB37" s="5"/>
      <c r="DC37" s="274"/>
      <c r="DD37" s="5"/>
      <c r="DE37" s="2"/>
      <c r="DF37" s="5"/>
      <c r="DG37" s="21"/>
      <c r="DH37" s="5"/>
      <c r="DI37" s="2"/>
      <c r="DJ37" s="5"/>
      <c r="DK37" s="35"/>
      <c r="DL37" s="5"/>
      <c r="DM37" s="35"/>
      <c r="DN37" s="5"/>
      <c r="DO37" s="2"/>
      <c r="DP37" s="2"/>
      <c r="DQ37" s="2"/>
      <c r="DR37" s="2"/>
      <c r="DS37" s="2"/>
      <c r="DT37" s="5"/>
      <c r="DU37" s="274"/>
      <c r="DV37" s="274"/>
      <c r="DW37" s="274"/>
      <c r="DX37" s="35"/>
      <c r="DY37" s="2"/>
      <c r="DZ37" s="5"/>
      <c r="EA37" s="2"/>
      <c r="EB37" s="2"/>
      <c r="EC37" s="2"/>
      <c r="ED37" s="2"/>
      <c r="EE37" s="2"/>
      <c r="EF37" s="2"/>
      <c r="EG37" s="2"/>
      <c r="EH37" s="2"/>
      <c r="EI37" s="2"/>
      <c r="EJ37" s="2"/>
      <c r="EK37" s="2"/>
      <c r="EL37" s="5"/>
      <c r="EM37" s="2"/>
      <c r="EN37" s="2"/>
      <c r="EO37" s="2"/>
      <c r="EP37" s="2"/>
      <c r="EQ37" s="2"/>
      <c r="ES37" s="796"/>
      <c r="EU37" s="290" t="e">
        <f>SUM(DO37:EK37)+BI37+SUMIF(#REF!,1,AS37:AX37)</f>
        <v>#REF!</v>
      </c>
      <c r="EV37" s="290" t="e">
        <f>SUM(DO37:EK37)+SUMIF(#REF!,1,AS37:AX37)+SUMIF(#REF!,1,BC37:BH37)+IF(IDENT!$R$19="NON",SUM('3-SA'!BA37:BB37),0)+IF(IDENT!$R$20="NON",SUM('3-SA'!CA37:CB37,'3-SA'!DA37:DL37),0)+IF(IDENT!$R$21="NON",SUM('3-SA'!BM37:BZ37),0)</f>
        <v>#REF!</v>
      </c>
    </row>
    <row r="38" spans="1:152" x14ac:dyDescent="0.25">
      <c r="A38" s="46"/>
      <c r="B38" s="263" t="s">
        <v>1837</v>
      </c>
      <c r="C38" s="263" t="s">
        <v>1964</v>
      </c>
      <c r="D38" s="650" t="s">
        <v>717</v>
      </c>
      <c r="E38" s="190" t="s">
        <v>2525</v>
      </c>
      <c r="F38" s="12"/>
      <c r="G38" s="12"/>
      <c r="H38" s="454"/>
      <c r="I38" s="2"/>
      <c r="J38" s="2"/>
      <c r="K38" s="2"/>
      <c r="L38" s="2"/>
      <c r="M38" s="2"/>
      <c r="N38" s="2"/>
      <c r="O38" s="2"/>
      <c r="P38" s="2"/>
      <c r="Q38" s="2"/>
      <c r="R38" s="2"/>
      <c r="S38" s="2"/>
      <c r="T38" s="2"/>
      <c r="U38" s="2"/>
      <c r="V38" s="2"/>
      <c r="W38" s="2"/>
      <c r="X38" s="81" t="e">
        <f>IF(#REF!=1,$F$38-$Z$38,0)</f>
        <v>#REF!</v>
      </c>
      <c r="Y38" s="81" t="e">
        <f>IF(#REF!=1,$F$38-$Z$38,0)</f>
        <v>#REF!</v>
      </c>
      <c r="Z38" s="1"/>
      <c r="AA38" s="2"/>
      <c r="AB38" s="2"/>
      <c r="AC38" s="2"/>
      <c r="AD38" s="2"/>
      <c r="AE38" s="2"/>
      <c r="AF38" s="2"/>
      <c r="AG38" s="2"/>
      <c r="AH38" s="2"/>
      <c r="AI38" s="2"/>
      <c r="AJ38" s="2"/>
      <c r="AK38" s="2"/>
      <c r="AL38" s="2"/>
      <c r="AM38" s="2"/>
      <c r="AN38" s="2"/>
      <c r="AO38" s="2"/>
      <c r="AP38" s="2"/>
      <c r="AQ38" s="2"/>
      <c r="AR38" s="5"/>
      <c r="AS38" s="21"/>
      <c r="AT38" s="5"/>
      <c r="AU38" s="21"/>
      <c r="AV38" s="5"/>
      <c r="AW38" s="21"/>
      <c r="AX38" s="5"/>
      <c r="AY38" s="21"/>
      <c r="AZ38" s="5"/>
      <c r="BA38" s="2"/>
      <c r="BB38" s="5"/>
      <c r="BC38" s="35"/>
      <c r="BD38" s="5"/>
      <c r="BE38" s="2"/>
      <c r="BF38" s="5"/>
      <c r="BG38" s="2"/>
      <c r="BH38" s="5"/>
      <c r="BI38" s="2"/>
      <c r="BJ38" s="5"/>
      <c r="BK38" s="2"/>
      <c r="BL38" s="5"/>
      <c r="BM38" s="274"/>
      <c r="BN38" s="5"/>
      <c r="BO38" s="274"/>
      <c r="BP38" s="5"/>
      <c r="BQ38" s="274"/>
      <c r="BR38" s="5"/>
      <c r="BS38" s="274"/>
      <c r="BT38" s="274"/>
      <c r="BU38" s="274"/>
      <c r="BV38" s="274"/>
      <c r="BW38" s="274"/>
      <c r="BX38" s="274"/>
      <c r="BY38" s="274"/>
      <c r="BZ38" s="5"/>
      <c r="CA38" s="2"/>
      <c r="CB38" s="5"/>
      <c r="CC38" s="2"/>
      <c r="CD38" s="5"/>
      <c r="CE38" s="2"/>
      <c r="CF38" s="5"/>
      <c r="CG38" s="2"/>
      <c r="CH38" s="5"/>
      <c r="CI38" s="2"/>
      <c r="CJ38" s="5"/>
      <c r="CK38" s="2"/>
      <c r="CL38" s="5"/>
      <c r="CM38" s="2"/>
      <c r="CN38" s="5"/>
      <c r="CO38" s="2"/>
      <c r="CP38" s="5"/>
      <c r="CQ38" s="2"/>
      <c r="CR38" s="5"/>
      <c r="CS38" s="2"/>
      <c r="CT38" s="5"/>
      <c r="CU38" s="2"/>
      <c r="CV38" s="5"/>
      <c r="CW38" s="2"/>
      <c r="CX38" s="5"/>
      <c r="CY38" s="2"/>
      <c r="CZ38" s="5"/>
      <c r="DA38" s="274"/>
      <c r="DB38" s="5"/>
      <c r="DC38" s="274"/>
      <c r="DD38" s="5"/>
      <c r="DE38" s="2"/>
      <c r="DF38" s="5"/>
      <c r="DG38" s="21"/>
      <c r="DH38" s="5"/>
      <c r="DI38" s="2"/>
      <c r="DJ38" s="5"/>
      <c r="DK38" s="35"/>
      <c r="DL38" s="5"/>
      <c r="DM38" s="35"/>
      <c r="DN38" s="5"/>
      <c r="DO38" s="2"/>
      <c r="DP38" s="2"/>
      <c r="DQ38" s="2"/>
      <c r="DR38" s="2"/>
      <c r="DS38" s="2"/>
      <c r="DT38" s="5"/>
      <c r="DU38" s="274"/>
      <c r="DV38" s="274"/>
      <c r="DW38" s="274"/>
      <c r="DX38" s="35"/>
      <c r="DY38" s="2"/>
      <c r="DZ38" s="5"/>
      <c r="EA38" s="2"/>
      <c r="EB38" s="2"/>
      <c r="EC38" s="2"/>
      <c r="ED38" s="2"/>
      <c r="EE38" s="2"/>
      <c r="EF38" s="2"/>
      <c r="EG38" s="2"/>
      <c r="EH38" s="2"/>
      <c r="EI38" s="2"/>
      <c r="EJ38" s="2"/>
      <c r="EK38" s="2"/>
      <c r="EL38" s="5"/>
      <c r="EM38" s="2"/>
      <c r="EN38" s="2"/>
      <c r="EO38" s="2"/>
      <c r="EP38" s="2"/>
      <c r="EQ38" s="2"/>
      <c r="ES38" s="796"/>
      <c r="EU38" s="290" t="e">
        <f>SUM(DO38:EK38)+BI38+SUMIF(#REF!,1,AS38:AX38)</f>
        <v>#REF!</v>
      </c>
      <c r="EV38" s="290" t="e">
        <f>SUM(DO38:EK38)+SUMIF(#REF!,1,AS38:AX38)+SUMIF(#REF!,1,BC38:BH38)+IF(IDENT!$R$19="NON",SUM('3-SA'!BA38:BB38),0)+IF(IDENT!$R$20="NON",SUM('3-SA'!CA38:CB38,'3-SA'!DA38:DL38),0)+IF(IDENT!$R$21="NON",SUM('3-SA'!BM38:BZ38),0)</f>
        <v>#REF!</v>
      </c>
    </row>
    <row r="39" spans="1:152" x14ac:dyDescent="0.25">
      <c r="A39" s="46"/>
      <c r="B39" s="392" t="s">
        <v>2343</v>
      </c>
      <c r="C39" s="263" t="s">
        <v>1044</v>
      </c>
      <c r="D39" s="300" t="s">
        <v>1369</v>
      </c>
      <c r="E39" s="54" t="s">
        <v>537</v>
      </c>
      <c r="F39" s="12"/>
      <c r="G39" s="12"/>
      <c r="H39" s="454"/>
      <c r="I39" s="1"/>
      <c r="J39" s="1"/>
      <c r="K39" s="1"/>
      <c r="L39" s="1"/>
      <c r="M39" s="1"/>
      <c r="N39" s="1"/>
      <c r="O39" s="1"/>
      <c r="P39" s="1"/>
      <c r="Q39" s="1"/>
      <c r="R39" s="1"/>
      <c r="S39" s="1"/>
      <c r="T39" s="2"/>
      <c r="U39" s="1"/>
      <c r="V39" s="1"/>
      <c r="W39" s="1"/>
      <c r="X39" s="1"/>
      <c r="Y39" s="1"/>
      <c r="Z39" s="1"/>
      <c r="AA39" s="1"/>
      <c r="AB39" s="1"/>
      <c r="AC39" s="1"/>
      <c r="AD39" s="2"/>
      <c r="AE39" s="1"/>
      <c r="AF39" s="1"/>
      <c r="AG39" s="1"/>
      <c r="AH39" s="1"/>
      <c r="AI39" s="1"/>
      <c r="AJ39" s="1"/>
      <c r="AK39" s="1"/>
      <c r="AL39" s="1"/>
      <c r="AM39" s="1"/>
      <c r="AN39" s="1"/>
      <c r="AO39" s="1"/>
      <c r="AP39" s="2"/>
      <c r="AQ39" s="2"/>
      <c r="AR39" s="5"/>
      <c r="AS39" s="27"/>
      <c r="AT39" s="5"/>
      <c r="AU39" s="27"/>
      <c r="AV39" s="5"/>
      <c r="AW39" s="27"/>
      <c r="AX39" s="5"/>
      <c r="AY39" s="27"/>
      <c r="AZ39" s="5"/>
      <c r="BA39" s="1"/>
      <c r="BB39" s="5"/>
      <c r="BC39" s="47"/>
      <c r="BD39" s="5"/>
      <c r="BE39" s="1"/>
      <c r="BF39" s="5"/>
      <c r="BG39" s="1"/>
      <c r="BH39" s="5"/>
      <c r="BI39" s="1"/>
      <c r="BJ39" s="5"/>
      <c r="BK39" s="1"/>
      <c r="BL39" s="5"/>
      <c r="BM39" s="1"/>
      <c r="BN39" s="5"/>
      <c r="BO39" s="2"/>
      <c r="BP39" s="5"/>
      <c r="BQ39" s="2"/>
      <c r="BR39" s="5"/>
      <c r="BS39" s="1"/>
      <c r="BT39" s="2"/>
      <c r="BU39" s="2"/>
      <c r="BV39" s="2"/>
      <c r="BW39" s="2"/>
      <c r="BX39" s="2"/>
      <c r="BY39" s="2"/>
      <c r="BZ39" s="5"/>
      <c r="CA39" s="1"/>
      <c r="CB39" s="5"/>
      <c r="CC39" s="1"/>
      <c r="CD39" s="5"/>
      <c r="CE39" s="1"/>
      <c r="CF39" s="5"/>
      <c r="CG39" s="1"/>
      <c r="CH39" s="5"/>
      <c r="CI39" s="1"/>
      <c r="CJ39" s="5"/>
      <c r="CK39" s="2"/>
      <c r="CL39" s="5"/>
      <c r="CM39" s="2"/>
      <c r="CN39" s="5"/>
      <c r="CO39" s="1"/>
      <c r="CP39" s="5"/>
      <c r="CQ39" s="2"/>
      <c r="CR39" s="5"/>
      <c r="CS39" s="1"/>
      <c r="CT39" s="5"/>
      <c r="CU39" s="1"/>
      <c r="CV39" s="5"/>
      <c r="CW39" s="1"/>
      <c r="CX39" s="5"/>
      <c r="CY39" s="2"/>
      <c r="CZ39" s="5"/>
      <c r="DA39" s="1"/>
      <c r="DB39" s="5"/>
      <c r="DC39" s="1"/>
      <c r="DD39" s="5"/>
      <c r="DE39" s="2"/>
      <c r="DF39" s="5"/>
      <c r="DG39" s="21"/>
      <c r="DH39" s="5"/>
      <c r="DI39" s="2"/>
      <c r="DJ39" s="5"/>
      <c r="DK39" s="35"/>
      <c r="DL39" s="5"/>
      <c r="DM39" s="47"/>
      <c r="DN39" s="5"/>
      <c r="DO39" s="2"/>
      <c r="DP39" s="1"/>
      <c r="DQ39" s="1"/>
      <c r="DR39" s="1"/>
      <c r="DS39" s="1"/>
      <c r="DT39" s="5"/>
      <c r="DU39" s="1"/>
      <c r="DV39" s="1"/>
      <c r="DW39" s="1"/>
      <c r="DX39" s="1"/>
      <c r="DY39" s="1"/>
      <c r="DZ39" s="5"/>
      <c r="EA39" s="1"/>
      <c r="EB39" s="1"/>
      <c r="EC39" s="1"/>
      <c r="ED39" s="1"/>
      <c r="EE39" s="1"/>
      <c r="EF39" s="1"/>
      <c r="EG39" s="1"/>
      <c r="EH39" s="1"/>
      <c r="EI39" s="1"/>
      <c r="EJ39" s="1"/>
      <c r="EK39" s="1"/>
      <c r="EL39" s="5"/>
      <c r="EM39" s="1"/>
      <c r="EN39" s="2"/>
      <c r="EO39" s="2"/>
      <c r="EP39" s="2"/>
      <c r="EQ39" s="2"/>
      <c r="ES39" s="796"/>
      <c r="EU39" s="290" t="e">
        <f>SUM(DO39:EK39)+BI39+SUMIF(#REF!,1,AS39:AX39)</f>
        <v>#REF!</v>
      </c>
      <c r="EV39" s="290" t="e">
        <f>SUM(DO39:EK39)+SUMIF(#REF!,1,AS39:AX39)+SUMIF(#REF!,1,BC39:BH39)+IF(IDENT!$R$19="NON",SUM('3-SA'!BA39:BB39),0)+IF(IDENT!$R$20="NON",SUM('3-SA'!CA39:CB39,'3-SA'!DA39:DL39),0)+IF(IDENT!$R$21="NON",SUM('3-SA'!BM39:BZ39),0)</f>
        <v>#REF!</v>
      </c>
    </row>
    <row r="40" spans="1:152" x14ac:dyDescent="0.25">
      <c r="A40" s="46"/>
      <c r="B40" s="263" t="s">
        <v>1837</v>
      </c>
      <c r="C40" s="263" t="s">
        <v>1964</v>
      </c>
      <c r="D40" s="300" t="s">
        <v>2203</v>
      </c>
      <c r="E40" s="54" t="s">
        <v>185</v>
      </c>
      <c r="F40" s="12"/>
      <c r="G40" s="12"/>
      <c r="H40" s="454"/>
      <c r="I40" s="1"/>
      <c r="J40" s="1"/>
      <c r="K40" s="1"/>
      <c r="L40" s="1"/>
      <c r="M40" s="1"/>
      <c r="N40" s="1"/>
      <c r="O40" s="1"/>
      <c r="P40" s="1"/>
      <c r="Q40" s="1"/>
      <c r="R40" s="1"/>
      <c r="S40" s="1"/>
      <c r="T40" s="2"/>
      <c r="U40" s="1"/>
      <c r="V40" s="1"/>
      <c r="W40" s="1"/>
      <c r="X40" s="1"/>
      <c r="Y40" s="1"/>
      <c r="Z40" s="1"/>
      <c r="AA40" s="1"/>
      <c r="AB40" s="1"/>
      <c r="AC40" s="1"/>
      <c r="AD40" s="2"/>
      <c r="AE40" s="1"/>
      <c r="AF40" s="1"/>
      <c r="AG40" s="1"/>
      <c r="AH40" s="2"/>
      <c r="AI40" s="2"/>
      <c r="AJ40" s="2"/>
      <c r="AK40" s="2"/>
      <c r="AL40" s="2"/>
      <c r="AM40" s="2"/>
      <c r="AN40" s="2"/>
      <c r="AO40" s="2"/>
      <c r="AP40" s="2"/>
      <c r="AQ40" s="2"/>
      <c r="AR40" s="5"/>
      <c r="AS40" s="21"/>
      <c r="AT40" s="5"/>
      <c r="AU40" s="21"/>
      <c r="AV40" s="5"/>
      <c r="AW40" s="21"/>
      <c r="AX40" s="5"/>
      <c r="AY40" s="21"/>
      <c r="AZ40" s="5"/>
      <c r="BA40" s="2"/>
      <c r="BB40" s="5"/>
      <c r="BC40" s="35"/>
      <c r="BD40" s="5"/>
      <c r="BE40" s="2"/>
      <c r="BF40" s="5"/>
      <c r="BG40" s="2"/>
      <c r="BH40" s="5"/>
      <c r="BI40" s="2"/>
      <c r="BJ40" s="5"/>
      <c r="BK40" s="2"/>
      <c r="BL40" s="5"/>
      <c r="BM40" s="2"/>
      <c r="BN40" s="5"/>
      <c r="BO40" s="2"/>
      <c r="BP40" s="5"/>
      <c r="BQ40" s="2"/>
      <c r="BR40" s="5"/>
      <c r="BS40" s="2"/>
      <c r="BT40" s="2"/>
      <c r="BU40" s="2"/>
      <c r="BV40" s="2"/>
      <c r="BW40" s="2"/>
      <c r="BX40" s="2"/>
      <c r="BY40" s="2"/>
      <c r="BZ40" s="5"/>
      <c r="CA40" s="2"/>
      <c r="CB40" s="5"/>
      <c r="CC40" s="2"/>
      <c r="CD40" s="5"/>
      <c r="CE40" s="2"/>
      <c r="CF40" s="5"/>
      <c r="CG40" s="2"/>
      <c r="CH40" s="5"/>
      <c r="CI40" s="2"/>
      <c r="CJ40" s="5"/>
      <c r="CK40" s="2"/>
      <c r="CL40" s="5"/>
      <c r="CM40" s="2"/>
      <c r="CN40" s="5"/>
      <c r="CO40" s="2"/>
      <c r="CP40" s="5"/>
      <c r="CQ40" s="2"/>
      <c r="CR40" s="5"/>
      <c r="CS40" s="2"/>
      <c r="CT40" s="5"/>
      <c r="CU40" s="2"/>
      <c r="CV40" s="5"/>
      <c r="CW40" s="2"/>
      <c r="CX40" s="5"/>
      <c r="CY40" s="2"/>
      <c r="CZ40" s="5"/>
      <c r="DA40" s="2"/>
      <c r="DB40" s="5"/>
      <c r="DC40" s="2"/>
      <c r="DD40" s="5"/>
      <c r="DE40" s="2"/>
      <c r="DF40" s="5"/>
      <c r="DG40" s="21"/>
      <c r="DH40" s="5"/>
      <c r="DI40" s="2"/>
      <c r="DJ40" s="5"/>
      <c r="DK40" s="35"/>
      <c r="DL40" s="5"/>
      <c r="DM40" s="35"/>
      <c r="DN40" s="5"/>
      <c r="DO40" s="2"/>
      <c r="DP40" s="2"/>
      <c r="DQ40" s="2"/>
      <c r="DR40" s="2"/>
      <c r="DS40" s="1"/>
      <c r="DT40" s="5"/>
      <c r="DU40" s="2"/>
      <c r="DV40" s="2"/>
      <c r="DW40" s="2"/>
      <c r="DX40" s="35"/>
      <c r="DY40" s="2"/>
      <c r="DZ40" s="5"/>
      <c r="EA40" s="2"/>
      <c r="EB40" s="2"/>
      <c r="EC40" s="2"/>
      <c r="ED40" s="2"/>
      <c r="EE40" s="2"/>
      <c r="EF40" s="2"/>
      <c r="EG40" s="2"/>
      <c r="EH40" s="2"/>
      <c r="EI40" s="2"/>
      <c r="EJ40" s="2"/>
      <c r="EK40" s="2"/>
      <c r="EL40" s="5"/>
      <c r="EM40" s="1"/>
      <c r="EN40" s="2"/>
      <c r="EO40" s="2"/>
      <c r="EP40" s="2"/>
      <c r="EQ40" s="2"/>
      <c r="ES40" s="796"/>
      <c r="EU40" s="290" t="e">
        <f>SUM(DO40:EK40)+BI40+SUMIF(#REF!,1,AS40:AX40)</f>
        <v>#REF!</v>
      </c>
      <c r="EV40" s="290" t="e">
        <f>SUM(DO40:EK40)+SUMIF(#REF!,1,AS40:AX40)+SUMIF(#REF!,1,BC40:BH40)+IF(IDENT!$R$19="NON",SUM('3-SA'!BA40:BB40),0)+IF(IDENT!$R$20="NON",SUM('3-SA'!CA40:CB40,'3-SA'!DA40:DL40),0)+IF(IDENT!$R$21="NON",SUM('3-SA'!BM40:BZ40),0)</f>
        <v>#REF!</v>
      </c>
    </row>
    <row r="41" spans="1:152" x14ac:dyDescent="0.25">
      <c r="A41" s="46"/>
      <c r="B41" s="263" t="s">
        <v>1837</v>
      </c>
      <c r="C41" s="263" t="s">
        <v>1964</v>
      </c>
      <c r="D41" s="581" t="s">
        <v>376</v>
      </c>
      <c r="E41" s="190" t="s">
        <v>1048</v>
      </c>
      <c r="F41" s="12"/>
      <c r="G41" s="12"/>
      <c r="H41" s="454"/>
      <c r="I41" s="2"/>
      <c r="J41" s="81" t="e">
        <f>IF(#REF!=1,$F$41-$AG$41,0)</f>
        <v>#REF!</v>
      </c>
      <c r="K41" s="2"/>
      <c r="L41" s="2"/>
      <c r="M41" s="2"/>
      <c r="N41" s="2"/>
      <c r="O41" s="2"/>
      <c r="P41" s="2"/>
      <c r="Q41" s="2"/>
      <c r="R41" s="2"/>
      <c r="S41" s="2"/>
      <c r="T41" s="2"/>
      <c r="U41" s="2"/>
      <c r="V41" s="2"/>
      <c r="W41" s="2"/>
      <c r="X41" s="2"/>
      <c r="Y41" s="2"/>
      <c r="Z41" s="2"/>
      <c r="AA41" s="2"/>
      <c r="AB41" s="2"/>
      <c r="AC41" s="2"/>
      <c r="AD41" s="2"/>
      <c r="AE41" s="2"/>
      <c r="AF41" s="2"/>
      <c r="AG41" s="1"/>
      <c r="AH41" s="2"/>
      <c r="AI41" s="2"/>
      <c r="AJ41" s="2"/>
      <c r="AK41" s="2"/>
      <c r="AL41" s="2"/>
      <c r="AM41" s="2"/>
      <c r="AN41" s="2"/>
      <c r="AO41" s="2"/>
      <c r="AP41" s="2"/>
      <c r="AQ41" s="2"/>
      <c r="AR41" s="5"/>
      <c r="AS41" s="21"/>
      <c r="AT41" s="5"/>
      <c r="AU41" s="21"/>
      <c r="AV41" s="5"/>
      <c r="AW41" s="21"/>
      <c r="AX41" s="5"/>
      <c r="AY41" s="21"/>
      <c r="AZ41" s="5"/>
      <c r="BA41" s="2"/>
      <c r="BB41" s="5"/>
      <c r="BC41" s="35"/>
      <c r="BD41" s="5"/>
      <c r="BE41" s="2"/>
      <c r="BF41" s="5"/>
      <c r="BG41" s="2"/>
      <c r="BH41" s="5"/>
      <c r="BI41" s="2"/>
      <c r="BJ41" s="5"/>
      <c r="BK41" s="2"/>
      <c r="BL41" s="5"/>
      <c r="BM41" s="2"/>
      <c r="BN41" s="5"/>
      <c r="BO41" s="2"/>
      <c r="BP41" s="5"/>
      <c r="BQ41" s="2"/>
      <c r="BR41" s="5"/>
      <c r="BS41" s="2"/>
      <c r="BT41" s="2"/>
      <c r="BU41" s="2"/>
      <c r="BV41" s="2"/>
      <c r="BW41" s="2"/>
      <c r="BX41" s="2"/>
      <c r="BY41" s="2"/>
      <c r="BZ41" s="5"/>
      <c r="CA41" s="2"/>
      <c r="CB41" s="5"/>
      <c r="CC41" s="2"/>
      <c r="CD41" s="5"/>
      <c r="CE41" s="2"/>
      <c r="CF41" s="5"/>
      <c r="CG41" s="2"/>
      <c r="CH41" s="5"/>
      <c r="CI41" s="2"/>
      <c r="CJ41" s="5"/>
      <c r="CK41" s="2"/>
      <c r="CL41" s="5"/>
      <c r="CM41" s="2"/>
      <c r="CN41" s="5"/>
      <c r="CO41" s="2"/>
      <c r="CP41" s="5"/>
      <c r="CQ41" s="2"/>
      <c r="CR41" s="5"/>
      <c r="CS41" s="2"/>
      <c r="CT41" s="5"/>
      <c r="CU41" s="2"/>
      <c r="CV41" s="5"/>
      <c r="CW41" s="2"/>
      <c r="CX41" s="5"/>
      <c r="CY41" s="2"/>
      <c r="CZ41" s="5"/>
      <c r="DA41" s="2"/>
      <c r="DB41" s="5"/>
      <c r="DC41" s="2"/>
      <c r="DD41" s="5"/>
      <c r="DE41" s="2"/>
      <c r="DF41" s="5"/>
      <c r="DG41" s="21"/>
      <c r="DH41" s="5"/>
      <c r="DI41" s="2"/>
      <c r="DJ41" s="5"/>
      <c r="DK41" s="35"/>
      <c r="DL41" s="5"/>
      <c r="DM41" s="35"/>
      <c r="DN41" s="5"/>
      <c r="DO41" s="2"/>
      <c r="DP41" s="2"/>
      <c r="DQ41" s="2"/>
      <c r="DR41" s="2"/>
      <c r="DS41" s="2"/>
      <c r="DT41" s="5"/>
      <c r="DU41" s="2"/>
      <c r="DV41" s="2"/>
      <c r="DW41" s="2"/>
      <c r="DX41" s="35"/>
      <c r="DY41" s="2"/>
      <c r="DZ41" s="5"/>
      <c r="EA41" s="2"/>
      <c r="EB41" s="2"/>
      <c r="EC41" s="2"/>
      <c r="ED41" s="2"/>
      <c r="EE41" s="2"/>
      <c r="EF41" s="2"/>
      <c r="EG41" s="2"/>
      <c r="EH41" s="2"/>
      <c r="EI41" s="2"/>
      <c r="EJ41" s="2"/>
      <c r="EK41" s="2"/>
      <c r="EL41" s="5"/>
      <c r="EM41" s="2"/>
      <c r="EN41" s="2"/>
      <c r="EO41" s="2"/>
      <c r="EP41" s="2"/>
      <c r="EQ41" s="2"/>
      <c r="ES41" s="796"/>
      <c r="EU41" s="290" t="e">
        <f>SUM(DO41:EK41)+BI41+SUMIF(#REF!,1,AS41:AX41)</f>
        <v>#REF!</v>
      </c>
      <c r="EV41" s="290" t="e">
        <f>SUM(DO41:EK41)+SUMIF(#REF!,1,AS41:AX41)+SUMIF(#REF!,1,BC41:BH41)+IF(IDENT!$R$19="NON",SUM('3-SA'!BA41:BB41),0)+IF(IDENT!$R$20="NON",SUM('3-SA'!CA41:CB41,'3-SA'!DA41:DL41),0)+IF(IDENT!$R$21="NON",SUM('3-SA'!BM41:BZ41),0)</f>
        <v>#REF!</v>
      </c>
    </row>
    <row r="42" spans="1:152" x14ac:dyDescent="0.25">
      <c r="A42" s="46"/>
      <c r="B42" s="392" t="s">
        <v>2343</v>
      </c>
      <c r="C42" s="263" t="s">
        <v>1044</v>
      </c>
      <c r="D42" s="305" t="s">
        <v>1224</v>
      </c>
      <c r="E42" s="54" t="s">
        <v>2185</v>
      </c>
      <c r="F42" s="12"/>
      <c r="G42" s="12"/>
      <c r="H42" s="454"/>
      <c r="I42" s="1"/>
      <c r="J42" s="1"/>
      <c r="K42" s="1"/>
      <c r="L42" s="1"/>
      <c r="M42" s="1"/>
      <c r="N42" s="1"/>
      <c r="O42" s="1"/>
      <c r="P42" s="1"/>
      <c r="Q42" s="1"/>
      <c r="R42" s="1"/>
      <c r="S42" s="1"/>
      <c r="T42" s="2"/>
      <c r="U42" s="1"/>
      <c r="V42" s="1"/>
      <c r="W42" s="1"/>
      <c r="X42" s="1"/>
      <c r="Y42" s="1"/>
      <c r="Z42" s="1"/>
      <c r="AA42" s="1"/>
      <c r="AB42" s="1"/>
      <c r="AC42" s="1"/>
      <c r="AD42" s="2"/>
      <c r="AE42" s="1"/>
      <c r="AF42" s="1"/>
      <c r="AG42" s="1"/>
      <c r="AH42" s="1"/>
      <c r="AI42" s="1"/>
      <c r="AJ42" s="1"/>
      <c r="AK42" s="1"/>
      <c r="AL42" s="1"/>
      <c r="AM42" s="1"/>
      <c r="AN42" s="1"/>
      <c r="AO42" s="1"/>
      <c r="AP42" s="2"/>
      <c r="AQ42" s="2"/>
      <c r="AR42" s="5"/>
      <c r="AS42" s="27"/>
      <c r="AT42" s="5"/>
      <c r="AU42" s="27"/>
      <c r="AV42" s="5"/>
      <c r="AW42" s="2"/>
      <c r="AX42" s="5"/>
      <c r="AY42" s="27"/>
      <c r="AZ42" s="5"/>
      <c r="BA42" s="1"/>
      <c r="BB42" s="5"/>
      <c r="BC42" s="47"/>
      <c r="BD42" s="5"/>
      <c r="BE42" s="1"/>
      <c r="BF42" s="5"/>
      <c r="BG42" s="1"/>
      <c r="BH42" s="5"/>
      <c r="BI42" s="1"/>
      <c r="BJ42" s="5"/>
      <c r="BK42" s="1"/>
      <c r="BL42" s="5"/>
      <c r="BM42" s="1"/>
      <c r="BN42" s="5"/>
      <c r="BO42" s="2"/>
      <c r="BP42" s="5"/>
      <c r="BQ42" s="2"/>
      <c r="BR42" s="5"/>
      <c r="BS42" s="1"/>
      <c r="BT42" s="2"/>
      <c r="BU42" s="2"/>
      <c r="BV42" s="2"/>
      <c r="BW42" s="2"/>
      <c r="BX42" s="2"/>
      <c r="BY42" s="2"/>
      <c r="BZ42" s="5"/>
      <c r="CA42" s="1"/>
      <c r="CB42" s="5"/>
      <c r="CC42" s="1"/>
      <c r="CD42" s="5"/>
      <c r="CE42" s="1"/>
      <c r="CF42" s="5"/>
      <c r="CG42" s="1"/>
      <c r="CH42" s="5"/>
      <c r="CI42" s="1"/>
      <c r="CJ42" s="5"/>
      <c r="CK42" s="2"/>
      <c r="CL42" s="5"/>
      <c r="CM42" s="2"/>
      <c r="CN42" s="5"/>
      <c r="CO42" s="1"/>
      <c r="CP42" s="5"/>
      <c r="CQ42" s="2"/>
      <c r="CR42" s="5"/>
      <c r="CS42" s="1"/>
      <c r="CT42" s="5"/>
      <c r="CU42" s="1"/>
      <c r="CV42" s="5"/>
      <c r="CW42" s="1"/>
      <c r="CX42" s="5"/>
      <c r="CY42" s="2"/>
      <c r="CZ42" s="5"/>
      <c r="DA42" s="1"/>
      <c r="DB42" s="5"/>
      <c r="DC42" s="1"/>
      <c r="DD42" s="5"/>
      <c r="DE42" s="2"/>
      <c r="DF42" s="5"/>
      <c r="DG42" s="21"/>
      <c r="DH42" s="5"/>
      <c r="DI42" s="2"/>
      <c r="DJ42" s="5"/>
      <c r="DK42" s="35"/>
      <c r="DL42" s="5"/>
      <c r="DM42" s="47"/>
      <c r="DN42" s="5"/>
      <c r="DO42" s="2"/>
      <c r="DP42" s="1"/>
      <c r="DQ42" s="1"/>
      <c r="DR42" s="1"/>
      <c r="DS42" s="1"/>
      <c r="DT42" s="5"/>
      <c r="DU42" s="1"/>
      <c r="DV42" s="1"/>
      <c r="DW42" s="1"/>
      <c r="DX42" s="1"/>
      <c r="DY42" s="1"/>
      <c r="DZ42" s="5"/>
      <c r="EA42" s="1"/>
      <c r="EB42" s="1"/>
      <c r="EC42" s="1"/>
      <c r="ED42" s="1"/>
      <c r="EE42" s="1"/>
      <c r="EF42" s="1"/>
      <c r="EG42" s="1"/>
      <c r="EH42" s="1"/>
      <c r="EI42" s="1"/>
      <c r="EJ42" s="1"/>
      <c r="EK42" s="1"/>
      <c r="EL42" s="5"/>
      <c r="EM42" s="1"/>
      <c r="EN42" s="2"/>
      <c r="EO42" s="2"/>
      <c r="EP42" s="2"/>
      <c r="EQ42" s="2"/>
      <c r="ES42" s="796"/>
      <c r="EU42" s="290" t="e">
        <f>SUM(DO42:EK42)+BI42+SUMIF(#REF!,1,AS42:AX42)</f>
        <v>#REF!</v>
      </c>
      <c r="EV42" s="290" t="e">
        <f>SUM(DO42:EK42)+SUMIF(#REF!,1,AS42:AX42)+SUMIF(#REF!,1,BC42:BH42)+IF(IDENT!$R$19="NON",SUM('3-SA'!BA42:BB42),0)+IF(IDENT!$R$20="NON",SUM('3-SA'!CA42:CB42,'3-SA'!DA42:DL42),0)+IF(IDENT!$R$21="NON",SUM('3-SA'!BM42:BZ42),0)</f>
        <v>#REF!</v>
      </c>
    </row>
    <row r="43" spans="1:152" x14ac:dyDescent="0.25">
      <c r="A43" s="46"/>
      <c r="B43" s="263" t="s">
        <v>1837</v>
      </c>
      <c r="C43" s="263" t="s">
        <v>1964</v>
      </c>
      <c r="D43" s="305" t="s">
        <v>2024</v>
      </c>
      <c r="E43" s="54" t="s">
        <v>1669</v>
      </c>
      <c r="F43" s="12"/>
      <c r="G43" s="12"/>
      <c r="H43" s="454"/>
      <c r="I43" s="1"/>
      <c r="J43" s="1"/>
      <c r="K43" s="1"/>
      <c r="L43" s="1"/>
      <c r="M43" s="1"/>
      <c r="N43" s="1"/>
      <c r="O43" s="1"/>
      <c r="P43" s="1"/>
      <c r="Q43" s="1"/>
      <c r="R43" s="1"/>
      <c r="S43" s="1"/>
      <c r="T43" s="2"/>
      <c r="U43" s="1"/>
      <c r="V43" s="86"/>
      <c r="W43" s="1"/>
      <c r="X43" s="1"/>
      <c r="Y43" s="1"/>
      <c r="Z43" s="1"/>
      <c r="AA43" s="1"/>
      <c r="AB43" s="1"/>
      <c r="AC43" s="1"/>
      <c r="AD43" s="2"/>
      <c r="AE43" s="1"/>
      <c r="AF43" s="1"/>
      <c r="AG43" s="1"/>
      <c r="AH43" s="2"/>
      <c r="AI43" s="2"/>
      <c r="AJ43" s="2"/>
      <c r="AK43" s="2"/>
      <c r="AL43" s="2"/>
      <c r="AM43" s="2"/>
      <c r="AN43" s="2"/>
      <c r="AO43" s="2"/>
      <c r="AP43" s="2"/>
      <c r="AQ43" s="2"/>
      <c r="AR43" s="5"/>
      <c r="AS43" s="21"/>
      <c r="AT43" s="5"/>
      <c r="AU43" s="21"/>
      <c r="AV43" s="5"/>
      <c r="AW43" s="21"/>
      <c r="AX43" s="5"/>
      <c r="AY43" s="21"/>
      <c r="AZ43" s="5"/>
      <c r="BA43" s="2"/>
      <c r="BB43" s="5"/>
      <c r="BC43" s="35"/>
      <c r="BD43" s="5"/>
      <c r="BE43" s="2"/>
      <c r="BF43" s="5"/>
      <c r="BG43" s="2"/>
      <c r="BH43" s="5"/>
      <c r="BI43" s="2"/>
      <c r="BJ43" s="5"/>
      <c r="BK43" s="2"/>
      <c r="BL43" s="5"/>
      <c r="BM43" s="2"/>
      <c r="BN43" s="5"/>
      <c r="BO43" s="2"/>
      <c r="BP43" s="5"/>
      <c r="BQ43" s="2"/>
      <c r="BR43" s="5"/>
      <c r="BS43" s="2"/>
      <c r="BT43" s="2"/>
      <c r="BU43" s="2"/>
      <c r="BV43" s="2"/>
      <c r="BW43" s="2"/>
      <c r="BX43" s="2"/>
      <c r="BY43" s="2"/>
      <c r="BZ43" s="5"/>
      <c r="CA43" s="2"/>
      <c r="CB43" s="5"/>
      <c r="CC43" s="2"/>
      <c r="CD43" s="5"/>
      <c r="CE43" s="2"/>
      <c r="CF43" s="5"/>
      <c r="CG43" s="2"/>
      <c r="CH43" s="5"/>
      <c r="CI43" s="1"/>
      <c r="CJ43" s="5"/>
      <c r="CK43" s="2"/>
      <c r="CL43" s="5"/>
      <c r="CM43" s="2"/>
      <c r="CN43" s="5"/>
      <c r="CO43" s="1"/>
      <c r="CP43" s="5"/>
      <c r="CQ43" s="2"/>
      <c r="CR43" s="5"/>
      <c r="CS43" s="2"/>
      <c r="CT43" s="5"/>
      <c r="CU43" s="2"/>
      <c r="CV43" s="5"/>
      <c r="CW43" s="2"/>
      <c r="CX43" s="5"/>
      <c r="CY43" s="2"/>
      <c r="CZ43" s="5"/>
      <c r="DA43" s="2"/>
      <c r="DB43" s="5"/>
      <c r="DC43" s="2"/>
      <c r="DD43" s="5"/>
      <c r="DE43" s="2"/>
      <c r="DF43" s="5"/>
      <c r="DG43" s="21"/>
      <c r="DH43" s="5"/>
      <c r="DI43" s="2"/>
      <c r="DJ43" s="5"/>
      <c r="DK43" s="35"/>
      <c r="DL43" s="5"/>
      <c r="DM43" s="35"/>
      <c r="DN43" s="5"/>
      <c r="DO43" s="2"/>
      <c r="DP43" s="2"/>
      <c r="DQ43" s="2"/>
      <c r="DR43" s="2"/>
      <c r="DS43" s="1"/>
      <c r="DT43" s="5"/>
      <c r="DU43" s="2"/>
      <c r="DV43" s="2"/>
      <c r="DW43" s="2"/>
      <c r="DX43" s="35"/>
      <c r="DY43" s="2"/>
      <c r="DZ43" s="5"/>
      <c r="EA43" s="2"/>
      <c r="EB43" s="2"/>
      <c r="EC43" s="2"/>
      <c r="ED43" s="2"/>
      <c r="EE43" s="2"/>
      <c r="EF43" s="2"/>
      <c r="EG43" s="2"/>
      <c r="EH43" s="2"/>
      <c r="EI43" s="2"/>
      <c r="EJ43" s="2"/>
      <c r="EK43" s="2"/>
      <c r="EL43" s="5"/>
      <c r="EM43" s="1"/>
      <c r="EN43" s="2"/>
      <c r="EO43" s="2"/>
      <c r="EP43" s="2"/>
      <c r="EQ43" s="2"/>
      <c r="ES43" s="796"/>
      <c r="EU43" s="290" t="e">
        <f>SUM(DO43:EK43)+BI43+SUMIF(#REF!,1,AS43:AX43)</f>
        <v>#REF!</v>
      </c>
      <c r="EV43" s="290" t="e">
        <f>SUM(DO43:EK43)+SUMIF(#REF!,1,AS43:AX43)+SUMIF(#REF!,1,BC43:BH43)+IF(IDENT!$R$19="NON",SUM('3-SA'!BA43:BB43),0)+IF(IDENT!$R$20="NON",SUM('3-SA'!CA43:CB43,'3-SA'!DA43:DL43),0)+IF(IDENT!$R$21="NON",SUM('3-SA'!BM43:BZ43),0)</f>
        <v>#REF!</v>
      </c>
    </row>
    <row r="44" spans="1:152" x14ac:dyDescent="0.25">
      <c r="A44" s="46"/>
      <c r="B44" s="263" t="s">
        <v>1837</v>
      </c>
      <c r="C44" s="263" t="s">
        <v>1964</v>
      </c>
      <c r="D44" s="305" t="s">
        <v>1684</v>
      </c>
      <c r="E44" s="54" t="s">
        <v>1359</v>
      </c>
      <c r="F44" s="12"/>
      <c r="G44" s="12"/>
      <c r="H44" s="454"/>
      <c r="I44" s="1"/>
      <c r="J44" s="1"/>
      <c r="K44" s="86"/>
      <c r="L44" s="1"/>
      <c r="M44" s="1"/>
      <c r="N44" s="1"/>
      <c r="O44" s="86"/>
      <c r="P44" s="1"/>
      <c r="Q44" s="1"/>
      <c r="R44" s="1"/>
      <c r="S44" s="1"/>
      <c r="T44" s="2"/>
      <c r="U44" s="1"/>
      <c r="V44" s="1"/>
      <c r="W44" s="1"/>
      <c r="X44" s="1"/>
      <c r="Y44" s="1"/>
      <c r="Z44" s="1"/>
      <c r="AA44" s="1"/>
      <c r="AB44" s="1"/>
      <c r="AC44" s="1"/>
      <c r="AD44" s="2"/>
      <c r="AE44" s="1"/>
      <c r="AF44" s="1"/>
      <c r="AG44" s="1"/>
      <c r="AH44" s="2"/>
      <c r="AI44" s="2"/>
      <c r="AJ44" s="2"/>
      <c r="AK44" s="2"/>
      <c r="AL44" s="2"/>
      <c r="AM44" s="2"/>
      <c r="AN44" s="2"/>
      <c r="AO44" s="2"/>
      <c r="AP44" s="2"/>
      <c r="AQ44" s="2"/>
      <c r="AR44" s="5"/>
      <c r="AS44" s="21"/>
      <c r="AT44" s="5"/>
      <c r="AU44" s="21"/>
      <c r="AV44" s="5"/>
      <c r="AW44" s="21"/>
      <c r="AX44" s="5"/>
      <c r="AY44" s="21"/>
      <c r="AZ44" s="5"/>
      <c r="BA44" s="2"/>
      <c r="BB44" s="5"/>
      <c r="BC44" s="35"/>
      <c r="BD44" s="5"/>
      <c r="BE44" s="2"/>
      <c r="BF44" s="5"/>
      <c r="BG44" s="2"/>
      <c r="BH44" s="5"/>
      <c r="BI44" s="2"/>
      <c r="BJ44" s="5"/>
      <c r="BK44" s="2"/>
      <c r="BL44" s="5"/>
      <c r="BM44" s="2"/>
      <c r="BN44" s="5"/>
      <c r="BO44" s="2"/>
      <c r="BP44" s="5"/>
      <c r="BQ44" s="2"/>
      <c r="BR44" s="5"/>
      <c r="BS44" s="2"/>
      <c r="BT44" s="2"/>
      <c r="BU44" s="2"/>
      <c r="BV44" s="2"/>
      <c r="BW44" s="2"/>
      <c r="BX44" s="2"/>
      <c r="BY44" s="2"/>
      <c r="BZ44" s="5"/>
      <c r="CA44" s="2"/>
      <c r="CB44" s="5"/>
      <c r="CC44" s="2"/>
      <c r="CD44" s="5"/>
      <c r="CE44" s="2"/>
      <c r="CF44" s="5"/>
      <c r="CG44" s="2"/>
      <c r="CH44" s="5"/>
      <c r="CI44" s="1"/>
      <c r="CJ44" s="5"/>
      <c r="CK44" s="2"/>
      <c r="CL44" s="5"/>
      <c r="CM44" s="2"/>
      <c r="CN44" s="5"/>
      <c r="CO44" s="1"/>
      <c r="CP44" s="5"/>
      <c r="CQ44" s="2"/>
      <c r="CR44" s="5"/>
      <c r="CS44" s="2"/>
      <c r="CT44" s="5"/>
      <c r="CU44" s="2"/>
      <c r="CV44" s="5"/>
      <c r="CW44" s="2"/>
      <c r="CX44" s="5"/>
      <c r="CY44" s="2"/>
      <c r="CZ44" s="5"/>
      <c r="DA44" s="2"/>
      <c r="DB44" s="5"/>
      <c r="DC44" s="2"/>
      <c r="DD44" s="5"/>
      <c r="DE44" s="2"/>
      <c r="DF44" s="5"/>
      <c r="DG44" s="21"/>
      <c r="DH44" s="5"/>
      <c r="DI44" s="2"/>
      <c r="DJ44" s="5"/>
      <c r="DK44" s="35"/>
      <c r="DL44" s="5"/>
      <c r="DM44" s="35"/>
      <c r="DN44" s="5"/>
      <c r="DO44" s="2"/>
      <c r="DP44" s="2"/>
      <c r="DQ44" s="2"/>
      <c r="DR44" s="2"/>
      <c r="DS44" s="1"/>
      <c r="DT44" s="5"/>
      <c r="DU44" s="2"/>
      <c r="DV44" s="2"/>
      <c r="DW44" s="2"/>
      <c r="DX44" s="35"/>
      <c r="DY44" s="2"/>
      <c r="DZ44" s="5"/>
      <c r="EA44" s="2"/>
      <c r="EB44" s="2"/>
      <c r="EC44" s="2"/>
      <c r="ED44" s="2"/>
      <c r="EE44" s="2"/>
      <c r="EF44" s="2"/>
      <c r="EG44" s="2"/>
      <c r="EH44" s="2"/>
      <c r="EI44" s="2"/>
      <c r="EJ44" s="2"/>
      <c r="EK44" s="2"/>
      <c r="EL44" s="5"/>
      <c r="EM44" s="1"/>
      <c r="EN44" s="2"/>
      <c r="EO44" s="2"/>
      <c r="EP44" s="2"/>
      <c r="EQ44" s="2"/>
      <c r="ES44" s="796"/>
      <c r="EU44" s="290" t="e">
        <f>SUM(DO44:EK44)+BI44+SUMIF(#REF!,1,AS44:AX44)</f>
        <v>#REF!</v>
      </c>
      <c r="EV44" s="290" t="e">
        <f>SUM(DO44:EK44)+SUMIF(#REF!,1,AS44:AX44)+SUMIF(#REF!,1,BC44:BH44)+IF(IDENT!$R$19="NON",SUM('3-SA'!BA44:BB44),0)+IF(IDENT!$R$20="NON",SUM('3-SA'!CA44:CB44,'3-SA'!DA44:DL44),0)+IF(IDENT!$R$21="NON",SUM('3-SA'!BM44:BZ44),0)</f>
        <v>#REF!</v>
      </c>
    </row>
    <row r="45" spans="1:152" x14ac:dyDescent="0.25">
      <c r="A45" s="46"/>
      <c r="B45" s="263" t="s">
        <v>1837</v>
      </c>
      <c r="C45" s="263" t="s">
        <v>1964</v>
      </c>
      <c r="D45" s="305" t="s">
        <v>2369</v>
      </c>
      <c r="E45" s="54" t="s">
        <v>695</v>
      </c>
      <c r="F45" s="12"/>
      <c r="G45" s="12"/>
      <c r="H45" s="454"/>
      <c r="I45" s="1"/>
      <c r="J45" s="1"/>
      <c r="K45" s="86"/>
      <c r="L45" s="1"/>
      <c r="M45" s="1"/>
      <c r="N45" s="1"/>
      <c r="O45" s="86"/>
      <c r="P45" s="1"/>
      <c r="Q45" s="1"/>
      <c r="R45" s="1"/>
      <c r="S45" s="1"/>
      <c r="T45" s="2"/>
      <c r="U45" s="1"/>
      <c r="V45" s="1"/>
      <c r="W45" s="1"/>
      <c r="X45" s="1"/>
      <c r="Y45" s="1"/>
      <c r="Z45" s="1"/>
      <c r="AA45" s="1"/>
      <c r="AB45" s="1"/>
      <c r="AC45" s="1"/>
      <c r="AD45" s="2"/>
      <c r="AE45" s="1"/>
      <c r="AF45" s="1"/>
      <c r="AG45" s="1"/>
      <c r="AH45" s="2"/>
      <c r="AI45" s="2"/>
      <c r="AJ45" s="2"/>
      <c r="AK45" s="2"/>
      <c r="AL45" s="2"/>
      <c r="AM45" s="2"/>
      <c r="AN45" s="2"/>
      <c r="AO45" s="2"/>
      <c r="AP45" s="2"/>
      <c r="AQ45" s="2"/>
      <c r="AR45" s="5"/>
      <c r="AS45" s="21"/>
      <c r="AT45" s="5"/>
      <c r="AU45" s="21"/>
      <c r="AV45" s="5"/>
      <c r="AW45" s="21"/>
      <c r="AX45" s="5"/>
      <c r="AY45" s="21"/>
      <c r="AZ45" s="5"/>
      <c r="BA45" s="2"/>
      <c r="BB45" s="5"/>
      <c r="BC45" s="35"/>
      <c r="BD45" s="5"/>
      <c r="BE45" s="2"/>
      <c r="BF45" s="5"/>
      <c r="BG45" s="2"/>
      <c r="BH45" s="5"/>
      <c r="BI45" s="2"/>
      <c r="BJ45" s="5"/>
      <c r="BK45" s="2"/>
      <c r="BL45" s="5"/>
      <c r="BM45" s="2"/>
      <c r="BN45" s="5"/>
      <c r="BO45" s="2"/>
      <c r="BP45" s="5"/>
      <c r="BQ45" s="2"/>
      <c r="BR45" s="5"/>
      <c r="BS45" s="2"/>
      <c r="BT45" s="2"/>
      <c r="BU45" s="2"/>
      <c r="BV45" s="2"/>
      <c r="BW45" s="2"/>
      <c r="BX45" s="2"/>
      <c r="BY45" s="2"/>
      <c r="BZ45" s="5"/>
      <c r="CA45" s="2"/>
      <c r="CB45" s="5"/>
      <c r="CC45" s="2"/>
      <c r="CD45" s="5"/>
      <c r="CE45" s="2"/>
      <c r="CF45" s="5"/>
      <c r="CG45" s="2"/>
      <c r="CH45" s="5"/>
      <c r="CI45" s="1"/>
      <c r="CJ45" s="5"/>
      <c r="CK45" s="2"/>
      <c r="CL45" s="5"/>
      <c r="CM45" s="2"/>
      <c r="CN45" s="5"/>
      <c r="CO45" s="1"/>
      <c r="CP45" s="5"/>
      <c r="CQ45" s="2"/>
      <c r="CR45" s="5"/>
      <c r="CS45" s="2"/>
      <c r="CT45" s="5"/>
      <c r="CU45" s="2"/>
      <c r="CV45" s="5"/>
      <c r="CW45" s="2"/>
      <c r="CX45" s="5"/>
      <c r="CY45" s="2"/>
      <c r="CZ45" s="5"/>
      <c r="DA45" s="2"/>
      <c r="DB45" s="5"/>
      <c r="DC45" s="2"/>
      <c r="DD45" s="5"/>
      <c r="DE45" s="2"/>
      <c r="DF45" s="5"/>
      <c r="DG45" s="21"/>
      <c r="DH45" s="5"/>
      <c r="DI45" s="2"/>
      <c r="DJ45" s="5"/>
      <c r="DK45" s="35"/>
      <c r="DL45" s="5"/>
      <c r="DM45" s="35"/>
      <c r="DN45" s="5"/>
      <c r="DO45" s="2"/>
      <c r="DP45" s="2"/>
      <c r="DQ45" s="2"/>
      <c r="DR45" s="2"/>
      <c r="DS45" s="1"/>
      <c r="DT45" s="5"/>
      <c r="DU45" s="2"/>
      <c r="DV45" s="2"/>
      <c r="DW45" s="2"/>
      <c r="DX45" s="35"/>
      <c r="DY45" s="2"/>
      <c r="DZ45" s="5"/>
      <c r="EA45" s="2"/>
      <c r="EB45" s="2"/>
      <c r="EC45" s="2"/>
      <c r="ED45" s="2"/>
      <c r="EE45" s="2"/>
      <c r="EF45" s="2"/>
      <c r="EG45" s="2"/>
      <c r="EH45" s="2"/>
      <c r="EI45" s="2"/>
      <c r="EJ45" s="2"/>
      <c r="EK45" s="2"/>
      <c r="EL45" s="5"/>
      <c r="EM45" s="1"/>
      <c r="EN45" s="2"/>
      <c r="EO45" s="2"/>
      <c r="EP45" s="2"/>
      <c r="EQ45" s="2"/>
      <c r="ES45" s="796"/>
      <c r="EU45" s="290" t="e">
        <f>SUM(DO45:EK45)+BI45+SUMIF(#REF!,1,AS45:AX45)</f>
        <v>#REF!</v>
      </c>
      <c r="EV45" s="290" t="e">
        <f>SUM(DO45:EK45)+SUMIF(#REF!,1,AS45:AX45)+SUMIF(#REF!,1,BC45:BH45)+IF(IDENT!$R$19="NON",SUM('3-SA'!BA45:BB45),0)+IF(IDENT!$R$20="NON",SUM('3-SA'!CA45:CB45,'3-SA'!DA45:DL45),0)+IF(IDENT!$R$21="NON",SUM('3-SA'!BM45:BZ45),0)</f>
        <v>#REF!</v>
      </c>
    </row>
    <row r="46" spans="1:152" x14ac:dyDescent="0.25">
      <c r="A46" s="46"/>
      <c r="B46" s="263" t="s">
        <v>1964</v>
      </c>
      <c r="C46" s="263" t="s">
        <v>1964</v>
      </c>
      <c r="D46" s="190">
        <v>60611</v>
      </c>
      <c r="E46" s="190" t="s">
        <v>530</v>
      </c>
      <c r="F46" s="12"/>
      <c r="G46" s="12"/>
      <c r="H46" s="454"/>
      <c r="I46" s="2"/>
      <c r="J46" s="2"/>
      <c r="K46" s="2"/>
      <c r="L46" s="2"/>
      <c r="M46" s="2"/>
      <c r="N46" s="2"/>
      <c r="O46" s="2"/>
      <c r="P46" s="2"/>
      <c r="Q46" s="2"/>
      <c r="R46" s="2"/>
      <c r="S46" s="2"/>
      <c r="T46" s="2"/>
      <c r="U46" s="2"/>
      <c r="V46" s="81" t="e">
        <f>IF(#REF!=1,$F$46-$AG$46,0)</f>
        <v>#REF!</v>
      </c>
      <c r="W46" s="2"/>
      <c r="X46" s="2"/>
      <c r="Y46" s="2"/>
      <c r="Z46" s="2"/>
      <c r="AA46" s="2"/>
      <c r="AB46" s="2"/>
      <c r="AC46" s="2"/>
      <c r="AD46" s="2"/>
      <c r="AE46" s="2"/>
      <c r="AF46" s="2"/>
      <c r="AG46" s="1"/>
      <c r="AH46" s="2"/>
      <c r="AI46" s="2"/>
      <c r="AJ46" s="2"/>
      <c r="AK46" s="2"/>
      <c r="AL46" s="2"/>
      <c r="AM46" s="2"/>
      <c r="AN46" s="2"/>
      <c r="AO46" s="2"/>
      <c r="AP46" s="2"/>
      <c r="AQ46" s="2"/>
      <c r="AR46" s="5"/>
      <c r="AS46" s="21"/>
      <c r="AT46" s="5"/>
      <c r="AU46" s="21"/>
      <c r="AV46" s="5"/>
      <c r="AW46" s="21"/>
      <c r="AX46" s="5"/>
      <c r="AY46" s="21"/>
      <c r="AZ46" s="5"/>
      <c r="BA46" s="2"/>
      <c r="BB46" s="5"/>
      <c r="BC46" s="35"/>
      <c r="BD46" s="5"/>
      <c r="BE46" s="2"/>
      <c r="BF46" s="5"/>
      <c r="BG46" s="2"/>
      <c r="BH46" s="5"/>
      <c r="BI46" s="2"/>
      <c r="BJ46" s="5"/>
      <c r="BK46" s="2"/>
      <c r="BL46" s="5"/>
      <c r="BM46" s="2"/>
      <c r="BN46" s="5"/>
      <c r="BO46" s="2"/>
      <c r="BP46" s="5"/>
      <c r="BQ46" s="2"/>
      <c r="BR46" s="5"/>
      <c r="BS46" s="2"/>
      <c r="BT46" s="2"/>
      <c r="BU46" s="2"/>
      <c r="BV46" s="2"/>
      <c r="BW46" s="2"/>
      <c r="BX46" s="2"/>
      <c r="BY46" s="2"/>
      <c r="BZ46" s="5"/>
      <c r="CA46" s="2"/>
      <c r="CB46" s="5"/>
      <c r="CC46" s="2"/>
      <c r="CD46" s="5"/>
      <c r="CE46" s="2"/>
      <c r="CF46" s="5"/>
      <c r="CG46" s="2"/>
      <c r="CH46" s="5"/>
      <c r="CI46" s="2"/>
      <c r="CJ46" s="5"/>
      <c r="CK46" s="2"/>
      <c r="CL46" s="5"/>
      <c r="CM46" s="2"/>
      <c r="CN46" s="5"/>
      <c r="CO46" s="2"/>
      <c r="CP46" s="5"/>
      <c r="CQ46" s="2"/>
      <c r="CR46" s="5"/>
      <c r="CS46" s="2"/>
      <c r="CT46" s="5"/>
      <c r="CU46" s="2"/>
      <c r="CV46" s="5"/>
      <c r="CW46" s="2"/>
      <c r="CX46" s="5"/>
      <c r="CY46" s="2"/>
      <c r="CZ46" s="5"/>
      <c r="DA46" s="2"/>
      <c r="DB46" s="5"/>
      <c r="DC46" s="2"/>
      <c r="DD46" s="5"/>
      <c r="DE46" s="2"/>
      <c r="DF46" s="5"/>
      <c r="DG46" s="21"/>
      <c r="DH46" s="5"/>
      <c r="DI46" s="2"/>
      <c r="DJ46" s="5"/>
      <c r="DK46" s="35"/>
      <c r="DL46" s="5"/>
      <c r="DM46" s="35"/>
      <c r="DN46" s="5"/>
      <c r="DO46" s="2"/>
      <c r="DP46" s="2"/>
      <c r="DQ46" s="2"/>
      <c r="DR46" s="2"/>
      <c r="DS46" s="2"/>
      <c r="DT46" s="5"/>
      <c r="DU46" s="2"/>
      <c r="DV46" s="2"/>
      <c r="DW46" s="2"/>
      <c r="DX46" s="2"/>
      <c r="DY46" s="2"/>
      <c r="DZ46" s="5"/>
      <c r="EA46" s="2"/>
      <c r="EB46" s="2"/>
      <c r="EC46" s="2"/>
      <c r="ED46" s="2"/>
      <c r="EE46" s="2"/>
      <c r="EF46" s="2"/>
      <c r="EG46" s="2"/>
      <c r="EH46" s="2"/>
      <c r="EI46" s="2"/>
      <c r="EJ46" s="2"/>
      <c r="EK46" s="2"/>
      <c r="EL46" s="5"/>
      <c r="EM46" s="2"/>
      <c r="EN46" s="2"/>
      <c r="EO46" s="2"/>
      <c r="EP46" s="2"/>
      <c r="EQ46" s="2"/>
      <c r="ES46" s="796"/>
      <c r="EU46" s="290" t="e">
        <f>SUM(DO46:EK46)+BI46+SUMIF(#REF!,1,AS46:AX46)</f>
        <v>#REF!</v>
      </c>
      <c r="EV46" s="290" t="e">
        <f>SUM(DO46:EK46)+SUMIF(#REF!,1,AS46:AX46)+SUMIF(#REF!,1,BC46:BH46)+IF(IDENT!$R$19="NON",SUM('3-SA'!BA46:BB46),0)+IF(IDENT!$R$20="NON",SUM('3-SA'!CA46:CB46,'3-SA'!DA46:DL46),0)+IF(IDENT!$R$21="NON",SUM('3-SA'!BM46:BZ46),0)</f>
        <v>#REF!</v>
      </c>
    </row>
    <row r="47" spans="1:152" x14ac:dyDescent="0.25">
      <c r="A47" s="46">
        <v>0</v>
      </c>
      <c r="B47" s="263"/>
      <c r="C47" s="263"/>
      <c r="D47" s="286" t="s">
        <v>2714</v>
      </c>
      <c r="E47" s="143" t="s">
        <v>2715</v>
      </c>
      <c r="F47" s="12"/>
      <c r="G47" s="12"/>
      <c r="H47" s="454"/>
      <c r="I47" s="2"/>
      <c r="J47" s="2"/>
      <c r="K47" s="2"/>
      <c r="L47" s="2"/>
      <c r="M47" s="2"/>
      <c r="N47" s="2"/>
      <c r="O47" s="2"/>
      <c r="P47" s="2"/>
      <c r="Q47" s="2"/>
      <c r="R47" s="2"/>
      <c r="S47" s="2"/>
      <c r="T47" s="2"/>
      <c r="U47" s="2"/>
      <c r="V47" s="81" t="e">
        <f>IF(#REF!=1,$F$47-$AG$47-SUM($BE$47:$BF$47)-SUM($BG$47:$BH$47)-SUM($BI$47:$BJ$47)-SUM($DC$47:$DD$47)-$DV$47,0)</f>
        <v>#REF!</v>
      </c>
      <c r="W47" s="2"/>
      <c r="X47" s="2"/>
      <c r="Y47" s="2"/>
      <c r="Z47" s="2"/>
      <c r="AA47" s="2"/>
      <c r="AB47" s="2"/>
      <c r="AC47" s="2"/>
      <c r="AD47" s="2"/>
      <c r="AE47" s="2"/>
      <c r="AF47" s="2"/>
      <c r="AG47" s="1"/>
      <c r="AH47" s="2"/>
      <c r="AI47" s="2"/>
      <c r="AJ47" s="2"/>
      <c r="AK47" s="2"/>
      <c r="AL47" s="2"/>
      <c r="AM47" s="2"/>
      <c r="AN47" s="2"/>
      <c r="AO47" s="2"/>
      <c r="AP47" s="2"/>
      <c r="AQ47" s="2"/>
      <c r="AR47" s="7"/>
      <c r="AS47" s="2"/>
      <c r="AT47" s="7"/>
      <c r="AU47" s="2"/>
      <c r="AV47" s="7"/>
      <c r="AW47" s="2"/>
      <c r="AX47" s="7"/>
      <c r="AY47" s="2"/>
      <c r="AZ47" s="7"/>
      <c r="BA47" s="2"/>
      <c r="BB47" s="7"/>
      <c r="BC47" s="2"/>
      <c r="BD47" s="7"/>
      <c r="BE47" s="1"/>
      <c r="BF47" s="7"/>
      <c r="BG47" s="1"/>
      <c r="BH47" s="7"/>
      <c r="BI47" s="1"/>
      <c r="BJ47" s="7"/>
      <c r="BK47" s="2"/>
      <c r="BL47" s="7"/>
      <c r="BM47" s="2"/>
      <c r="BN47" s="7"/>
      <c r="BO47" s="2"/>
      <c r="BP47" s="7"/>
      <c r="BQ47" s="2"/>
      <c r="BR47" s="7"/>
      <c r="BS47" s="2"/>
      <c r="BT47" s="2"/>
      <c r="BU47" s="2"/>
      <c r="BV47" s="2"/>
      <c r="BW47" s="2"/>
      <c r="BX47" s="2"/>
      <c r="BY47" s="2"/>
      <c r="BZ47" s="7"/>
      <c r="CA47" s="2"/>
      <c r="CB47" s="7"/>
      <c r="CC47" s="2"/>
      <c r="CD47" s="7"/>
      <c r="CE47" s="2"/>
      <c r="CF47" s="7"/>
      <c r="CG47" s="2"/>
      <c r="CH47" s="7"/>
      <c r="CI47" s="2"/>
      <c r="CJ47" s="7"/>
      <c r="CK47" s="2"/>
      <c r="CL47" s="7"/>
      <c r="CM47" s="2"/>
      <c r="CN47" s="7"/>
      <c r="CO47" s="2"/>
      <c r="CP47" s="7"/>
      <c r="CQ47" s="2"/>
      <c r="CR47" s="7"/>
      <c r="CS47" s="2"/>
      <c r="CT47" s="7"/>
      <c r="CU47" s="2"/>
      <c r="CV47" s="7"/>
      <c r="CW47" s="2"/>
      <c r="CX47" s="7"/>
      <c r="CY47" s="2"/>
      <c r="CZ47" s="7"/>
      <c r="DA47" s="2"/>
      <c r="DB47" s="7"/>
      <c r="DC47" s="1"/>
      <c r="DD47" s="7"/>
      <c r="DE47" s="2"/>
      <c r="DF47" s="7"/>
      <c r="DG47" s="2"/>
      <c r="DH47" s="7"/>
      <c r="DI47" s="2"/>
      <c r="DJ47" s="7"/>
      <c r="DK47" s="2"/>
      <c r="DL47" s="7"/>
      <c r="DM47" s="2"/>
      <c r="DN47" s="7"/>
      <c r="DO47" s="2"/>
      <c r="DP47" s="2"/>
      <c r="DQ47" s="2"/>
      <c r="DR47" s="2"/>
      <c r="DS47" s="2"/>
      <c r="DT47" s="7"/>
      <c r="DU47" s="2"/>
      <c r="DV47" s="1"/>
      <c r="DW47" s="2"/>
      <c r="DX47" s="2"/>
      <c r="DY47" s="2"/>
      <c r="DZ47" s="7"/>
      <c r="EA47" s="2"/>
      <c r="EB47" s="2"/>
      <c r="EC47" s="2"/>
      <c r="ED47" s="2"/>
      <c r="EE47" s="2"/>
      <c r="EF47" s="2"/>
      <c r="EG47" s="2"/>
      <c r="EH47" s="2"/>
      <c r="EI47" s="2"/>
      <c r="EJ47" s="2"/>
      <c r="EK47" s="2"/>
      <c r="EL47" s="7"/>
      <c r="EM47" s="1"/>
      <c r="EN47" s="2"/>
      <c r="EO47" s="2"/>
      <c r="EP47" s="2"/>
      <c r="EQ47" s="2"/>
      <c r="ES47" s="796"/>
      <c r="EU47" s="290" t="e">
        <f>SUM(DO47:EK47)+BI47+SUMIF(#REF!,1,AS47:AX47)</f>
        <v>#REF!</v>
      </c>
      <c r="EV47" s="290" t="e">
        <f>SUM(DO47:EK47)+SUMIF(#REF!,1,AS47:AX47)+SUMIF(#REF!,1,BC47:BH47)+IF(IDENT!$R$19="NON",SUM('3-SA'!BA47:BB47),0)+IF(IDENT!$R$20="NON",SUM('3-SA'!CA47:CB47,'3-SA'!DA47:DL47),0)+IF(IDENT!$R$21="NON",SUM('3-SA'!BM47:BZ47),0)</f>
        <v>#REF!</v>
      </c>
    </row>
    <row r="48" spans="1:152" x14ac:dyDescent="0.25">
      <c r="A48" s="46"/>
      <c r="B48" s="263" t="s">
        <v>1964</v>
      </c>
      <c r="C48" s="263" t="s">
        <v>1964</v>
      </c>
      <c r="D48" s="169">
        <v>60612</v>
      </c>
      <c r="E48" s="169" t="s">
        <v>1814</v>
      </c>
      <c r="F48" s="12"/>
      <c r="G48" s="12"/>
      <c r="H48" s="454"/>
      <c r="I48" s="2"/>
      <c r="J48" s="2"/>
      <c r="K48" s="2"/>
      <c r="L48" s="2"/>
      <c r="M48" s="2"/>
      <c r="N48" s="2"/>
      <c r="O48" s="2"/>
      <c r="P48" s="2"/>
      <c r="Q48" s="2"/>
      <c r="R48" s="2"/>
      <c r="S48" s="2"/>
      <c r="T48" s="2"/>
      <c r="U48" s="2"/>
      <c r="V48" s="81" t="e">
        <f>IF(#REF!=1,$F$48-$AG$48,0)</f>
        <v>#REF!</v>
      </c>
      <c r="W48" s="2"/>
      <c r="X48" s="2"/>
      <c r="Y48" s="2"/>
      <c r="Z48" s="2"/>
      <c r="AA48" s="2"/>
      <c r="AB48" s="2"/>
      <c r="AC48" s="2"/>
      <c r="AD48" s="2"/>
      <c r="AE48" s="2"/>
      <c r="AF48" s="2"/>
      <c r="AG48" s="1"/>
      <c r="AH48" s="2"/>
      <c r="AI48" s="2"/>
      <c r="AJ48" s="2"/>
      <c r="AK48" s="2"/>
      <c r="AL48" s="2"/>
      <c r="AM48" s="2"/>
      <c r="AN48" s="2"/>
      <c r="AO48" s="2"/>
      <c r="AP48" s="2"/>
      <c r="AQ48" s="2"/>
      <c r="AR48" s="5"/>
      <c r="AS48" s="21"/>
      <c r="AT48" s="5"/>
      <c r="AU48" s="21"/>
      <c r="AV48" s="5"/>
      <c r="AW48" s="21"/>
      <c r="AX48" s="5"/>
      <c r="AY48" s="21"/>
      <c r="AZ48" s="5"/>
      <c r="BA48" s="2"/>
      <c r="BB48" s="5"/>
      <c r="BC48" s="35"/>
      <c r="BD48" s="5"/>
      <c r="BE48" s="2"/>
      <c r="BF48" s="5"/>
      <c r="BG48" s="2"/>
      <c r="BH48" s="5"/>
      <c r="BI48" s="2"/>
      <c r="BJ48" s="5"/>
      <c r="BK48" s="2"/>
      <c r="BL48" s="5"/>
      <c r="BM48" s="2"/>
      <c r="BN48" s="5"/>
      <c r="BO48" s="2"/>
      <c r="BP48" s="5"/>
      <c r="BQ48" s="2"/>
      <c r="BR48" s="5"/>
      <c r="BS48" s="2"/>
      <c r="BT48" s="2"/>
      <c r="BU48" s="2"/>
      <c r="BV48" s="2"/>
      <c r="BW48" s="2"/>
      <c r="BX48" s="2"/>
      <c r="BY48" s="2"/>
      <c r="BZ48" s="5"/>
      <c r="CA48" s="2"/>
      <c r="CB48" s="5"/>
      <c r="CC48" s="2"/>
      <c r="CD48" s="5"/>
      <c r="CE48" s="2"/>
      <c r="CF48" s="5"/>
      <c r="CG48" s="2"/>
      <c r="CH48" s="5"/>
      <c r="CI48" s="2"/>
      <c r="CJ48" s="5"/>
      <c r="CK48" s="2"/>
      <c r="CL48" s="5"/>
      <c r="CM48" s="2"/>
      <c r="CN48" s="5"/>
      <c r="CO48" s="2"/>
      <c r="CP48" s="5"/>
      <c r="CQ48" s="2"/>
      <c r="CR48" s="5"/>
      <c r="CS48" s="2"/>
      <c r="CT48" s="5"/>
      <c r="CU48" s="2"/>
      <c r="CV48" s="5"/>
      <c r="CW48" s="2"/>
      <c r="CX48" s="5"/>
      <c r="CY48" s="2"/>
      <c r="CZ48" s="5"/>
      <c r="DA48" s="2"/>
      <c r="DB48" s="5"/>
      <c r="DC48" s="2"/>
      <c r="DD48" s="5"/>
      <c r="DE48" s="2"/>
      <c r="DF48" s="5"/>
      <c r="DG48" s="21"/>
      <c r="DH48" s="5"/>
      <c r="DI48" s="2"/>
      <c r="DJ48" s="5"/>
      <c r="DK48" s="35"/>
      <c r="DL48" s="5"/>
      <c r="DM48" s="35"/>
      <c r="DN48" s="5"/>
      <c r="DO48" s="2"/>
      <c r="DP48" s="2"/>
      <c r="DQ48" s="2"/>
      <c r="DR48" s="2"/>
      <c r="DS48" s="2"/>
      <c r="DT48" s="5"/>
      <c r="DU48" s="2"/>
      <c r="DV48" s="2"/>
      <c r="DW48" s="2"/>
      <c r="DX48" s="2"/>
      <c r="DY48" s="2"/>
      <c r="DZ48" s="5"/>
      <c r="EA48" s="2"/>
      <c r="EB48" s="2"/>
      <c r="EC48" s="2"/>
      <c r="ED48" s="2"/>
      <c r="EE48" s="2"/>
      <c r="EF48" s="2"/>
      <c r="EG48" s="2"/>
      <c r="EH48" s="2"/>
      <c r="EI48" s="2"/>
      <c r="EJ48" s="2"/>
      <c r="EK48" s="2"/>
      <c r="EL48" s="5"/>
      <c r="EM48" s="2"/>
      <c r="EN48" s="2"/>
      <c r="EO48" s="2"/>
      <c r="EP48" s="2"/>
      <c r="EQ48" s="2"/>
      <c r="ES48" s="796"/>
      <c r="EU48" s="290" t="e">
        <f>SUM(DO48:EK48)+BI48+SUMIF(#REF!,1,AS48:AX48)</f>
        <v>#REF!</v>
      </c>
      <c r="EV48" s="290" t="e">
        <f>SUM(DO48:EK48)+SUMIF(#REF!,1,AS48:AX48)+SUMIF(#REF!,1,BC48:BH48)+IF(IDENT!$R$19="NON",SUM('3-SA'!BA48:BB48),0)+IF(IDENT!$R$20="NON",SUM('3-SA'!CA48:CB48,'3-SA'!DA48:DL48),0)+IF(IDENT!$R$21="NON",SUM('3-SA'!BM48:BZ48),0)</f>
        <v>#REF!</v>
      </c>
    </row>
    <row r="49" spans="1:152" x14ac:dyDescent="0.25">
      <c r="A49" s="46">
        <v>0</v>
      </c>
      <c r="B49" s="263"/>
      <c r="C49" s="263"/>
      <c r="D49" s="143" t="s">
        <v>2716</v>
      </c>
      <c r="E49" s="143" t="s">
        <v>2717</v>
      </c>
      <c r="F49" s="12"/>
      <c r="G49" s="12"/>
      <c r="H49" s="454"/>
      <c r="I49" s="2"/>
      <c r="J49" s="2"/>
      <c r="K49" s="2"/>
      <c r="L49" s="2"/>
      <c r="M49" s="2"/>
      <c r="N49" s="2"/>
      <c r="O49" s="2"/>
      <c r="P49" s="2"/>
      <c r="Q49" s="2"/>
      <c r="R49" s="2"/>
      <c r="S49" s="2"/>
      <c r="T49" s="2"/>
      <c r="U49" s="2"/>
      <c r="V49" s="81" t="e">
        <f>IF(#REF!=1,$F$49-$AG$49-SUM($BE$49:$BF$49)-SUM($BG$49:$BH$49)-SUM($BI$49:$BJ$49)-SUM($DC$49:$DD$49)-$DV$49,0)</f>
        <v>#REF!</v>
      </c>
      <c r="W49" s="2"/>
      <c r="X49" s="2"/>
      <c r="Y49" s="2"/>
      <c r="Z49" s="2"/>
      <c r="AA49" s="2"/>
      <c r="AB49" s="2"/>
      <c r="AC49" s="2"/>
      <c r="AD49" s="2"/>
      <c r="AE49" s="2"/>
      <c r="AF49" s="2"/>
      <c r="AG49" s="1"/>
      <c r="AH49" s="2"/>
      <c r="AI49" s="2"/>
      <c r="AJ49" s="2"/>
      <c r="AK49" s="2"/>
      <c r="AL49" s="2"/>
      <c r="AM49" s="2"/>
      <c r="AN49" s="2"/>
      <c r="AO49" s="2"/>
      <c r="AP49" s="2"/>
      <c r="AQ49" s="2"/>
      <c r="AR49" s="7"/>
      <c r="AS49" s="2"/>
      <c r="AT49" s="7"/>
      <c r="AU49" s="2"/>
      <c r="AV49" s="7"/>
      <c r="AW49" s="2"/>
      <c r="AX49" s="7"/>
      <c r="AY49" s="2"/>
      <c r="AZ49" s="7"/>
      <c r="BA49" s="2"/>
      <c r="BB49" s="7"/>
      <c r="BC49" s="2"/>
      <c r="BD49" s="7"/>
      <c r="BE49" s="1"/>
      <c r="BF49" s="7"/>
      <c r="BG49" s="1"/>
      <c r="BH49" s="7"/>
      <c r="BI49" s="1"/>
      <c r="BJ49" s="7"/>
      <c r="BK49" s="2"/>
      <c r="BL49" s="7"/>
      <c r="BM49" s="2"/>
      <c r="BN49" s="7"/>
      <c r="BO49" s="2"/>
      <c r="BP49" s="7"/>
      <c r="BQ49" s="2"/>
      <c r="BR49" s="7"/>
      <c r="BS49" s="2"/>
      <c r="BT49" s="2"/>
      <c r="BU49" s="2"/>
      <c r="BV49" s="2"/>
      <c r="BW49" s="2"/>
      <c r="BX49" s="2"/>
      <c r="BY49" s="2"/>
      <c r="BZ49" s="7"/>
      <c r="CA49" s="2"/>
      <c r="CB49" s="7"/>
      <c r="CC49" s="2"/>
      <c r="CD49" s="7"/>
      <c r="CE49" s="2"/>
      <c r="CF49" s="7"/>
      <c r="CG49" s="2"/>
      <c r="CH49" s="7"/>
      <c r="CI49" s="2"/>
      <c r="CJ49" s="7"/>
      <c r="CK49" s="2"/>
      <c r="CL49" s="7"/>
      <c r="CM49" s="2"/>
      <c r="CN49" s="7"/>
      <c r="CO49" s="2"/>
      <c r="CP49" s="7"/>
      <c r="CQ49" s="2"/>
      <c r="CR49" s="7"/>
      <c r="CS49" s="2"/>
      <c r="CT49" s="7"/>
      <c r="CU49" s="2"/>
      <c r="CV49" s="7"/>
      <c r="CW49" s="2"/>
      <c r="CX49" s="7"/>
      <c r="CY49" s="2"/>
      <c r="CZ49" s="7"/>
      <c r="DA49" s="2"/>
      <c r="DB49" s="7"/>
      <c r="DC49" s="1"/>
      <c r="DD49" s="7"/>
      <c r="DE49" s="2"/>
      <c r="DF49" s="7"/>
      <c r="DG49" s="2"/>
      <c r="DH49" s="7"/>
      <c r="DI49" s="2"/>
      <c r="DJ49" s="7"/>
      <c r="DK49" s="2"/>
      <c r="DL49" s="7"/>
      <c r="DM49" s="2"/>
      <c r="DN49" s="7"/>
      <c r="DO49" s="2"/>
      <c r="DP49" s="2"/>
      <c r="DQ49" s="2"/>
      <c r="DR49" s="2"/>
      <c r="DS49" s="2"/>
      <c r="DT49" s="7"/>
      <c r="DU49" s="2"/>
      <c r="DV49" s="1"/>
      <c r="DW49" s="2"/>
      <c r="DX49" s="2"/>
      <c r="DY49" s="2"/>
      <c r="DZ49" s="7"/>
      <c r="EA49" s="2"/>
      <c r="EB49" s="2"/>
      <c r="EC49" s="2"/>
      <c r="ED49" s="2"/>
      <c r="EE49" s="2"/>
      <c r="EF49" s="2"/>
      <c r="EG49" s="2"/>
      <c r="EH49" s="2"/>
      <c r="EI49" s="2"/>
      <c r="EJ49" s="2"/>
      <c r="EK49" s="2"/>
      <c r="EL49" s="7"/>
      <c r="EM49" s="1"/>
      <c r="EN49" s="2"/>
      <c r="EO49" s="2"/>
      <c r="EP49" s="2"/>
      <c r="EQ49" s="2"/>
      <c r="ES49" s="796"/>
      <c r="EU49" s="290" t="e">
        <f>SUM(DO49:EK49)+BI49+SUMIF(#REF!,1,AS49:AX49)</f>
        <v>#REF!</v>
      </c>
      <c r="EV49" s="290" t="e">
        <f>SUM(DO49:EK49)+SUMIF(#REF!,1,AS49:AX49)+SUMIF(#REF!,1,BC49:BH49)+IF(IDENT!$R$19="NON",SUM('3-SA'!BA49:BB49),0)+IF(IDENT!$R$20="NON",SUM('3-SA'!CA49:CB49,'3-SA'!DA49:DL49),0)+IF(IDENT!$R$21="NON",SUM('3-SA'!BM49:BZ49),0)</f>
        <v>#REF!</v>
      </c>
    </row>
    <row r="50" spans="1:152" x14ac:dyDescent="0.25">
      <c r="A50" s="46"/>
      <c r="B50" s="263" t="s">
        <v>1964</v>
      </c>
      <c r="C50" s="263" t="s">
        <v>1964</v>
      </c>
      <c r="D50" s="169">
        <v>60613</v>
      </c>
      <c r="E50" s="169" t="s">
        <v>1494</v>
      </c>
      <c r="F50" s="12"/>
      <c r="G50" s="12"/>
      <c r="H50" s="454"/>
      <c r="I50" s="2"/>
      <c r="J50" s="2"/>
      <c r="K50" s="2"/>
      <c r="L50" s="2"/>
      <c r="M50" s="2"/>
      <c r="N50" s="2"/>
      <c r="O50" s="2"/>
      <c r="P50" s="2"/>
      <c r="Q50" s="2"/>
      <c r="R50" s="2"/>
      <c r="S50" s="2"/>
      <c r="T50" s="2"/>
      <c r="U50" s="2"/>
      <c r="V50" s="81" t="e">
        <f>IF(#REF!=1,$F$50-$AG$50,0)</f>
        <v>#REF!</v>
      </c>
      <c r="W50" s="2"/>
      <c r="X50" s="2"/>
      <c r="Y50" s="2"/>
      <c r="Z50" s="2"/>
      <c r="AA50" s="2"/>
      <c r="AB50" s="2"/>
      <c r="AC50" s="2"/>
      <c r="AD50" s="2"/>
      <c r="AE50" s="2"/>
      <c r="AF50" s="2"/>
      <c r="AG50" s="1"/>
      <c r="AH50" s="2"/>
      <c r="AI50" s="2"/>
      <c r="AJ50" s="2"/>
      <c r="AK50" s="2"/>
      <c r="AL50" s="2"/>
      <c r="AM50" s="2"/>
      <c r="AN50" s="2"/>
      <c r="AO50" s="2"/>
      <c r="AP50" s="2"/>
      <c r="AQ50" s="2"/>
      <c r="AR50" s="5"/>
      <c r="AS50" s="21"/>
      <c r="AT50" s="5"/>
      <c r="AU50" s="21"/>
      <c r="AV50" s="5"/>
      <c r="AW50" s="21"/>
      <c r="AX50" s="5"/>
      <c r="AY50" s="21"/>
      <c r="AZ50" s="5"/>
      <c r="BA50" s="2"/>
      <c r="BB50" s="5"/>
      <c r="BC50" s="35"/>
      <c r="BD50" s="5"/>
      <c r="BE50" s="2"/>
      <c r="BF50" s="5"/>
      <c r="BG50" s="2"/>
      <c r="BH50" s="5"/>
      <c r="BI50" s="2"/>
      <c r="BJ50" s="5"/>
      <c r="BK50" s="2"/>
      <c r="BL50" s="5"/>
      <c r="BM50" s="2"/>
      <c r="BN50" s="5"/>
      <c r="BO50" s="2"/>
      <c r="BP50" s="5"/>
      <c r="BQ50" s="2"/>
      <c r="BR50" s="5"/>
      <c r="BS50" s="2"/>
      <c r="BT50" s="2"/>
      <c r="BU50" s="2"/>
      <c r="BV50" s="2"/>
      <c r="BW50" s="2"/>
      <c r="BX50" s="2"/>
      <c r="BY50" s="2"/>
      <c r="BZ50" s="5"/>
      <c r="CA50" s="2"/>
      <c r="CB50" s="5"/>
      <c r="CC50" s="2"/>
      <c r="CD50" s="5"/>
      <c r="CE50" s="2"/>
      <c r="CF50" s="5"/>
      <c r="CG50" s="2"/>
      <c r="CH50" s="5"/>
      <c r="CI50" s="2"/>
      <c r="CJ50" s="5"/>
      <c r="CK50" s="2"/>
      <c r="CL50" s="5"/>
      <c r="CM50" s="2"/>
      <c r="CN50" s="5"/>
      <c r="CO50" s="2"/>
      <c r="CP50" s="5"/>
      <c r="CQ50" s="2"/>
      <c r="CR50" s="5"/>
      <c r="CS50" s="2"/>
      <c r="CT50" s="5"/>
      <c r="CU50" s="2"/>
      <c r="CV50" s="5"/>
      <c r="CW50" s="2"/>
      <c r="CX50" s="5"/>
      <c r="CY50" s="2"/>
      <c r="CZ50" s="5"/>
      <c r="DA50" s="2"/>
      <c r="DB50" s="5"/>
      <c r="DC50" s="2"/>
      <c r="DD50" s="5"/>
      <c r="DE50" s="2"/>
      <c r="DF50" s="5"/>
      <c r="DG50" s="21"/>
      <c r="DH50" s="5"/>
      <c r="DI50" s="2"/>
      <c r="DJ50" s="5"/>
      <c r="DK50" s="35"/>
      <c r="DL50" s="5"/>
      <c r="DM50" s="35"/>
      <c r="DN50" s="5"/>
      <c r="DO50" s="2"/>
      <c r="DP50" s="2"/>
      <c r="DQ50" s="2"/>
      <c r="DR50" s="2"/>
      <c r="DS50" s="2"/>
      <c r="DT50" s="5"/>
      <c r="DU50" s="2"/>
      <c r="DV50" s="2"/>
      <c r="DW50" s="2"/>
      <c r="DX50" s="2"/>
      <c r="DY50" s="2"/>
      <c r="DZ50" s="5"/>
      <c r="EA50" s="2"/>
      <c r="EB50" s="2"/>
      <c r="EC50" s="2"/>
      <c r="ED50" s="2"/>
      <c r="EE50" s="2"/>
      <c r="EF50" s="2"/>
      <c r="EG50" s="2"/>
      <c r="EH50" s="2"/>
      <c r="EI50" s="2"/>
      <c r="EJ50" s="2"/>
      <c r="EK50" s="2"/>
      <c r="EL50" s="5"/>
      <c r="EM50" s="2"/>
      <c r="EN50" s="2"/>
      <c r="EO50" s="2"/>
      <c r="EP50" s="2"/>
      <c r="EQ50" s="2"/>
      <c r="ES50" s="796"/>
      <c r="EU50" s="290" t="e">
        <f>SUM(DO50:EK50)+BI50+SUMIF(#REF!,1,AS50:AX50)</f>
        <v>#REF!</v>
      </c>
      <c r="EV50" s="290" t="e">
        <f>SUM(DO50:EK50)+SUMIF(#REF!,1,AS50:AX50)+SUMIF(#REF!,1,BC50:BH50)+IF(IDENT!$R$19="NON",SUM('3-SA'!BA50:BB50),0)+IF(IDENT!$R$20="NON",SUM('3-SA'!CA50:CB50,'3-SA'!DA50:DL50),0)+IF(IDENT!$R$21="NON",SUM('3-SA'!BM50:BZ50),0)</f>
        <v>#REF!</v>
      </c>
    </row>
    <row r="51" spans="1:152" x14ac:dyDescent="0.25">
      <c r="A51" s="46">
        <v>0</v>
      </c>
      <c r="B51" s="263"/>
      <c r="C51" s="263"/>
      <c r="D51" s="286" t="s">
        <v>2718</v>
      </c>
      <c r="E51" s="143" t="s">
        <v>2719</v>
      </c>
      <c r="F51" s="12"/>
      <c r="G51" s="12"/>
      <c r="H51" s="454"/>
      <c r="I51" s="2"/>
      <c r="J51" s="2"/>
      <c r="K51" s="2"/>
      <c r="L51" s="2"/>
      <c r="M51" s="2"/>
      <c r="N51" s="2"/>
      <c r="O51" s="2"/>
      <c r="P51" s="2"/>
      <c r="Q51" s="2"/>
      <c r="R51" s="2"/>
      <c r="S51" s="2"/>
      <c r="T51" s="2"/>
      <c r="U51" s="2"/>
      <c r="V51" s="81" t="e">
        <f>IF(#REF!=1,$F$51-$AG$51-SUM($BE$51:$BF$51)-SUM($BG$51:$BH$51)-SUM($BI$51:$BJ$51)-SUM($DC$51:$DD$51)-$DV$51,0)</f>
        <v>#REF!</v>
      </c>
      <c r="W51" s="2"/>
      <c r="X51" s="2"/>
      <c r="Y51" s="2"/>
      <c r="Z51" s="2"/>
      <c r="AA51" s="2"/>
      <c r="AB51" s="2"/>
      <c r="AC51" s="2"/>
      <c r="AD51" s="2"/>
      <c r="AE51" s="2"/>
      <c r="AF51" s="2"/>
      <c r="AG51" s="1"/>
      <c r="AH51" s="2"/>
      <c r="AI51" s="2"/>
      <c r="AJ51" s="2"/>
      <c r="AK51" s="2"/>
      <c r="AL51" s="2"/>
      <c r="AM51" s="2"/>
      <c r="AN51" s="2"/>
      <c r="AO51" s="2"/>
      <c r="AP51" s="2"/>
      <c r="AQ51" s="2"/>
      <c r="AR51" s="7"/>
      <c r="AS51" s="2"/>
      <c r="AT51" s="7"/>
      <c r="AU51" s="2"/>
      <c r="AV51" s="7"/>
      <c r="AW51" s="2"/>
      <c r="AX51" s="7"/>
      <c r="AY51" s="2"/>
      <c r="AZ51" s="7"/>
      <c r="BA51" s="2"/>
      <c r="BB51" s="7"/>
      <c r="BC51" s="2"/>
      <c r="BD51" s="7"/>
      <c r="BE51" s="1"/>
      <c r="BF51" s="7"/>
      <c r="BG51" s="1"/>
      <c r="BH51" s="7"/>
      <c r="BI51" s="1"/>
      <c r="BJ51" s="7"/>
      <c r="BK51" s="2"/>
      <c r="BL51" s="7"/>
      <c r="BM51" s="2"/>
      <c r="BN51" s="7"/>
      <c r="BO51" s="2"/>
      <c r="BP51" s="7"/>
      <c r="BQ51" s="2"/>
      <c r="BR51" s="7"/>
      <c r="BS51" s="2"/>
      <c r="BT51" s="2"/>
      <c r="BU51" s="2"/>
      <c r="BV51" s="2"/>
      <c r="BW51" s="2"/>
      <c r="BX51" s="2"/>
      <c r="BY51" s="2"/>
      <c r="BZ51" s="7"/>
      <c r="CA51" s="2"/>
      <c r="CB51" s="7"/>
      <c r="CC51" s="2"/>
      <c r="CD51" s="7"/>
      <c r="CE51" s="2"/>
      <c r="CF51" s="7"/>
      <c r="CG51" s="2"/>
      <c r="CH51" s="7"/>
      <c r="CI51" s="2"/>
      <c r="CJ51" s="7"/>
      <c r="CK51" s="2"/>
      <c r="CL51" s="7"/>
      <c r="CM51" s="2"/>
      <c r="CN51" s="7"/>
      <c r="CO51" s="2"/>
      <c r="CP51" s="7"/>
      <c r="CQ51" s="2"/>
      <c r="CR51" s="7"/>
      <c r="CS51" s="2"/>
      <c r="CT51" s="7"/>
      <c r="CU51" s="2"/>
      <c r="CV51" s="7"/>
      <c r="CW51" s="2"/>
      <c r="CX51" s="7"/>
      <c r="CY51" s="2"/>
      <c r="CZ51" s="7"/>
      <c r="DA51" s="2"/>
      <c r="DB51" s="7"/>
      <c r="DC51" s="1"/>
      <c r="DD51" s="7"/>
      <c r="DE51" s="2"/>
      <c r="DF51" s="7"/>
      <c r="DG51" s="2"/>
      <c r="DH51" s="7"/>
      <c r="DI51" s="2"/>
      <c r="DJ51" s="7"/>
      <c r="DK51" s="2"/>
      <c r="DL51" s="7"/>
      <c r="DM51" s="2"/>
      <c r="DN51" s="7"/>
      <c r="DO51" s="2"/>
      <c r="DP51" s="2"/>
      <c r="DQ51" s="2"/>
      <c r="DR51" s="2"/>
      <c r="DS51" s="2"/>
      <c r="DT51" s="7"/>
      <c r="DU51" s="2"/>
      <c r="DV51" s="1"/>
      <c r="DW51" s="2"/>
      <c r="DX51" s="2"/>
      <c r="DY51" s="2"/>
      <c r="DZ51" s="7"/>
      <c r="EA51" s="2"/>
      <c r="EB51" s="2"/>
      <c r="EC51" s="2"/>
      <c r="ED51" s="2"/>
      <c r="EE51" s="2"/>
      <c r="EF51" s="2"/>
      <c r="EG51" s="2"/>
      <c r="EH51" s="2"/>
      <c r="EI51" s="2"/>
      <c r="EJ51" s="2"/>
      <c r="EK51" s="2"/>
      <c r="EL51" s="7"/>
      <c r="EM51" s="1"/>
      <c r="EN51" s="2"/>
      <c r="EO51" s="2"/>
      <c r="EP51" s="2"/>
      <c r="EQ51" s="2"/>
      <c r="ES51" s="796"/>
      <c r="EU51" s="290" t="e">
        <f>SUM(DO51:EK51)+BI51+SUMIF(#REF!,1,AS51:AX51)</f>
        <v>#REF!</v>
      </c>
      <c r="EV51" s="290" t="e">
        <f>SUM(DO51:EK51)+SUMIF(#REF!,1,AS51:AX51)+SUMIF(#REF!,1,BC51:BH51)+IF(IDENT!$R$19="NON",SUM('3-SA'!BA51:BB51),0)+IF(IDENT!$R$20="NON",SUM('3-SA'!CA51:CB51,'3-SA'!DA51:DL51),0)+IF(IDENT!$R$21="NON",SUM('3-SA'!BM51:BZ51),0)</f>
        <v>#REF!</v>
      </c>
    </row>
    <row r="52" spans="1:152" x14ac:dyDescent="0.25">
      <c r="A52" s="46"/>
      <c r="B52" s="263" t="s">
        <v>1964</v>
      </c>
      <c r="C52" s="263" t="s">
        <v>1964</v>
      </c>
      <c r="D52" s="169">
        <v>60618</v>
      </c>
      <c r="E52" s="169" t="s">
        <v>2514</v>
      </c>
      <c r="F52" s="12"/>
      <c r="G52" s="12"/>
      <c r="H52" s="454"/>
      <c r="I52" s="2"/>
      <c r="J52" s="2"/>
      <c r="K52" s="2"/>
      <c r="L52" s="2"/>
      <c r="M52" s="2"/>
      <c r="N52" s="2"/>
      <c r="O52" s="2"/>
      <c r="P52" s="2"/>
      <c r="Q52" s="2"/>
      <c r="R52" s="2"/>
      <c r="S52" s="2"/>
      <c r="T52" s="2"/>
      <c r="U52" s="2"/>
      <c r="V52" s="81" t="e">
        <f>IF(#REF!=1,$F$52-$AG$52,0)</f>
        <v>#REF!</v>
      </c>
      <c r="W52" s="2"/>
      <c r="X52" s="2"/>
      <c r="Y52" s="2"/>
      <c r="Z52" s="2"/>
      <c r="AA52" s="2"/>
      <c r="AB52" s="2"/>
      <c r="AC52" s="2"/>
      <c r="AD52" s="2"/>
      <c r="AE52" s="2"/>
      <c r="AF52" s="2"/>
      <c r="AG52" s="1"/>
      <c r="AH52" s="2"/>
      <c r="AI52" s="2"/>
      <c r="AJ52" s="2"/>
      <c r="AK52" s="2"/>
      <c r="AL52" s="2"/>
      <c r="AM52" s="2"/>
      <c r="AN52" s="2"/>
      <c r="AO52" s="2"/>
      <c r="AP52" s="2"/>
      <c r="AQ52" s="2"/>
      <c r="AR52" s="5"/>
      <c r="AS52" s="21"/>
      <c r="AT52" s="5"/>
      <c r="AU52" s="21"/>
      <c r="AV52" s="5"/>
      <c r="AW52" s="21"/>
      <c r="AX52" s="5"/>
      <c r="AY52" s="21"/>
      <c r="AZ52" s="5"/>
      <c r="BA52" s="2"/>
      <c r="BB52" s="5"/>
      <c r="BC52" s="35"/>
      <c r="BD52" s="5"/>
      <c r="BE52" s="2"/>
      <c r="BF52" s="5"/>
      <c r="BG52" s="2"/>
      <c r="BH52" s="5"/>
      <c r="BI52" s="2"/>
      <c r="BJ52" s="5"/>
      <c r="BK52" s="2"/>
      <c r="BL52" s="5"/>
      <c r="BM52" s="2"/>
      <c r="BN52" s="5"/>
      <c r="BO52" s="2"/>
      <c r="BP52" s="5"/>
      <c r="BQ52" s="2"/>
      <c r="BR52" s="5"/>
      <c r="BS52" s="2"/>
      <c r="BT52" s="2"/>
      <c r="BU52" s="2"/>
      <c r="BV52" s="2"/>
      <c r="BW52" s="2"/>
      <c r="BX52" s="2"/>
      <c r="BY52" s="2"/>
      <c r="BZ52" s="5"/>
      <c r="CA52" s="2"/>
      <c r="CB52" s="5"/>
      <c r="CC52" s="2"/>
      <c r="CD52" s="5"/>
      <c r="CE52" s="2"/>
      <c r="CF52" s="5"/>
      <c r="CG52" s="2"/>
      <c r="CH52" s="5"/>
      <c r="CI52" s="2"/>
      <c r="CJ52" s="5"/>
      <c r="CK52" s="2"/>
      <c r="CL52" s="5"/>
      <c r="CM52" s="2"/>
      <c r="CN52" s="5"/>
      <c r="CO52" s="2"/>
      <c r="CP52" s="5"/>
      <c r="CQ52" s="2"/>
      <c r="CR52" s="5"/>
      <c r="CS52" s="2"/>
      <c r="CT52" s="5"/>
      <c r="CU52" s="2"/>
      <c r="CV52" s="5"/>
      <c r="CW52" s="2"/>
      <c r="CX52" s="5"/>
      <c r="CY52" s="2"/>
      <c r="CZ52" s="5"/>
      <c r="DA52" s="2"/>
      <c r="DB52" s="5"/>
      <c r="DC52" s="2"/>
      <c r="DD52" s="5"/>
      <c r="DE52" s="2"/>
      <c r="DF52" s="5"/>
      <c r="DG52" s="21"/>
      <c r="DH52" s="5"/>
      <c r="DI52" s="2"/>
      <c r="DJ52" s="5"/>
      <c r="DK52" s="35"/>
      <c r="DL52" s="5"/>
      <c r="DM52" s="35"/>
      <c r="DN52" s="5"/>
      <c r="DO52" s="2"/>
      <c r="DP52" s="2"/>
      <c r="DQ52" s="2"/>
      <c r="DR52" s="2"/>
      <c r="DS52" s="2"/>
      <c r="DT52" s="5"/>
      <c r="DU52" s="2"/>
      <c r="DV52" s="2"/>
      <c r="DW52" s="2"/>
      <c r="DX52" s="2"/>
      <c r="DY52" s="2"/>
      <c r="DZ52" s="5"/>
      <c r="EA52" s="2"/>
      <c r="EB52" s="2"/>
      <c r="EC52" s="2"/>
      <c r="ED52" s="2"/>
      <c r="EE52" s="2"/>
      <c r="EF52" s="2"/>
      <c r="EG52" s="2"/>
      <c r="EH52" s="2"/>
      <c r="EI52" s="2"/>
      <c r="EJ52" s="2"/>
      <c r="EK52" s="2"/>
      <c r="EL52" s="5"/>
      <c r="EM52" s="2"/>
      <c r="EN52" s="2"/>
      <c r="EO52" s="2"/>
      <c r="EP52" s="2"/>
      <c r="EQ52" s="2"/>
      <c r="ES52" s="796"/>
      <c r="EU52" s="290" t="e">
        <f>SUM(DO52:EK52)+BI52+SUMIF(#REF!,1,AS52:AX52)</f>
        <v>#REF!</v>
      </c>
      <c r="EV52" s="290" t="e">
        <f>SUM(DO52:EK52)+SUMIF(#REF!,1,AS52:AX52)+SUMIF(#REF!,1,BC52:BH52)+IF(IDENT!$R$19="NON",SUM('3-SA'!BA52:BB52),0)+IF(IDENT!$R$20="NON",SUM('3-SA'!CA52:CB52,'3-SA'!DA52:DL52),0)+IF(IDENT!$R$21="NON",SUM('3-SA'!BM52:BZ52),0)</f>
        <v>#REF!</v>
      </c>
    </row>
    <row r="53" spans="1:152" x14ac:dyDescent="0.25">
      <c r="A53" s="46">
        <v>0</v>
      </c>
      <c r="B53" s="263"/>
      <c r="C53" s="263"/>
      <c r="D53" s="143" t="s">
        <v>2720</v>
      </c>
      <c r="E53" s="143" t="s">
        <v>2721</v>
      </c>
      <c r="F53" s="12"/>
      <c r="G53" s="12"/>
      <c r="H53" s="454"/>
      <c r="I53" s="2"/>
      <c r="J53" s="2"/>
      <c r="K53" s="2"/>
      <c r="L53" s="2"/>
      <c r="M53" s="2"/>
      <c r="N53" s="2"/>
      <c r="O53" s="2"/>
      <c r="P53" s="2"/>
      <c r="Q53" s="2"/>
      <c r="R53" s="2"/>
      <c r="S53" s="2"/>
      <c r="T53" s="2"/>
      <c r="U53" s="2"/>
      <c r="V53" s="81" t="e">
        <f>IF(#REF!=1,$F$53-$AG$53-SUM($BE$53:$BF$53)-SUM($BG$53:$BH$53)-SUM($BI$53:$BJ$53)-SUM($DC$53:$DD$53)-$DV$53,0)</f>
        <v>#REF!</v>
      </c>
      <c r="W53" s="2"/>
      <c r="X53" s="2"/>
      <c r="Y53" s="2"/>
      <c r="Z53" s="2"/>
      <c r="AA53" s="2"/>
      <c r="AB53" s="2"/>
      <c r="AC53" s="2"/>
      <c r="AD53" s="2"/>
      <c r="AE53" s="2"/>
      <c r="AF53" s="2"/>
      <c r="AG53" s="1"/>
      <c r="AH53" s="2"/>
      <c r="AI53" s="2"/>
      <c r="AJ53" s="2"/>
      <c r="AK53" s="2"/>
      <c r="AL53" s="2"/>
      <c r="AM53" s="2"/>
      <c r="AN53" s="2"/>
      <c r="AO53" s="2"/>
      <c r="AP53" s="2"/>
      <c r="AQ53" s="2"/>
      <c r="AR53" s="7"/>
      <c r="AS53" s="2"/>
      <c r="AT53" s="7"/>
      <c r="AU53" s="2"/>
      <c r="AV53" s="7"/>
      <c r="AW53" s="2"/>
      <c r="AX53" s="7"/>
      <c r="AY53" s="2"/>
      <c r="AZ53" s="7"/>
      <c r="BA53" s="2"/>
      <c r="BB53" s="7"/>
      <c r="BC53" s="2"/>
      <c r="BD53" s="7"/>
      <c r="BE53" s="1"/>
      <c r="BF53" s="7"/>
      <c r="BG53" s="1"/>
      <c r="BH53" s="7"/>
      <c r="BI53" s="1"/>
      <c r="BJ53" s="7"/>
      <c r="BK53" s="2"/>
      <c r="BL53" s="7"/>
      <c r="BM53" s="2"/>
      <c r="BN53" s="7"/>
      <c r="BO53" s="2"/>
      <c r="BP53" s="7"/>
      <c r="BQ53" s="2"/>
      <c r="BR53" s="7"/>
      <c r="BS53" s="2"/>
      <c r="BT53" s="2"/>
      <c r="BU53" s="2"/>
      <c r="BV53" s="2"/>
      <c r="BW53" s="2"/>
      <c r="BX53" s="2"/>
      <c r="BY53" s="2"/>
      <c r="BZ53" s="7"/>
      <c r="CA53" s="2"/>
      <c r="CB53" s="7"/>
      <c r="CC53" s="2"/>
      <c r="CD53" s="7"/>
      <c r="CE53" s="2"/>
      <c r="CF53" s="7"/>
      <c r="CG53" s="2"/>
      <c r="CH53" s="7"/>
      <c r="CI53" s="2"/>
      <c r="CJ53" s="7"/>
      <c r="CK53" s="2"/>
      <c r="CL53" s="7"/>
      <c r="CM53" s="2"/>
      <c r="CN53" s="7"/>
      <c r="CO53" s="2"/>
      <c r="CP53" s="7"/>
      <c r="CQ53" s="2"/>
      <c r="CR53" s="7"/>
      <c r="CS53" s="2"/>
      <c r="CT53" s="7"/>
      <c r="CU53" s="2"/>
      <c r="CV53" s="7"/>
      <c r="CW53" s="2"/>
      <c r="CX53" s="7"/>
      <c r="CY53" s="2"/>
      <c r="CZ53" s="7"/>
      <c r="DA53" s="2"/>
      <c r="DB53" s="7"/>
      <c r="DC53" s="1"/>
      <c r="DD53" s="7"/>
      <c r="DE53" s="2"/>
      <c r="DF53" s="7"/>
      <c r="DG53" s="2"/>
      <c r="DH53" s="7"/>
      <c r="DI53" s="2"/>
      <c r="DJ53" s="7"/>
      <c r="DK53" s="2"/>
      <c r="DL53" s="7"/>
      <c r="DM53" s="2"/>
      <c r="DN53" s="7"/>
      <c r="DO53" s="2"/>
      <c r="DP53" s="2"/>
      <c r="DQ53" s="2"/>
      <c r="DR53" s="2"/>
      <c r="DS53" s="2"/>
      <c r="DT53" s="7"/>
      <c r="DU53" s="2"/>
      <c r="DV53" s="1"/>
      <c r="DW53" s="2"/>
      <c r="DX53" s="2"/>
      <c r="DY53" s="2"/>
      <c r="DZ53" s="7"/>
      <c r="EA53" s="2"/>
      <c r="EB53" s="2"/>
      <c r="EC53" s="2"/>
      <c r="ED53" s="2"/>
      <c r="EE53" s="2"/>
      <c r="EF53" s="2"/>
      <c r="EG53" s="2"/>
      <c r="EH53" s="2"/>
      <c r="EI53" s="2"/>
      <c r="EJ53" s="2"/>
      <c r="EK53" s="2"/>
      <c r="EL53" s="7"/>
      <c r="EM53" s="1"/>
      <c r="EN53" s="2"/>
      <c r="EO53" s="2"/>
      <c r="EP53" s="2"/>
      <c r="EQ53" s="2"/>
      <c r="ES53" s="796"/>
      <c r="EU53" s="290" t="e">
        <f>SUM(DO53:EK53)+BI53+SUMIF(#REF!,1,AS53:AX53)</f>
        <v>#REF!</v>
      </c>
      <c r="EV53" s="290" t="e">
        <f>SUM(DO53:EK53)+SUMIF(#REF!,1,AS53:AX53)+SUMIF(#REF!,1,BC53:BH53)+IF(IDENT!$R$19="NON",SUM('3-SA'!BA53:BB53),0)+IF(IDENT!$R$20="NON",SUM('3-SA'!CA53:CB53,'3-SA'!DA53:DL53),0)+IF(IDENT!$R$21="NON",SUM('3-SA'!BM53:BZ53),0)</f>
        <v>#REF!</v>
      </c>
    </row>
    <row r="54" spans="1:152" x14ac:dyDescent="0.25">
      <c r="A54" s="46"/>
      <c r="B54" s="263" t="s">
        <v>1964</v>
      </c>
      <c r="C54" s="263" t="s">
        <v>1964</v>
      </c>
      <c r="D54" s="54">
        <v>60621</v>
      </c>
      <c r="E54" s="54" t="s">
        <v>685</v>
      </c>
      <c r="F54" s="12"/>
      <c r="G54" s="12"/>
      <c r="H54" s="454"/>
      <c r="I54" s="1"/>
      <c r="J54" s="1"/>
      <c r="K54" s="1"/>
      <c r="L54" s="1"/>
      <c r="M54" s="2"/>
      <c r="N54" s="2"/>
      <c r="O54" s="1"/>
      <c r="P54" s="2"/>
      <c r="Q54" s="2"/>
      <c r="R54" s="2"/>
      <c r="S54" s="2"/>
      <c r="T54" s="2"/>
      <c r="U54" s="2"/>
      <c r="V54" s="86"/>
      <c r="W54" s="2"/>
      <c r="X54" s="2"/>
      <c r="Y54" s="2"/>
      <c r="Z54" s="2"/>
      <c r="AA54" s="2"/>
      <c r="AB54" s="2"/>
      <c r="AC54" s="2"/>
      <c r="AD54" s="2"/>
      <c r="AE54" s="1"/>
      <c r="AF54" s="2"/>
      <c r="AG54" s="1"/>
      <c r="AH54" s="2"/>
      <c r="AI54" s="2"/>
      <c r="AJ54" s="2"/>
      <c r="AK54" s="2"/>
      <c r="AL54" s="2"/>
      <c r="AM54" s="2"/>
      <c r="AN54" s="2"/>
      <c r="AO54" s="2"/>
      <c r="AP54" s="2"/>
      <c r="AQ54" s="2"/>
      <c r="AR54" s="5"/>
      <c r="AS54" s="21"/>
      <c r="AT54" s="5"/>
      <c r="AU54" s="21"/>
      <c r="AV54" s="5"/>
      <c r="AW54" s="21"/>
      <c r="AX54" s="5"/>
      <c r="AY54" s="21"/>
      <c r="AZ54" s="5"/>
      <c r="BA54" s="2"/>
      <c r="BB54" s="5"/>
      <c r="BC54" s="35"/>
      <c r="BD54" s="5"/>
      <c r="BE54" s="2"/>
      <c r="BF54" s="5"/>
      <c r="BG54" s="2"/>
      <c r="BH54" s="5"/>
      <c r="BI54" s="2"/>
      <c r="BJ54" s="5"/>
      <c r="BK54" s="2"/>
      <c r="BL54" s="5"/>
      <c r="BM54" s="1"/>
      <c r="BN54" s="5"/>
      <c r="BO54" s="2"/>
      <c r="BP54" s="5"/>
      <c r="BQ54" s="1"/>
      <c r="BR54" s="5"/>
      <c r="BS54" s="2"/>
      <c r="BT54" s="2"/>
      <c r="BU54" s="2"/>
      <c r="BV54" s="2"/>
      <c r="BW54" s="2"/>
      <c r="BX54" s="2"/>
      <c r="BY54" s="1"/>
      <c r="BZ54" s="5"/>
      <c r="CA54" s="2"/>
      <c r="CB54" s="5"/>
      <c r="CC54" s="2"/>
      <c r="CD54" s="5"/>
      <c r="CE54" s="2"/>
      <c r="CF54" s="5"/>
      <c r="CG54" s="2"/>
      <c r="CH54" s="5"/>
      <c r="CI54" s="1"/>
      <c r="CJ54" s="5"/>
      <c r="CK54" s="2"/>
      <c r="CL54" s="5"/>
      <c r="CM54" s="2"/>
      <c r="CN54" s="5"/>
      <c r="CO54" s="1"/>
      <c r="CP54" s="5"/>
      <c r="CQ54" s="2"/>
      <c r="CR54" s="5"/>
      <c r="CS54" s="1"/>
      <c r="CT54" s="5"/>
      <c r="CU54" s="6"/>
      <c r="CV54" s="5"/>
      <c r="CW54" s="6"/>
      <c r="CX54" s="5"/>
      <c r="CY54" s="2"/>
      <c r="CZ54" s="5"/>
      <c r="DA54" s="2"/>
      <c r="DB54" s="5"/>
      <c r="DC54" s="2"/>
      <c r="DD54" s="5"/>
      <c r="DE54" s="2"/>
      <c r="DF54" s="5"/>
      <c r="DG54" s="21"/>
      <c r="DH54" s="5"/>
      <c r="DI54" s="2"/>
      <c r="DJ54" s="5"/>
      <c r="DK54" s="35"/>
      <c r="DL54" s="5"/>
      <c r="DM54" s="35"/>
      <c r="DN54" s="5"/>
      <c r="DO54" s="2"/>
      <c r="DP54" s="2"/>
      <c r="DQ54" s="2"/>
      <c r="DR54" s="2"/>
      <c r="DS54" s="1"/>
      <c r="DT54" s="5"/>
      <c r="DU54" s="2"/>
      <c r="DV54" s="2"/>
      <c r="DW54" s="2"/>
      <c r="DX54" s="2"/>
      <c r="DY54" s="2"/>
      <c r="DZ54" s="5"/>
      <c r="EA54" s="2"/>
      <c r="EB54" s="2"/>
      <c r="EC54" s="2"/>
      <c r="ED54" s="2"/>
      <c r="EE54" s="2"/>
      <c r="EF54" s="2"/>
      <c r="EG54" s="2"/>
      <c r="EH54" s="2"/>
      <c r="EI54" s="2"/>
      <c r="EJ54" s="2"/>
      <c r="EK54" s="2"/>
      <c r="EL54" s="5"/>
      <c r="EM54" s="1"/>
      <c r="EN54" s="2"/>
      <c r="EO54" s="2"/>
      <c r="EP54" s="2"/>
      <c r="EQ54" s="2"/>
      <c r="ES54" s="796"/>
      <c r="EU54" s="290" t="e">
        <f>SUM(DO54:EK54)+BI54+SUMIF(#REF!,1,AS54:AX54)</f>
        <v>#REF!</v>
      </c>
      <c r="EV54" s="290" t="e">
        <f>SUM(DO54:EK54)+SUMIF(#REF!,1,AS54:AX54)+SUMIF(#REF!,1,BC54:BH54)+IF(IDENT!$R$19="NON",SUM('3-SA'!BA54:BB54),0)+IF(IDENT!$R$20="NON",SUM('3-SA'!CA54:CB54,'3-SA'!DA54:DL54),0)+IF(IDENT!$R$21="NON",SUM('3-SA'!BM54:BZ54),0)</f>
        <v>#REF!</v>
      </c>
    </row>
    <row r="55" spans="1:152" x14ac:dyDescent="0.25">
      <c r="A55" s="46">
        <v>0</v>
      </c>
      <c r="B55" s="263"/>
      <c r="C55" s="263"/>
      <c r="D55" s="286" t="s">
        <v>2722</v>
      </c>
      <c r="E55" s="143" t="s">
        <v>2723</v>
      </c>
      <c r="F55" s="12"/>
      <c r="G55" s="12"/>
      <c r="H55" s="454"/>
      <c r="I55" s="1"/>
      <c r="J55" s="1"/>
      <c r="K55" s="1"/>
      <c r="L55" s="1"/>
      <c r="M55" s="2"/>
      <c r="N55" s="2"/>
      <c r="O55" s="1"/>
      <c r="P55" s="2"/>
      <c r="Q55" s="2"/>
      <c r="R55" s="2"/>
      <c r="S55" s="2"/>
      <c r="T55" s="2"/>
      <c r="U55" s="2"/>
      <c r="V55" s="86"/>
      <c r="W55" s="2"/>
      <c r="X55" s="2"/>
      <c r="Y55" s="2"/>
      <c r="Z55" s="2"/>
      <c r="AA55" s="2"/>
      <c r="AB55" s="2"/>
      <c r="AC55" s="2"/>
      <c r="AD55" s="2"/>
      <c r="AE55" s="1"/>
      <c r="AF55" s="2"/>
      <c r="AG55" s="1"/>
      <c r="AH55" s="2"/>
      <c r="AI55" s="2"/>
      <c r="AJ55" s="2"/>
      <c r="AK55" s="2"/>
      <c r="AL55" s="2"/>
      <c r="AM55" s="2"/>
      <c r="AN55" s="2"/>
      <c r="AO55" s="2"/>
      <c r="AP55" s="2"/>
      <c r="AQ55" s="2"/>
      <c r="AR55" s="7"/>
      <c r="AS55" s="2"/>
      <c r="AT55" s="7"/>
      <c r="AU55" s="2"/>
      <c r="AV55" s="7"/>
      <c r="AW55" s="2"/>
      <c r="AX55" s="7"/>
      <c r="AY55" s="2"/>
      <c r="AZ55" s="7"/>
      <c r="BA55" s="2"/>
      <c r="BB55" s="7"/>
      <c r="BC55" s="2"/>
      <c r="BD55" s="7"/>
      <c r="BE55" s="1"/>
      <c r="BF55" s="7"/>
      <c r="BG55" s="2"/>
      <c r="BH55" s="7"/>
      <c r="BI55" s="1"/>
      <c r="BJ55" s="7"/>
      <c r="BK55" s="2"/>
      <c r="BL55" s="7"/>
      <c r="BM55" s="1"/>
      <c r="BN55" s="7"/>
      <c r="BO55" s="2"/>
      <c r="BP55" s="7"/>
      <c r="BQ55" s="1"/>
      <c r="BR55" s="7"/>
      <c r="BS55" s="2"/>
      <c r="BT55" s="2"/>
      <c r="BU55" s="2"/>
      <c r="BV55" s="2"/>
      <c r="BW55" s="2"/>
      <c r="BX55" s="2"/>
      <c r="BY55" s="1"/>
      <c r="BZ55" s="7"/>
      <c r="CA55" s="2"/>
      <c r="CB55" s="7"/>
      <c r="CC55" s="2"/>
      <c r="CD55" s="7"/>
      <c r="CE55" s="2"/>
      <c r="CF55" s="7"/>
      <c r="CG55" s="2"/>
      <c r="CH55" s="7"/>
      <c r="CI55" s="1"/>
      <c r="CJ55" s="7"/>
      <c r="CK55" s="2"/>
      <c r="CL55" s="7"/>
      <c r="CM55" s="2"/>
      <c r="CN55" s="7"/>
      <c r="CO55" s="1"/>
      <c r="CP55" s="7"/>
      <c r="CQ55" s="2"/>
      <c r="CR55" s="7"/>
      <c r="CS55" s="1"/>
      <c r="CT55" s="7"/>
      <c r="CU55" s="6"/>
      <c r="CV55" s="7"/>
      <c r="CW55" s="6"/>
      <c r="CX55" s="7"/>
      <c r="CY55" s="2"/>
      <c r="CZ55" s="7"/>
      <c r="DA55" s="2"/>
      <c r="DB55" s="7"/>
      <c r="DC55" s="2"/>
      <c r="DD55" s="7"/>
      <c r="DE55" s="2"/>
      <c r="DF55" s="7"/>
      <c r="DG55" s="2"/>
      <c r="DH55" s="7"/>
      <c r="DI55" s="2"/>
      <c r="DJ55" s="7"/>
      <c r="DK55" s="2"/>
      <c r="DL55" s="7"/>
      <c r="DM55" s="2"/>
      <c r="DN55" s="7"/>
      <c r="DO55" s="2"/>
      <c r="DP55" s="2"/>
      <c r="DQ55" s="2"/>
      <c r="DR55" s="2"/>
      <c r="DS55" s="1"/>
      <c r="DT55" s="7"/>
      <c r="DU55" s="2"/>
      <c r="DV55" s="2"/>
      <c r="DW55" s="2"/>
      <c r="DX55" s="1"/>
      <c r="DY55" s="1"/>
      <c r="DZ55" s="7"/>
      <c r="EA55" s="2"/>
      <c r="EB55" s="2"/>
      <c r="EC55" s="2"/>
      <c r="ED55" s="2"/>
      <c r="EE55" s="2"/>
      <c r="EF55" s="2"/>
      <c r="EG55" s="2"/>
      <c r="EH55" s="2"/>
      <c r="EI55" s="2"/>
      <c r="EJ55" s="2"/>
      <c r="EK55" s="2"/>
      <c r="EL55" s="7"/>
      <c r="EM55" s="1"/>
      <c r="EN55" s="2"/>
      <c r="EO55" s="2"/>
      <c r="EP55" s="2"/>
      <c r="EQ55" s="2"/>
      <c r="ES55" s="796"/>
      <c r="EU55" s="290" t="e">
        <f>SUM(DO55:EK55)+BI55+SUMIF(#REF!,1,AS55:AX55)</f>
        <v>#REF!</v>
      </c>
      <c r="EV55" s="290" t="e">
        <f>SUM(DO55:EK55)+SUMIF(#REF!,1,AS55:AX55)+SUMIF(#REF!,1,BC55:BH55)+IF(IDENT!$R$19="NON",SUM('3-SA'!BA55:BB55),0)+IF(IDENT!$R$20="NON",SUM('3-SA'!CA55:CB55,'3-SA'!DA55:DL55),0)+IF(IDENT!$R$21="NON",SUM('3-SA'!BM55:BZ55),0)</f>
        <v>#REF!</v>
      </c>
    </row>
    <row r="56" spans="1:152" x14ac:dyDescent="0.25">
      <c r="A56" s="46"/>
      <c r="B56" s="263" t="s">
        <v>1964</v>
      </c>
      <c r="C56" s="263" t="s">
        <v>1964</v>
      </c>
      <c r="D56" s="40">
        <v>60622</v>
      </c>
      <c r="E56" s="40" t="s">
        <v>1986</v>
      </c>
      <c r="F56" s="12"/>
      <c r="G56" s="12"/>
      <c r="H56" s="454"/>
      <c r="I56" s="1"/>
      <c r="J56" s="1"/>
      <c r="K56" s="1"/>
      <c r="L56" s="1"/>
      <c r="M56" s="1"/>
      <c r="N56" s="1"/>
      <c r="O56" s="1"/>
      <c r="P56" s="1"/>
      <c r="Q56" s="1"/>
      <c r="R56" s="1"/>
      <c r="S56" s="1"/>
      <c r="T56" s="2"/>
      <c r="U56" s="1"/>
      <c r="V56" s="86"/>
      <c r="W56" s="1"/>
      <c r="X56" s="1"/>
      <c r="Y56" s="1"/>
      <c r="Z56" s="1"/>
      <c r="AA56" s="1"/>
      <c r="AB56" s="1"/>
      <c r="AC56" s="1"/>
      <c r="AD56" s="2"/>
      <c r="AE56" s="1"/>
      <c r="AF56" s="1"/>
      <c r="AG56" s="1"/>
      <c r="AH56" s="2"/>
      <c r="AI56" s="2"/>
      <c r="AJ56" s="2"/>
      <c r="AK56" s="2"/>
      <c r="AL56" s="2"/>
      <c r="AM56" s="2"/>
      <c r="AN56" s="2"/>
      <c r="AO56" s="2"/>
      <c r="AP56" s="2"/>
      <c r="AQ56" s="2"/>
      <c r="AR56" s="5"/>
      <c r="AS56" s="21"/>
      <c r="AT56" s="5"/>
      <c r="AU56" s="21"/>
      <c r="AV56" s="5"/>
      <c r="AW56" s="21"/>
      <c r="AX56" s="5"/>
      <c r="AY56" s="21"/>
      <c r="AZ56" s="5"/>
      <c r="BA56" s="2"/>
      <c r="BB56" s="5"/>
      <c r="BC56" s="35"/>
      <c r="BD56" s="5"/>
      <c r="BE56" s="2"/>
      <c r="BF56" s="5"/>
      <c r="BG56" s="2"/>
      <c r="BH56" s="5"/>
      <c r="BI56" s="2"/>
      <c r="BJ56" s="5"/>
      <c r="BK56" s="2"/>
      <c r="BL56" s="5"/>
      <c r="BM56" s="2"/>
      <c r="BN56" s="5"/>
      <c r="BO56" s="2"/>
      <c r="BP56" s="5"/>
      <c r="BQ56" s="2"/>
      <c r="BR56" s="5"/>
      <c r="BS56" s="2"/>
      <c r="BT56" s="2"/>
      <c r="BU56" s="2"/>
      <c r="BV56" s="2"/>
      <c r="BW56" s="2"/>
      <c r="BX56" s="2"/>
      <c r="BY56" s="2"/>
      <c r="BZ56" s="5"/>
      <c r="CA56" s="2"/>
      <c r="CB56" s="5"/>
      <c r="CC56" s="2"/>
      <c r="CD56" s="5"/>
      <c r="CE56" s="2"/>
      <c r="CF56" s="5"/>
      <c r="CG56" s="2"/>
      <c r="CH56" s="5"/>
      <c r="CI56" s="2"/>
      <c r="CJ56" s="5"/>
      <c r="CK56" s="2"/>
      <c r="CL56" s="5"/>
      <c r="CM56" s="2"/>
      <c r="CN56" s="5"/>
      <c r="CO56" s="2"/>
      <c r="CP56" s="5"/>
      <c r="CQ56" s="2"/>
      <c r="CR56" s="5"/>
      <c r="CS56" s="2"/>
      <c r="CT56" s="5"/>
      <c r="CU56" s="2"/>
      <c r="CV56" s="5"/>
      <c r="CW56" s="2"/>
      <c r="CX56" s="5"/>
      <c r="CY56" s="2"/>
      <c r="CZ56" s="5"/>
      <c r="DA56" s="2"/>
      <c r="DB56" s="5"/>
      <c r="DC56" s="2"/>
      <c r="DD56" s="5"/>
      <c r="DE56" s="2"/>
      <c r="DF56" s="5"/>
      <c r="DG56" s="21"/>
      <c r="DH56" s="5"/>
      <c r="DI56" s="2"/>
      <c r="DJ56" s="5"/>
      <c r="DK56" s="35"/>
      <c r="DL56" s="5"/>
      <c r="DM56" s="35"/>
      <c r="DN56" s="5"/>
      <c r="DO56" s="2"/>
      <c r="DP56" s="2"/>
      <c r="DQ56" s="2"/>
      <c r="DR56" s="2"/>
      <c r="DS56" s="1"/>
      <c r="DT56" s="5"/>
      <c r="DU56" s="2"/>
      <c r="DV56" s="2"/>
      <c r="DW56" s="2"/>
      <c r="DX56" s="2"/>
      <c r="DY56" s="2"/>
      <c r="DZ56" s="5"/>
      <c r="EA56" s="2"/>
      <c r="EB56" s="2"/>
      <c r="EC56" s="2"/>
      <c r="ED56" s="2"/>
      <c r="EE56" s="2"/>
      <c r="EF56" s="2"/>
      <c r="EG56" s="2"/>
      <c r="EH56" s="2"/>
      <c r="EI56" s="2"/>
      <c r="EJ56" s="2"/>
      <c r="EK56" s="2"/>
      <c r="EL56" s="5"/>
      <c r="EM56" s="1"/>
      <c r="EN56" s="2"/>
      <c r="EO56" s="2"/>
      <c r="EP56" s="2"/>
      <c r="EQ56" s="2"/>
      <c r="ES56" s="796"/>
      <c r="EU56" s="290" t="e">
        <f>SUM(DO56:EK56)+BI56+SUMIF(#REF!,1,AS56:AX56)</f>
        <v>#REF!</v>
      </c>
      <c r="EV56" s="290" t="e">
        <f>SUM(DO56:EK56)+SUMIF(#REF!,1,AS56:AX56)+SUMIF(#REF!,1,BC56:BH56)+IF(IDENT!$R$19="NON",SUM('3-SA'!BA56:BB56),0)+IF(IDENT!$R$20="NON",SUM('3-SA'!CA56:CB56,'3-SA'!DA56:DL56),0)+IF(IDENT!$R$21="NON",SUM('3-SA'!BM56:BZ56),0)</f>
        <v>#REF!</v>
      </c>
    </row>
    <row r="57" spans="1:152" x14ac:dyDescent="0.25">
      <c r="A57" s="46">
        <v>0</v>
      </c>
      <c r="B57" s="263"/>
      <c r="C57" s="263"/>
      <c r="D57" s="143" t="s">
        <v>2724</v>
      </c>
      <c r="E57" s="143" t="s">
        <v>2725</v>
      </c>
      <c r="F57" s="12"/>
      <c r="G57" s="12"/>
      <c r="H57" s="454"/>
      <c r="I57" s="1"/>
      <c r="J57" s="1"/>
      <c r="K57" s="1"/>
      <c r="L57" s="1"/>
      <c r="M57" s="1"/>
      <c r="N57" s="1"/>
      <c r="O57" s="1"/>
      <c r="P57" s="1"/>
      <c r="Q57" s="1"/>
      <c r="R57" s="1"/>
      <c r="S57" s="1"/>
      <c r="T57" s="2"/>
      <c r="U57" s="1"/>
      <c r="V57" s="86"/>
      <c r="W57" s="1"/>
      <c r="X57" s="1"/>
      <c r="Y57" s="1"/>
      <c r="Z57" s="1"/>
      <c r="AA57" s="1"/>
      <c r="AB57" s="1"/>
      <c r="AC57" s="1"/>
      <c r="AD57" s="2"/>
      <c r="AE57" s="1"/>
      <c r="AF57" s="1"/>
      <c r="AG57" s="1"/>
      <c r="AH57" s="2"/>
      <c r="AI57" s="2"/>
      <c r="AJ57" s="2"/>
      <c r="AK57" s="2"/>
      <c r="AL57" s="2"/>
      <c r="AM57" s="2"/>
      <c r="AN57" s="2"/>
      <c r="AO57" s="2"/>
      <c r="AP57" s="2"/>
      <c r="AQ57" s="2"/>
      <c r="AR57" s="7"/>
      <c r="AS57" s="2"/>
      <c r="AT57" s="7"/>
      <c r="AU57" s="2"/>
      <c r="AV57" s="7"/>
      <c r="AW57" s="2"/>
      <c r="AX57" s="7"/>
      <c r="AY57" s="2"/>
      <c r="AZ57" s="7"/>
      <c r="BA57" s="2"/>
      <c r="BB57" s="7"/>
      <c r="BC57" s="2"/>
      <c r="BD57" s="7"/>
      <c r="BE57" s="1"/>
      <c r="BF57" s="7"/>
      <c r="BG57" s="1"/>
      <c r="BH57" s="7"/>
      <c r="BI57" s="1"/>
      <c r="BJ57" s="7"/>
      <c r="BK57" s="2"/>
      <c r="BL57" s="7"/>
      <c r="BM57" s="2"/>
      <c r="BN57" s="7"/>
      <c r="BO57" s="2"/>
      <c r="BP57" s="7"/>
      <c r="BQ57" s="2"/>
      <c r="BR57" s="7"/>
      <c r="BS57" s="2"/>
      <c r="BT57" s="2"/>
      <c r="BU57" s="2"/>
      <c r="BV57" s="2"/>
      <c r="BW57" s="2"/>
      <c r="BX57" s="2"/>
      <c r="BY57" s="2"/>
      <c r="BZ57" s="7"/>
      <c r="CA57" s="2"/>
      <c r="CB57" s="7"/>
      <c r="CC57" s="2"/>
      <c r="CD57" s="7"/>
      <c r="CE57" s="2"/>
      <c r="CF57" s="7"/>
      <c r="CG57" s="2"/>
      <c r="CH57" s="7"/>
      <c r="CI57" s="2"/>
      <c r="CJ57" s="7"/>
      <c r="CK57" s="2"/>
      <c r="CL57" s="7"/>
      <c r="CM57" s="2"/>
      <c r="CN57" s="7"/>
      <c r="CO57" s="2"/>
      <c r="CP57" s="7"/>
      <c r="CQ57" s="2"/>
      <c r="CR57" s="7"/>
      <c r="CS57" s="2"/>
      <c r="CT57" s="7"/>
      <c r="CU57" s="2"/>
      <c r="CV57" s="7"/>
      <c r="CW57" s="2"/>
      <c r="CX57" s="7"/>
      <c r="CY57" s="2"/>
      <c r="CZ57" s="7"/>
      <c r="DA57" s="2"/>
      <c r="DB57" s="7"/>
      <c r="DC57" s="1"/>
      <c r="DD57" s="7"/>
      <c r="DE57" s="2"/>
      <c r="DF57" s="7"/>
      <c r="DG57" s="2"/>
      <c r="DH57" s="7"/>
      <c r="DI57" s="2"/>
      <c r="DJ57" s="7"/>
      <c r="DK57" s="2"/>
      <c r="DL57" s="7"/>
      <c r="DM57" s="2"/>
      <c r="DN57" s="7"/>
      <c r="DO57" s="2"/>
      <c r="DP57" s="2"/>
      <c r="DQ57" s="2"/>
      <c r="DR57" s="2"/>
      <c r="DS57" s="1"/>
      <c r="DT57" s="7"/>
      <c r="DU57" s="2"/>
      <c r="DV57" s="1"/>
      <c r="DW57" s="2"/>
      <c r="DX57" s="35"/>
      <c r="DY57" s="1"/>
      <c r="DZ57" s="7"/>
      <c r="EA57" s="2"/>
      <c r="EB57" s="2"/>
      <c r="EC57" s="2"/>
      <c r="ED57" s="2"/>
      <c r="EE57" s="2"/>
      <c r="EF57" s="2"/>
      <c r="EG57" s="2"/>
      <c r="EH57" s="2"/>
      <c r="EI57" s="2"/>
      <c r="EJ57" s="2"/>
      <c r="EK57" s="2"/>
      <c r="EL57" s="7"/>
      <c r="EM57" s="1"/>
      <c r="EN57" s="2"/>
      <c r="EO57" s="2"/>
      <c r="EP57" s="2"/>
      <c r="EQ57" s="2"/>
      <c r="ES57" s="796"/>
      <c r="EU57" s="290" t="e">
        <f>SUM(DO57:EK57)+BI57+SUMIF(#REF!,1,AS57:AX57)</f>
        <v>#REF!</v>
      </c>
      <c r="EV57" s="290" t="e">
        <f>SUM(DO57:EK57)+SUMIF(#REF!,1,AS57:AX57)+SUMIF(#REF!,1,BC57:BH57)+IF(IDENT!$R$19="NON",SUM('3-SA'!BA57:BB57),0)+IF(IDENT!$R$20="NON",SUM('3-SA'!CA57:CB57,'3-SA'!DA57:DL57),0)+IF(IDENT!$R$21="NON",SUM('3-SA'!BM57:BZ57),0)</f>
        <v>#REF!</v>
      </c>
    </row>
    <row r="58" spans="1:152" x14ac:dyDescent="0.25">
      <c r="A58" s="46"/>
      <c r="B58" s="263" t="s">
        <v>1648</v>
      </c>
      <c r="C58" s="263" t="s">
        <v>1044</v>
      </c>
      <c r="D58" s="40">
        <v>60623</v>
      </c>
      <c r="E58" s="40" t="s">
        <v>1477</v>
      </c>
      <c r="F58" s="12"/>
      <c r="G58" s="12"/>
      <c r="H58" s="454"/>
      <c r="I58" s="1"/>
      <c r="J58" s="1"/>
      <c r="K58" s="2"/>
      <c r="L58" s="2"/>
      <c r="M58" s="2"/>
      <c r="N58" s="2"/>
      <c r="O58" s="2"/>
      <c r="P58" s="2"/>
      <c r="Q58" s="2"/>
      <c r="R58" s="2"/>
      <c r="S58" s="2"/>
      <c r="T58" s="2"/>
      <c r="U58" s="2"/>
      <c r="V58" s="1"/>
      <c r="W58" s="1"/>
      <c r="X58" s="2"/>
      <c r="Y58" s="2"/>
      <c r="Z58" s="2"/>
      <c r="AA58" s="2"/>
      <c r="AB58" s="2"/>
      <c r="AC58" s="2"/>
      <c r="AD58" s="2"/>
      <c r="AE58" s="2"/>
      <c r="AF58" s="2"/>
      <c r="AG58" s="1"/>
      <c r="AH58" s="2"/>
      <c r="AI58" s="2"/>
      <c r="AJ58" s="2"/>
      <c r="AK58" s="2"/>
      <c r="AL58" s="2"/>
      <c r="AM58" s="1"/>
      <c r="AN58" s="2"/>
      <c r="AO58" s="2"/>
      <c r="AP58" s="2"/>
      <c r="AQ58" s="2"/>
      <c r="AR58" s="5"/>
      <c r="AS58" s="21"/>
      <c r="AT58" s="5"/>
      <c r="AU58" s="21"/>
      <c r="AV58" s="5"/>
      <c r="AW58" s="21"/>
      <c r="AX58" s="5"/>
      <c r="AY58" s="21"/>
      <c r="AZ58" s="5"/>
      <c r="BA58" s="2"/>
      <c r="BB58" s="5"/>
      <c r="BC58" s="35"/>
      <c r="BD58" s="5"/>
      <c r="BE58" s="2"/>
      <c r="BF58" s="5"/>
      <c r="BG58" s="2"/>
      <c r="BH58" s="5"/>
      <c r="BI58" s="2"/>
      <c r="BJ58" s="5"/>
      <c r="BK58" s="2"/>
      <c r="BL58" s="5"/>
      <c r="BM58" s="780"/>
      <c r="BN58" s="5"/>
      <c r="BO58" s="274"/>
      <c r="BP58" s="5"/>
      <c r="BQ58" s="1"/>
      <c r="BR58" s="5"/>
      <c r="BS58" s="274"/>
      <c r="BT58" s="274"/>
      <c r="BU58" s="274"/>
      <c r="BV58" s="274"/>
      <c r="BW58" s="274"/>
      <c r="BX58" s="274"/>
      <c r="BY58" s="780"/>
      <c r="BZ58" s="5"/>
      <c r="CA58" s="2"/>
      <c r="CB58" s="5"/>
      <c r="CC58" s="2"/>
      <c r="CD58" s="5"/>
      <c r="CE58" s="2"/>
      <c r="CF58" s="5"/>
      <c r="CG58" s="2"/>
      <c r="CH58" s="5"/>
      <c r="CI58" s="2"/>
      <c r="CJ58" s="5"/>
      <c r="CK58" s="2"/>
      <c r="CL58" s="5"/>
      <c r="CM58" s="2"/>
      <c r="CN58" s="5"/>
      <c r="CO58" s="2"/>
      <c r="CP58" s="5"/>
      <c r="CQ58" s="2"/>
      <c r="CR58" s="5"/>
      <c r="CS58" s="1"/>
      <c r="CT58" s="5"/>
      <c r="CU58" s="2"/>
      <c r="CV58" s="5"/>
      <c r="CW58" s="2"/>
      <c r="CX58" s="5"/>
      <c r="CY58" s="2"/>
      <c r="CZ58" s="5"/>
      <c r="DA58" s="2"/>
      <c r="DB58" s="5"/>
      <c r="DC58" s="2"/>
      <c r="DD58" s="5"/>
      <c r="DE58" s="2"/>
      <c r="DF58" s="5"/>
      <c r="DG58" s="27"/>
      <c r="DH58" s="5"/>
      <c r="DI58" s="1"/>
      <c r="DJ58" s="5"/>
      <c r="DK58" s="35"/>
      <c r="DL58" s="5"/>
      <c r="DM58" s="35"/>
      <c r="DN58" s="5"/>
      <c r="DO58" s="2"/>
      <c r="DP58" s="2"/>
      <c r="DQ58" s="2"/>
      <c r="DR58" s="2"/>
      <c r="DS58" s="1"/>
      <c r="DT58" s="5"/>
      <c r="DU58" s="2"/>
      <c r="DV58" s="2"/>
      <c r="DW58" s="2"/>
      <c r="DX58" s="2"/>
      <c r="DY58" s="2"/>
      <c r="DZ58" s="5"/>
      <c r="EA58" s="2"/>
      <c r="EB58" s="2"/>
      <c r="EC58" s="2"/>
      <c r="ED58" s="2"/>
      <c r="EE58" s="2"/>
      <c r="EF58" s="2"/>
      <c r="EG58" s="2"/>
      <c r="EH58" s="2"/>
      <c r="EI58" s="2"/>
      <c r="EJ58" s="2"/>
      <c r="EK58" s="2"/>
      <c r="EL58" s="5"/>
      <c r="EM58" s="1"/>
      <c r="EN58" s="2"/>
      <c r="EO58" s="2"/>
      <c r="EP58" s="2"/>
      <c r="EQ58" s="2"/>
      <c r="ES58" s="796"/>
      <c r="EU58" s="290" t="e">
        <f>SUM(DO58:EK58)+BI58+SUMIF(#REF!,1,AS58:AX58)</f>
        <v>#REF!</v>
      </c>
      <c r="EV58" s="290" t="e">
        <f>SUM(DO58:EK58)+SUMIF(#REF!,1,AS58:AX58)+SUMIF(#REF!,1,BC58:BH58)+IF(IDENT!$R$19="NON",SUM('3-SA'!BA58:BB58),0)+IF(IDENT!$R$20="NON",SUM('3-SA'!CA58:CB58,'3-SA'!DA58:DL58),0)+IF(IDENT!$R$21="NON",SUM('3-SA'!BM58:BZ58),0)</f>
        <v>#REF!</v>
      </c>
    </row>
    <row r="59" spans="1:152" x14ac:dyDescent="0.25">
      <c r="A59" s="46">
        <v>0</v>
      </c>
      <c r="B59" s="263"/>
      <c r="C59" s="263"/>
      <c r="D59" s="286" t="s">
        <v>2726</v>
      </c>
      <c r="E59" s="143" t="s">
        <v>2727</v>
      </c>
      <c r="F59" s="12"/>
      <c r="G59" s="12"/>
      <c r="H59" s="454"/>
      <c r="I59" s="1"/>
      <c r="J59" s="1"/>
      <c r="K59" s="2"/>
      <c r="L59" s="2"/>
      <c r="M59" s="2"/>
      <c r="N59" s="2"/>
      <c r="O59" s="2"/>
      <c r="P59" s="2"/>
      <c r="Q59" s="2"/>
      <c r="R59" s="2"/>
      <c r="S59" s="2"/>
      <c r="T59" s="2"/>
      <c r="U59" s="2"/>
      <c r="V59" s="1"/>
      <c r="W59" s="1"/>
      <c r="X59" s="2"/>
      <c r="Y59" s="2"/>
      <c r="Z59" s="2"/>
      <c r="AA59" s="2"/>
      <c r="AB59" s="2"/>
      <c r="AC59" s="2"/>
      <c r="AD59" s="2"/>
      <c r="AE59" s="2"/>
      <c r="AF59" s="2"/>
      <c r="AG59" s="1"/>
      <c r="AH59" s="2"/>
      <c r="AI59" s="2"/>
      <c r="AJ59" s="2"/>
      <c r="AK59" s="2"/>
      <c r="AL59" s="2"/>
      <c r="AM59" s="1"/>
      <c r="AN59" s="2"/>
      <c r="AO59" s="2"/>
      <c r="AP59" s="2"/>
      <c r="AQ59" s="2"/>
      <c r="AR59" s="7"/>
      <c r="AS59" s="2"/>
      <c r="AT59" s="7"/>
      <c r="AU59" s="2"/>
      <c r="AV59" s="7"/>
      <c r="AW59" s="2"/>
      <c r="AX59" s="7"/>
      <c r="AY59" s="2"/>
      <c r="AZ59" s="7"/>
      <c r="BA59" s="2"/>
      <c r="BB59" s="7"/>
      <c r="BC59" s="2"/>
      <c r="BD59" s="7"/>
      <c r="BE59" s="1"/>
      <c r="BF59" s="7"/>
      <c r="BG59" s="2"/>
      <c r="BH59" s="7"/>
      <c r="BI59" s="1"/>
      <c r="BJ59" s="7"/>
      <c r="BK59" s="2"/>
      <c r="BL59" s="7"/>
      <c r="BM59" s="780"/>
      <c r="BN59" s="7"/>
      <c r="BO59" s="2"/>
      <c r="BP59" s="7"/>
      <c r="BQ59" s="1"/>
      <c r="BR59" s="7"/>
      <c r="BS59" s="2"/>
      <c r="BT59" s="2"/>
      <c r="BU59" s="2"/>
      <c r="BV59" s="2"/>
      <c r="BW59" s="2"/>
      <c r="BX59" s="2"/>
      <c r="BY59" s="1"/>
      <c r="BZ59" s="7"/>
      <c r="CA59" s="2"/>
      <c r="CB59" s="7"/>
      <c r="CC59" s="2"/>
      <c r="CD59" s="7"/>
      <c r="CE59" s="2"/>
      <c r="CF59" s="7"/>
      <c r="CG59" s="2"/>
      <c r="CH59" s="7"/>
      <c r="CI59" s="2"/>
      <c r="CJ59" s="7"/>
      <c r="CK59" s="2"/>
      <c r="CL59" s="7"/>
      <c r="CM59" s="2"/>
      <c r="CN59" s="7"/>
      <c r="CO59" s="2"/>
      <c r="CP59" s="7"/>
      <c r="CQ59" s="2"/>
      <c r="CR59" s="7"/>
      <c r="CS59" s="1"/>
      <c r="CT59" s="7"/>
      <c r="CU59" s="2"/>
      <c r="CV59" s="7"/>
      <c r="CW59" s="2"/>
      <c r="CX59" s="7"/>
      <c r="CY59" s="2"/>
      <c r="CZ59" s="7"/>
      <c r="DA59" s="2"/>
      <c r="DB59" s="7"/>
      <c r="DC59" s="2"/>
      <c r="DD59" s="7"/>
      <c r="DE59" s="2"/>
      <c r="DF59" s="7"/>
      <c r="DG59" s="1"/>
      <c r="DH59" s="7"/>
      <c r="DI59" s="1"/>
      <c r="DJ59" s="7"/>
      <c r="DK59" s="2"/>
      <c r="DL59" s="7"/>
      <c r="DM59" s="2"/>
      <c r="DN59" s="7"/>
      <c r="DO59" s="2"/>
      <c r="DP59" s="2"/>
      <c r="DQ59" s="2"/>
      <c r="DR59" s="2"/>
      <c r="DS59" s="1"/>
      <c r="DT59" s="7"/>
      <c r="DU59" s="2"/>
      <c r="DV59" s="1"/>
      <c r="DW59" s="2"/>
      <c r="DX59" s="1"/>
      <c r="DY59" s="1"/>
      <c r="DZ59" s="7"/>
      <c r="EA59" s="2"/>
      <c r="EB59" s="2"/>
      <c r="EC59" s="2"/>
      <c r="ED59" s="2"/>
      <c r="EE59" s="2"/>
      <c r="EF59" s="2"/>
      <c r="EG59" s="2"/>
      <c r="EH59" s="2"/>
      <c r="EI59" s="2"/>
      <c r="EJ59" s="2"/>
      <c r="EK59" s="2"/>
      <c r="EL59" s="7"/>
      <c r="EM59" s="1"/>
      <c r="EN59" s="2"/>
      <c r="EO59" s="2"/>
      <c r="EP59" s="2"/>
      <c r="EQ59" s="2"/>
      <c r="ES59" s="796"/>
      <c r="EU59" s="290" t="e">
        <f>SUM(DO59:EK59)+BI59+SUMIF(#REF!,1,AS59:AX59)</f>
        <v>#REF!</v>
      </c>
      <c r="EV59" s="290" t="e">
        <f>SUM(DO59:EK59)+SUMIF(#REF!,1,AS59:AX59)+SUMIF(#REF!,1,BC59:BH59)+IF(IDENT!$R$19="NON",SUM('3-SA'!BA59:BB59),0)+IF(IDENT!$R$20="NON",SUM('3-SA'!CA59:CB59,'3-SA'!DA59:DL59),0)+IF(IDENT!$R$21="NON",SUM('3-SA'!BM59:BZ59),0)</f>
        <v>#REF!</v>
      </c>
    </row>
    <row r="60" spans="1:152" x14ac:dyDescent="0.25">
      <c r="A60" s="46"/>
      <c r="B60" s="263" t="s">
        <v>1837</v>
      </c>
      <c r="C60" s="263" t="s">
        <v>1964</v>
      </c>
      <c r="D60" s="169">
        <v>60624</v>
      </c>
      <c r="E60" s="169" t="s">
        <v>2175</v>
      </c>
      <c r="F60" s="12"/>
      <c r="G60" s="12"/>
      <c r="H60" s="454"/>
      <c r="I60" s="2"/>
      <c r="J60" s="2"/>
      <c r="K60" s="81" t="e">
        <f>IF(#REF!=1,$F$60-$O$60-SUM($AY$60:$AZ$60)-SUM($DA$60:$DB$60)-$DV$60-$DW$60,0)</f>
        <v>#REF!</v>
      </c>
      <c r="L60" s="2"/>
      <c r="M60" s="2"/>
      <c r="N60" s="81" t="e">
        <f>IF(#REF!=1,$F$60-$O$60-SUM($AY$60:$AZ$60)-SUM($DA$60:$DB$60)-$DV$60-$DW$60,0)</f>
        <v>#REF!</v>
      </c>
      <c r="O60" s="1"/>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5"/>
      <c r="AS60" s="21"/>
      <c r="AT60" s="5"/>
      <c r="AU60" s="21"/>
      <c r="AV60" s="5"/>
      <c r="AW60" s="21"/>
      <c r="AX60" s="5"/>
      <c r="AY60" s="27"/>
      <c r="AZ60" s="5"/>
      <c r="BA60" s="2"/>
      <c r="BB60" s="5"/>
      <c r="BC60" s="35"/>
      <c r="BD60" s="5"/>
      <c r="BE60" s="2"/>
      <c r="BF60" s="5"/>
      <c r="BG60" s="2"/>
      <c r="BH60" s="5"/>
      <c r="BI60" s="2"/>
      <c r="BJ60" s="5"/>
      <c r="BK60" s="2"/>
      <c r="BL60" s="5"/>
      <c r="BM60" s="2"/>
      <c r="BN60" s="5"/>
      <c r="BO60" s="2"/>
      <c r="BP60" s="5"/>
      <c r="BQ60" s="2"/>
      <c r="BR60" s="5"/>
      <c r="BS60" s="2"/>
      <c r="BT60" s="2"/>
      <c r="BU60" s="2"/>
      <c r="BV60" s="2"/>
      <c r="BW60" s="2"/>
      <c r="BX60" s="2"/>
      <c r="BY60" s="2"/>
      <c r="BZ60" s="5"/>
      <c r="CA60" s="2"/>
      <c r="CB60" s="5"/>
      <c r="CC60" s="2"/>
      <c r="CD60" s="5"/>
      <c r="CE60" s="2"/>
      <c r="CF60" s="5"/>
      <c r="CG60" s="2"/>
      <c r="CH60" s="5"/>
      <c r="CI60" s="2"/>
      <c r="CJ60" s="5"/>
      <c r="CK60" s="2"/>
      <c r="CL60" s="5"/>
      <c r="CM60" s="2"/>
      <c r="CN60" s="5"/>
      <c r="CO60" s="2"/>
      <c r="CP60" s="5"/>
      <c r="CQ60" s="2"/>
      <c r="CR60" s="5"/>
      <c r="CS60" s="2"/>
      <c r="CT60" s="5"/>
      <c r="CU60" s="2"/>
      <c r="CV60" s="5"/>
      <c r="CW60" s="2"/>
      <c r="CX60" s="5"/>
      <c r="CY60" s="2"/>
      <c r="CZ60" s="5"/>
      <c r="DA60" s="1"/>
      <c r="DB60" s="5"/>
      <c r="DC60" s="2"/>
      <c r="DD60" s="5"/>
      <c r="DE60" s="2"/>
      <c r="DF60" s="5"/>
      <c r="DG60" s="21"/>
      <c r="DH60" s="5"/>
      <c r="DI60" s="2"/>
      <c r="DJ60" s="5"/>
      <c r="DK60" s="35"/>
      <c r="DL60" s="5"/>
      <c r="DM60" s="35"/>
      <c r="DN60" s="5"/>
      <c r="DO60" s="2"/>
      <c r="DP60" s="2"/>
      <c r="DQ60" s="2"/>
      <c r="DR60" s="2"/>
      <c r="DS60" s="2"/>
      <c r="DT60" s="5"/>
      <c r="DU60" s="2"/>
      <c r="DV60" s="1"/>
      <c r="DW60" s="1"/>
      <c r="DX60" s="35"/>
      <c r="DY60" s="2"/>
      <c r="DZ60" s="5"/>
      <c r="EA60" s="2"/>
      <c r="EB60" s="2"/>
      <c r="EC60" s="2"/>
      <c r="ED60" s="2"/>
      <c r="EE60" s="2"/>
      <c r="EF60" s="2"/>
      <c r="EG60" s="2"/>
      <c r="EH60" s="2"/>
      <c r="EI60" s="2"/>
      <c r="EJ60" s="2"/>
      <c r="EK60" s="2"/>
      <c r="EL60" s="5"/>
      <c r="EM60" s="2"/>
      <c r="EN60" s="2"/>
      <c r="EO60" s="2"/>
      <c r="EP60" s="2"/>
      <c r="EQ60" s="2"/>
      <c r="ES60" s="796"/>
      <c r="EU60" s="290" t="e">
        <f>SUM(DO60:EK60)+BI60+SUMIF(#REF!,1,AS60:AX60)</f>
        <v>#REF!</v>
      </c>
      <c r="EV60" s="290" t="e">
        <f>SUM(DO60:EK60)+SUMIF(#REF!,1,AS60:AX60)+SUMIF(#REF!,1,BC60:BH60)+IF(IDENT!$R$19="NON",SUM('3-SA'!BA60:BB60),0)+IF(IDENT!$R$20="NON",SUM('3-SA'!CA60:CB60,'3-SA'!DA60:DL60),0)+IF(IDENT!$R$21="NON",SUM('3-SA'!BM60:BZ60),0)</f>
        <v>#REF!</v>
      </c>
    </row>
    <row r="61" spans="1:152" x14ac:dyDescent="0.25">
      <c r="A61" s="46"/>
      <c r="B61" s="263" t="s">
        <v>1837</v>
      </c>
      <c r="C61" s="263" t="s">
        <v>1964</v>
      </c>
      <c r="D61" s="581" t="s">
        <v>44</v>
      </c>
      <c r="E61" s="169" t="s">
        <v>678</v>
      </c>
      <c r="F61" s="12"/>
      <c r="G61" s="12"/>
      <c r="H61" s="454"/>
      <c r="I61" s="2"/>
      <c r="J61" s="2"/>
      <c r="K61" s="81" t="e">
        <f>IF(#REF!=1,$F$61-$O$61,0)</f>
        <v>#REF!</v>
      </c>
      <c r="L61" s="2"/>
      <c r="M61" s="2"/>
      <c r="N61" s="81" t="e">
        <f>IF(#REF!=1,$F$61-$O$61,0)</f>
        <v>#REF!</v>
      </c>
      <c r="O61" s="1"/>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5"/>
      <c r="AS61" s="21"/>
      <c r="AT61" s="5"/>
      <c r="AU61" s="21"/>
      <c r="AV61" s="5"/>
      <c r="AW61" s="21"/>
      <c r="AX61" s="5"/>
      <c r="AY61" s="21"/>
      <c r="AZ61" s="5"/>
      <c r="BA61" s="2"/>
      <c r="BB61" s="5"/>
      <c r="BC61" s="35"/>
      <c r="BD61" s="5"/>
      <c r="BE61" s="2"/>
      <c r="BF61" s="5"/>
      <c r="BG61" s="2"/>
      <c r="BH61" s="5"/>
      <c r="BI61" s="2"/>
      <c r="BJ61" s="5"/>
      <c r="BK61" s="2"/>
      <c r="BL61" s="5"/>
      <c r="BM61" s="2"/>
      <c r="BN61" s="5"/>
      <c r="BO61" s="2"/>
      <c r="BP61" s="5"/>
      <c r="BQ61" s="2"/>
      <c r="BR61" s="5"/>
      <c r="BS61" s="2"/>
      <c r="BT61" s="2"/>
      <c r="BU61" s="2"/>
      <c r="BV61" s="2"/>
      <c r="BW61" s="2"/>
      <c r="BX61" s="2"/>
      <c r="BY61" s="2"/>
      <c r="BZ61" s="5"/>
      <c r="CA61" s="2"/>
      <c r="CB61" s="5"/>
      <c r="CC61" s="2"/>
      <c r="CD61" s="5"/>
      <c r="CE61" s="2"/>
      <c r="CF61" s="5"/>
      <c r="CG61" s="2"/>
      <c r="CH61" s="5"/>
      <c r="CI61" s="2"/>
      <c r="CJ61" s="5"/>
      <c r="CK61" s="2"/>
      <c r="CL61" s="5"/>
      <c r="CM61" s="2"/>
      <c r="CN61" s="5"/>
      <c r="CO61" s="2"/>
      <c r="CP61" s="5"/>
      <c r="CQ61" s="2"/>
      <c r="CR61" s="5"/>
      <c r="CS61" s="2"/>
      <c r="CT61" s="5"/>
      <c r="CU61" s="2"/>
      <c r="CV61" s="5"/>
      <c r="CW61" s="2"/>
      <c r="CX61" s="5"/>
      <c r="CY61" s="2"/>
      <c r="CZ61" s="5"/>
      <c r="DA61" s="2"/>
      <c r="DB61" s="5"/>
      <c r="DC61" s="2"/>
      <c r="DD61" s="5"/>
      <c r="DE61" s="2"/>
      <c r="DF61" s="5"/>
      <c r="DG61" s="21"/>
      <c r="DH61" s="5"/>
      <c r="DI61" s="2"/>
      <c r="DJ61" s="5"/>
      <c r="DK61" s="35"/>
      <c r="DL61" s="5"/>
      <c r="DM61" s="35"/>
      <c r="DN61" s="5"/>
      <c r="DO61" s="2"/>
      <c r="DP61" s="2"/>
      <c r="DQ61" s="2"/>
      <c r="DR61" s="2"/>
      <c r="DS61" s="2"/>
      <c r="DT61" s="5"/>
      <c r="DU61" s="2"/>
      <c r="DV61" s="2"/>
      <c r="DW61" s="2"/>
      <c r="DX61" s="35"/>
      <c r="DY61" s="2"/>
      <c r="DZ61" s="5"/>
      <c r="EA61" s="2"/>
      <c r="EB61" s="2"/>
      <c r="EC61" s="2"/>
      <c r="ED61" s="2"/>
      <c r="EE61" s="2"/>
      <c r="EF61" s="2"/>
      <c r="EG61" s="2"/>
      <c r="EH61" s="2"/>
      <c r="EI61" s="2"/>
      <c r="EJ61" s="2"/>
      <c r="EK61" s="2"/>
      <c r="EL61" s="5"/>
      <c r="EM61" s="2"/>
      <c r="EN61" s="2"/>
      <c r="EO61" s="2"/>
      <c r="EP61" s="2"/>
      <c r="EQ61" s="2"/>
      <c r="ES61" s="796"/>
      <c r="EU61" s="290" t="e">
        <f>SUM(DO61:EK61)+BI61+SUMIF(#REF!,1,AS61:AX61)</f>
        <v>#REF!</v>
      </c>
      <c r="EV61" s="290" t="e">
        <f>SUM(DO61:EK61)+SUMIF(#REF!,1,AS61:AX61)+SUMIF(#REF!,1,BC61:BH61)+IF(IDENT!$R$19="NON",SUM('3-SA'!BA61:BB61),0)+IF(IDENT!$R$20="NON",SUM('3-SA'!CA61:CB61,'3-SA'!DA61:DL61),0)+IF(IDENT!$R$21="NON",SUM('3-SA'!BM61:BZ61),0)</f>
        <v>#REF!</v>
      </c>
    </row>
    <row r="62" spans="1:152" x14ac:dyDescent="0.25">
      <c r="A62" s="46"/>
      <c r="B62" s="263" t="s">
        <v>1837</v>
      </c>
      <c r="C62" s="263" t="s">
        <v>1964</v>
      </c>
      <c r="D62" s="581" t="s">
        <v>1231</v>
      </c>
      <c r="E62" s="169" t="s">
        <v>1200</v>
      </c>
      <c r="F62" s="12"/>
      <c r="G62" s="12"/>
      <c r="H62" s="454"/>
      <c r="I62" s="2"/>
      <c r="J62" s="2"/>
      <c r="K62" s="2"/>
      <c r="L62" s="2"/>
      <c r="M62" s="2"/>
      <c r="N62" s="2"/>
      <c r="O62" s="2"/>
      <c r="P62" s="2"/>
      <c r="Q62" s="2"/>
      <c r="R62" s="2"/>
      <c r="S62" s="2"/>
      <c r="T62" s="2"/>
      <c r="U62" s="2"/>
      <c r="V62" s="2"/>
      <c r="W62" s="2"/>
      <c r="X62" s="81" t="e">
        <f>IF(#REF!=1,$F$62-$Z$62,0)</f>
        <v>#REF!</v>
      </c>
      <c r="Y62" s="81" t="e">
        <f>IF(#REF!=1,$F$62-$Z$62,0)</f>
        <v>#REF!</v>
      </c>
      <c r="Z62" s="1"/>
      <c r="AA62" s="2"/>
      <c r="AB62" s="2"/>
      <c r="AC62" s="2"/>
      <c r="AD62" s="2"/>
      <c r="AE62" s="2"/>
      <c r="AF62" s="2"/>
      <c r="AG62" s="2"/>
      <c r="AH62" s="2"/>
      <c r="AI62" s="2"/>
      <c r="AJ62" s="2"/>
      <c r="AK62" s="2"/>
      <c r="AL62" s="2"/>
      <c r="AM62" s="2"/>
      <c r="AN62" s="2"/>
      <c r="AO62" s="2"/>
      <c r="AP62" s="2"/>
      <c r="AQ62" s="2"/>
      <c r="AR62" s="5"/>
      <c r="AS62" s="21"/>
      <c r="AT62" s="5"/>
      <c r="AU62" s="21"/>
      <c r="AV62" s="5"/>
      <c r="AW62" s="21"/>
      <c r="AX62" s="5"/>
      <c r="AY62" s="21"/>
      <c r="AZ62" s="5"/>
      <c r="BA62" s="2"/>
      <c r="BB62" s="5"/>
      <c r="BC62" s="35"/>
      <c r="BD62" s="5"/>
      <c r="BE62" s="2"/>
      <c r="BF62" s="5"/>
      <c r="BG62" s="2"/>
      <c r="BH62" s="5"/>
      <c r="BI62" s="2"/>
      <c r="BJ62" s="5"/>
      <c r="BK62" s="2"/>
      <c r="BL62" s="5"/>
      <c r="BM62" s="2"/>
      <c r="BN62" s="5"/>
      <c r="BO62" s="2"/>
      <c r="BP62" s="5"/>
      <c r="BQ62" s="2"/>
      <c r="BR62" s="5"/>
      <c r="BS62" s="2"/>
      <c r="BT62" s="2"/>
      <c r="BU62" s="2"/>
      <c r="BV62" s="2"/>
      <c r="BW62" s="2"/>
      <c r="BX62" s="2"/>
      <c r="BY62" s="2"/>
      <c r="BZ62" s="5"/>
      <c r="CA62" s="2"/>
      <c r="CB62" s="5"/>
      <c r="CC62" s="2"/>
      <c r="CD62" s="5"/>
      <c r="CE62" s="2"/>
      <c r="CF62" s="5"/>
      <c r="CG62" s="2"/>
      <c r="CH62" s="5"/>
      <c r="CI62" s="2"/>
      <c r="CJ62" s="5"/>
      <c r="CK62" s="2"/>
      <c r="CL62" s="5"/>
      <c r="CM62" s="2"/>
      <c r="CN62" s="5"/>
      <c r="CO62" s="2"/>
      <c r="CP62" s="5"/>
      <c r="CQ62" s="2"/>
      <c r="CR62" s="5"/>
      <c r="CS62" s="2"/>
      <c r="CT62" s="5"/>
      <c r="CU62" s="2"/>
      <c r="CV62" s="5"/>
      <c r="CW62" s="2"/>
      <c r="CX62" s="5"/>
      <c r="CY62" s="2"/>
      <c r="CZ62" s="5"/>
      <c r="DA62" s="2"/>
      <c r="DB62" s="5"/>
      <c r="DC62" s="2"/>
      <c r="DD62" s="5"/>
      <c r="DE62" s="2"/>
      <c r="DF62" s="5"/>
      <c r="DG62" s="21"/>
      <c r="DH62" s="5"/>
      <c r="DI62" s="2"/>
      <c r="DJ62" s="5"/>
      <c r="DK62" s="35"/>
      <c r="DL62" s="5"/>
      <c r="DM62" s="35"/>
      <c r="DN62" s="5"/>
      <c r="DO62" s="2"/>
      <c r="DP62" s="2"/>
      <c r="DQ62" s="2"/>
      <c r="DR62" s="2"/>
      <c r="DS62" s="2"/>
      <c r="DT62" s="5"/>
      <c r="DU62" s="2"/>
      <c r="DV62" s="2"/>
      <c r="DW62" s="2"/>
      <c r="DX62" s="35"/>
      <c r="DY62" s="2"/>
      <c r="DZ62" s="5"/>
      <c r="EA62" s="2"/>
      <c r="EB62" s="2"/>
      <c r="EC62" s="2"/>
      <c r="ED62" s="2"/>
      <c r="EE62" s="2"/>
      <c r="EF62" s="2"/>
      <c r="EG62" s="2"/>
      <c r="EH62" s="2"/>
      <c r="EI62" s="2"/>
      <c r="EJ62" s="2"/>
      <c r="EK62" s="2"/>
      <c r="EL62" s="5"/>
      <c r="EM62" s="2"/>
      <c r="EN62" s="2"/>
      <c r="EO62" s="2"/>
      <c r="EP62" s="2"/>
      <c r="EQ62" s="2"/>
      <c r="ES62" s="796"/>
      <c r="EU62" s="290" t="e">
        <f>SUM(DO62:EK62)+BI62+SUMIF(#REF!,1,AS62:AX62)</f>
        <v>#REF!</v>
      </c>
      <c r="EV62" s="290" t="e">
        <f>SUM(DO62:EK62)+SUMIF(#REF!,1,AS62:AX62)+SUMIF(#REF!,1,BC62:BH62)+IF(IDENT!$R$19="NON",SUM('3-SA'!BA62:BB62),0)+IF(IDENT!$R$20="NON",SUM('3-SA'!CA62:CB62,'3-SA'!DA62:DL62),0)+IF(IDENT!$R$21="NON",SUM('3-SA'!BM62:BZ62),0)</f>
        <v>#REF!</v>
      </c>
    </row>
    <row r="63" spans="1:152" x14ac:dyDescent="0.25">
      <c r="A63" s="46"/>
      <c r="B63" s="392" t="s">
        <v>2343</v>
      </c>
      <c r="C63" s="263" t="s">
        <v>1044</v>
      </c>
      <c r="D63" s="40">
        <v>606261</v>
      </c>
      <c r="E63" s="40" t="s">
        <v>1337</v>
      </c>
      <c r="F63" s="12"/>
      <c r="G63" s="12"/>
      <c r="H63" s="454"/>
      <c r="I63" s="1"/>
      <c r="J63" s="1"/>
      <c r="K63" s="1"/>
      <c r="L63" s="1"/>
      <c r="M63" s="1"/>
      <c r="N63" s="1"/>
      <c r="O63" s="1"/>
      <c r="P63" s="1"/>
      <c r="Q63" s="1"/>
      <c r="R63" s="1"/>
      <c r="S63" s="1"/>
      <c r="T63" s="2"/>
      <c r="U63" s="1"/>
      <c r="V63" s="1"/>
      <c r="W63" s="1"/>
      <c r="X63" s="1"/>
      <c r="Y63" s="1"/>
      <c r="Z63" s="1"/>
      <c r="AA63" s="1"/>
      <c r="AB63" s="1"/>
      <c r="AC63" s="1"/>
      <c r="AD63" s="2"/>
      <c r="AE63" s="1"/>
      <c r="AF63" s="1"/>
      <c r="AG63" s="1"/>
      <c r="AH63" s="1"/>
      <c r="AI63" s="1"/>
      <c r="AJ63" s="1"/>
      <c r="AK63" s="1"/>
      <c r="AL63" s="1"/>
      <c r="AM63" s="1"/>
      <c r="AN63" s="1"/>
      <c r="AO63" s="1"/>
      <c r="AP63" s="2"/>
      <c r="AQ63" s="2"/>
      <c r="AR63" s="5"/>
      <c r="AS63" s="27"/>
      <c r="AT63" s="5"/>
      <c r="AU63" s="27"/>
      <c r="AV63" s="5"/>
      <c r="AW63" s="2"/>
      <c r="AX63" s="5"/>
      <c r="AY63" s="27"/>
      <c r="AZ63" s="5"/>
      <c r="BA63" s="1"/>
      <c r="BB63" s="5"/>
      <c r="BC63" s="47"/>
      <c r="BD63" s="5"/>
      <c r="BE63" s="1"/>
      <c r="BF63" s="5"/>
      <c r="BG63" s="1"/>
      <c r="BH63" s="5"/>
      <c r="BI63" s="1"/>
      <c r="BJ63" s="5"/>
      <c r="BK63" s="1"/>
      <c r="BL63" s="5"/>
      <c r="BM63" s="1"/>
      <c r="BN63" s="5"/>
      <c r="BO63" s="2"/>
      <c r="BP63" s="5"/>
      <c r="BQ63" s="2"/>
      <c r="BR63" s="5"/>
      <c r="BS63" s="1"/>
      <c r="BT63" s="2"/>
      <c r="BU63" s="2"/>
      <c r="BV63" s="2"/>
      <c r="BW63" s="2"/>
      <c r="BX63" s="2"/>
      <c r="BY63" s="2"/>
      <c r="BZ63" s="5"/>
      <c r="CA63" s="1"/>
      <c r="CB63" s="5"/>
      <c r="CC63" s="1"/>
      <c r="CD63" s="5"/>
      <c r="CE63" s="1"/>
      <c r="CF63" s="5"/>
      <c r="CG63" s="1"/>
      <c r="CH63" s="5"/>
      <c r="CI63" s="1"/>
      <c r="CJ63" s="5"/>
      <c r="CK63" s="2"/>
      <c r="CL63" s="5"/>
      <c r="CM63" s="2"/>
      <c r="CN63" s="5"/>
      <c r="CO63" s="1"/>
      <c r="CP63" s="5"/>
      <c r="CQ63" s="2"/>
      <c r="CR63" s="5"/>
      <c r="CS63" s="1"/>
      <c r="CT63" s="5"/>
      <c r="CU63" s="1"/>
      <c r="CV63" s="5"/>
      <c r="CW63" s="1"/>
      <c r="CX63" s="5"/>
      <c r="CY63" s="2"/>
      <c r="CZ63" s="5"/>
      <c r="DA63" s="1"/>
      <c r="DB63" s="5"/>
      <c r="DC63" s="1"/>
      <c r="DD63" s="5"/>
      <c r="DE63" s="2"/>
      <c r="DF63" s="5"/>
      <c r="DG63" s="21"/>
      <c r="DH63" s="5"/>
      <c r="DI63" s="2"/>
      <c r="DJ63" s="5"/>
      <c r="DK63" s="35"/>
      <c r="DL63" s="5"/>
      <c r="DM63" s="47"/>
      <c r="DN63" s="5"/>
      <c r="DO63" s="2"/>
      <c r="DP63" s="1"/>
      <c r="DQ63" s="1"/>
      <c r="DR63" s="1"/>
      <c r="DS63" s="1"/>
      <c r="DT63" s="5"/>
      <c r="DU63" s="1"/>
      <c r="DV63" s="1"/>
      <c r="DW63" s="1"/>
      <c r="DX63" s="1"/>
      <c r="DY63" s="2"/>
      <c r="DZ63" s="5"/>
      <c r="EA63" s="1"/>
      <c r="EB63" s="1"/>
      <c r="EC63" s="1"/>
      <c r="ED63" s="1"/>
      <c r="EE63" s="1"/>
      <c r="EF63" s="1"/>
      <c r="EG63" s="1"/>
      <c r="EH63" s="1"/>
      <c r="EI63" s="1"/>
      <c r="EJ63" s="1"/>
      <c r="EK63" s="1"/>
      <c r="EL63" s="5"/>
      <c r="EM63" s="1"/>
      <c r="EN63" s="2"/>
      <c r="EO63" s="2"/>
      <c r="EP63" s="2"/>
      <c r="EQ63" s="2"/>
      <c r="ES63" s="796"/>
      <c r="EU63" s="290" t="e">
        <f>SUM(DO63:EK63)+BI63+SUMIF(#REF!,1,AS63:AX63)</f>
        <v>#REF!</v>
      </c>
      <c r="EV63" s="290" t="e">
        <f>SUM(DO63:EK63)+SUMIF(#REF!,1,AS63:AX63)+SUMIF(#REF!,1,BC63:BH63)+IF(IDENT!$R$19="NON",SUM('3-SA'!BA63:BB63),0)+IF(IDENT!$R$20="NON",SUM('3-SA'!CA63:CB63,'3-SA'!DA63:DL63),0)+IF(IDENT!$R$21="NON",SUM('3-SA'!BM63:BZ63),0)</f>
        <v>#REF!</v>
      </c>
    </row>
    <row r="64" spans="1:152" x14ac:dyDescent="0.25">
      <c r="A64" s="46"/>
      <c r="B64" s="263" t="s">
        <v>1837</v>
      </c>
      <c r="C64" s="263" t="s">
        <v>1964</v>
      </c>
      <c r="D64" s="40">
        <v>606262</v>
      </c>
      <c r="E64" s="40" t="s">
        <v>876</v>
      </c>
      <c r="F64" s="12"/>
      <c r="G64" s="12"/>
      <c r="H64" s="454"/>
      <c r="I64" s="1"/>
      <c r="J64" s="1"/>
      <c r="K64" s="1"/>
      <c r="L64" s="1"/>
      <c r="M64" s="1"/>
      <c r="N64" s="1"/>
      <c r="O64" s="1"/>
      <c r="P64" s="1"/>
      <c r="Q64" s="1"/>
      <c r="R64" s="1"/>
      <c r="S64" s="1"/>
      <c r="T64" s="2"/>
      <c r="U64" s="1"/>
      <c r="V64" s="86"/>
      <c r="W64" s="1"/>
      <c r="X64" s="1"/>
      <c r="Y64" s="1"/>
      <c r="Z64" s="1"/>
      <c r="AA64" s="1"/>
      <c r="AB64" s="1"/>
      <c r="AC64" s="1"/>
      <c r="AD64" s="2"/>
      <c r="AE64" s="1"/>
      <c r="AF64" s="1"/>
      <c r="AG64" s="1"/>
      <c r="AH64" s="2"/>
      <c r="AI64" s="2"/>
      <c r="AJ64" s="2"/>
      <c r="AK64" s="2"/>
      <c r="AL64" s="2"/>
      <c r="AM64" s="2"/>
      <c r="AN64" s="2"/>
      <c r="AO64" s="2"/>
      <c r="AP64" s="2"/>
      <c r="AQ64" s="2"/>
      <c r="AR64" s="5"/>
      <c r="AS64" s="21"/>
      <c r="AT64" s="5"/>
      <c r="AU64" s="21"/>
      <c r="AV64" s="5"/>
      <c r="AW64" s="21"/>
      <c r="AX64" s="5"/>
      <c r="AY64" s="21"/>
      <c r="AZ64" s="5"/>
      <c r="BA64" s="2"/>
      <c r="BB64" s="5"/>
      <c r="BC64" s="35"/>
      <c r="BD64" s="5"/>
      <c r="BE64" s="2"/>
      <c r="BF64" s="5"/>
      <c r="BG64" s="2"/>
      <c r="BH64" s="5"/>
      <c r="BI64" s="2"/>
      <c r="BJ64" s="5"/>
      <c r="BK64" s="2"/>
      <c r="BL64" s="5"/>
      <c r="BM64" s="2"/>
      <c r="BN64" s="5"/>
      <c r="BO64" s="2"/>
      <c r="BP64" s="5"/>
      <c r="BQ64" s="2"/>
      <c r="BR64" s="5"/>
      <c r="BS64" s="2"/>
      <c r="BT64" s="2"/>
      <c r="BU64" s="2"/>
      <c r="BV64" s="2"/>
      <c r="BW64" s="2"/>
      <c r="BX64" s="2"/>
      <c r="BY64" s="2"/>
      <c r="BZ64" s="5"/>
      <c r="CA64" s="2"/>
      <c r="CB64" s="5"/>
      <c r="CC64" s="2"/>
      <c r="CD64" s="5"/>
      <c r="CE64" s="2"/>
      <c r="CF64" s="5"/>
      <c r="CG64" s="2"/>
      <c r="CH64" s="5"/>
      <c r="CI64" s="1"/>
      <c r="CJ64" s="5"/>
      <c r="CK64" s="2"/>
      <c r="CL64" s="5"/>
      <c r="CM64" s="2"/>
      <c r="CN64" s="5"/>
      <c r="CO64" s="1"/>
      <c r="CP64" s="5"/>
      <c r="CQ64" s="2"/>
      <c r="CR64" s="5"/>
      <c r="CS64" s="2"/>
      <c r="CT64" s="5"/>
      <c r="CU64" s="2"/>
      <c r="CV64" s="5"/>
      <c r="CW64" s="2"/>
      <c r="CX64" s="5"/>
      <c r="CY64" s="2"/>
      <c r="CZ64" s="5"/>
      <c r="DA64" s="2"/>
      <c r="DB64" s="5"/>
      <c r="DC64" s="2"/>
      <c r="DD64" s="5"/>
      <c r="DE64" s="2"/>
      <c r="DF64" s="5"/>
      <c r="DG64" s="21"/>
      <c r="DH64" s="5"/>
      <c r="DI64" s="2"/>
      <c r="DJ64" s="5"/>
      <c r="DK64" s="35"/>
      <c r="DL64" s="5"/>
      <c r="DM64" s="35"/>
      <c r="DN64" s="5"/>
      <c r="DO64" s="2"/>
      <c r="DP64" s="2"/>
      <c r="DQ64" s="2"/>
      <c r="DR64" s="2"/>
      <c r="DS64" s="1"/>
      <c r="DT64" s="5"/>
      <c r="DU64" s="2"/>
      <c r="DV64" s="2"/>
      <c r="DW64" s="2"/>
      <c r="DX64" s="35"/>
      <c r="DY64" s="2"/>
      <c r="DZ64" s="5"/>
      <c r="EA64" s="2"/>
      <c r="EB64" s="2"/>
      <c r="EC64" s="2"/>
      <c r="ED64" s="2"/>
      <c r="EE64" s="2"/>
      <c r="EF64" s="2"/>
      <c r="EG64" s="2"/>
      <c r="EH64" s="2"/>
      <c r="EI64" s="2"/>
      <c r="EJ64" s="2"/>
      <c r="EK64" s="2"/>
      <c r="EL64" s="5"/>
      <c r="EM64" s="1"/>
      <c r="EN64" s="2"/>
      <c r="EO64" s="2"/>
      <c r="EP64" s="2"/>
      <c r="EQ64" s="2"/>
      <c r="ES64" s="796"/>
      <c r="EU64" s="290" t="e">
        <f>SUM(DO64:EK64)+BI64+SUMIF(#REF!,1,AS64:AX64)</f>
        <v>#REF!</v>
      </c>
      <c r="EV64" s="290" t="e">
        <f>SUM(DO64:EK64)+SUMIF(#REF!,1,AS64:AX64)+SUMIF(#REF!,1,BC64:BH64)+IF(IDENT!$R$19="NON",SUM('3-SA'!BA64:BB64),0)+IF(IDENT!$R$20="NON",SUM('3-SA'!CA64:CB64,'3-SA'!DA64:DL64),0)+IF(IDENT!$R$21="NON",SUM('3-SA'!BM64:BZ64),0)</f>
        <v>#REF!</v>
      </c>
    </row>
    <row r="65" spans="1:152" x14ac:dyDescent="0.25">
      <c r="A65" s="46"/>
      <c r="B65" s="263" t="s">
        <v>1837</v>
      </c>
      <c r="C65" s="263" t="s">
        <v>1964</v>
      </c>
      <c r="D65" s="169">
        <v>606263</v>
      </c>
      <c r="E65" s="169" t="s">
        <v>686</v>
      </c>
      <c r="F65" s="12"/>
      <c r="G65" s="12"/>
      <c r="H65" s="454"/>
      <c r="I65" s="2"/>
      <c r="J65" s="81" t="e">
        <f>IF(#REF!=1,$F$65-$AG$65,0)</f>
        <v>#REF!</v>
      </c>
      <c r="K65" s="2"/>
      <c r="L65" s="2"/>
      <c r="M65" s="2"/>
      <c r="N65" s="2"/>
      <c r="O65" s="2"/>
      <c r="P65" s="2"/>
      <c r="Q65" s="2"/>
      <c r="R65" s="2"/>
      <c r="S65" s="2"/>
      <c r="T65" s="2"/>
      <c r="U65" s="2"/>
      <c r="V65" s="2"/>
      <c r="W65" s="2"/>
      <c r="X65" s="2"/>
      <c r="Y65" s="2"/>
      <c r="Z65" s="2"/>
      <c r="AA65" s="2"/>
      <c r="AB65" s="2"/>
      <c r="AC65" s="2"/>
      <c r="AD65" s="2"/>
      <c r="AE65" s="2"/>
      <c r="AF65" s="2"/>
      <c r="AG65" s="1"/>
      <c r="AH65" s="2"/>
      <c r="AI65" s="2"/>
      <c r="AJ65" s="2"/>
      <c r="AK65" s="2"/>
      <c r="AL65" s="2"/>
      <c r="AM65" s="2"/>
      <c r="AN65" s="2"/>
      <c r="AO65" s="2"/>
      <c r="AP65" s="2"/>
      <c r="AQ65" s="2"/>
      <c r="AR65" s="5"/>
      <c r="AS65" s="21"/>
      <c r="AT65" s="5"/>
      <c r="AU65" s="21"/>
      <c r="AV65" s="5"/>
      <c r="AW65" s="2"/>
      <c r="AX65" s="5"/>
      <c r="AY65" s="21"/>
      <c r="AZ65" s="5"/>
      <c r="BA65" s="2"/>
      <c r="BB65" s="5"/>
      <c r="BC65" s="35"/>
      <c r="BD65" s="5"/>
      <c r="BE65" s="2"/>
      <c r="BF65" s="5"/>
      <c r="BG65" s="2"/>
      <c r="BH65" s="5"/>
      <c r="BI65" s="2"/>
      <c r="BJ65" s="5"/>
      <c r="BK65" s="2"/>
      <c r="BL65" s="5"/>
      <c r="BM65" s="2"/>
      <c r="BN65" s="5"/>
      <c r="BO65" s="2"/>
      <c r="BP65" s="5"/>
      <c r="BQ65" s="2"/>
      <c r="BR65" s="5"/>
      <c r="BS65" s="2"/>
      <c r="BT65" s="2"/>
      <c r="BU65" s="2"/>
      <c r="BV65" s="2"/>
      <c r="BW65" s="2"/>
      <c r="BX65" s="2"/>
      <c r="BY65" s="2"/>
      <c r="BZ65" s="5"/>
      <c r="CA65" s="2"/>
      <c r="CB65" s="5"/>
      <c r="CC65" s="2"/>
      <c r="CD65" s="5"/>
      <c r="CE65" s="2"/>
      <c r="CF65" s="5"/>
      <c r="CG65" s="2"/>
      <c r="CH65" s="5"/>
      <c r="CI65" s="2"/>
      <c r="CJ65" s="5"/>
      <c r="CK65" s="2"/>
      <c r="CL65" s="5"/>
      <c r="CM65" s="2"/>
      <c r="CN65" s="5"/>
      <c r="CO65" s="2"/>
      <c r="CP65" s="5"/>
      <c r="CQ65" s="2"/>
      <c r="CR65" s="5"/>
      <c r="CS65" s="2"/>
      <c r="CT65" s="5"/>
      <c r="CU65" s="2"/>
      <c r="CV65" s="5"/>
      <c r="CW65" s="2"/>
      <c r="CX65" s="5"/>
      <c r="CY65" s="2"/>
      <c r="CZ65" s="5"/>
      <c r="DA65" s="2"/>
      <c r="DB65" s="5"/>
      <c r="DC65" s="2"/>
      <c r="DD65" s="5"/>
      <c r="DE65" s="2"/>
      <c r="DF65" s="5"/>
      <c r="DG65" s="21"/>
      <c r="DH65" s="5"/>
      <c r="DI65" s="2"/>
      <c r="DJ65" s="5"/>
      <c r="DK65" s="35"/>
      <c r="DL65" s="5"/>
      <c r="DM65" s="35"/>
      <c r="DN65" s="5"/>
      <c r="DO65" s="2"/>
      <c r="DP65" s="2"/>
      <c r="DQ65" s="2"/>
      <c r="DR65" s="2"/>
      <c r="DS65" s="2"/>
      <c r="DT65" s="5"/>
      <c r="DU65" s="2"/>
      <c r="DV65" s="2"/>
      <c r="DW65" s="2"/>
      <c r="DX65" s="35"/>
      <c r="DY65" s="2"/>
      <c r="DZ65" s="5"/>
      <c r="EA65" s="2"/>
      <c r="EB65" s="2"/>
      <c r="EC65" s="2"/>
      <c r="ED65" s="2"/>
      <c r="EE65" s="2"/>
      <c r="EF65" s="2"/>
      <c r="EG65" s="2"/>
      <c r="EH65" s="2"/>
      <c r="EI65" s="2"/>
      <c r="EJ65" s="2"/>
      <c r="EK65" s="2"/>
      <c r="EL65" s="5"/>
      <c r="EM65" s="2"/>
      <c r="EN65" s="2"/>
      <c r="EO65" s="2"/>
      <c r="EP65" s="2"/>
      <c r="EQ65" s="2"/>
      <c r="ES65" s="796"/>
      <c r="EU65" s="290" t="e">
        <f>SUM(DO65:EK65)+BI65+SUMIF(#REF!,1,AS65:AX65)</f>
        <v>#REF!</v>
      </c>
      <c r="EV65" s="290" t="e">
        <f>SUM(DO65:EK65)+SUMIF(#REF!,1,AS65:AX65)+SUMIF(#REF!,1,BC65:BH65)+IF(IDENT!$R$19="NON",SUM('3-SA'!BA65:BB65),0)+IF(IDENT!$R$20="NON",SUM('3-SA'!CA65:CB65,'3-SA'!DA65:DL65),0)+IF(IDENT!$R$21="NON",SUM('3-SA'!BM65:BZ65),0)</f>
        <v>#REF!</v>
      </c>
    </row>
    <row r="66" spans="1:152" x14ac:dyDescent="0.25">
      <c r="A66" s="46"/>
      <c r="B66" s="263" t="s">
        <v>1837</v>
      </c>
      <c r="C66" s="263" t="s">
        <v>1964</v>
      </c>
      <c r="D66" s="40">
        <v>606268</v>
      </c>
      <c r="E66" s="40" t="s">
        <v>1997</v>
      </c>
      <c r="F66" s="12"/>
      <c r="G66" s="12"/>
      <c r="H66" s="454"/>
      <c r="I66" s="1"/>
      <c r="J66" s="1"/>
      <c r="K66" s="86"/>
      <c r="L66" s="1"/>
      <c r="M66" s="1"/>
      <c r="N66" s="1"/>
      <c r="O66" s="1"/>
      <c r="P66" s="1"/>
      <c r="Q66" s="1"/>
      <c r="R66" s="1"/>
      <c r="S66" s="1"/>
      <c r="T66" s="2"/>
      <c r="U66" s="1"/>
      <c r="V66" s="1"/>
      <c r="W66" s="1"/>
      <c r="X66" s="1"/>
      <c r="Y66" s="1"/>
      <c r="Z66" s="1"/>
      <c r="AA66" s="1"/>
      <c r="AB66" s="1"/>
      <c r="AC66" s="1"/>
      <c r="AD66" s="2"/>
      <c r="AE66" s="1"/>
      <c r="AF66" s="1"/>
      <c r="AG66" s="1"/>
      <c r="AH66" s="2"/>
      <c r="AI66" s="2"/>
      <c r="AJ66" s="2"/>
      <c r="AK66" s="2"/>
      <c r="AL66" s="2"/>
      <c r="AM66" s="2"/>
      <c r="AN66" s="2"/>
      <c r="AO66" s="2"/>
      <c r="AP66" s="2"/>
      <c r="AQ66" s="2"/>
      <c r="AR66" s="5"/>
      <c r="AS66" s="21"/>
      <c r="AT66" s="5"/>
      <c r="AU66" s="21"/>
      <c r="AV66" s="5"/>
      <c r="AW66" s="2"/>
      <c r="AX66" s="5"/>
      <c r="AY66" s="21"/>
      <c r="AZ66" s="5"/>
      <c r="BA66" s="2"/>
      <c r="BB66" s="5"/>
      <c r="BC66" s="35"/>
      <c r="BD66" s="5"/>
      <c r="BE66" s="2"/>
      <c r="BF66" s="5"/>
      <c r="BG66" s="2"/>
      <c r="BH66" s="5"/>
      <c r="BI66" s="2"/>
      <c r="BJ66" s="5"/>
      <c r="BK66" s="2"/>
      <c r="BL66" s="5"/>
      <c r="BM66" s="2"/>
      <c r="BN66" s="5"/>
      <c r="BO66" s="2"/>
      <c r="BP66" s="5"/>
      <c r="BQ66" s="2"/>
      <c r="BR66" s="5"/>
      <c r="BS66" s="2"/>
      <c r="BT66" s="2"/>
      <c r="BU66" s="2"/>
      <c r="BV66" s="2"/>
      <c r="BW66" s="2"/>
      <c r="BX66" s="2"/>
      <c r="BY66" s="2"/>
      <c r="BZ66" s="5"/>
      <c r="CA66" s="2"/>
      <c r="CB66" s="5"/>
      <c r="CC66" s="2"/>
      <c r="CD66" s="5"/>
      <c r="CE66" s="2"/>
      <c r="CF66" s="5"/>
      <c r="CG66" s="2"/>
      <c r="CH66" s="5"/>
      <c r="CI66" s="1"/>
      <c r="CJ66" s="5"/>
      <c r="CK66" s="2"/>
      <c r="CL66" s="5"/>
      <c r="CM66" s="2"/>
      <c r="CN66" s="5"/>
      <c r="CO66" s="1"/>
      <c r="CP66" s="5"/>
      <c r="CQ66" s="2"/>
      <c r="CR66" s="5"/>
      <c r="CS66" s="2"/>
      <c r="CT66" s="5"/>
      <c r="CU66" s="2"/>
      <c r="CV66" s="5"/>
      <c r="CW66" s="2"/>
      <c r="CX66" s="5"/>
      <c r="CY66" s="2"/>
      <c r="CZ66" s="5"/>
      <c r="DA66" s="2"/>
      <c r="DB66" s="5"/>
      <c r="DC66" s="2"/>
      <c r="DD66" s="5"/>
      <c r="DE66" s="2"/>
      <c r="DF66" s="5"/>
      <c r="DG66" s="21"/>
      <c r="DH66" s="5"/>
      <c r="DI66" s="2"/>
      <c r="DJ66" s="5"/>
      <c r="DK66" s="35"/>
      <c r="DL66" s="5"/>
      <c r="DM66" s="35"/>
      <c r="DN66" s="5"/>
      <c r="DO66" s="2"/>
      <c r="DP66" s="2"/>
      <c r="DQ66" s="2"/>
      <c r="DR66" s="2"/>
      <c r="DS66" s="1"/>
      <c r="DT66" s="5"/>
      <c r="DU66" s="2"/>
      <c r="DV66" s="2"/>
      <c r="DW66" s="2"/>
      <c r="DX66" s="35"/>
      <c r="DY66" s="2"/>
      <c r="DZ66" s="5"/>
      <c r="EA66" s="2"/>
      <c r="EB66" s="2"/>
      <c r="EC66" s="2"/>
      <c r="ED66" s="2"/>
      <c r="EE66" s="2"/>
      <c r="EF66" s="2"/>
      <c r="EG66" s="2"/>
      <c r="EH66" s="2"/>
      <c r="EI66" s="2"/>
      <c r="EJ66" s="2"/>
      <c r="EK66" s="2"/>
      <c r="EL66" s="5"/>
      <c r="EM66" s="1"/>
      <c r="EN66" s="2"/>
      <c r="EO66" s="2"/>
      <c r="EP66" s="2"/>
      <c r="EQ66" s="2"/>
      <c r="ES66" s="796"/>
      <c r="EU66" s="290" t="e">
        <f>SUM(DO66:EK66)+BI66+SUMIF(#REF!,1,AS66:AX66)</f>
        <v>#REF!</v>
      </c>
      <c r="EV66" s="290" t="e">
        <f>SUM(DO66:EK66)+SUMIF(#REF!,1,AS66:AX66)+SUMIF(#REF!,1,BC66:BH66)+IF(IDENT!$R$19="NON",SUM('3-SA'!BA66:BB66),0)+IF(IDENT!$R$20="NON",SUM('3-SA'!CA66:CB66,'3-SA'!DA66:DL66),0)+IF(IDENT!$R$21="NON",SUM('3-SA'!BM66:BZ66),0)</f>
        <v>#REF!</v>
      </c>
    </row>
    <row r="67" spans="1:152" x14ac:dyDescent="0.25">
      <c r="A67" s="46"/>
      <c r="B67" s="263" t="s">
        <v>1837</v>
      </c>
      <c r="C67" s="263" t="s">
        <v>1964</v>
      </c>
      <c r="D67" s="190">
        <v>6063</v>
      </c>
      <c r="E67" s="190" t="s">
        <v>357</v>
      </c>
      <c r="F67" s="12"/>
      <c r="G67" s="12"/>
      <c r="H67" s="454"/>
      <c r="I67" s="81" t="e">
        <f>IF(#REF!=1,$F$67,0)</f>
        <v>#REF!</v>
      </c>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5"/>
      <c r="AS67" s="21"/>
      <c r="AT67" s="5"/>
      <c r="AU67" s="21"/>
      <c r="AV67" s="5"/>
      <c r="AW67" s="2"/>
      <c r="AX67" s="5"/>
      <c r="AY67" s="21"/>
      <c r="AZ67" s="5"/>
      <c r="BA67" s="2"/>
      <c r="BB67" s="5"/>
      <c r="BC67" s="35"/>
      <c r="BD67" s="5"/>
      <c r="BE67" s="2"/>
      <c r="BF67" s="5"/>
      <c r="BG67" s="2"/>
      <c r="BH67" s="5"/>
      <c r="BI67" s="2"/>
      <c r="BJ67" s="5"/>
      <c r="BK67" s="2"/>
      <c r="BL67" s="5"/>
      <c r="BM67" s="2"/>
      <c r="BN67" s="5"/>
      <c r="BO67" s="2"/>
      <c r="BP67" s="5"/>
      <c r="BQ67" s="2"/>
      <c r="BR67" s="5"/>
      <c r="BS67" s="2"/>
      <c r="BT67" s="2"/>
      <c r="BU67" s="2"/>
      <c r="BV67" s="2"/>
      <c r="BW67" s="2"/>
      <c r="BX67" s="2"/>
      <c r="BY67" s="2"/>
      <c r="BZ67" s="5"/>
      <c r="CA67" s="2"/>
      <c r="CB67" s="5"/>
      <c r="CC67" s="2"/>
      <c r="CD67" s="5"/>
      <c r="CE67" s="2"/>
      <c r="CF67" s="5"/>
      <c r="CG67" s="2"/>
      <c r="CH67" s="5"/>
      <c r="CI67" s="2"/>
      <c r="CJ67" s="5"/>
      <c r="CK67" s="2"/>
      <c r="CL67" s="5"/>
      <c r="CM67" s="2"/>
      <c r="CN67" s="5"/>
      <c r="CO67" s="2"/>
      <c r="CP67" s="5"/>
      <c r="CQ67" s="2"/>
      <c r="CR67" s="5"/>
      <c r="CS67" s="2"/>
      <c r="CT67" s="5"/>
      <c r="CU67" s="2"/>
      <c r="CV67" s="5"/>
      <c r="CW67" s="2"/>
      <c r="CX67" s="5"/>
      <c r="CY67" s="2"/>
      <c r="CZ67" s="5"/>
      <c r="DA67" s="2"/>
      <c r="DB67" s="5"/>
      <c r="DC67" s="2"/>
      <c r="DD67" s="5"/>
      <c r="DE67" s="2"/>
      <c r="DF67" s="5"/>
      <c r="DG67" s="21"/>
      <c r="DH67" s="5"/>
      <c r="DI67" s="2"/>
      <c r="DJ67" s="5"/>
      <c r="DK67" s="35"/>
      <c r="DL67" s="5"/>
      <c r="DM67" s="35"/>
      <c r="DN67" s="5"/>
      <c r="DO67" s="2"/>
      <c r="DP67" s="2"/>
      <c r="DQ67" s="2"/>
      <c r="DR67" s="2"/>
      <c r="DS67" s="2"/>
      <c r="DT67" s="5"/>
      <c r="DU67" s="2"/>
      <c r="DV67" s="2"/>
      <c r="DW67" s="2"/>
      <c r="DX67" s="2"/>
      <c r="DY67" s="2"/>
      <c r="DZ67" s="5"/>
      <c r="EA67" s="2"/>
      <c r="EB67" s="2"/>
      <c r="EC67" s="2"/>
      <c r="ED67" s="2"/>
      <c r="EE67" s="2"/>
      <c r="EF67" s="2"/>
      <c r="EG67" s="2"/>
      <c r="EH67" s="2"/>
      <c r="EI67" s="2"/>
      <c r="EJ67" s="2"/>
      <c r="EK67" s="2"/>
      <c r="EL67" s="5"/>
      <c r="EM67" s="2"/>
      <c r="EN67" s="2"/>
      <c r="EO67" s="2"/>
      <c r="EP67" s="2"/>
      <c r="EQ67" s="2"/>
      <c r="ES67" s="796"/>
      <c r="EU67" s="290" t="e">
        <f>SUM(DO67:EK67)+BI67+SUMIF(#REF!,1,AS67:AX67)</f>
        <v>#REF!</v>
      </c>
      <c r="EV67" s="290" t="e">
        <f>SUM(DO67:EK67)+SUMIF(#REF!,1,AS67:AX67)+SUMIF(#REF!,1,BC67:BH67)+IF(IDENT!$R$19="NON",SUM('3-SA'!BA67:BB67),0)+IF(IDENT!$R$20="NON",SUM('3-SA'!CA67:CB67,'3-SA'!DA67:DL67),0)+IF(IDENT!$R$21="NON",SUM('3-SA'!BM67:BZ67),0)</f>
        <v>#REF!</v>
      </c>
    </row>
    <row r="68" spans="1:152" ht="20.399999999999999" x14ac:dyDescent="0.25">
      <c r="A68" s="46"/>
      <c r="B68" s="263" t="s">
        <v>2174</v>
      </c>
      <c r="C68" s="263" t="s">
        <v>1044</v>
      </c>
      <c r="D68" s="305" t="s">
        <v>1067</v>
      </c>
      <c r="E68" s="54" t="s">
        <v>513</v>
      </c>
      <c r="F68" s="12"/>
      <c r="G68" s="12"/>
      <c r="H68" s="454"/>
      <c r="I68" s="1"/>
      <c r="J68" s="1"/>
      <c r="K68" s="1"/>
      <c r="L68" s="1"/>
      <c r="M68" s="1"/>
      <c r="N68" s="1"/>
      <c r="O68" s="1"/>
      <c r="P68" s="1"/>
      <c r="Q68" s="1"/>
      <c r="R68" s="1"/>
      <c r="S68" s="1"/>
      <c r="T68" s="2"/>
      <c r="U68" s="1"/>
      <c r="V68" s="1"/>
      <c r="W68" s="1"/>
      <c r="X68" s="1"/>
      <c r="Y68" s="1"/>
      <c r="Z68" s="1"/>
      <c r="AA68" s="1"/>
      <c r="AB68" s="1"/>
      <c r="AC68" s="1"/>
      <c r="AD68" s="2"/>
      <c r="AE68" s="1"/>
      <c r="AF68" s="1"/>
      <c r="AG68" s="2"/>
      <c r="AH68" s="1"/>
      <c r="AI68" s="1"/>
      <c r="AJ68" s="1"/>
      <c r="AK68" s="1"/>
      <c r="AL68" s="1"/>
      <c r="AM68" s="1"/>
      <c r="AN68" s="1"/>
      <c r="AO68" s="1"/>
      <c r="AP68" s="2"/>
      <c r="AQ68" s="2"/>
      <c r="AR68" s="5"/>
      <c r="AS68" s="27"/>
      <c r="AT68" s="5"/>
      <c r="AU68" s="27"/>
      <c r="AV68" s="5"/>
      <c r="AW68" s="2"/>
      <c r="AX68" s="5"/>
      <c r="AY68" s="27"/>
      <c r="AZ68" s="5"/>
      <c r="BA68" s="1"/>
      <c r="BB68" s="5"/>
      <c r="BC68" s="47"/>
      <c r="BD68" s="5"/>
      <c r="BE68" s="1"/>
      <c r="BF68" s="5"/>
      <c r="BG68" s="1"/>
      <c r="BH68" s="5"/>
      <c r="BI68" s="1"/>
      <c r="BJ68" s="5"/>
      <c r="BK68" s="1"/>
      <c r="BL68" s="5"/>
      <c r="BM68" s="1"/>
      <c r="BN68" s="5"/>
      <c r="BO68" s="2"/>
      <c r="BP68" s="5"/>
      <c r="BQ68" s="2"/>
      <c r="BR68" s="5"/>
      <c r="BS68" s="1"/>
      <c r="BT68" s="2"/>
      <c r="BU68" s="2"/>
      <c r="BV68" s="2"/>
      <c r="BW68" s="2"/>
      <c r="BX68" s="2"/>
      <c r="BY68" s="2"/>
      <c r="BZ68" s="5"/>
      <c r="CA68" s="1"/>
      <c r="CB68" s="5"/>
      <c r="CC68" s="27"/>
      <c r="CD68" s="5"/>
      <c r="CE68" s="1"/>
      <c r="CF68" s="5"/>
      <c r="CG68" s="1"/>
      <c r="CH68" s="5"/>
      <c r="CI68" s="1"/>
      <c r="CJ68" s="5"/>
      <c r="CK68" s="2"/>
      <c r="CL68" s="5"/>
      <c r="CM68" s="2"/>
      <c r="CN68" s="5"/>
      <c r="CO68" s="1"/>
      <c r="CP68" s="5"/>
      <c r="CQ68" s="2"/>
      <c r="CR68" s="5"/>
      <c r="CS68" s="1"/>
      <c r="CT68" s="5"/>
      <c r="CU68" s="1"/>
      <c r="CV68" s="5"/>
      <c r="CW68" s="1"/>
      <c r="CX68" s="5"/>
      <c r="CY68" s="2"/>
      <c r="CZ68" s="5"/>
      <c r="DA68" s="27"/>
      <c r="DB68" s="5"/>
      <c r="DC68" s="27"/>
      <c r="DD68" s="5"/>
      <c r="DE68" s="2"/>
      <c r="DF68" s="5"/>
      <c r="DG68" s="21"/>
      <c r="DH68" s="5"/>
      <c r="DI68" s="2"/>
      <c r="DJ68" s="5"/>
      <c r="DK68" s="35"/>
      <c r="DL68" s="5"/>
      <c r="DM68" s="47"/>
      <c r="DN68" s="5"/>
      <c r="DO68" s="1"/>
      <c r="DP68" s="1"/>
      <c r="DQ68" s="1"/>
      <c r="DR68" s="1"/>
      <c r="DS68" s="1"/>
      <c r="DT68" s="5"/>
      <c r="DU68" s="1"/>
      <c r="DV68" s="1"/>
      <c r="DW68" s="1"/>
      <c r="DX68" s="1"/>
      <c r="DY68" s="1"/>
      <c r="DZ68" s="5"/>
      <c r="EA68" s="1"/>
      <c r="EB68" s="1"/>
      <c r="EC68" s="1"/>
      <c r="ED68" s="1"/>
      <c r="EE68" s="1"/>
      <c r="EF68" s="1"/>
      <c r="EG68" s="1"/>
      <c r="EH68" s="1"/>
      <c r="EI68" s="1"/>
      <c r="EJ68" s="1"/>
      <c r="EK68" s="1"/>
      <c r="EL68" s="5"/>
      <c r="EM68" s="1"/>
      <c r="EN68" s="2"/>
      <c r="EO68" s="2"/>
      <c r="EP68" s="2"/>
      <c r="EQ68" s="2"/>
      <c r="ES68" s="796"/>
      <c r="EU68" s="290" t="e">
        <f>SUM(DO68:EK68)+BI68+SUMIF(#REF!,1,AS68:AX68)</f>
        <v>#REF!</v>
      </c>
      <c r="EV68" s="290" t="e">
        <f>SUM(DO68:EK68)+SUMIF(#REF!,1,AS68:AX68)+SUMIF(#REF!,1,BC68:BH68)+IF(IDENT!$R$19="NON",SUM('3-SA'!BA68:BB68),0)+IF(IDENT!$R$20="NON",SUM('3-SA'!CA68:CB68,'3-SA'!DA68:DL68),0)+IF(IDENT!$R$21="NON",SUM('3-SA'!BM68:BZ68),0)</f>
        <v>#REF!</v>
      </c>
    </row>
    <row r="69" spans="1:152" ht="20.399999999999999" x14ac:dyDescent="0.25">
      <c r="A69" s="46"/>
      <c r="B69" s="263" t="s">
        <v>527</v>
      </c>
      <c r="C69" s="263" t="s">
        <v>1044</v>
      </c>
      <c r="D69" s="305" t="s">
        <v>1690</v>
      </c>
      <c r="E69" s="54" t="s">
        <v>1984</v>
      </c>
      <c r="F69" s="12"/>
      <c r="G69" s="12"/>
      <c r="H69" s="454"/>
      <c r="I69" s="1"/>
      <c r="J69" s="1"/>
      <c r="K69" s="1"/>
      <c r="L69" s="1"/>
      <c r="M69" s="1"/>
      <c r="N69" s="1"/>
      <c r="O69" s="1"/>
      <c r="P69" s="1"/>
      <c r="Q69" s="1"/>
      <c r="R69" s="1"/>
      <c r="S69" s="1"/>
      <c r="T69" s="2"/>
      <c r="U69" s="1"/>
      <c r="V69" s="1"/>
      <c r="W69" s="1"/>
      <c r="X69" s="1"/>
      <c r="Y69" s="1"/>
      <c r="Z69" s="1"/>
      <c r="AA69" s="1"/>
      <c r="AB69" s="1"/>
      <c r="AC69" s="1"/>
      <c r="AD69" s="2"/>
      <c r="AE69" s="1"/>
      <c r="AF69" s="1"/>
      <c r="AG69" s="2"/>
      <c r="AH69" s="1"/>
      <c r="AI69" s="1"/>
      <c r="AJ69" s="1"/>
      <c r="AK69" s="1"/>
      <c r="AL69" s="1"/>
      <c r="AM69" s="1"/>
      <c r="AN69" s="1"/>
      <c r="AO69" s="1"/>
      <c r="AP69" s="2"/>
      <c r="AQ69" s="2"/>
      <c r="AR69" s="5"/>
      <c r="AS69" s="27"/>
      <c r="AT69" s="5"/>
      <c r="AU69" s="27"/>
      <c r="AV69" s="5"/>
      <c r="AW69" s="2"/>
      <c r="AX69" s="5"/>
      <c r="AY69" s="27"/>
      <c r="AZ69" s="5"/>
      <c r="BA69" s="1"/>
      <c r="BB69" s="5"/>
      <c r="BC69" s="47"/>
      <c r="BD69" s="5"/>
      <c r="BE69" s="1"/>
      <c r="BF69" s="5"/>
      <c r="BG69" s="1"/>
      <c r="BH69" s="5"/>
      <c r="BI69" s="1"/>
      <c r="BJ69" s="5"/>
      <c r="BK69" s="1"/>
      <c r="BL69" s="5"/>
      <c r="BM69" s="1"/>
      <c r="BN69" s="5"/>
      <c r="BO69" s="2"/>
      <c r="BP69" s="5"/>
      <c r="BQ69" s="2"/>
      <c r="BR69" s="5"/>
      <c r="BS69" s="1"/>
      <c r="BT69" s="2"/>
      <c r="BU69" s="2"/>
      <c r="BV69" s="2"/>
      <c r="BW69" s="2"/>
      <c r="BX69" s="2"/>
      <c r="BY69" s="2"/>
      <c r="BZ69" s="5"/>
      <c r="CA69" s="1"/>
      <c r="CB69" s="5"/>
      <c r="CC69" s="27"/>
      <c r="CD69" s="5"/>
      <c r="CE69" s="1"/>
      <c r="CF69" s="5"/>
      <c r="CG69" s="1"/>
      <c r="CH69" s="5"/>
      <c r="CI69" s="1"/>
      <c r="CJ69" s="5"/>
      <c r="CK69" s="2"/>
      <c r="CL69" s="5"/>
      <c r="CM69" s="2"/>
      <c r="CN69" s="5"/>
      <c r="CO69" s="1"/>
      <c r="CP69" s="5"/>
      <c r="CQ69" s="2"/>
      <c r="CR69" s="5"/>
      <c r="CS69" s="1"/>
      <c r="CT69" s="5"/>
      <c r="CU69" s="1"/>
      <c r="CV69" s="5"/>
      <c r="CW69" s="1"/>
      <c r="CX69" s="5"/>
      <c r="CY69" s="2"/>
      <c r="CZ69" s="5"/>
      <c r="DA69" s="27"/>
      <c r="DB69" s="5"/>
      <c r="DC69" s="27"/>
      <c r="DD69" s="5"/>
      <c r="DE69" s="2"/>
      <c r="DF69" s="5"/>
      <c r="DG69" s="21"/>
      <c r="DH69" s="5"/>
      <c r="DI69" s="2"/>
      <c r="DJ69" s="5"/>
      <c r="DK69" s="35"/>
      <c r="DL69" s="5"/>
      <c r="DM69" s="47"/>
      <c r="DN69" s="5"/>
      <c r="DO69" s="1"/>
      <c r="DP69" s="1"/>
      <c r="DQ69" s="1"/>
      <c r="DR69" s="1"/>
      <c r="DS69" s="1"/>
      <c r="DT69" s="5"/>
      <c r="DU69" s="1"/>
      <c r="DV69" s="1"/>
      <c r="DW69" s="1"/>
      <c r="DX69" s="1"/>
      <c r="DY69" s="1"/>
      <c r="DZ69" s="5"/>
      <c r="EA69" s="1"/>
      <c r="EB69" s="1"/>
      <c r="EC69" s="1"/>
      <c r="ED69" s="1"/>
      <c r="EE69" s="1"/>
      <c r="EF69" s="1"/>
      <c r="EG69" s="1"/>
      <c r="EH69" s="1"/>
      <c r="EI69" s="1"/>
      <c r="EJ69" s="1"/>
      <c r="EK69" s="1"/>
      <c r="EL69" s="5"/>
      <c r="EM69" s="1"/>
      <c r="EN69" s="2"/>
      <c r="EO69" s="2"/>
      <c r="EP69" s="2"/>
      <c r="EQ69" s="2"/>
      <c r="ES69" s="796"/>
      <c r="EU69" s="290" t="e">
        <f>SUM(DO69:EK69)+BI69+SUMIF(#REF!,1,AS69:AX69)</f>
        <v>#REF!</v>
      </c>
      <c r="EV69" s="290" t="e">
        <f>SUM(DO69:EK69)+SUMIF(#REF!,1,AS69:AX69)+SUMIF(#REF!,1,BC69:BH69)+IF(IDENT!$R$19="NON",SUM('3-SA'!BA69:BB69),0)+IF(IDENT!$R$20="NON",SUM('3-SA'!CA69:CB69,'3-SA'!DA69:DL69),0)+IF(IDENT!$R$21="NON",SUM('3-SA'!BM69:BZ69),0)</f>
        <v>#REF!</v>
      </c>
    </row>
    <row r="70" spans="1:152" x14ac:dyDescent="0.25">
      <c r="A70" s="46"/>
      <c r="B70" s="263" t="s">
        <v>1473</v>
      </c>
      <c r="C70" s="263" t="s">
        <v>1044</v>
      </c>
      <c r="D70" s="305" t="s">
        <v>1529</v>
      </c>
      <c r="E70" s="54" t="s">
        <v>2520</v>
      </c>
      <c r="F70" s="12"/>
      <c r="G70" s="12"/>
      <c r="H70" s="454"/>
      <c r="I70" s="1"/>
      <c r="J70" s="1"/>
      <c r="K70" s="1"/>
      <c r="L70" s="1"/>
      <c r="M70" s="1"/>
      <c r="N70" s="1"/>
      <c r="O70" s="1"/>
      <c r="P70" s="1"/>
      <c r="Q70" s="1"/>
      <c r="R70" s="1"/>
      <c r="S70" s="1"/>
      <c r="T70" s="2"/>
      <c r="U70" s="1"/>
      <c r="V70" s="1"/>
      <c r="W70" s="1"/>
      <c r="X70" s="1"/>
      <c r="Y70" s="1"/>
      <c r="Z70" s="1"/>
      <c r="AA70" s="1"/>
      <c r="AB70" s="1"/>
      <c r="AC70" s="1"/>
      <c r="AD70" s="2"/>
      <c r="AE70" s="1"/>
      <c r="AF70" s="1"/>
      <c r="AG70" s="2"/>
      <c r="AH70" s="1"/>
      <c r="AI70" s="1"/>
      <c r="AJ70" s="1"/>
      <c r="AK70" s="1"/>
      <c r="AL70" s="1"/>
      <c r="AM70" s="1"/>
      <c r="AN70" s="1"/>
      <c r="AO70" s="1"/>
      <c r="AP70" s="2"/>
      <c r="AQ70" s="2"/>
      <c r="AR70" s="5"/>
      <c r="AS70" s="27"/>
      <c r="AT70" s="5"/>
      <c r="AU70" s="27"/>
      <c r="AV70" s="5"/>
      <c r="AW70" s="2"/>
      <c r="AX70" s="5"/>
      <c r="AY70" s="27"/>
      <c r="AZ70" s="5"/>
      <c r="BA70" s="1"/>
      <c r="BB70" s="5"/>
      <c r="BC70" s="47"/>
      <c r="BD70" s="5"/>
      <c r="BE70" s="1"/>
      <c r="BF70" s="5"/>
      <c r="BG70" s="1"/>
      <c r="BH70" s="5"/>
      <c r="BI70" s="1"/>
      <c r="BJ70" s="5"/>
      <c r="BK70" s="1"/>
      <c r="BL70" s="5"/>
      <c r="BM70" s="1"/>
      <c r="BN70" s="5"/>
      <c r="BO70" s="2"/>
      <c r="BP70" s="5"/>
      <c r="BQ70" s="2"/>
      <c r="BR70" s="5"/>
      <c r="BS70" s="1"/>
      <c r="BT70" s="2"/>
      <c r="BU70" s="2"/>
      <c r="BV70" s="2"/>
      <c r="BW70" s="2"/>
      <c r="BX70" s="2"/>
      <c r="BY70" s="2"/>
      <c r="BZ70" s="5"/>
      <c r="CA70" s="1"/>
      <c r="CB70" s="5"/>
      <c r="CC70" s="27"/>
      <c r="CD70" s="5"/>
      <c r="CE70" s="1"/>
      <c r="CF70" s="5"/>
      <c r="CG70" s="1"/>
      <c r="CH70" s="5"/>
      <c r="CI70" s="1"/>
      <c r="CJ70" s="5"/>
      <c r="CK70" s="2"/>
      <c r="CL70" s="5"/>
      <c r="CM70" s="2"/>
      <c r="CN70" s="5"/>
      <c r="CO70" s="1"/>
      <c r="CP70" s="5"/>
      <c r="CQ70" s="2"/>
      <c r="CR70" s="5"/>
      <c r="CS70" s="1"/>
      <c r="CT70" s="5"/>
      <c r="CU70" s="1"/>
      <c r="CV70" s="5"/>
      <c r="CW70" s="1"/>
      <c r="CX70" s="5"/>
      <c r="CY70" s="2"/>
      <c r="CZ70" s="5"/>
      <c r="DA70" s="27"/>
      <c r="DB70" s="5"/>
      <c r="DC70" s="27"/>
      <c r="DD70" s="5"/>
      <c r="DE70" s="2"/>
      <c r="DF70" s="5"/>
      <c r="DG70" s="21"/>
      <c r="DH70" s="5"/>
      <c r="DI70" s="2"/>
      <c r="DJ70" s="5"/>
      <c r="DK70" s="35"/>
      <c r="DL70" s="5"/>
      <c r="DM70" s="47"/>
      <c r="DN70" s="5"/>
      <c r="DO70" s="1"/>
      <c r="DP70" s="1"/>
      <c r="DQ70" s="1"/>
      <c r="DR70" s="1"/>
      <c r="DS70" s="1"/>
      <c r="DT70" s="5"/>
      <c r="DU70" s="1"/>
      <c r="DV70" s="1"/>
      <c r="DW70" s="1"/>
      <c r="DX70" s="1"/>
      <c r="DY70" s="1"/>
      <c r="DZ70" s="5"/>
      <c r="EA70" s="1"/>
      <c r="EB70" s="1"/>
      <c r="EC70" s="1"/>
      <c r="ED70" s="1"/>
      <c r="EE70" s="1"/>
      <c r="EF70" s="1"/>
      <c r="EG70" s="1"/>
      <c r="EH70" s="1"/>
      <c r="EI70" s="1"/>
      <c r="EJ70" s="1"/>
      <c r="EK70" s="1"/>
      <c r="EL70" s="5"/>
      <c r="EM70" s="1"/>
      <c r="EN70" s="2"/>
      <c r="EO70" s="2"/>
      <c r="EP70" s="2"/>
      <c r="EQ70" s="2"/>
      <c r="ES70" s="796"/>
      <c r="EU70" s="290" t="e">
        <f>SUM(DO70:EK70)+BI70+SUMIF(#REF!,1,AS70:AX70)</f>
        <v>#REF!</v>
      </c>
      <c r="EV70" s="290" t="e">
        <f>SUM(DO70:EK70)+SUMIF(#REF!,1,AS70:AX70)+SUMIF(#REF!,1,BC70:BH70)+IF(IDENT!$R$19="NON",SUM('3-SA'!BA70:BB70),0)+IF(IDENT!$R$20="NON",SUM('3-SA'!CA70:CB70,'3-SA'!DA70:DL70),0)+IF(IDENT!$R$21="NON",SUM('3-SA'!BM70:BZ70),0)</f>
        <v>#REF!</v>
      </c>
    </row>
    <row r="71" spans="1:152" x14ac:dyDescent="0.25">
      <c r="A71" s="46"/>
      <c r="B71" s="263" t="s">
        <v>2179</v>
      </c>
      <c r="C71" s="263" t="s">
        <v>1044</v>
      </c>
      <c r="D71" s="305" t="s">
        <v>2208</v>
      </c>
      <c r="E71" s="54" t="s">
        <v>2659</v>
      </c>
      <c r="F71" s="12"/>
      <c r="G71" s="12"/>
      <c r="H71" s="454"/>
      <c r="I71" s="2"/>
      <c r="J71" s="2"/>
      <c r="K71" s="2"/>
      <c r="L71" s="2"/>
      <c r="M71" s="2"/>
      <c r="N71" s="2"/>
      <c r="O71" s="2"/>
      <c r="P71" s="2"/>
      <c r="Q71" s="2"/>
      <c r="R71" s="2"/>
      <c r="S71" s="2"/>
      <c r="T71" s="2"/>
      <c r="U71" s="2"/>
      <c r="V71" s="2"/>
      <c r="W71" s="2"/>
      <c r="X71" s="2"/>
      <c r="Y71" s="2"/>
      <c r="Z71" s="2"/>
      <c r="AA71" s="2"/>
      <c r="AB71" s="2"/>
      <c r="AC71" s="2"/>
      <c r="AD71" s="2"/>
      <c r="AE71" s="2"/>
      <c r="AF71" s="2"/>
      <c r="AG71" s="2"/>
      <c r="AH71" s="1"/>
      <c r="AI71" s="2"/>
      <c r="AJ71" s="2"/>
      <c r="AK71" s="2"/>
      <c r="AL71" s="2"/>
      <c r="AM71" s="2"/>
      <c r="AN71" s="2"/>
      <c r="AO71" s="1"/>
      <c r="AP71" s="2"/>
      <c r="AQ71" s="2"/>
      <c r="AR71" s="5"/>
      <c r="AS71" s="27"/>
      <c r="AT71" s="5"/>
      <c r="AU71" s="27"/>
      <c r="AV71" s="5"/>
      <c r="AW71" s="2"/>
      <c r="AX71" s="5"/>
      <c r="AY71" s="21"/>
      <c r="AZ71" s="5"/>
      <c r="BA71" s="1"/>
      <c r="BB71" s="5"/>
      <c r="BC71" s="47"/>
      <c r="BD71" s="5"/>
      <c r="BE71" s="2"/>
      <c r="BF71" s="5"/>
      <c r="BG71" s="2"/>
      <c r="BH71" s="5"/>
      <c r="BI71" s="1"/>
      <c r="BJ71" s="5"/>
      <c r="BK71" s="2"/>
      <c r="BL71" s="5"/>
      <c r="BM71" s="2"/>
      <c r="BN71" s="5"/>
      <c r="BO71" s="2"/>
      <c r="BP71" s="5"/>
      <c r="BQ71" s="2"/>
      <c r="BR71" s="5"/>
      <c r="BS71" s="2"/>
      <c r="BT71" s="2"/>
      <c r="BU71" s="2"/>
      <c r="BV71" s="2"/>
      <c r="BW71" s="2"/>
      <c r="BX71" s="2"/>
      <c r="BY71" s="2"/>
      <c r="BZ71" s="5"/>
      <c r="CA71" s="2"/>
      <c r="CB71" s="5"/>
      <c r="CC71" s="2"/>
      <c r="CD71" s="5"/>
      <c r="CE71" s="2"/>
      <c r="CF71" s="5"/>
      <c r="CG71" s="2"/>
      <c r="CH71" s="5"/>
      <c r="CI71" s="1"/>
      <c r="CJ71" s="5"/>
      <c r="CK71" s="2"/>
      <c r="CL71" s="5"/>
      <c r="CM71" s="2"/>
      <c r="CN71" s="5"/>
      <c r="CO71" s="1"/>
      <c r="CP71" s="5"/>
      <c r="CQ71" s="2"/>
      <c r="CR71" s="5"/>
      <c r="CS71" s="2"/>
      <c r="CT71" s="5"/>
      <c r="CU71" s="2"/>
      <c r="CV71" s="5"/>
      <c r="CW71" s="2"/>
      <c r="CX71" s="5"/>
      <c r="CY71" s="2"/>
      <c r="CZ71" s="5"/>
      <c r="DA71" s="2"/>
      <c r="DB71" s="5"/>
      <c r="DC71" s="2"/>
      <c r="DD71" s="5"/>
      <c r="DE71" s="2"/>
      <c r="DF71" s="5"/>
      <c r="DG71" s="2"/>
      <c r="DH71" s="5"/>
      <c r="DI71" s="2"/>
      <c r="DJ71" s="5"/>
      <c r="DK71" s="2"/>
      <c r="DL71" s="5"/>
      <c r="DM71" s="35"/>
      <c r="DN71" s="5"/>
      <c r="DO71" s="2"/>
      <c r="DP71" s="2"/>
      <c r="DQ71" s="2"/>
      <c r="DR71" s="2"/>
      <c r="DS71" s="1"/>
      <c r="DT71" s="5"/>
      <c r="DU71" s="1"/>
      <c r="DV71" s="2"/>
      <c r="DW71" s="2"/>
      <c r="DX71" s="2"/>
      <c r="DY71" s="2"/>
      <c r="DZ71" s="5"/>
      <c r="EA71" s="2"/>
      <c r="EB71" s="2"/>
      <c r="EC71" s="2"/>
      <c r="ED71" s="2"/>
      <c r="EE71" s="2"/>
      <c r="EF71" s="2"/>
      <c r="EG71" s="2"/>
      <c r="EH71" s="2"/>
      <c r="EI71" s="2"/>
      <c r="EJ71" s="2"/>
      <c r="EK71" s="2"/>
      <c r="EL71" s="5"/>
      <c r="EM71" s="1"/>
      <c r="EN71" s="2"/>
      <c r="EO71" s="2"/>
      <c r="EP71" s="2"/>
      <c r="EQ71" s="2"/>
      <c r="ES71" s="796"/>
      <c r="EU71" s="290" t="e">
        <f>SUM(DO71:EK71)+BI71+SUMIF(#REF!,1,AS71:AX71)</f>
        <v>#REF!</v>
      </c>
      <c r="EV71" s="290" t="e">
        <f>SUM(DO71:EK71)+SUMIF(#REF!,1,AS71:AX71)+SUMIF(#REF!,1,BC71:BH71)+IF(IDENT!$R$19="NON",SUM('3-SA'!BA71:BB71),0)+IF(IDENT!$R$20="NON",SUM('3-SA'!CA71:CB71,'3-SA'!DA71:DL71),0)+IF(IDENT!$R$21="NON",SUM('3-SA'!BM71:BZ71),0)</f>
        <v>#REF!</v>
      </c>
    </row>
    <row r="72" spans="1:152" x14ac:dyDescent="0.25">
      <c r="A72" s="46"/>
      <c r="B72" s="263" t="s">
        <v>1999</v>
      </c>
      <c r="C72" s="263" t="s">
        <v>1044</v>
      </c>
      <c r="D72" s="305" t="s">
        <v>2473</v>
      </c>
      <c r="E72" s="54" t="s">
        <v>2501</v>
      </c>
      <c r="F72" s="12"/>
      <c r="G72" s="12"/>
      <c r="H72" s="454"/>
      <c r="I72" s="2"/>
      <c r="J72" s="2"/>
      <c r="K72" s="2"/>
      <c r="L72" s="2"/>
      <c r="M72" s="2"/>
      <c r="N72" s="2"/>
      <c r="O72" s="2"/>
      <c r="P72" s="2"/>
      <c r="Q72" s="2"/>
      <c r="R72" s="2"/>
      <c r="S72" s="2"/>
      <c r="T72" s="2"/>
      <c r="U72" s="2"/>
      <c r="V72" s="2"/>
      <c r="W72" s="2"/>
      <c r="X72" s="2"/>
      <c r="Y72" s="2"/>
      <c r="Z72" s="2"/>
      <c r="AA72" s="2"/>
      <c r="AB72" s="2"/>
      <c r="AC72" s="2"/>
      <c r="AD72" s="2"/>
      <c r="AE72" s="2"/>
      <c r="AF72" s="2"/>
      <c r="AG72" s="2"/>
      <c r="AH72" s="1"/>
      <c r="AI72" s="2"/>
      <c r="AJ72" s="2"/>
      <c r="AK72" s="2"/>
      <c r="AL72" s="2"/>
      <c r="AM72" s="2"/>
      <c r="AN72" s="2"/>
      <c r="AO72" s="1"/>
      <c r="AP72" s="2"/>
      <c r="AQ72" s="2"/>
      <c r="AR72" s="5"/>
      <c r="AS72" s="27"/>
      <c r="AT72" s="5"/>
      <c r="AU72" s="27"/>
      <c r="AV72" s="5"/>
      <c r="AW72" s="2"/>
      <c r="AX72" s="5"/>
      <c r="AY72" s="21"/>
      <c r="AZ72" s="5"/>
      <c r="BA72" s="1"/>
      <c r="BB72" s="5"/>
      <c r="BC72" s="47"/>
      <c r="BD72" s="5"/>
      <c r="BE72" s="2"/>
      <c r="BF72" s="5"/>
      <c r="BG72" s="2"/>
      <c r="BH72" s="5"/>
      <c r="BI72" s="1"/>
      <c r="BJ72" s="5"/>
      <c r="BK72" s="2"/>
      <c r="BL72" s="5"/>
      <c r="BM72" s="2"/>
      <c r="BN72" s="5"/>
      <c r="BO72" s="2"/>
      <c r="BP72" s="5"/>
      <c r="BQ72" s="2"/>
      <c r="BR72" s="5"/>
      <c r="BS72" s="2"/>
      <c r="BT72" s="2"/>
      <c r="BU72" s="2"/>
      <c r="BV72" s="2"/>
      <c r="BW72" s="2"/>
      <c r="BX72" s="2"/>
      <c r="BY72" s="2"/>
      <c r="BZ72" s="5"/>
      <c r="CA72" s="2"/>
      <c r="CB72" s="5"/>
      <c r="CC72" s="2"/>
      <c r="CD72" s="5"/>
      <c r="CE72" s="2"/>
      <c r="CF72" s="5"/>
      <c r="CG72" s="2"/>
      <c r="CH72" s="5"/>
      <c r="CI72" s="1"/>
      <c r="CJ72" s="5"/>
      <c r="CK72" s="2"/>
      <c r="CL72" s="5"/>
      <c r="CM72" s="2"/>
      <c r="CN72" s="5"/>
      <c r="CO72" s="1"/>
      <c r="CP72" s="5"/>
      <c r="CQ72" s="2"/>
      <c r="CR72" s="5"/>
      <c r="CS72" s="2"/>
      <c r="CT72" s="5"/>
      <c r="CU72" s="2"/>
      <c r="CV72" s="5"/>
      <c r="CW72" s="2"/>
      <c r="CX72" s="5"/>
      <c r="CY72" s="2"/>
      <c r="CZ72" s="5"/>
      <c r="DA72" s="2"/>
      <c r="DB72" s="5"/>
      <c r="DC72" s="2"/>
      <c r="DD72" s="5"/>
      <c r="DE72" s="2"/>
      <c r="DF72" s="5"/>
      <c r="DG72" s="21"/>
      <c r="DH72" s="5"/>
      <c r="DI72" s="2"/>
      <c r="DJ72" s="5"/>
      <c r="DK72" s="35"/>
      <c r="DL72" s="5"/>
      <c r="DM72" s="35"/>
      <c r="DN72" s="5"/>
      <c r="DO72" s="2"/>
      <c r="DP72" s="2"/>
      <c r="DQ72" s="2"/>
      <c r="DR72" s="2"/>
      <c r="DS72" s="1"/>
      <c r="DT72" s="5"/>
      <c r="DU72" s="1"/>
      <c r="DV72" s="2"/>
      <c r="DW72" s="2"/>
      <c r="DX72" s="2"/>
      <c r="DY72" s="2"/>
      <c r="DZ72" s="5"/>
      <c r="EA72" s="2"/>
      <c r="EB72" s="2"/>
      <c r="EC72" s="2"/>
      <c r="ED72" s="2"/>
      <c r="EE72" s="2"/>
      <c r="EF72" s="2"/>
      <c r="EG72" s="2"/>
      <c r="EH72" s="2"/>
      <c r="EI72" s="2"/>
      <c r="EJ72" s="2"/>
      <c r="EK72" s="2"/>
      <c r="EL72" s="5"/>
      <c r="EM72" s="1"/>
      <c r="EN72" s="2"/>
      <c r="EO72" s="2"/>
      <c r="EP72" s="2"/>
      <c r="EQ72" s="2"/>
      <c r="ES72" s="796"/>
      <c r="EU72" s="290" t="e">
        <f>SUM(DO72:EK72)+BI72+SUMIF(#REF!,1,AS72:AX72)</f>
        <v>#REF!</v>
      </c>
      <c r="EV72" s="290" t="e">
        <f>SUM(DO72:EK72)+SUMIF(#REF!,1,AS72:AX72)+SUMIF(#REF!,1,BC72:BH72)+IF(IDENT!$R$19="NON",SUM('3-SA'!BA72:BB72),0)+IF(IDENT!$R$20="NON",SUM('3-SA'!CA72:CB72,'3-SA'!DA72:DL72),0)+IF(IDENT!$R$21="NON",SUM('3-SA'!BM72:BZ72),0)</f>
        <v>#REF!</v>
      </c>
    </row>
    <row r="73" spans="1:152" x14ac:dyDescent="0.25">
      <c r="A73" s="46"/>
      <c r="B73" s="392" t="s">
        <v>2343</v>
      </c>
      <c r="C73" s="263" t="s">
        <v>1044</v>
      </c>
      <c r="D73" s="305" t="s">
        <v>1869</v>
      </c>
      <c r="E73" s="54" t="s">
        <v>1662</v>
      </c>
      <c r="F73" s="12"/>
      <c r="G73" s="12"/>
      <c r="H73" s="454"/>
      <c r="I73" s="1"/>
      <c r="J73" s="1"/>
      <c r="K73" s="1"/>
      <c r="L73" s="1"/>
      <c r="M73" s="1"/>
      <c r="N73" s="1"/>
      <c r="O73" s="1"/>
      <c r="P73" s="1"/>
      <c r="Q73" s="1"/>
      <c r="R73" s="1"/>
      <c r="S73" s="1"/>
      <c r="T73" s="2"/>
      <c r="U73" s="1"/>
      <c r="V73" s="1"/>
      <c r="W73" s="1"/>
      <c r="X73" s="1"/>
      <c r="Y73" s="1"/>
      <c r="Z73" s="1"/>
      <c r="AA73" s="1"/>
      <c r="AB73" s="1"/>
      <c r="AC73" s="1"/>
      <c r="AD73" s="2"/>
      <c r="AE73" s="1"/>
      <c r="AF73" s="1"/>
      <c r="AG73" s="2"/>
      <c r="AH73" s="1"/>
      <c r="AI73" s="1"/>
      <c r="AJ73" s="1"/>
      <c r="AK73" s="1"/>
      <c r="AL73" s="1"/>
      <c r="AM73" s="1"/>
      <c r="AN73" s="1"/>
      <c r="AO73" s="1"/>
      <c r="AP73" s="2"/>
      <c r="AQ73" s="2"/>
      <c r="AR73" s="5"/>
      <c r="AS73" s="27"/>
      <c r="AT73" s="5"/>
      <c r="AU73" s="27"/>
      <c r="AV73" s="5"/>
      <c r="AW73" s="2"/>
      <c r="AX73" s="5"/>
      <c r="AY73" s="27"/>
      <c r="AZ73" s="5"/>
      <c r="BA73" s="1"/>
      <c r="BB73" s="5"/>
      <c r="BC73" s="47"/>
      <c r="BD73" s="5"/>
      <c r="BE73" s="1"/>
      <c r="BF73" s="5"/>
      <c r="BG73" s="1"/>
      <c r="BH73" s="5"/>
      <c r="BI73" s="1"/>
      <c r="BJ73" s="5"/>
      <c r="BK73" s="1"/>
      <c r="BL73" s="5"/>
      <c r="BM73" s="1"/>
      <c r="BN73" s="5"/>
      <c r="BO73" s="2"/>
      <c r="BP73" s="5"/>
      <c r="BQ73" s="2"/>
      <c r="BR73" s="5"/>
      <c r="BS73" s="1"/>
      <c r="BT73" s="2"/>
      <c r="BU73" s="2"/>
      <c r="BV73" s="2"/>
      <c r="BW73" s="2"/>
      <c r="BX73" s="2"/>
      <c r="BY73" s="2"/>
      <c r="BZ73" s="5"/>
      <c r="CA73" s="1"/>
      <c r="CB73" s="5"/>
      <c r="CC73" s="27"/>
      <c r="CD73" s="5"/>
      <c r="CE73" s="1"/>
      <c r="CF73" s="5"/>
      <c r="CG73" s="2"/>
      <c r="CH73" s="5"/>
      <c r="CI73" s="1"/>
      <c r="CJ73" s="5"/>
      <c r="CK73" s="2"/>
      <c r="CL73" s="5"/>
      <c r="CM73" s="2"/>
      <c r="CN73" s="5"/>
      <c r="CO73" s="1"/>
      <c r="CP73" s="5"/>
      <c r="CQ73" s="2"/>
      <c r="CR73" s="5"/>
      <c r="CS73" s="1"/>
      <c r="CT73" s="5"/>
      <c r="CU73" s="1"/>
      <c r="CV73" s="5"/>
      <c r="CW73" s="1"/>
      <c r="CX73" s="5"/>
      <c r="CY73" s="2"/>
      <c r="CZ73" s="5"/>
      <c r="DA73" s="27"/>
      <c r="DB73" s="5"/>
      <c r="DC73" s="27"/>
      <c r="DD73" s="5"/>
      <c r="DE73" s="2"/>
      <c r="DF73" s="5"/>
      <c r="DG73" s="21"/>
      <c r="DH73" s="5"/>
      <c r="DI73" s="2"/>
      <c r="DJ73" s="5"/>
      <c r="DK73" s="35"/>
      <c r="DL73" s="5"/>
      <c r="DM73" s="47"/>
      <c r="DN73" s="5"/>
      <c r="DO73" s="1"/>
      <c r="DP73" s="1"/>
      <c r="DQ73" s="1"/>
      <c r="DR73" s="1"/>
      <c r="DS73" s="1"/>
      <c r="DT73" s="5"/>
      <c r="DU73" s="1"/>
      <c r="DV73" s="1"/>
      <c r="DW73" s="1"/>
      <c r="DX73" s="1"/>
      <c r="DY73" s="1"/>
      <c r="DZ73" s="5"/>
      <c r="EA73" s="1"/>
      <c r="EB73" s="1"/>
      <c r="EC73" s="1"/>
      <c r="ED73" s="1"/>
      <c r="EE73" s="1"/>
      <c r="EF73" s="1"/>
      <c r="EG73" s="1"/>
      <c r="EH73" s="1"/>
      <c r="EI73" s="1"/>
      <c r="EJ73" s="1"/>
      <c r="EK73" s="1"/>
      <c r="EL73" s="5"/>
      <c r="EM73" s="1"/>
      <c r="EN73" s="2"/>
      <c r="EO73" s="2"/>
      <c r="EP73" s="2"/>
      <c r="EQ73" s="2"/>
      <c r="ES73" s="796"/>
      <c r="EU73" s="290" t="e">
        <f>SUM(DO73:EK73)+BI73+SUMIF(#REF!,1,AS73:AX73)</f>
        <v>#REF!</v>
      </c>
      <c r="EV73" s="290" t="e">
        <f>SUM(DO73:EK73)+SUMIF(#REF!,1,AS73:AX73)+SUMIF(#REF!,1,BC73:BH73)+IF(IDENT!$R$19="NON",SUM('3-SA'!BA73:BB73),0)+IF(IDENT!$R$20="NON",SUM('3-SA'!CA73:CB73,'3-SA'!DA73:DL73),0)+IF(IDENT!$R$21="NON",SUM('3-SA'!BM73:BZ73),0)</f>
        <v>#REF!</v>
      </c>
    </row>
    <row r="74" spans="1:152" x14ac:dyDescent="0.25">
      <c r="A74" s="46"/>
      <c r="B74" s="392" t="s">
        <v>2343</v>
      </c>
      <c r="C74" s="263" t="s">
        <v>1044</v>
      </c>
      <c r="D74" s="305" t="s">
        <v>2029</v>
      </c>
      <c r="E74" s="54" t="s">
        <v>680</v>
      </c>
      <c r="F74" s="12"/>
      <c r="G74" s="12"/>
      <c r="H74" s="454"/>
      <c r="I74" s="1"/>
      <c r="J74" s="1"/>
      <c r="K74" s="1"/>
      <c r="L74" s="1"/>
      <c r="M74" s="1"/>
      <c r="N74" s="1"/>
      <c r="O74" s="1"/>
      <c r="P74" s="1"/>
      <c r="Q74" s="1"/>
      <c r="R74" s="1"/>
      <c r="S74" s="1"/>
      <c r="T74" s="2"/>
      <c r="U74" s="1"/>
      <c r="V74" s="1"/>
      <c r="W74" s="1"/>
      <c r="X74" s="1"/>
      <c r="Y74" s="1"/>
      <c r="Z74" s="1"/>
      <c r="AA74" s="1"/>
      <c r="AB74" s="1"/>
      <c r="AC74" s="1"/>
      <c r="AD74" s="2"/>
      <c r="AE74" s="1"/>
      <c r="AF74" s="1"/>
      <c r="AG74" s="2"/>
      <c r="AH74" s="1"/>
      <c r="AI74" s="1"/>
      <c r="AJ74" s="1"/>
      <c r="AK74" s="1"/>
      <c r="AL74" s="1"/>
      <c r="AM74" s="1"/>
      <c r="AN74" s="1"/>
      <c r="AO74" s="1"/>
      <c r="AP74" s="2"/>
      <c r="AQ74" s="2"/>
      <c r="AR74" s="5"/>
      <c r="AS74" s="27"/>
      <c r="AT74" s="5"/>
      <c r="AU74" s="27"/>
      <c r="AV74" s="5"/>
      <c r="AW74" s="2"/>
      <c r="AX74" s="5"/>
      <c r="AY74" s="27"/>
      <c r="AZ74" s="5"/>
      <c r="BA74" s="1"/>
      <c r="BB74" s="5"/>
      <c r="BC74" s="47"/>
      <c r="BD74" s="5"/>
      <c r="BE74" s="1"/>
      <c r="BF74" s="5"/>
      <c r="BG74" s="1"/>
      <c r="BH74" s="5"/>
      <c r="BI74" s="1"/>
      <c r="BJ74" s="5"/>
      <c r="BK74" s="1"/>
      <c r="BL74" s="5"/>
      <c r="BM74" s="1"/>
      <c r="BN74" s="5"/>
      <c r="BO74" s="2"/>
      <c r="BP74" s="5"/>
      <c r="BQ74" s="2"/>
      <c r="BR74" s="5"/>
      <c r="BS74" s="1"/>
      <c r="BT74" s="2"/>
      <c r="BU74" s="2"/>
      <c r="BV74" s="2"/>
      <c r="BW74" s="2"/>
      <c r="BX74" s="2"/>
      <c r="BY74" s="2"/>
      <c r="BZ74" s="5"/>
      <c r="CA74" s="1"/>
      <c r="CB74" s="5"/>
      <c r="CC74" s="27"/>
      <c r="CD74" s="5"/>
      <c r="CE74" s="1"/>
      <c r="CF74" s="5"/>
      <c r="CG74" s="1"/>
      <c r="CH74" s="5"/>
      <c r="CI74" s="1"/>
      <c r="CJ74" s="5"/>
      <c r="CK74" s="2"/>
      <c r="CL74" s="5"/>
      <c r="CM74" s="2"/>
      <c r="CN74" s="5"/>
      <c r="CO74" s="1"/>
      <c r="CP74" s="5"/>
      <c r="CQ74" s="2"/>
      <c r="CR74" s="5"/>
      <c r="CS74" s="1"/>
      <c r="CT74" s="5"/>
      <c r="CU74" s="1"/>
      <c r="CV74" s="5"/>
      <c r="CW74" s="1"/>
      <c r="CX74" s="5"/>
      <c r="CY74" s="2"/>
      <c r="CZ74" s="5"/>
      <c r="DA74" s="27"/>
      <c r="DB74" s="5"/>
      <c r="DC74" s="27"/>
      <c r="DD74" s="5"/>
      <c r="DE74" s="2"/>
      <c r="DF74" s="5"/>
      <c r="DG74" s="21"/>
      <c r="DH74" s="5"/>
      <c r="DI74" s="2"/>
      <c r="DJ74" s="5"/>
      <c r="DK74" s="35"/>
      <c r="DL74" s="5"/>
      <c r="DM74" s="47"/>
      <c r="DN74" s="5"/>
      <c r="DO74" s="1"/>
      <c r="DP74" s="1"/>
      <c r="DQ74" s="1"/>
      <c r="DR74" s="1"/>
      <c r="DS74" s="1"/>
      <c r="DT74" s="5"/>
      <c r="DU74" s="1"/>
      <c r="DV74" s="1"/>
      <c r="DW74" s="1"/>
      <c r="DX74" s="1"/>
      <c r="DY74" s="1"/>
      <c r="DZ74" s="5"/>
      <c r="EA74" s="1"/>
      <c r="EB74" s="1"/>
      <c r="EC74" s="1"/>
      <c r="ED74" s="1"/>
      <c r="EE74" s="1"/>
      <c r="EF74" s="1"/>
      <c r="EG74" s="1"/>
      <c r="EH74" s="1"/>
      <c r="EI74" s="1"/>
      <c r="EJ74" s="1"/>
      <c r="EK74" s="1"/>
      <c r="EL74" s="5"/>
      <c r="EM74" s="1"/>
      <c r="EN74" s="2"/>
      <c r="EO74" s="2"/>
      <c r="EP74" s="2"/>
      <c r="EQ74" s="2"/>
      <c r="ES74" s="796"/>
      <c r="EU74" s="290" t="e">
        <f>SUM(DO74:EK74)+BI74+SUMIF(#REF!,1,AS74:AX74)</f>
        <v>#REF!</v>
      </c>
      <c r="EV74" s="290" t="e">
        <f>SUM(DO74:EK74)+SUMIF(#REF!,1,AS74:AX74)+SUMIF(#REF!,1,BC74:BH74)+IF(IDENT!$R$19="NON",SUM('3-SA'!BA74:BB74),0)+IF(IDENT!$R$20="NON",SUM('3-SA'!CA74:CB74,'3-SA'!DA74:DL74),0)+IF(IDENT!$R$21="NON",SUM('3-SA'!BM74:BZ74),0)</f>
        <v>#REF!</v>
      </c>
    </row>
    <row r="75" spans="1:152" ht="20.399999999999999" x14ac:dyDescent="0.25">
      <c r="A75" s="46"/>
      <c r="B75" s="392" t="s">
        <v>2343</v>
      </c>
      <c r="C75" s="263" t="s">
        <v>1044</v>
      </c>
      <c r="D75" s="305" t="s">
        <v>905</v>
      </c>
      <c r="E75" s="54" t="s">
        <v>1007</v>
      </c>
      <c r="F75" s="12"/>
      <c r="G75" s="12"/>
      <c r="H75" s="454"/>
      <c r="I75" s="1"/>
      <c r="J75" s="1"/>
      <c r="K75" s="1"/>
      <c r="L75" s="1"/>
      <c r="M75" s="1"/>
      <c r="N75" s="1"/>
      <c r="O75" s="1"/>
      <c r="P75" s="2"/>
      <c r="Q75" s="2"/>
      <c r="R75" s="2"/>
      <c r="S75" s="2"/>
      <c r="T75" s="2"/>
      <c r="U75" s="1"/>
      <c r="V75" s="1"/>
      <c r="W75" s="1"/>
      <c r="X75" s="1"/>
      <c r="Y75" s="1"/>
      <c r="Z75" s="1"/>
      <c r="AA75" s="1"/>
      <c r="AB75" s="1"/>
      <c r="AC75" s="1"/>
      <c r="AD75" s="2"/>
      <c r="AE75" s="1"/>
      <c r="AF75" s="1"/>
      <c r="AG75" s="2"/>
      <c r="AH75" s="1"/>
      <c r="AI75" s="1"/>
      <c r="AJ75" s="1"/>
      <c r="AK75" s="1"/>
      <c r="AL75" s="1"/>
      <c r="AM75" s="1"/>
      <c r="AN75" s="1"/>
      <c r="AO75" s="1"/>
      <c r="AP75" s="2"/>
      <c r="AQ75" s="2"/>
      <c r="AR75" s="5"/>
      <c r="AS75" s="2"/>
      <c r="AT75" s="5"/>
      <c r="AU75" s="2"/>
      <c r="AV75" s="5"/>
      <c r="AW75" s="2"/>
      <c r="AX75" s="5"/>
      <c r="AY75" s="27"/>
      <c r="AZ75" s="5"/>
      <c r="BA75" s="2"/>
      <c r="BB75" s="5"/>
      <c r="BC75" s="2"/>
      <c r="BD75" s="5"/>
      <c r="BE75" s="2"/>
      <c r="BF75" s="5"/>
      <c r="BG75" s="2"/>
      <c r="BH75" s="5"/>
      <c r="BI75" s="2"/>
      <c r="BJ75" s="5"/>
      <c r="BK75" s="2"/>
      <c r="BL75" s="5"/>
      <c r="BM75" s="2"/>
      <c r="BN75" s="5"/>
      <c r="BO75" s="2"/>
      <c r="BP75" s="5"/>
      <c r="BQ75" s="2"/>
      <c r="BR75" s="5"/>
      <c r="BS75" s="2"/>
      <c r="BT75" s="2"/>
      <c r="BU75" s="2"/>
      <c r="BV75" s="2"/>
      <c r="BW75" s="2"/>
      <c r="BX75" s="2"/>
      <c r="BY75" s="2"/>
      <c r="BZ75" s="5"/>
      <c r="CA75" s="1"/>
      <c r="CB75" s="5"/>
      <c r="CC75" s="2"/>
      <c r="CD75" s="5"/>
      <c r="CE75" s="2"/>
      <c r="CF75" s="5"/>
      <c r="CG75" s="2"/>
      <c r="CH75" s="5"/>
      <c r="CI75" s="1"/>
      <c r="CJ75" s="5"/>
      <c r="CK75" s="2"/>
      <c r="CL75" s="5"/>
      <c r="CM75" s="2"/>
      <c r="CN75" s="5"/>
      <c r="CO75" s="1"/>
      <c r="CP75" s="5"/>
      <c r="CQ75" s="2"/>
      <c r="CR75" s="5"/>
      <c r="CS75" s="2"/>
      <c r="CT75" s="5"/>
      <c r="CU75" s="1"/>
      <c r="CV75" s="5"/>
      <c r="CW75" s="2"/>
      <c r="CX75" s="5"/>
      <c r="CY75" s="2"/>
      <c r="CZ75" s="5"/>
      <c r="DA75" s="2"/>
      <c r="DB75" s="5"/>
      <c r="DC75" s="2"/>
      <c r="DD75" s="5"/>
      <c r="DE75" s="2"/>
      <c r="DF75" s="5"/>
      <c r="DG75" s="27"/>
      <c r="DH75" s="5"/>
      <c r="DI75" s="2"/>
      <c r="DJ75" s="5"/>
      <c r="DK75" s="35"/>
      <c r="DL75" s="5"/>
      <c r="DM75" s="35"/>
      <c r="DN75" s="5"/>
      <c r="DO75" s="2"/>
      <c r="DP75" s="2"/>
      <c r="DQ75" s="2"/>
      <c r="DR75" s="2"/>
      <c r="DS75" s="1"/>
      <c r="DT75" s="5"/>
      <c r="DU75" s="2"/>
      <c r="DV75" s="1"/>
      <c r="DW75" s="1"/>
      <c r="DX75" s="1"/>
      <c r="DY75" s="1"/>
      <c r="DZ75" s="5"/>
      <c r="EA75" s="1"/>
      <c r="EB75" s="1"/>
      <c r="EC75" s="1"/>
      <c r="ED75" s="1"/>
      <c r="EE75" s="1"/>
      <c r="EF75" s="1"/>
      <c r="EG75" s="1"/>
      <c r="EH75" s="1"/>
      <c r="EI75" s="1"/>
      <c r="EJ75" s="1"/>
      <c r="EK75" s="1"/>
      <c r="EL75" s="5"/>
      <c r="EM75" s="1"/>
      <c r="EN75" s="2"/>
      <c r="EO75" s="2"/>
      <c r="EP75" s="2"/>
      <c r="EQ75" s="2"/>
      <c r="ES75" s="796"/>
      <c r="EU75" s="290" t="e">
        <f>SUM(DO75:EK75)+BI75+SUMIF(#REF!,1,AS75:AX75)</f>
        <v>#REF!</v>
      </c>
      <c r="EV75" s="290" t="e">
        <f>SUM(DO75:EK75)+SUMIF(#REF!,1,AS75:AX75)+SUMIF(#REF!,1,BC75:BH75)+IF(IDENT!$R$19="NON",SUM('3-SA'!BA75:BB75),0)+IF(IDENT!$R$20="NON",SUM('3-SA'!CA75:CB75,'3-SA'!DA75:DL75),0)+IF(IDENT!$R$21="NON",SUM('3-SA'!BM75:BZ75),0)</f>
        <v>#REF!</v>
      </c>
    </row>
    <row r="76" spans="1:152" ht="20.399999999999999" x14ac:dyDescent="0.25">
      <c r="A76" s="46"/>
      <c r="B76" s="392" t="s">
        <v>2343</v>
      </c>
      <c r="C76" s="263" t="s">
        <v>1044</v>
      </c>
      <c r="D76" s="305" t="s">
        <v>1372</v>
      </c>
      <c r="E76" s="54" t="s">
        <v>1820</v>
      </c>
      <c r="F76" s="12"/>
      <c r="G76" s="12"/>
      <c r="H76" s="454"/>
      <c r="I76" s="1"/>
      <c r="J76" s="1"/>
      <c r="K76" s="1"/>
      <c r="L76" s="1"/>
      <c r="M76" s="1"/>
      <c r="N76" s="1"/>
      <c r="O76" s="1"/>
      <c r="P76" s="1"/>
      <c r="Q76" s="1"/>
      <c r="R76" s="1"/>
      <c r="S76" s="1"/>
      <c r="T76" s="2"/>
      <c r="U76" s="1"/>
      <c r="V76" s="1"/>
      <c r="W76" s="1"/>
      <c r="X76" s="1"/>
      <c r="Y76" s="1"/>
      <c r="Z76" s="1"/>
      <c r="AA76" s="1"/>
      <c r="AB76" s="1"/>
      <c r="AC76" s="1"/>
      <c r="AD76" s="2"/>
      <c r="AE76" s="1"/>
      <c r="AF76" s="1"/>
      <c r="AG76" s="2"/>
      <c r="AH76" s="1"/>
      <c r="AI76" s="1"/>
      <c r="AJ76" s="1"/>
      <c r="AK76" s="1"/>
      <c r="AL76" s="1"/>
      <c r="AM76" s="1"/>
      <c r="AN76" s="1"/>
      <c r="AO76" s="1"/>
      <c r="AP76" s="2"/>
      <c r="AQ76" s="2"/>
      <c r="AR76" s="5"/>
      <c r="AS76" s="27"/>
      <c r="AT76" s="5"/>
      <c r="AU76" s="27"/>
      <c r="AV76" s="5"/>
      <c r="AW76" s="2"/>
      <c r="AX76" s="5"/>
      <c r="AY76" s="27"/>
      <c r="AZ76" s="5"/>
      <c r="BA76" s="1"/>
      <c r="BB76" s="5"/>
      <c r="BC76" s="47"/>
      <c r="BD76" s="5"/>
      <c r="BE76" s="1"/>
      <c r="BF76" s="5"/>
      <c r="BG76" s="1"/>
      <c r="BH76" s="5"/>
      <c r="BI76" s="1"/>
      <c r="BJ76" s="5"/>
      <c r="BK76" s="1"/>
      <c r="BL76" s="5"/>
      <c r="BM76" s="1"/>
      <c r="BN76" s="5"/>
      <c r="BO76" s="2"/>
      <c r="BP76" s="5"/>
      <c r="BQ76" s="2"/>
      <c r="BR76" s="5"/>
      <c r="BS76" s="1"/>
      <c r="BT76" s="2"/>
      <c r="BU76" s="2"/>
      <c r="BV76" s="2"/>
      <c r="BW76" s="2"/>
      <c r="BX76" s="2"/>
      <c r="BY76" s="2"/>
      <c r="BZ76" s="5"/>
      <c r="CA76" s="1"/>
      <c r="CB76" s="5"/>
      <c r="CC76" s="27"/>
      <c r="CD76" s="5"/>
      <c r="CE76" s="1"/>
      <c r="CF76" s="5"/>
      <c r="CG76" s="1"/>
      <c r="CH76" s="5"/>
      <c r="CI76" s="1"/>
      <c r="CJ76" s="5"/>
      <c r="CK76" s="2"/>
      <c r="CL76" s="5"/>
      <c r="CM76" s="2"/>
      <c r="CN76" s="5"/>
      <c r="CO76" s="1"/>
      <c r="CP76" s="5"/>
      <c r="CQ76" s="2"/>
      <c r="CR76" s="5"/>
      <c r="CS76" s="1"/>
      <c r="CT76" s="5"/>
      <c r="CU76" s="1"/>
      <c r="CV76" s="5"/>
      <c r="CW76" s="1"/>
      <c r="CX76" s="5"/>
      <c r="CY76" s="2"/>
      <c r="CZ76" s="5"/>
      <c r="DA76" s="27"/>
      <c r="DB76" s="5"/>
      <c r="DC76" s="27"/>
      <c r="DD76" s="5"/>
      <c r="DE76" s="2"/>
      <c r="DF76" s="5"/>
      <c r="DG76" s="21"/>
      <c r="DH76" s="5"/>
      <c r="DI76" s="2"/>
      <c r="DJ76" s="5"/>
      <c r="DK76" s="35"/>
      <c r="DL76" s="5"/>
      <c r="DM76" s="47"/>
      <c r="DN76" s="5"/>
      <c r="DO76" s="1"/>
      <c r="DP76" s="1"/>
      <c r="DQ76" s="1"/>
      <c r="DR76" s="1"/>
      <c r="DS76" s="1"/>
      <c r="DT76" s="5"/>
      <c r="DU76" s="1"/>
      <c r="DV76" s="1"/>
      <c r="DW76" s="1"/>
      <c r="DX76" s="1"/>
      <c r="DY76" s="1"/>
      <c r="DZ76" s="5"/>
      <c r="EA76" s="1"/>
      <c r="EB76" s="1"/>
      <c r="EC76" s="1"/>
      <c r="ED76" s="1"/>
      <c r="EE76" s="1"/>
      <c r="EF76" s="1"/>
      <c r="EG76" s="1"/>
      <c r="EH76" s="1"/>
      <c r="EI76" s="1"/>
      <c r="EJ76" s="1"/>
      <c r="EK76" s="1"/>
      <c r="EL76" s="5"/>
      <c r="EM76" s="1"/>
      <c r="EN76" s="2"/>
      <c r="EO76" s="2"/>
      <c r="EP76" s="2"/>
      <c r="EQ76" s="2"/>
      <c r="ES76" s="796"/>
      <c r="EU76" s="290" t="e">
        <f>SUM(DO76:EK76)+BI76+SUMIF(#REF!,1,AS76:AX76)</f>
        <v>#REF!</v>
      </c>
      <c r="EV76" s="290" t="e">
        <f>SUM(DO76:EK76)+SUMIF(#REF!,1,AS76:AX76)+SUMIF(#REF!,1,BC76:BH76)+IF(IDENT!$R$19="NON",SUM('3-SA'!BA76:BB76),0)+IF(IDENT!$R$20="NON",SUM('3-SA'!CA76:CB76,'3-SA'!DA76:DL76),0)+IF(IDENT!$R$21="NON",SUM('3-SA'!BM76:BZ76),0)</f>
        <v>#REF!</v>
      </c>
    </row>
    <row r="77" spans="1:152" x14ac:dyDescent="0.25">
      <c r="A77" s="46"/>
      <c r="B77" s="263" t="s">
        <v>1837</v>
      </c>
      <c r="C77" s="263" t="s">
        <v>1964</v>
      </c>
      <c r="D77" s="54">
        <v>6068</v>
      </c>
      <c r="E77" s="54" t="s">
        <v>167</v>
      </c>
      <c r="F77" s="12"/>
      <c r="G77" s="12"/>
      <c r="H77" s="454"/>
      <c r="I77" s="1"/>
      <c r="J77" s="1"/>
      <c r="K77" s="86"/>
      <c r="L77" s="1"/>
      <c r="M77" s="1"/>
      <c r="N77" s="86"/>
      <c r="O77" s="1"/>
      <c r="P77" s="1"/>
      <c r="Q77" s="1"/>
      <c r="R77" s="1"/>
      <c r="S77" s="1"/>
      <c r="T77" s="2"/>
      <c r="U77" s="1"/>
      <c r="V77" s="1"/>
      <c r="W77" s="1"/>
      <c r="X77" s="1"/>
      <c r="Y77" s="1"/>
      <c r="Z77" s="1"/>
      <c r="AA77" s="1"/>
      <c r="AB77" s="1"/>
      <c r="AC77" s="1"/>
      <c r="AD77" s="2"/>
      <c r="AE77" s="1"/>
      <c r="AF77" s="1"/>
      <c r="AG77" s="1"/>
      <c r="AH77" s="2"/>
      <c r="AI77" s="2"/>
      <c r="AJ77" s="2"/>
      <c r="AK77" s="2"/>
      <c r="AL77" s="2"/>
      <c r="AM77" s="2"/>
      <c r="AN77" s="2"/>
      <c r="AO77" s="2"/>
      <c r="AP77" s="2"/>
      <c r="AQ77" s="2"/>
      <c r="AR77" s="5"/>
      <c r="AS77" s="21"/>
      <c r="AT77" s="5"/>
      <c r="AU77" s="21"/>
      <c r="AV77" s="5"/>
      <c r="AW77" s="2"/>
      <c r="AX77" s="5"/>
      <c r="AY77" s="21"/>
      <c r="AZ77" s="5"/>
      <c r="BA77" s="2"/>
      <c r="BB77" s="5"/>
      <c r="BC77" s="35"/>
      <c r="BD77" s="5"/>
      <c r="BE77" s="2"/>
      <c r="BF77" s="5"/>
      <c r="BG77" s="2"/>
      <c r="BH77" s="5"/>
      <c r="BI77" s="2"/>
      <c r="BJ77" s="5"/>
      <c r="BK77" s="2"/>
      <c r="BL77" s="5"/>
      <c r="BM77" s="2"/>
      <c r="BN77" s="5"/>
      <c r="BO77" s="2"/>
      <c r="BP77" s="5"/>
      <c r="BQ77" s="2"/>
      <c r="BR77" s="5"/>
      <c r="BS77" s="2"/>
      <c r="BT77" s="2"/>
      <c r="BU77" s="2"/>
      <c r="BV77" s="2"/>
      <c r="BW77" s="2"/>
      <c r="BX77" s="2"/>
      <c r="BY77" s="2"/>
      <c r="BZ77" s="5"/>
      <c r="CA77" s="2"/>
      <c r="CB77" s="5"/>
      <c r="CC77" s="2"/>
      <c r="CD77" s="5"/>
      <c r="CE77" s="2"/>
      <c r="CF77" s="5"/>
      <c r="CG77" s="2"/>
      <c r="CH77" s="5"/>
      <c r="CI77" s="2"/>
      <c r="CJ77" s="5"/>
      <c r="CK77" s="2"/>
      <c r="CL77" s="5"/>
      <c r="CM77" s="2"/>
      <c r="CN77" s="5"/>
      <c r="CO77" s="2"/>
      <c r="CP77" s="5"/>
      <c r="CQ77" s="2"/>
      <c r="CR77" s="5"/>
      <c r="CS77" s="2"/>
      <c r="CT77" s="5"/>
      <c r="CU77" s="2"/>
      <c r="CV77" s="5"/>
      <c r="CW77" s="2"/>
      <c r="CX77" s="5"/>
      <c r="CY77" s="2"/>
      <c r="CZ77" s="5"/>
      <c r="DA77" s="2"/>
      <c r="DB77" s="5"/>
      <c r="DC77" s="2"/>
      <c r="DD77" s="5"/>
      <c r="DE77" s="2"/>
      <c r="DF77" s="5"/>
      <c r="DG77" s="21"/>
      <c r="DH77" s="5"/>
      <c r="DI77" s="2"/>
      <c r="DJ77" s="5"/>
      <c r="DK77" s="35"/>
      <c r="DL77" s="5"/>
      <c r="DM77" s="35"/>
      <c r="DN77" s="5"/>
      <c r="DO77" s="2"/>
      <c r="DP77" s="2"/>
      <c r="DQ77" s="2"/>
      <c r="DR77" s="2"/>
      <c r="DS77" s="1"/>
      <c r="DT77" s="5"/>
      <c r="DU77" s="2"/>
      <c r="DV77" s="2"/>
      <c r="DW77" s="2"/>
      <c r="DX77" s="35"/>
      <c r="DY77" s="2"/>
      <c r="DZ77" s="5"/>
      <c r="EA77" s="2"/>
      <c r="EB77" s="2"/>
      <c r="EC77" s="2"/>
      <c r="ED77" s="2"/>
      <c r="EE77" s="2"/>
      <c r="EF77" s="2"/>
      <c r="EG77" s="2"/>
      <c r="EH77" s="2"/>
      <c r="EI77" s="2"/>
      <c r="EJ77" s="2"/>
      <c r="EK77" s="2"/>
      <c r="EL77" s="5"/>
      <c r="EM77" s="1"/>
      <c r="EN77" s="2"/>
      <c r="EO77" s="2"/>
      <c r="EP77" s="2"/>
      <c r="EQ77" s="2"/>
      <c r="ES77" s="796"/>
      <c r="EU77" s="290" t="e">
        <f>SUM(DO77:EK77)+BI77+SUMIF(#REF!,1,AS77:AX77)</f>
        <v>#REF!</v>
      </c>
      <c r="EV77" s="290" t="e">
        <f>SUM(DO77:EK77)+SUMIF(#REF!,1,AS77:AX77)+SUMIF(#REF!,1,BC77:BH77)+IF(IDENT!$R$19="NON",SUM('3-SA'!BA77:BB77),0)+IF(IDENT!$R$20="NON",SUM('3-SA'!CA77:CB77,'3-SA'!DA77:DL77),0)+IF(IDENT!$R$21="NON",SUM('3-SA'!BM77:BZ77),0)</f>
        <v>#REF!</v>
      </c>
    </row>
    <row r="78" spans="1:152" x14ac:dyDescent="0.25">
      <c r="A78" s="46"/>
      <c r="B78" s="392" t="s">
        <v>2343</v>
      </c>
      <c r="C78" s="263" t="s">
        <v>1044</v>
      </c>
      <c r="D78" s="305" t="s">
        <v>1904</v>
      </c>
      <c r="E78" s="54" t="s">
        <v>2192</v>
      </c>
      <c r="F78" s="12"/>
      <c r="G78" s="12"/>
      <c r="H78" s="454"/>
      <c r="I78" s="1"/>
      <c r="J78" s="1"/>
      <c r="K78" s="1"/>
      <c r="L78" s="1"/>
      <c r="M78" s="1"/>
      <c r="N78" s="1"/>
      <c r="O78" s="1"/>
      <c r="P78" s="1"/>
      <c r="Q78" s="1"/>
      <c r="R78" s="1"/>
      <c r="S78" s="1"/>
      <c r="T78" s="2"/>
      <c r="U78" s="1"/>
      <c r="V78" s="1"/>
      <c r="W78" s="1"/>
      <c r="X78" s="1"/>
      <c r="Y78" s="1"/>
      <c r="Z78" s="1"/>
      <c r="AA78" s="1"/>
      <c r="AB78" s="1"/>
      <c r="AC78" s="1"/>
      <c r="AD78" s="2"/>
      <c r="AE78" s="1"/>
      <c r="AF78" s="1"/>
      <c r="AG78" s="1"/>
      <c r="AH78" s="1"/>
      <c r="AI78" s="1"/>
      <c r="AJ78" s="1"/>
      <c r="AK78" s="1"/>
      <c r="AL78" s="1"/>
      <c r="AM78" s="1"/>
      <c r="AN78" s="1"/>
      <c r="AO78" s="1"/>
      <c r="AP78" s="2"/>
      <c r="AQ78" s="2"/>
      <c r="AR78" s="5"/>
      <c r="AS78" s="27"/>
      <c r="AT78" s="5"/>
      <c r="AU78" s="27"/>
      <c r="AV78" s="5"/>
      <c r="AW78" s="2"/>
      <c r="AX78" s="5"/>
      <c r="AY78" s="27"/>
      <c r="AZ78" s="5"/>
      <c r="BA78" s="1"/>
      <c r="BB78" s="5"/>
      <c r="BC78" s="47"/>
      <c r="BD78" s="5"/>
      <c r="BE78" s="1"/>
      <c r="BF78" s="5"/>
      <c r="BG78" s="1"/>
      <c r="BH78" s="5"/>
      <c r="BI78" s="1"/>
      <c r="BJ78" s="5"/>
      <c r="BK78" s="1"/>
      <c r="BL78" s="5"/>
      <c r="BM78" s="1"/>
      <c r="BN78" s="5"/>
      <c r="BO78" s="2"/>
      <c r="BP78" s="5"/>
      <c r="BQ78" s="2"/>
      <c r="BR78" s="5"/>
      <c r="BS78" s="1"/>
      <c r="BT78" s="2"/>
      <c r="BU78" s="2"/>
      <c r="BV78" s="2"/>
      <c r="BW78" s="2"/>
      <c r="BX78" s="2"/>
      <c r="BY78" s="2"/>
      <c r="BZ78" s="5"/>
      <c r="CA78" s="1"/>
      <c r="CB78" s="5"/>
      <c r="CC78" s="1"/>
      <c r="CD78" s="5"/>
      <c r="CE78" s="1"/>
      <c r="CF78" s="5"/>
      <c r="CG78" s="1"/>
      <c r="CH78" s="5"/>
      <c r="CI78" s="1"/>
      <c r="CJ78" s="5"/>
      <c r="CK78" s="2"/>
      <c r="CL78" s="5"/>
      <c r="CM78" s="2"/>
      <c r="CN78" s="5"/>
      <c r="CO78" s="1"/>
      <c r="CP78" s="5"/>
      <c r="CQ78" s="2"/>
      <c r="CR78" s="5"/>
      <c r="CS78" s="1"/>
      <c r="CT78" s="5"/>
      <c r="CU78" s="1"/>
      <c r="CV78" s="5"/>
      <c r="CW78" s="1"/>
      <c r="CX78" s="5"/>
      <c r="CY78" s="2"/>
      <c r="CZ78" s="5"/>
      <c r="DA78" s="1"/>
      <c r="DB78" s="5"/>
      <c r="DC78" s="1"/>
      <c r="DD78" s="5"/>
      <c r="DE78" s="2"/>
      <c r="DF78" s="5"/>
      <c r="DG78" s="21"/>
      <c r="DH78" s="5"/>
      <c r="DI78" s="2"/>
      <c r="DJ78" s="5"/>
      <c r="DK78" s="35"/>
      <c r="DL78" s="5"/>
      <c r="DM78" s="47"/>
      <c r="DN78" s="5"/>
      <c r="DO78" s="1"/>
      <c r="DP78" s="1"/>
      <c r="DQ78" s="1"/>
      <c r="DR78" s="1"/>
      <c r="DS78" s="1"/>
      <c r="DT78" s="5"/>
      <c r="DU78" s="1"/>
      <c r="DV78" s="1"/>
      <c r="DW78" s="1"/>
      <c r="DX78" s="1"/>
      <c r="DY78" s="1"/>
      <c r="DZ78" s="5"/>
      <c r="EA78" s="1"/>
      <c r="EB78" s="1"/>
      <c r="EC78" s="1"/>
      <c r="ED78" s="1"/>
      <c r="EE78" s="1"/>
      <c r="EF78" s="1"/>
      <c r="EG78" s="1"/>
      <c r="EH78" s="1"/>
      <c r="EI78" s="1"/>
      <c r="EJ78" s="1"/>
      <c r="EK78" s="1"/>
      <c r="EL78" s="5"/>
      <c r="EM78" s="1"/>
      <c r="EN78" s="2"/>
      <c r="EO78" s="2"/>
      <c r="EP78" s="2"/>
      <c r="EQ78" s="2"/>
      <c r="ES78" s="796"/>
      <c r="EU78" s="290" t="e">
        <f>SUM(DO78:EK78)+BI78+SUMIF(#REF!,1,AS78:AX78)</f>
        <v>#REF!</v>
      </c>
      <c r="EV78" s="290" t="e">
        <f>SUM(DO78:EK78)+SUMIF(#REF!,1,AS78:AX78)+SUMIF(#REF!,1,BC78:BH78)+IF(IDENT!$R$19="NON",SUM('3-SA'!BA78:BB78),0)+IF(IDENT!$R$20="NON",SUM('3-SA'!CA78:CB78,'3-SA'!DA78:DL78),0)+IF(IDENT!$R$21="NON",SUM('3-SA'!BM78:BZ78),0)</f>
        <v>#REF!</v>
      </c>
    </row>
    <row r="79" spans="1:152" x14ac:dyDescent="0.25">
      <c r="A79" s="46"/>
      <c r="B79" s="263" t="s">
        <v>1837</v>
      </c>
      <c r="C79" s="263" t="s">
        <v>1964</v>
      </c>
      <c r="D79" s="305" t="s">
        <v>1558</v>
      </c>
      <c r="E79" s="40" t="s">
        <v>2357</v>
      </c>
      <c r="F79" s="12"/>
      <c r="G79" s="12"/>
      <c r="H79" s="454"/>
      <c r="I79" s="1"/>
      <c r="J79" s="1"/>
      <c r="K79" s="86"/>
      <c r="L79" s="1"/>
      <c r="M79" s="1"/>
      <c r="N79" s="86"/>
      <c r="O79" s="1"/>
      <c r="P79" s="1"/>
      <c r="Q79" s="1"/>
      <c r="R79" s="1"/>
      <c r="S79" s="1"/>
      <c r="T79" s="2"/>
      <c r="U79" s="1"/>
      <c r="V79" s="1"/>
      <c r="W79" s="1"/>
      <c r="X79" s="1"/>
      <c r="Y79" s="1"/>
      <c r="Z79" s="1"/>
      <c r="AA79" s="1"/>
      <c r="AB79" s="1"/>
      <c r="AC79" s="1"/>
      <c r="AD79" s="2"/>
      <c r="AE79" s="1"/>
      <c r="AF79" s="1"/>
      <c r="AG79" s="1"/>
      <c r="AH79" s="2"/>
      <c r="AI79" s="2"/>
      <c r="AJ79" s="2"/>
      <c r="AK79" s="2"/>
      <c r="AL79" s="2"/>
      <c r="AM79" s="2"/>
      <c r="AN79" s="2"/>
      <c r="AO79" s="2"/>
      <c r="AP79" s="2"/>
      <c r="AQ79" s="2"/>
      <c r="AR79" s="5"/>
      <c r="AS79" s="21"/>
      <c r="AT79" s="5"/>
      <c r="AU79" s="21"/>
      <c r="AV79" s="5"/>
      <c r="AW79" s="2"/>
      <c r="AX79" s="5"/>
      <c r="AY79" s="21"/>
      <c r="AZ79" s="5"/>
      <c r="BA79" s="2"/>
      <c r="BB79" s="5"/>
      <c r="BC79" s="35"/>
      <c r="BD79" s="5"/>
      <c r="BE79" s="2"/>
      <c r="BF79" s="5"/>
      <c r="BG79" s="2"/>
      <c r="BH79" s="5"/>
      <c r="BI79" s="2"/>
      <c r="BJ79" s="5"/>
      <c r="BK79" s="2"/>
      <c r="BL79" s="5"/>
      <c r="BM79" s="2"/>
      <c r="BN79" s="5"/>
      <c r="BO79" s="2"/>
      <c r="BP79" s="5"/>
      <c r="BQ79" s="2"/>
      <c r="BR79" s="5"/>
      <c r="BS79" s="2"/>
      <c r="BT79" s="2"/>
      <c r="BU79" s="2"/>
      <c r="BV79" s="2"/>
      <c r="BW79" s="2"/>
      <c r="BX79" s="2"/>
      <c r="BY79" s="2"/>
      <c r="BZ79" s="5"/>
      <c r="CA79" s="2"/>
      <c r="CB79" s="5"/>
      <c r="CC79" s="2"/>
      <c r="CD79" s="5"/>
      <c r="CE79" s="2"/>
      <c r="CF79" s="5"/>
      <c r="CG79" s="2"/>
      <c r="CH79" s="5"/>
      <c r="CI79" s="2"/>
      <c r="CJ79" s="5"/>
      <c r="CK79" s="2"/>
      <c r="CL79" s="5"/>
      <c r="CM79" s="2"/>
      <c r="CN79" s="5"/>
      <c r="CO79" s="2"/>
      <c r="CP79" s="5"/>
      <c r="CQ79" s="2"/>
      <c r="CR79" s="5"/>
      <c r="CS79" s="2"/>
      <c r="CT79" s="5"/>
      <c r="CU79" s="2"/>
      <c r="CV79" s="5"/>
      <c r="CW79" s="2"/>
      <c r="CX79" s="5"/>
      <c r="CY79" s="2"/>
      <c r="CZ79" s="5"/>
      <c r="DA79" s="2"/>
      <c r="DB79" s="5"/>
      <c r="DC79" s="2"/>
      <c r="DD79" s="5"/>
      <c r="DE79" s="2"/>
      <c r="DF79" s="5"/>
      <c r="DG79" s="21"/>
      <c r="DH79" s="5"/>
      <c r="DI79" s="2"/>
      <c r="DJ79" s="5"/>
      <c r="DK79" s="35"/>
      <c r="DL79" s="5"/>
      <c r="DM79" s="35"/>
      <c r="DN79" s="5"/>
      <c r="DO79" s="2"/>
      <c r="DP79" s="2"/>
      <c r="DQ79" s="2"/>
      <c r="DR79" s="2"/>
      <c r="DS79" s="1"/>
      <c r="DT79" s="5"/>
      <c r="DU79" s="2"/>
      <c r="DV79" s="2"/>
      <c r="DW79" s="2"/>
      <c r="DX79" s="35"/>
      <c r="DY79" s="2"/>
      <c r="DZ79" s="5"/>
      <c r="EA79" s="2"/>
      <c r="EB79" s="2"/>
      <c r="EC79" s="2"/>
      <c r="ED79" s="2"/>
      <c r="EE79" s="2"/>
      <c r="EF79" s="2"/>
      <c r="EG79" s="2"/>
      <c r="EH79" s="2"/>
      <c r="EI79" s="2"/>
      <c r="EJ79" s="2"/>
      <c r="EK79" s="2"/>
      <c r="EL79" s="5"/>
      <c r="EM79" s="1"/>
      <c r="EN79" s="2"/>
      <c r="EO79" s="2"/>
      <c r="EP79" s="2"/>
      <c r="EQ79" s="2"/>
      <c r="ES79" s="796"/>
      <c r="EU79" s="290" t="e">
        <f>SUM(DO79:EK79)+BI79+SUMIF(#REF!,1,AS79:AX79)</f>
        <v>#REF!</v>
      </c>
      <c r="EV79" s="290" t="e">
        <f>SUM(DO79:EK79)+SUMIF(#REF!,1,AS79:AX79)+SUMIF(#REF!,1,BC79:BH79)+IF(IDENT!$R$19="NON",SUM('3-SA'!BA79:BB79),0)+IF(IDENT!$R$20="NON",SUM('3-SA'!CA79:CB79,'3-SA'!DA79:DL79),0)+IF(IDENT!$R$21="NON",SUM('3-SA'!BM79:BZ79),0)</f>
        <v>#REF!</v>
      </c>
    </row>
    <row r="80" spans="1:152" x14ac:dyDescent="0.25">
      <c r="A80" s="46"/>
      <c r="B80" s="263"/>
      <c r="C80" s="263"/>
      <c r="D80" s="54">
        <v>609</v>
      </c>
      <c r="E80" s="54" t="s">
        <v>682</v>
      </c>
      <c r="F80" s="12"/>
      <c r="G80" s="12"/>
      <c r="H80" s="454"/>
      <c r="I80" s="1"/>
      <c r="J80" s="1"/>
      <c r="K80" s="1"/>
      <c r="L80" s="1"/>
      <c r="M80" s="1"/>
      <c r="N80" s="1"/>
      <c r="O80" s="1"/>
      <c r="P80" s="1"/>
      <c r="Q80" s="1"/>
      <c r="R80" s="1"/>
      <c r="S80" s="1"/>
      <c r="T80" s="1"/>
      <c r="U80" s="1"/>
      <c r="V80" s="1"/>
      <c r="W80" s="1"/>
      <c r="X80" s="1"/>
      <c r="Y80" s="1"/>
      <c r="Z80" s="1"/>
      <c r="AA80" s="1"/>
      <c r="AB80" s="1"/>
      <c r="AC80" s="1"/>
      <c r="AD80" s="2"/>
      <c r="AE80" s="1"/>
      <c r="AF80" s="1"/>
      <c r="AG80" s="1"/>
      <c r="AH80" s="1"/>
      <c r="AI80" s="1"/>
      <c r="AJ80" s="1"/>
      <c r="AK80" s="1"/>
      <c r="AL80" s="1"/>
      <c r="AM80" s="1"/>
      <c r="AN80" s="1"/>
      <c r="AO80" s="1"/>
      <c r="AP80" s="1"/>
      <c r="AQ80" s="1"/>
      <c r="AR80" s="5"/>
      <c r="AS80" s="27"/>
      <c r="AT80" s="5"/>
      <c r="AU80" s="27"/>
      <c r="AV80" s="5"/>
      <c r="AW80" s="27"/>
      <c r="AX80" s="5"/>
      <c r="AY80" s="27"/>
      <c r="AZ80" s="5"/>
      <c r="BA80" s="1"/>
      <c r="BB80" s="5"/>
      <c r="BC80" s="47"/>
      <c r="BD80" s="5"/>
      <c r="BE80" s="1"/>
      <c r="BF80" s="5"/>
      <c r="BG80" s="1"/>
      <c r="BH80" s="5"/>
      <c r="BI80" s="1"/>
      <c r="BJ80" s="5"/>
      <c r="BK80" s="1"/>
      <c r="BL80" s="5"/>
      <c r="BM80" s="1"/>
      <c r="BN80" s="5"/>
      <c r="BO80" s="2"/>
      <c r="BP80" s="5"/>
      <c r="BQ80" s="1"/>
      <c r="BR80" s="5"/>
      <c r="BS80" s="1"/>
      <c r="BT80" s="1"/>
      <c r="BU80" s="1"/>
      <c r="BV80" s="1"/>
      <c r="BW80" s="1"/>
      <c r="BX80" s="1"/>
      <c r="BY80" s="1"/>
      <c r="BZ80" s="5"/>
      <c r="CA80" s="1"/>
      <c r="CB80" s="5"/>
      <c r="CC80" s="1"/>
      <c r="CD80" s="5"/>
      <c r="CE80" s="1"/>
      <c r="CF80" s="5"/>
      <c r="CG80" s="1"/>
      <c r="CH80" s="5"/>
      <c r="CI80" s="1"/>
      <c r="CJ80" s="5"/>
      <c r="CK80" s="2"/>
      <c r="CL80" s="5"/>
      <c r="CM80" s="2"/>
      <c r="CN80" s="5"/>
      <c r="CO80" s="1"/>
      <c r="CP80" s="5"/>
      <c r="CQ80" s="2"/>
      <c r="CR80" s="5"/>
      <c r="CS80" s="1"/>
      <c r="CT80" s="5"/>
      <c r="CU80" s="1"/>
      <c r="CV80" s="5"/>
      <c r="CW80" s="1"/>
      <c r="CX80" s="5"/>
      <c r="CY80" s="2"/>
      <c r="CZ80" s="5"/>
      <c r="DA80" s="1"/>
      <c r="DB80" s="5"/>
      <c r="DC80" s="1"/>
      <c r="DD80" s="5"/>
      <c r="DE80" s="2"/>
      <c r="DF80" s="5"/>
      <c r="DG80" s="27"/>
      <c r="DH80" s="5"/>
      <c r="DI80" s="1"/>
      <c r="DJ80" s="5"/>
      <c r="DK80" s="47"/>
      <c r="DL80" s="5"/>
      <c r="DM80" s="47"/>
      <c r="DN80" s="5"/>
      <c r="DO80" s="1"/>
      <c r="DP80" s="1"/>
      <c r="DQ80" s="1"/>
      <c r="DR80" s="1"/>
      <c r="DS80" s="1"/>
      <c r="DT80" s="5"/>
      <c r="DU80" s="1"/>
      <c r="DV80" s="1"/>
      <c r="DW80" s="1"/>
      <c r="DX80" s="1"/>
      <c r="DY80" s="1"/>
      <c r="DZ80" s="5"/>
      <c r="EA80" s="1"/>
      <c r="EB80" s="1"/>
      <c r="EC80" s="1"/>
      <c r="ED80" s="1"/>
      <c r="EE80" s="1"/>
      <c r="EF80" s="1"/>
      <c r="EG80" s="1"/>
      <c r="EH80" s="1"/>
      <c r="EI80" s="1"/>
      <c r="EJ80" s="1"/>
      <c r="EK80" s="1"/>
      <c r="EL80" s="5"/>
      <c r="EM80" s="1"/>
      <c r="EN80" s="2"/>
      <c r="EO80" s="2"/>
      <c r="EP80" s="2"/>
      <c r="EQ80" s="2"/>
      <c r="ES80" s="796"/>
      <c r="EU80" s="290" t="e">
        <f>SUM(DO80:EK80)+BI80+SUMIF(#REF!,1,AS80:AX80)</f>
        <v>#REF!</v>
      </c>
      <c r="EV80" s="290" t="e">
        <f>SUM(DO80:EK80)+SUMIF(#REF!,1,AS80:AX80)+SUMIF(#REF!,1,BC80:BH80)+IF(IDENT!$R$19="NON",SUM('3-SA'!BA80:BB80),0)+IF(IDENT!$R$20="NON",SUM('3-SA'!CA80:CB80,'3-SA'!DA80:DL80),0)+IF(IDENT!$R$21="NON",SUM('3-SA'!BM80:BZ80),0)</f>
        <v>#REF!</v>
      </c>
    </row>
    <row r="81" spans="1:152" x14ac:dyDescent="0.25">
      <c r="A81" s="46"/>
      <c r="B81" s="263" t="s">
        <v>868</v>
      </c>
      <c r="C81" s="263" t="s">
        <v>1044</v>
      </c>
      <c r="D81" s="54">
        <v>61111</v>
      </c>
      <c r="E81" s="54" t="s">
        <v>1907</v>
      </c>
      <c r="F81" s="12"/>
      <c r="G81" s="12"/>
      <c r="H81" s="454"/>
      <c r="I81" s="2"/>
      <c r="J81" s="2"/>
      <c r="K81" s="2"/>
      <c r="L81" s="2"/>
      <c r="M81" s="2"/>
      <c r="N81" s="2"/>
      <c r="O81" s="2"/>
      <c r="P81" s="1"/>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5"/>
      <c r="AS81" s="27"/>
      <c r="AT81" s="5"/>
      <c r="AU81" s="27"/>
      <c r="AV81" s="5"/>
      <c r="AW81" s="27"/>
      <c r="AX81" s="5"/>
      <c r="AY81" s="27"/>
      <c r="AZ81" s="5"/>
      <c r="BA81" s="1"/>
      <c r="BB81" s="5"/>
      <c r="BC81" s="47"/>
      <c r="BD81" s="5"/>
      <c r="BE81" s="1"/>
      <c r="BF81" s="5"/>
      <c r="BG81" s="1"/>
      <c r="BH81" s="5"/>
      <c r="BI81" s="1"/>
      <c r="BJ81" s="5"/>
      <c r="BK81" s="1"/>
      <c r="BL81" s="5"/>
      <c r="BM81" s="1"/>
      <c r="BN81" s="5"/>
      <c r="BO81" s="1"/>
      <c r="BP81" s="5"/>
      <c r="BQ81" s="1"/>
      <c r="BR81" s="5"/>
      <c r="BS81" s="2"/>
      <c r="BT81" s="1"/>
      <c r="BU81" s="1"/>
      <c r="BV81" s="1"/>
      <c r="BW81" s="1"/>
      <c r="BX81" s="2"/>
      <c r="BY81" s="2"/>
      <c r="BZ81" s="5"/>
      <c r="CA81" s="1"/>
      <c r="CB81" s="5"/>
      <c r="CC81" s="1"/>
      <c r="CD81" s="5"/>
      <c r="CE81" s="1"/>
      <c r="CF81" s="5"/>
      <c r="CG81" s="1"/>
      <c r="CH81" s="5"/>
      <c r="CI81" s="1"/>
      <c r="CJ81" s="5"/>
      <c r="CK81" s="2"/>
      <c r="CL81" s="5"/>
      <c r="CM81" s="2"/>
      <c r="CN81" s="5"/>
      <c r="CO81" s="1"/>
      <c r="CP81" s="5"/>
      <c r="CQ81" s="2"/>
      <c r="CR81" s="5"/>
      <c r="CS81" s="1"/>
      <c r="CT81" s="5"/>
      <c r="CU81" s="1"/>
      <c r="CV81" s="5"/>
      <c r="CW81" s="1"/>
      <c r="CX81" s="5"/>
      <c r="CY81" s="2"/>
      <c r="CZ81" s="5"/>
      <c r="DA81" s="1"/>
      <c r="DB81" s="5"/>
      <c r="DC81" s="1"/>
      <c r="DD81" s="5"/>
      <c r="DE81" s="2"/>
      <c r="DF81" s="5"/>
      <c r="DG81" s="21"/>
      <c r="DH81" s="5"/>
      <c r="DI81" s="2"/>
      <c r="DJ81" s="5"/>
      <c r="DK81" s="47"/>
      <c r="DL81" s="5"/>
      <c r="DM81" s="47"/>
      <c r="DN81" s="5"/>
      <c r="DO81" s="1"/>
      <c r="DP81" s="1"/>
      <c r="DQ81" s="1"/>
      <c r="DR81" s="1"/>
      <c r="DS81" s="1"/>
      <c r="DT81" s="5"/>
      <c r="DU81" s="1"/>
      <c r="DV81" s="1"/>
      <c r="DW81" s="1"/>
      <c r="DX81" s="1"/>
      <c r="DY81" s="1"/>
      <c r="DZ81" s="5"/>
      <c r="EA81" s="1"/>
      <c r="EB81" s="1"/>
      <c r="EC81" s="1"/>
      <c r="ED81" s="1"/>
      <c r="EE81" s="1"/>
      <c r="EF81" s="1"/>
      <c r="EG81" s="1"/>
      <c r="EH81" s="1"/>
      <c r="EI81" s="1"/>
      <c r="EJ81" s="1"/>
      <c r="EK81" s="1"/>
      <c r="EL81" s="5"/>
      <c r="EM81" s="1"/>
      <c r="EN81" s="2"/>
      <c r="EO81" s="2"/>
      <c r="EP81" s="2"/>
      <c r="EQ81" s="2"/>
      <c r="ES81" s="796"/>
      <c r="EU81" s="290" t="e">
        <f>SUM(DO81:EK81)+BI81+SUMIF(#REF!,1,AS81:AX81)</f>
        <v>#REF!</v>
      </c>
      <c r="EV81" s="290" t="e">
        <f>SUM(DO81:EK81)+SUMIF(#REF!,1,AS81:AX81)+SUMIF(#REF!,1,BC81:BH81)+IF(IDENT!$R$19="NON",SUM('3-SA'!BA81:BB81),0)+IF(IDENT!$R$20="NON",SUM('3-SA'!CA81:CB81,'3-SA'!DA81:DL81),0)+IF(IDENT!$R$21="NON",SUM('3-SA'!BM81:BZ81),0)</f>
        <v>#REF!</v>
      </c>
    </row>
    <row r="82" spans="1:152" x14ac:dyDescent="0.25">
      <c r="A82" s="46"/>
      <c r="B82" s="263" t="s">
        <v>1029</v>
      </c>
      <c r="C82" s="263" t="s">
        <v>1044</v>
      </c>
      <c r="D82" s="54">
        <v>61112</v>
      </c>
      <c r="E82" s="54" t="s">
        <v>245</v>
      </c>
      <c r="F82" s="12"/>
      <c r="G82" s="12"/>
      <c r="H82" s="454"/>
      <c r="I82" s="2"/>
      <c r="J82" s="2"/>
      <c r="K82" s="2"/>
      <c r="L82" s="2"/>
      <c r="M82" s="2"/>
      <c r="N82" s="2"/>
      <c r="O82" s="2"/>
      <c r="P82" s="1"/>
      <c r="Q82" s="2"/>
      <c r="R82" s="2"/>
      <c r="S82" s="2"/>
      <c r="T82" s="2"/>
      <c r="U82" s="2"/>
      <c r="V82" s="2"/>
      <c r="W82" s="2"/>
      <c r="X82" s="2"/>
      <c r="Y82" s="2"/>
      <c r="Z82" s="2"/>
      <c r="AA82" s="2"/>
      <c r="AB82" s="2"/>
      <c r="AC82" s="2"/>
      <c r="AD82" s="2"/>
      <c r="AE82" s="2"/>
      <c r="AF82" s="2"/>
      <c r="AG82" s="2"/>
      <c r="AH82" s="2"/>
      <c r="AI82" s="2"/>
      <c r="AJ82" s="2"/>
      <c r="AK82" s="2"/>
      <c r="AL82" s="2"/>
      <c r="AM82" s="2"/>
      <c r="AN82" s="2"/>
      <c r="AO82" s="1"/>
      <c r="AP82" s="2"/>
      <c r="AQ82" s="2"/>
      <c r="AR82" s="5"/>
      <c r="AS82" s="21"/>
      <c r="AT82" s="5"/>
      <c r="AU82" s="27"/>
      <c r="AV82" s="5"/>
      <c r="AW82" s="27"/>
      <c r="AX82" s="5"/>
      <c r="AY82" s="21"/>
      <c r="AZ82" s="5"/>
      <c r="BA82" s="2"/>
      <c r="BB82" s="5"/>
      <c r="BC82" s="35"/>
      <c r="BD82" s="5"/>
      <c r="BE82" s="2"/>
      <c r="BF82" s="5"/>
      <c r="BG82" s="2"/>
      <c r="BH82" s="5"/>
      <c r="BI82" s="2"/>
      <c r="BJ82" s="5"/>
      <c r="BK82" s="2"/>
      <c r="BL82" s="5"/>
      <c r="BM82" s="2"/>
      <c r="BN82" s="5"/>
      <c r="BO82" s="2"/>
      <c r="BP82" s="5"/>
      <c r="BQ82" s="2"/>
      <c r="BR82" s="5"/>
      <c r="BS82" s="2"/>
      <c r="BT82" s="2"/>
      <c r="BU82" s="2"/>
      <c r="BV82" s="2"/>
      <c r="BW82" s="2"/>
      <c r="BX82" s="2"/>
      <c r="BY82" s="2"/>
      <c r="BZ82" s="5"/>
      <c r="CA82" s="2"/>
      <c r="CB82" s="5"/>
      <c r="CC82" s="2"/>
      <c r="CD82" s="5"/>
      <c r="CE82" s="2"/>
      <c r="CF82" s="5"/>
      <c r="CG82" s="2"/>
      <c r="CH82" s="5"/>
      <c r="CI82" s="2"/>
      <c r="CJ82" s="5"/>
      <c r="CK82" s="2"/>
      <c r="CL82" s="5"/>
      <c r="CM82" s="2"/>
      <c r="CN82" s="5"/>
      <c r="CO82" s="2"/>
      <c r="CP82" s="5"/>
      <c r="CQ82" s="2"/>
      <c r="CR82" s="5"/>
      <c r="CS82" s="2"/>
      <c r="CT82" s="5"/>
      <c r="CU82" s="2"/>
      <c r="CV82" s="5"/>
      <c r="CW82" s="2"/>
      <c r="CX82" s="5"/>
      <c r="CY82" s="2"/>
      <c r="CZ82" s="5"/>
      <c r="DA82" s="2"/>
      <c r="DB82" s="5"/>
      <c r="DC82" s="2"/>
      <c r="DD82" s="5"/>
      <c r="DE82" s="2"/>
      <c r="DF82" s="5"/>
      <c r="DG82" s="21"/>
      <c r="DH82" s="5"/>
      <c r="DI82" s="2"/>
      <c r="DJ82" s="5"/>
      <c r="DK82" s="35"/>
      <c r="DL82" s="5"/>
      <c r="DM82" s="35"/>
      <c r="DN82" s="5"/>
      <c r="DO82" s="2"/>
      <c r="DP82" s="2"/>
      <c r="DQ82" s="2"/>
      <c r="DR82" s="2"/>
      <c r="DS82" s="1"/>
      <c r="DT82" s="5"/>
      <c r="DU82" s="2"/>
      <c r="DV82" s="2"/>
      <c r="DW82" s="2"/>
      <c r="DX82" s="2"/>
      <c r="DY82" s="2"/>
      <c r="DZ82" s="5"/>
      <c r="EA82" s="2"/>
      <c r="EB82" s="2"/>
      <c r="EC82" s="2"/>
      <c r="ED82" s="2"/>
      <c r="EE82" s="2"/>
      <c r="EF82" s="2"/>
      <c r="EG82" s="2"/>
      <c r="EH82" s="2"/>
      <c r="EI82" s="2"/>
      <c r="EJ82" s="2"/>
      <c r="EK82" s="2"/>
      <c r="EL82" s="5"/>
      <c r="EM82" s="1"/>
      <c r="EN82" s="2"/>
      <c r="EO82" s="2"/>
      <c r="EP82" s="2"/>
      <c r="EQ82" s="2"/>
      <c r="ES82" s="796"/>
      <c r="EU82" s="290" t="e">
        <f>SUM(DO82:EK82)+BI82+SUMIF(#REF!,1,AS82:AX82)</f>
        <v>#REF!</v>
      </c>
      <c r="EV82" s="290" t="e">
        <f>SUM(DO82:EK82)+SUMIF(#REF!,1,AS82:AX82)+SUMIF(#REF!,1,BC82:BH82)+IF(IDENT!$R$19="NON",SUM('3-SA'!BA82:BB82),0)+IF(IDENT!$R$20="NON",SUM('3-SA'!CA82:CB82,'3-SA'!DA82:DL82),0)+IF(IDENT!$R$21="NON",SUM('3-SA'!BM82:BZ82),0)</f>
        <v>#REF!</v>
      </c>
    </row>
    <row r="83" spans="1:152" x14ac:dyDescent="0.25">
      <c r="A83" s="46">
        <v>0</v>
      </c>
      <c r="B83" s="263"/>
      <c r="C83" s="263" t="s">
        <v>1044</v>
      </c>
      <c r="D83" s="1514" t="s">
        <v>2728</v>
      </c>
      <c r="E83" s="1514" t="s">
        <v>245</v>
      </c>
      <c r="F83" s="12"/>
      <c r="G83" s="12"/>
      <c r="H83" s="454"/>
      <c r="I83" s="2"/>
      <c r="J83" s="2"/>
      <c r="K83" s="2"/>
      <c r="L83" s="2"/>
      <c r="M83" s="2"/>
      <c r="N83" s="2"/>
      <c r="O83" s="2"/>
      <c r="P83" s="1"/>
      <c r="Q83" s="2"/>
      <c r="R83" s="2"/>
      <c r="S83" s="2"/>
      <c r="T83" s="2"/>
      <c r="U83" s="2"/>
      <c r="V83" s="2"/>
      <c r="W83" s="2"/>
      <c r="X83" s="2"/>
      <c r="Y83" s="2"/>
      <c r="Z83" s="2"/>
      <c r="AA83" s="2"/>
      <c r="AB83" s="2"/>
      <c r="AC83" s="2"/>
      <c r="AD83" s="2"/>
      <c r="AE83" s="2"/>
      <c r="AF83" s="2"/>
      <c r="AG83" s="2"/>
      <c r="AH83" s="2"/>
      <c r="AI83" s="2"/>
      <c r="AJ83" s="2"/>
      <c r="AK83" s="2"/>
      <c r="AL83" s="2"/>
      <c r="AM83" s="2"/>
      <c r="AN83" s="2"/>
      <c r="AO83" s="1"/>
      <c r="AP83" s="2"/>
      <c r="AQ83" s="2"/>
      <c r="AR83" s="5"/>
      <c r="AS83" s="21"/>
      <c r="AT83" s="5"/>
      <c r="AU83" s="27"/>
      <c r="AV83" s="5"/>
      <c r="AW83" s="27"/>
      <c r="AX83" s="5"/>
      <c r="AY83" s="21"/>
      <c r="AZ83" s="5"/>
      <c r="BA83" s="2"/>
      <c r="BB83" s="5"/>
      <c r="BC83" s="35"/>
      <c r="BD83" s="5"/>
      <c r="BE83" s="2"/>
      <c r="BF83" s="5"/>
      <c r="BG83" s="2"/>
      <c r="BH83" s="5"/>
      <c r="BI83" s="1"/>
      <c r="BJ83" s="5"/>
      <c r="BK83" s="2"/>
      <c r="BL83" s="5"/>
      <c r="BM83" s="2"/>
      <c r="BN83" s="5"/>
      <c r="BO83" s="2"/>
      <c r="BP83" s="5"/>
      <c r="BQ83" s="2"/>
      <c r="BR83" s="5"/>
      <c r="BS83" s="1"/>
      <c r="BT83" s="2"/>
      <c r="BU83" s="2"/>
      <c r="BV83" s="2"/>
      <c r="BW83" s="2"/>
      <c r="BX83" s="2"/>
      <c r="BY83" s="2"/>
      <c r="BZ83" s="5"/>
      <c r="CA83" s="2"/>
      <c r="CB83" s="5"/>
      <c r="CC83" s="2"/>
      <c r="CD83" s="5"/>
      <c r="CE83" s="2"/>
      <c r="CF83" s="5"/>
      <c r="CG83" s="2"/>
      <c r="CH83" s="5"/>
      <c r="CI83" s="2"/>
      <c r="CJ83" s="5"/>
      <c r="CK83" s="2"/>
      <c r="CL83" s="5"/>
      <c r="CM83" s="2"/>
      <c r="CN83" s="5"/>
      <c r="CO83" s="2"/>
      <c r="CP83" s="5"/>
      <c r="CQ83" s="2"/>
      <c r="CR83" s="5"/>
      <c r="CS83" s="2"/>
      <c r="CT83" s="5"/>
      <c r="CU83" s="2"/>
      <c r="CV83" s="5"/>
      <c r="CW83" s="2"/>
      <c r="CX83" s="5"/>
      <c r="CY83" s="2"/>
      <c r="CZ83" s="5"/>
      <c r="DA83" s="2"/>
      <c r="DB83" s="5"/>
      <c r="DC83" s="2"/>
      <c r="DD83" s="5"/>
      <c r="DE83" s="2"/>
      <c r="DF83" s="5"/>
      <c r="DG83" s="21"/>
      <c r="DH83" s="5"/>
      <c r="DI83" s="2"/>
      <c r="DJ83" s="5"/>
      <c r="DK83" s="35"/>
      <c r="DL83" s="5"/>
      <c r="DM83" s="35"/>
      <c r="DN83" s="5"/>
      <c r="DO83" s="2"/>
      <c r="DP83" s="2"/>
      <c r="DQ83" s="2"/>
      <c r="DR83" s="2"/>
      <c r="DS83" s="1"/>
      <c r="DT83" s="5"/>
      <c r="DU83" s="2"/>
      <c r="DV83" s="2"/>
      <c r="DW83" s="2"/>
      <c r="DX83" s="1"/>
      <c r="DY83" s="1"/>
      <c r="DZ83" s="5"/>
      <c r="EA83" s="2"/>
      <c r="EB83" s="2"/>
      <c r="EC83" s="2"/>
      <c r="ED83" s="2"/>
      <c r="EE83" s="2"/>
      <c r="EF83" s="2"/>
      <c r="EG83" s="2"/>
      <c r="EH83" s="2"/>
      <c r="EI83" s="2"/>
      <c r="EJ83" s="2"/>
      <c r="EK83" s="2"/>
      <c r="EL83" s="5"/>
      <c r="EM83" s="1"/>
      <c r="EN83" s="2"/>
      <c r="EO83" s="2"/>
      <c r="EP83" s="2"/>
      <c r="EQ83" s="2"/>
      <c r="ES83" s="796"/>
      <c r="EU83" s="290" t="e">
        <f>SUM(DO83:EK83)+BI83+SUMIF(#REF!,1,AS83:AX83)</f>
        <v>#REF!</v>
      </c>
      <c r="EV83" s="290" t="e">
        <f>SUM(DO83:EK83)+SUMIF(#REF!,1,AS83:AX83)+SUMIF(#REF!,1,BC83:BH83)+IF(IDENT!$R$19="NON",SUM('3-SA'!BA83:BB83),0)+IF(IDENT!$R$20="NON",SUM('3-SA'!CA83:CB83,'3-SA'!DA83:DL83),0)+IF(IDENT!$R$21="NON",SUM('3-SA'!BM83:BZ83),0)</f>
        <v>#REF!</v>
      </c>
    </row>
    <row r="84" spans="1:152" x14ac:dyDescent="0.25">
      <c r="A84" s="46"/>
      <c r="B84" s="263" t="s">
        <v>349</v>
      </c>
      <c r="C84" s="263" t="s">
        <v>1044</v>
      </c>
      <c r="D84" s="300" t="s">
        <v>1035</v>
      </c>
      <c r="E84" s="40" t="s">
        <v>246</v>
      </c>
      <c r="F84" s="12"/>
      <c r="G84" s="12"/>
      <c r="H84" s="454"/>
      <c r="I84" s="2"/>
      <c r="J84" s="2"/>
      <c r="K84" s="2"/>
      <c r="L84" s="2"/>
      <c r="M84" s="2"/>
      <c r="N84" s="2"/>
      <c r="O84" s="2"/>
      <c r="P84" s="1"/>
      <c r="Q84" s="2"/>
      <c r="R84" s="2"/>
      <c r="S84" s="2"/>
      <c r="T84" s="2"/>
      <c r="U84" s="2"/>
      <c r="V84" s="2"/>
      <c r="W84" s="2"/>
      <c r="X84" s="2"/>
      <c r="Y84" s="2"/>
      <c r="Z84" s="2"/>
      <c r="AA84" s="2"/>
      <c r="AB84" s="2"/>
      <c r="AC84" s="2"/>
      <c r="AD84" s="2"/>
      <c r="AE84" s="2"/>
      <c r="AF84" s="2"/>
      <c r="AG84" s="2"/>
      <c r="AH84" s="2"/>
      <c r="AI84" s="2"/>
      <c r="AJ84" s="2"/>
      <c r="AK84" s="2"/>
      <c r="AL84" s="2"/>
      <c r="AM84" s="2"/>
      <c r="AN84" s="1"/>
      <c r="AO84" s="1"/>
      <c r="AP84" s="2"/>
      <c r="AQ84" s="2"/>
      <c r="AR84" s="5"/>
      <c r="AS84" s="21"/>
      <c r="AT84" s="5"/>
      <c r="AU84" s="27"/>
      <c r="AV84" s="5"/>
      <c r="AW84" s="27"/>
      <c r="AX84" s="5"/>
      <c r="AY84" s="21"/>
      <c r="AZ84" s="5"/>
      <c r="BA84" s="2"/>
      <c r="BB84" s="5"/>
      <c r="BC84" s="35"/>
      <c r="BD84" s="5"/>
      <c r="BE84" s="2"/>
      <c r="BF84" s="5"/>
      <c r="BG84" s="2"/>
      <c r="BH84" s="5"/>
      <c r="BI84" s="2"/>
      <c r="BJ84" s="5"/>
      <c r="BK84" s="2"/>
      <c r="BL84" s="5"/>
      <c r="BM84" s="2"/>
      <c r="BN84" s="5"/>
      <c r="BO84" s="2"/>
      <c r="BP84" s="5"/>
      <c r="BQ84" s="2"/>
      <c r="BR84" s="5"/>
      <c r="BS84" s="2"/>
      <c r="BT84" s="2"/>
      <c r="BU84" s="2"/>
      <c r="BV84" s="2"/>
      <c r="BW84" s="2"/>
      <c r="BX84" s="2"/>
      <c r="BY84" s="2"/>
      <c r="BZ84" s="5"/>
      <c r="CA84" s="2"/>
      <c r="CB84" s="5"/>
      <c r="CC84" s="2"/>
      <c r="CD84" s="5"/>
      <c r="CE84" s="2"/>
      <c r="CF84" s="5"/>
      <c r="CG84" s="2"/>
      <c r="CH84" s="5"/>
      <c r="CI84" s="2"/>
      <c r="CJ84" s="5"/>
      <c r="CK84" s="2"/>
      <c r="CL84" s="5"/>
      <c r="CM84" s="2"/>
      <c r="CN84" s="5"/>
      <c r="CO84" s="2"/>
      <c r="CP84" s="5"/>
      <c r="CQ84" s="2"/>
      <c r="CR84" s="5"/>
      <c r="CS84" s="2"/>
      <c r="CT84" s="5"/>
      <c r="CU84" s="2"/>
      <c r="CV84" s="5"/>
      <c r="CW84" s="2"/>
      <c r="CX84" s="5"/>
      <c r="CY84" s="2"/>
      <c r="CZ84" s="5"/>
      <c r="DA84" s="2"/>
      <c r="DB84" s="5"/>
      <c r="DC84" s="2"/>
      <c r="DD84" s="5"/>
      <c r="DE84" s="2"/>
      <c r="DF84" s="5"/>
      <c r="DG84" s="21"/>
      <c r="DH84" s="5"/>
      <c r="DI84" s="2"/>
      <c r="DJ84" s="5"/>
      <c r="DK84" s="35"/>
      <c r="DL84" s="5"/>
      <c r="DM84" s="35"/>
      <c r="DN84" s="5"/>
      <c r="DO84" s="2"/>
      <c r="DP84" s="2"/>
      <c r="DQ84" s="2"/>
      <c r="DR84" s="2"/>
      <c r="DS84" s="1"/>
      <c r="DT84" s="5"/>
      <c r="DU84" s="2"/>
      <c r="DV84" s="2"/>
      <c r="DW84" s="2"/>
      <c r="DX84" s="2"/>
      <c r="DY84" s="2"/>
      <c r="DZ84" s="5"/>
      <c r="EA84" s="2"/>
      <c r="EB84" s="2"/>
      <c r="EC84" s="2"/>
      <c r="ED84" s="2"/>
      <c r="EE84" s="2"/>
      <c r="EF84" s="2"/>
      <c r="EG84" s="2"/>
      <c r="EH84" s="2"/>
      <c r="EI84" s="2"/>
      <c r="EJ84" s="2"/>
      <c r="EK84" s="2"/>
      <c r="EL84" s="5"/>
      <c r="EM84" s="1"/>
      <c r="EN84" s="2"/>
      <c r="EO84" s="2"/>
      <c r="EP84" s="2"/>
      <c r="EQ84" s="2"/>
      <c r="ES84" s="796"/>
      <c r="EU84" s="290" t="e">
        <f>SUM(DO84:EK84)+BI84+SUMIF(#REF!,1,AS84:AX84)</f>
        <v>#REF!</v>
      </c>
      <c r="EV84" s="290" t="e">
        <f>SUM(DO84:EK84)+SUMIF(#REF!,1,AS84:AX84)+SUMIF(#REF!,1,BC84:BH84)+IF(IDENT!$R$19="NON",SUM('3-SA'!BA84:BB84),0)+IF(IDENT!$R$20="NON",SUM('3-SA'!CA84:CB84,'3-SA'!DA84:DL84),0)+IF(IDENT!$R$21="NON",SUM('3-SA'!BM84:BZ84),0)</f>
        <v>#REF!</v>
      </c>
    </row>
    <row r="85" spans="1:152" x14ac:dyDescent="0.25">
      <c r="A85" s="46">
        <v>0</v>
      </c>
      <c r="B85" s="263"/>
      <c r="C85" s="263" t="s">
        <v>1044</v>
      </c>
      <c r="D85" s="421" t="s">
        <v>2729</v>
      </c>
      <c r="E85" s="421" t="s">
        <v>246</v>
      </c>
      <c r="F85" s="12"/>
      <c r="G85" s="12"/>
      <c r="H85" s="454"/>
      <c r="I85" s="2"/>
      <c r="J85" s="2"/>
      <c r="K85" s="2"/>
      <c r="L85" s="2"/>
      <c r="M85" s="2"/>
      <c r="N85" s="2"/>
      <c r="O85" s="2"/>
      <c r="P85" s="1"/>
      <c r="Q85" s="2"/>
      <c r="R85" s="2"/>
      <c r="S85" s="2"/>
      <c r="T85" s="2"/>
      <c r="U85" s="2"/>
      <c r="V85" s="2"/>
      <c r="W85" s="2"/>
      <c r="X85" s="2"/>
      <c r="Y85" s="2"/>
      <c r="Z85" s="2"/>
      <c r="AA85" s="2"/>
      <c r="AB85" s="2"/>
      <c r="AC85" s="2"/>
      <c r="AD85" s="2"/>
      <c r="AE85" s="2"/>
      <c r="AF85" s="2"/>
      <c r="AG85" s="2"/>
      <c r="AH85" s="2"/>
      <c r="AI85" s="2"/>
      <c r="AJ85" s="2"/>
      <c r="AK85" s="2"/>
      <c r="AL85" s="2"/>
      <c r="AM85" s="2"/>
      <c r="AN85" s="1"/>
      <c r="AO85" s="1"/>
      <c r="AP85" s="2"/>
      <c r="AQ85" s="2"/>
      <c r="AR85" s="5"/>
      <c r="AS85" s="21"/>
      <c r="AT85" s="5"/>
      <c r="AU85" s="27"/>
      <c r="AV85" s="5"/>
      <c r="AW85" s="27"/>
      <c r="AX85" s="5"/>
      <c r="AY85" s="21"/>
      <c r="AZ85" s="5"/>
      <c r="BA85" s="2"/>
      <c r="BB85" s="5"/>
      <c r="BC85" s="35"/>
      <c r="BD85" s="5"/>
      <c r="BE85" s="2"/>
      <c r="BF85" s="5"/>
      <c r="BG85" s="2"/>
      <c r="BH85" s="5"/>
      <c r="BI85" s="1"/>
      <c r="BJ85" s="5"/>
      <c r="BK85" s="2"/>
      <c r="BL85" s="5"/>
      <c r="BM85" s="2"/>
      <c r="BN85" s="5"/>
      <c r="BO85" s="2"/>
      <c r="BP85" s="5"/>
      <c r="BQ85" s="2"/>
      <c r="BR85" s="5"/>
      <c r="BS85" s="1"/>
      <c r="BT85" s="2"/>
      <c r="BU85" s="2"/>
      <c r="BV85" s="2"/>
      <c r="BW85" s="2"/>
      <c r="BX85" s="2"/>
      <c r="BY85" s="2"/>
      <c r="BZ85" s="5"/>
      <c r="CA85" s="2"/>
      <c r="CB85" s="5"/>
      <c r="CC85" s="2"/>
      <c r="CD85" s="5"/>
      <c r="CE85" s="2"/>
      <c r="CF85" s="5"/>
      <c r="CG85" s="2"/>
      <c r="CH85" s="5"/>
      <c r="CI85" s="2"/>
      <c r="CJ85" s="5"/>
      <c r="CK85" s="2"/>
      <c r="CL85" s="5"/>
      <c r="CM85" s="2"/>
      <c r="CN85" s="5"/>
      <c r="CO85" s="2"/>
      <c r="CP85" s="5"/>
      <c r="CQ85" s="2"/>
      <c r="CR85" s="5"/>
      <c r="CS85" s="2"/>
      <c r="CT85" s="5"/>
      <c r="CU85" s="2"/>
      <c r="CV85" s="5"/>
      <c r="CW85" s="2"/>
      <c r="CX85" s="5"/>
      <c r="CY85" s="2"/>
      <c r="CZ85" s="5"/>
      <c r="DA85" s="2"/>
      <c r="DB85" s="5"/>
      <c r="DC85" s="2"/>
      <c r="DD85" s="5"/>
      <c r="DE85" s="2"/>
      <c r="DF85" s="5"/>
      <c r="DG85" s="21"/>
      <c r="DH85" s="5"/>
      <c r="DI85" s="2"/>
      <c r="DJ85" s="5"/>
      <c r="DK85" s="35"/>
      <c r="DL85" s="5"/>
      <c r="DM85" s="35"/>
      <c r="DN85" s="5"/>
      <c r="DO85" s="2"/>
      <c r="DP85" s="2"/>
      <c r="DQ85" s="2"/>
      <c r="DR85" s="2"/>
      <c r="DS85" s="1"/>
      <c r="DT85" s="5"/>
      <c r="DU85" s="2"/>
      <c r="DV85" s="2"/>
      <c r="DW85" s="2"/>
      <c r="DX85" s="1"/>
      <c r="DY85" s="1"/>
      <c r="DZ85" s="5"/>
      <c r="EA85" s="2"/>
      <c r="EB85" s="2"/>
      <c r="EC85" s="2"/>
      <c r="ED85" s="2"/>
      <c r="EE85" s="2"/>
      <c r="EF85" s="2"/>
      <c r="EG85" s="2"/>
      <c r="EH85" s="2"/>
      <c r="EI85" s="2"/>
      <c r="EJ85" s="2"/>
      <c r="EK85" s="2"/>
      <c r="EL85" s="5"/>
      <c r="EM85" s="1"/>
      <c r="EN85" s="2"/>
      <c r="EO85" s="2"/>
      <c r="EP85" s="2"/>
      <c r="EQ85" s="2"/>
      <c r="ES85" s="796"/>
      <c r="EU85" s="290" t="e">
        <f>SUM(DO85:EK85)+BI85+SUMIF(#REF!,1,AS85:AX85)</f>
        <v>#REF!</v>
      </c>
      <c r="EV85" s="290" t="e">
        <f>SUM(DO85:EK85)+SUMIF(#REF!,1,AS85:AX85)+SUMIF(#REF!,1,BC85:BH85)+IF(IDENT!$R$19="NON",SUM('3-SA'!BA85:BB85),0)+IF(IDENT!$R$20="NON",SUM('3-SA'!CA85:CB85,'3-SA'!DA85:DL85),0)+IF(IDENT!$R$21="NON",SUM('3-SA'!BM85:BZ85),0)</f>
        <v>#REF!</v>
      </c>
    </row>
    <row r="86" spans="1:152" x14ac:dyDescent="0.25">
      <c r="A86" s="46"/>
      <c r="B86" s="263" t="s">
        <v>349</v>
      </c>
      <c r="C86" s="263" t="s">
        <v>1044</v>
      </c>
      <c r="D86" s="300" t="s">
        <v>1391</v>
      </c>
      <c r="E86" s="40" t="s">
        <v>1726</v>
      </c>
      <c r="F86" s="12"/>
      <c r="G86" s="12"/>
      <c r="H86" s="454"/>
      <c r="I86" s="2"/>
      <c r="J86" s="2"/>
      <c r="K86" s="2"/>
      <c r="L86" s="2"/>
      <c r="M86" s="2"/>
      <c r="N86" s="2"/>
      <c r="O86" s="2"/>
      <c r="P86" s="1"/>
      <c r="Q86" s="2"/>
      <c r="R86" s="2"/>
      <c r="S86" s="2"/>
      <c r="T86" s="2"/>
      <c r="U86" s="2"/>
      <c r="V86" s="2"/>
      <c r="W86" s="2"/>
      <c r="X86" s="2"/>
      <c r="Y86" s="2"/>
      <c r="Z86" s="2"/>
      <c r="AA86" s="2"/>
      <c r="AB86" s="2"/>
      <c r="AC86" s="2"/>
      <c r="AD86" s="2"/>
      <c r="AE86" s="2"/>
      <c r="AF86" s="2"/>
      <c r="AG86" s="2"/>
      <c r="AH86" s="2"/>
      <c r="AI86" s="2"/>
      <c r="AJ86" s="2"/>
      <c r="AK86" s="2"/>
      <c r="AL86" s="2"/>
      <c r="AM86" s="2"/>
      <c r="AN86" s="1"/>
      <c r="AO86" s="1"/>
      <c r="AP86" s="2"/>
      <c r="AQ86" s="2"/>
      <c r="AR86" s="5"/>
      <c r="AS86" s="21"/>
      <c r="AT86" s="5"/>
      <c r="AU86" s="27"/>
      <c r="AV86" s="5"/>
      <c r="AW86" s="27"/>
      <c r="AX86" s="5"/>
      <c r="AY86" s="21"/>
      <c r="AZ86" s="5"/>
      <c r="BA86" s="2"/>
      <c r="BB86" s="5"/>
      <c r="BC86" s="35"/>
      <c r="BD86" s="5"/>
      <c r="BE86" s="2"/>
      <c r="BF86" s="5"/>
      <c r="BG86" s="2"/>
      <c r="BH86" s="5"/>
      <c r="BI86" s="2"/>
      <c r="BJ86" s="5"/>
      <c r="BK86" s="2"/>
      <c r="BL86" s="5"/>
      <c r="BM86" s="2"/>
      <c r="BN86" s="5"/>
      <c r="BO86" s="2"/>
      <c r="BP86" s="5"/>
      <c r="BQ86" s="2"/>
      <c r="BR86" s="5"/>
      <c r="BS86" s="2"/>
      <c r="BT86" s="2"/>
      <c r="BU86" s="2"/>
      <c r="BV86" s="2"/>
      <c r="BW86" s="2"/>
      <c r="BX86" s="2"/>
      <c r="BY86" s="2"/>
      <c r="BZ86" s="5"/>
      <c r="CA86" s="2"/>
      <c r="CB86" s="5"/>
      <c r="CC86" s="2"/>
      <c r="CD86" s="5"/>
      <c r="CE86" s="2"/>
      <c r="CF86" s="5"/>
      <c r="CG86" s="2"/>
      <c r="CH86" s="5"/>
      <c r="CI86" s="2"/>
      <c r="CJ86" s="5"/>
      <c r="CK86" s="2"/>
      <c r="CL86" s="5"/>
      <c r="CM86" s="2"/>
      <c r="CN86" s="5"/>
      <c r="CO86" s="2"/>
      <c r="CP86" s="5"/>
      <c r="CQ86" s="2"/>
      <c r="CR86" s="5"/>
      <c r="CS86" s="2"/>
      <c r="CT86" s="5"/>
      <c r="CU86" s="2"/>
      <c r="CV86" s="5"/>
      <c r="CW86" s="2"/>
      <c r="CX86" s="5"/>
      <c r="CY86" s="2"/>
      <c r="CZ86" s="5"/>
      <c r="DA86" s="2"/>
      <c r="DB86" s="5"/>
      <c r="DC86" s="2"/>
      <c r="DD86" s="5"/>
      <c r="DE86" s="2"/>
      <c r="DF86" s="5"/>
      <c r="DG86" s="21"/>
      <c r="DH86" s="5"/>
      <c r="DI86" s="2"/>
      <c r="DJ86" s="5"/>
      <c r="DK86" s="35"/>
      <c r="DL86" s="5"/>
      <c r="DM86" s="35"/>
      <c r="DN86" s="5"/>
      <c r="DO86" s="2"/>
      <c r="DP86" s="2"/>
      <c r="DQ86" s="2"/>
      <c r="DR86" s="2"/>
      <c r="DS86" s="1"/>
      <c r="DT86" s="5"/>
      <c r="DU86" s="2"/>
      <c r="DV86" s="2"/>
      <c r="DW86" s="2"/>
      <c r="DX86" s="2"/>
      <c r="DY86" s="2"/>
      <c r="DZ86" s="5"/>
      <c r="EA86" s="2"/>
      <c r="EB86" s="2"/>
      <c r="EC86" s="2"/>
      <c r="ED86" s="2"/>
      <c r="EE86" s="2"/>
      <c r="EF86" s="2"/>
      <c r="EG86" s="2"/>
      <c r="EH86" s="2"/>
      <c r="EI86" s="2"/>
      <c r="EJ86" s="2"/>
      <c r="EK86" s="2"/>
      <c r="EL86" s="5"/>
      <c r="EM86" s="1"/>
      <c r="EN86" s="2"/>
      <c r="EO86" s="2"/>
      <c r="EP86" s="2"/>
      <c r="EQ86" s="2"/>
      <c r="ES86" s="796"/>
      <c r="EU86" s="290" t="e">
        <f>SUM(DO86:EK86)+BI86+SUMIF(#REF!,1,AS86:AX86)</f>
        <v>#REF!</v>
      </c>
      <c r="EV86" s="290" t="e">
        <f>SUM(DO86:EK86)+SUMIF(#REF!,1,AS86:AX86)+SUMIF(#REF!,1,BC86:BH86)+IF(IDENT!$R$19="NON",SUM('3-SA'!BA86:BB86),0)+IF(IDENT!$R$20="NON",SUM('3-SA'!CA86:CB86,'3-SA'!DA86:DL86),0)+IF(IDENT!$R$21="NON",SUM('3-SA'!BM86:BZ86),0)</f>
        <v>#REF!</v>
      </c>
    </row>
    <row r="87" spans="1:152" x14ac:dyDescent="0.25">
      <c r="A87" s="46">
        <v>0</v>
      </c>
      <c r="B87" s="263"/>
      <c r="C87" s="263" t="s">
        <v>1044</v>
      </c>
      <c r="D87" s="421" t="s">
        <v>2730</v>
      </c>
      <c r="E87" s="421" t="s">
        <v>1726</v>
      </c>
      <c r="F87" s="12"/>
      <c r="G87" s="12"/>
      <c r="H87" s="454"/>
      <c r="I87" s="2"/>
      <c r="J87" s="2"/>
      <c r="K87" s="2"/>
      <c r="L87" s="2"/>
      <c r="M87" s="2"/>
      <c r="N87" s="2"/>
      <c r="O87" s="2"/>
      <c r="P87" s="1"/>
      <c r="Q87" s="2"/>
      <c r="R87" s="2"/>
      <c r="S87" s="2"/>
      <c r="T87" s="2"/>
      <c r="U87" s="2"/>
      <c r="V87" s="2"/>
      <c r="W87" s="2"/>
      <c r="X87" s="2"/>
      <c r="Y87" s="2"/>
      <c r="Z87" s="2"/>
      <c r="AA87" s="2"/>
      <c r="AB87" s="2"/>
      <c r="AC87" s="2"/>
      <c r="AD87" s="2"/>
      <c r="AE87" s="2"/>
      <c r="AF87" s="2"/>
      <c r="AG87" s="2"/>
      <c r="AH87" s="2"/>
      <c r="AI87" s="2"/>
      <c r="AJ87" s="2"/>
      <c r="AK87" s="2"/>
      <c r="AL87" s="2"/>
      <c r="AM87" s="2"/>
      <c r="AN87" s="1"/>
      <c r="AO87" s="1"/>
      <c r="AP87" s="2"/>
      <c r="AQ87" s="2"/>
      <c r="AR87" s="5"/>
      <c r="AS87" s="21"/>
      <c r="AT87" s="5"/>
      <c r="AU87" s="27"/>
      <c r="AV87" s="5"/>
      <c r="AW87" s="27"/>
      <c r="AX87" s="5"/>
      <c r="AY87" s="21"/>
      <c r="AZ87" s="5"/>
      <c r="BA87" s="2"/>
      <c r="BB87" s="5"/>
      <c r="BC87" s="35"/>
      <c r="BD87" s="5"/>
      <c r="BE87" s="2"/>
      <c r="BF87" s="5"/>
      <c r="BG87" s="2"/>
      <c r="BH87" s="5"/>
      <c r="BI87" s="1"/>
      <c r="BJ87" s="5"/>
      <c r="BK87" s="2"/>
      <c r="BL87" s="5"/>
      <c r="BM87" s="2"/>
      <c r="BN87" s="5"/>
      <c r="BO87" s="2"/>
      <c r="BP87" s="5"/>
      <c r="BQ87" s="2"/>
      <c r="BR87" s="5"/>
      <c r="BS87" s="1"/>
      <c r="BT87" s="2"/>
      <c r="BU87" s="2"/>
      <c r="BV87" s="2"/>
      <c r="BW87" s="2"/>
      <c r="BX87" s="2"/>
      <c r="BY87" s="2"/>
      <c r="BZ87" s="5"/>
      <c r="CA87" s="2"/>
      <c r="CB87" s="5"/>
      <c r="CC87" s="2"/>
      <c r="CD87" s="5"/>
      <c r="CE87" s="2"/>
      <c r="CF87" s="5"/>
      <c r="CG87" s="2"/>
      <c r="CH87" s="5"/>
      <c r="CI87" s="2"/>
      <c r="CJ87" s="5"/>
      <c r="CK87" s="2"/>
      <c r="CL87" s="5"/>
      <c r="CM87" s="2"/>
      <c r="CN87" s="5"/>
      <c r="CO87" s="2"/>
      <c r="CP87" s="5"/>
      <c r="CQ87" s="2"/>
      <c r="CR87" s="5"/>
      <c r="CS87" s="2"/>
      <c r="CT87" s="5"/>
      <c r="CU87" s="2"/>
      <c r="CV87" s="5"/>
      <c r="CW87" s="2"/>
      <c r="CX87" s="5"/>
      <c r="CY87" s="2"/>
      <c r="CZ87" s="5"/>
      <c r="DA87" s="2"/>
      <c r="DB87" s="5"/>
      <c r="DC87" s="2"/>
      <c r="DD87" s="5"/>
      <c r="DE87" s="2"/>
      <c r="DF87" s="5"/>
      <c r="DG87" s="21"/>
      <c r="DH87" s="5"/>
      <c r="DI87" s="2"/>
      <c r="DJ87" s="5"/>
      <c r="DK87" s="35"/>
      <c r="DL87" s="5"/>
      <c r="DM87" s="35"/>
      <c r="DN87" s="5"/>
      <c r="DO87" s="2"/>
      <c r="DP87" s="2"/>
      <c r="DQ87" s="2"/>
      <c r="DR87" s="2"/>
      <c r="DS87" s="1"/>
      <c r="DT87" s="5"/>
      <c r="DU87" s="2"/>
      <c r="DV87" s="2"/>
      <c r="DW87" s="2"/>
      <c r="DX87" s="1"/>
      <c r="DY87" s="1"/>
      <c r="DZ87" s="5"/>
      <c r="EA87" s="2"/>
      <c r="EB87" s="2"/>
      <c r="EC87" s="2"/>
      <c r="ED87" s="2"/>
      <c r="EE87" s="2"/>
      <c r="EF87" s="2"/>
      <c r="EG87" s="2"/>
      <c r="EH87" s="2"/>
      <c r="EI87" s="2"/>
      <c r="EJ87" s="2"/>
      <c r="EK87" s="2"/>
      <c r="EL87" s="5"/>
      <c r="EM87" s="1"/>
      <c r="EN87" s="2"/>
      <c r="EO87" s="2"/>
      <c r="EP87" s="2"/>
      <c r="EQ87" s="2"/>
      <c r="ES87" s="796"/>
      <c r="EU87" s="290" t="e">
        <f>SUM(DO87:EK87)+BI87+SUMIF(#REF!,1,AS87:AX87)</f>
        <v>#REF!</v>
      </c>
      <c r="EV87" s="290" t="e">
        <f>SUM(DO87:EK87)+SUMIF(#REF!,1,AS87:AX87)+SUMIF(#REF!,1,BC87:BH87)+IF(IDENT!$R$19="NON",SUM('3-SA'!BA87:BB87),0)+IF(IDENT!$R$20="NON",SUM('3-SA'!CA87:CB87,'3-SA'!DA87:DL87),0)+IF(IDENT!$R$21="NON",SUM('3-SA'!BM87:BZ87),0)</f>
        <v>#REF!</v>
      </c>
    </row>
    <row r="88" spans="1:152" x14ac:dyDescent="0.25">
      <c r="A88" s="46"/>
      <c r="B88" s="263" t="s">
        <v>868</v>
      </c>
      <c r="C88" s="263" t="s">
        <v>1044</v>
      </c>
      <c r="D88" s="40">
        <v>61114</v>
      </c>
      <c r="E88" s="40" t="s">
        <v>2403</v>
      </c>
      <c r="F88" s="12"/>
      <c r="G88" s="12"/>
      <c r="H88" s="454"/>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5"/>
      <c r="AS88" s="27"/>
      <c r="AT88" s="5"/>
      <c r="AU88" s="27"/>
      <c r="AV88" s="5"/>
      <c r="AW88" s="27"/>
      <c r="AX88" s="5"/>
      <c r="AY88" s="27"/>
      <c r="AZ88" s="5"/>
      <c r="BA88" s="1"/>
      <c r="BB88" s="5"/>
      <c r="BC88" s="47"/>
      <c r="BD88" s="5"/>
      <c r="BE88" s="1"/>
      <c r="BF88" s="5"/>
      <c r="BG88" s="1"/>
      <c r="BH88" s="5"/>
      <c r="BI88" s="1"/>
      <c r="BJ88" s="5"/>
      <c r="BK88" s="1"/>
      <c r="BL88" s="5"/>
      <c r="BM88" s="1"/>
      <c r="BN88" s="5"/>
      <c r="BO88" s="2"/>
      <c r="BP88" s="5"/>
      <c r="BQ88" s="2"/>
      <c r="BR88" s="5"/>
      <c r="BS88" s="1"/>
      <c r="BT88" s="2"/>
      <c r="BU88" s="2"/>
      <c r="BV88" s="2"/>
      <c r="BW88" s="2"/>
      <c r="BX88" s="2"/>
      <c r="BY88" s="2"/>
      <c r="BZ88" s="5"/>
      <c r="CA88" s="1"/>
      <c r="CB88" s="5"/>
      <c r="CC88" s="1"/>
      <c r="CD88" s="5"/>
      <c r="CE88" s="1"/>
      <c r="CF88" s="5"/>
      <c r="CG88" s="1"/>
      <c r="CH88" s="5"/>
      <c r="CI88" s="1"/>
      <c r="CJ88" s="5"/>
      <c r="CK88" s="2"/>
      <c r="CL88" s="5"/>
      <c r="CM88" s="2"/>
      <c r="CN88" s="5"/>
      <c r="CO88" s="1"/>
      <c r="CP88" s="5"/>
      <c r="CQ88" s="2"/>
      <c r="CR88" s="5"/>
      <c r="CS88" s="1"/>
      <c r="CT88" s="5"/>
      <c r="CU88" s="1"/>
      <c r="CV88" s="5"/>
      <c r="CW88" s="1"/>
      <c r="CX88" s="5"/>
      <c r="CY88" s="2"/>
      <c r="CZ88" s="5"/>
      <c r="DA88" s="2"/>
      <c r="DB88" s="5"/>
      <c r="DC88" s="2"/>
      <c r="DD88" s="5"/>
      <c r="DE88" s="2"/>
      <c r="DF88" s="5"/>
      <c r="DG88" s="21"/>
      <c r="DH88" s="5"/>
      <c r="DI88" s="2"/>
      <c r="DJ88" s="5"/>
      <c r="DK88" s="47"/>
      <c r="DL88" s="5"/>
      <c r="DM88" s="47"/>
      <c r="DN88" s="5"/>
      <c r="DO88" s="1"/>
      <c r="DP88" s="1"/>
      <c r="DQ88" s="1"/>
      <c r="DR88" s="1"/>
      <c r="DS88" s="1"/>
      <c r="DT88" s="5"/>
      <c r="DU88" s="1"/>
      <c r="DV88" s="1"/>
      <c r="DW88" s="1"/>
      <c r="DX88" s="1"/>
      <c r="DY88" s="1"/>
      <c r="DZ88" s="5"/>
      <c r="EA88" s="1"/>
      <c r="EB88" s="1"/>
      <c r="EC88" s="1"/>
      <c r="ED88" s="1"/>
      <c r="EE88" s="1"/>
      <c r="EF88" s="1"/>
      <c r="EG88" s="1"/>
      <c r="EH88" s="1"/>
      <c r="EI88" s="1"/>
      <c r="EJ88" s="1"/>
      <c r="EK88" s="1"/>
      <c r="EL88" s="5"/>
      <c r="EM88" s="1"/>
      <c r="EN88" s="2"/>
      <c r="EO88" s="2"/>
      <c r="EP88" s="2"/>
      <c r="EQ88" s="2"/>
      <c r="ES88" s="796"/>
      <c r="EU88" s="290" t="e">
        <f>SUM(DO88:EK88)+BI88+SUMIF(#REF!,1,AS88:AX88)</f>
        <v>#REF!</v>
      </c>
      <c r="EV88" s="290" t="e">
        <f>SUM(DO88:EK88)+SUMIF(#REF!,1,AS88:AX88)+SUMIF(#REF!,1,BC88:BH88)+IF(IDENT!$R$19="NON",SUM('3-SA'!BA88:BB88),0)+IF(IDENT!$R$20="NON",SUM('3-SA'!CA88:CB88,'3-SA'!DA88:DL88),0)+IF(IDENT!$R$21="NON",SUM('3-SA'!BM88:BZ88),0)</f>
        <v>#REF!</v>
      </c>
    </row>
    <row r="89" spans="1:152" x14ac:dyDescent="0.25">
      <c r="A89" s="46"/>
      <c r="B89" s="263" t="s">
        <v>868</v>
      </c>
      <c r="C89" s="263" t="s">
        <v>1044</v>
      </c>
      <c r="D89" s="40">
        <v>61115</v>
      </c>
      <c r="E89" s="40" t="s">
        <v>247</v>
      </c>
      <c r="F89" s="12"/>
      <c r="G89" s="12"/>
      <c r="H89" s="454"/>
      <c r="I89" s="2"/>
      <c r="J89" s="2"/>
      <c r="K89" s="2"/>
      <c r="L89" s="2"/>
      <c r="M89" s="2"/>
      <c r="N89" s="2"/>
      <c r="O89" s="2"/>
      <c r="P89" s="1"/>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5"/>
      <c r="AS89" s="27"/>
      <c r="AT89" s="5"/>
      <c r="AU89" s="27"/>
      <c r="AV89" s="5"/>
      <c r="AW89" s="27"/>
      <c r="AX89" s="5"/>
      <c r="AY89" s="27"/>
      <c r="AZ89" s="5"/>
      <c r="BA89" s="1"/>
      <c r="BB89" s="5"/>
      <c r="BC89" s="47"/>
      <c r="BD89" s="5"/>
      <c r="BE89" s="1"/>
      <c r="BF89" s="5"/>
      <c r="BG89" s="1"/>
      <c r="BH89" s="5"/>
      <c r="BI89" s="1"/>
      <c r="BJ89" s="5"/>
      <c r="BK89" s="1"/>
      <c r="BL89" s="5"/>
      <c r="BM89" s="1"/>
      <c r="BN89" s="5"/>
      <c r="BO89" s="2"/>
      <c r="BP89" s="5"/>
      <c r="BQ89" s="2"/>
      <c r="BR89" s="5"/>
      <c r="BS89" s="1"/>
      <c r="BT89" s="2"/>
      <c r="BU89" s="2"/>
      <c r="BV89" s="2"/>
      <c r="BW89" s="2"/>
      <c r="BX89" s="2"/>
      <c r="BY89" s="2"/>
      <c r="BZ89" s="5"/>
      <c r="CA89" s="1"/>
      <c r="CB89" s="5"/>
      <c r="CC89" s="1"/>
      <c r="CD89" s="5"/>
      <c r="CE89" s="1"/>
      <c r="CF89" s="5"/>
      <c r="CG89" s="1"/>
      <c r="CH89" s="5"/>
      <c r="CI89" s="1"/>
      <c r="CJ89" s="5"/>
      <c r="CK89" s="2"/>
      <c r="CL89" s="5"/>
      <c r="CM89" s="2"/>
      <c r="CN89" s="5"/>
      <c r="CO89" s="1"/>
      <c r="CP89" s="5"/>
      <c r="CQ89" s="2"/>
      <c r="CR89" s="5"/>
      <c r="CS89" s="1"/>
      <c r="CT89" s="5"/>
      <c r="CU89" s="1"/>
      <c r="CV89" s="5"/>
      <c r="CW89" s="1"/>
      <c r="CX89" s="5"/>
      <c r="CY89" s="2"/>
      <c r="CZ89" s="5"/>
      <c r="DA89" s="2"/>
      <c r="DB89" s="5"/>
      <c r="DC89" s="2"/>
      <c r="DD89" s="5"/>
      <c r="DE89" s="2"/>
      <c r="DF89" s="5"/>
      <c r="DG89" s="21"/>
      <c r="DH89" s="5"/>
      <c r="DI89" s="2"/>
      <c r="DJ89" s="5"/>
      <c r="DK89" s="47"/>
      <c r="DL89" s="5"/>
      <c r="DM89" s="47"/>
      <c r="DN89" s="5"/>
      <c r="DO89" s="1"/>
      <c r="DP89" s="1"/>
      <c r="DQ89" s="1"/>
      <c r="DR89" s="1"/>
      <c r="DS89" s="1"/>
      <c r="DT89" s="5"/>
      <c r="DU89" s="1"/>
      <c r="DV89" s="1"/>
      <c r="DW89" s="1"/>
      <c r="DX89" s="1"/>
      <c r="DY89" s="1"/>
      <c r="DZ89" s="5"/>
      <c r="EA89" s="1"/>
      <c r="EB89" s="1"/>
      <c r="EC89" s="1"/>
      <c r="ED89" s="1"/>
      <c r="EE89" s="1"/>
      <c r="EF89" s="1"/>
      <c r="EG89" s="1"/>
      <c r="EH89" s="1"/>
      <c r="EI89" s="1"/>
      <c r="EJ89" s="1"/>
      <c r="EK89" s="1"/>
      <c r="EL89" s="5"/>
      <c r="EM89" s="1"/>
      <c r="EN89" s="2"/>
      <c r="EO89" s="2"/>
      <c r="EP89" s="2"/>
      <c r="EQ89" s="2"/>
      <c r="ES89" s="796"/>
      <c r="EU89" s="290" t="e">
        <f>SUM(DO89:EK89)+BI89+SUMIF(#REF!,1,AS89:AX89)</f>
        <v>#REF!</v>
      </c>
      <c r="EV89" s="290" t="e">
        <f>SUM(DO89:EK89)+SUMIF(#REF!,1,AS89:AX89)+SUMIF(#REF!,1,BC89:BH89)+IF(IDENT!$R$19="NON",SUM('3-SA'!BA89:BB89),0)+IF(IDENT!$R$20="NON",SUM('3-SA'!CA89:CB89,'3-SA'!DA89:DL89),0)+IF(IDENT!$R$21="NON",SUM('3-SA'!BM89:BZ89),0)</f>
        <v>#REF!</v>
      </c>
    </row>
    <row r="90" spans="1:152" ht="20.399999999999999" x14ac:dyDescent="0.25">
      <c r="A90" s="46"/>
      <c r="B90" s="263" t="s">
        <v>868</v>
      </c>
      <c r="C90" s="263" t="s">
        <v>1044</v>
      </c>
      <c r="D90" s="40">
        <v>61117</v>
      </c>
      <c r="E90" s="40" t="s">
        <v>589</v>
      </c>
      <c r="F90" s="12"/>
      <c r="G90" s="12"/>
      <c r="H90" s="454"/>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5"/>
      <c r="AS90" s="27"/>
      <c r="AT90" s="5"/>
      <c r="AU90" s="27"/>
      <c r="AV90" s="5"/>
      <c r="AW90" s="27"/>
      <c r="AX90" s="5"/>
      <c r="AY90" s="27"/>
      <c r="AZ90" s="5"/>
      <c r="BA90" s="1"/>
      <c r="BB90" s="5"/>
      <c r="BC90" s="47"/>
      <c r="BD90" s="5"/>
      <c r="BE90" s="1"/>
      <c r="BF90" s="5"/>
      <c r="BG90" s="1"/>
      <c r="BH90" s="5"/>
      <c r="BI90" s="1"/>
      <c r="BJ90" s="5"/>
      <c r="BK90" s="1"/>
      <c r="BL90" s="5"/>
      <c r="BM90" s="1"/>
      <c r="BN90" s="5"/>
      <c r="BO90" s="2"/>
      <c r="BP90" s="5"/>
      <c r="BQ90" s="2"/>
      <c r="BR90" s="5"/>
      <c r="BS90" s="1"/>
      <c r="BT90" s="2"/>
      <c r="BU90" s="2"/>
      <c r="BV90" s="2"/>
      <c r="BW90" s="2"/>
      <c r="BX90" s="2"/>
      <c r="BY90" s="2"/>
      <c r="BZ90" s="5"/>
      <c r="CA90" s="1"/>
      <c r="CB90" s="5"/>
      <c r="CC90" s="1"/>
      <c r="CD90" s="5"/>
      <c r="CE90" s="1"/>
      <c r="CF90" s="5"/>
      <c r="CG90" s="1"/>
      <c r="CH90" s="5"/>
      <c r="CI90" s="1"/>
      <c r="CJ90" s="5"/>
      <c r="CK90" s="2"/>
      <c r="CL90" s="5"/>
      <c r="CM90" s="2"/>
      <c r="CN90" s="5"/>
      <c r="CO90" s="1"/>
      <c r="CP90" s="5"/>
      <c r="CQ90" s="2"/>
      <c r="CR90" s="5"/>
      <c r="CS90" s="1"/>
      <c r="CT90" s="5"/>
      <c r="CU90" s="1"/>
      <c r="CV90" s="5"/>
      <c r="CW90" s="1"/>
      <c r="CX90" s="5"/>
      <c r="CY90" s="2"/>
      <c r="CZ90" s="5"/>
      <c r="DA90" s="2"/>
      <c r="DB90" s="5"/>
      <c r="DC90" s="2"/>
      <c r="DD90" s="5"/>
      <c r="DE90" s="2"/>
      <c r="DF90" s="5"/>
      <c r="DG90" s="21"/>
      <c r="DH90" s="5"/>
      <c r="DI90" s="2"/>
      <c r="DJ90" s="5"/>
      <c r="DK90" s="47"/>
      <c r="DL90" s="5"/>
      <c r="DM90" s="47"/>
      <c r="DN90" s="5"/>
      <c r="DO90" s="1"/>
      <c r="DP90" s="1"/>
      <c r="DQ90" s="1"/>
      <c r="DR90" s="1"/>
      <c r="DS90" s="1"/>
      <c r="DT90" s="5"/>
      <c r="DU90" s="1"/>
      <c r="DV90" s="1"/>
      <c r="DW90" s="1"/>
      <c r="DX90" s="1"/>
      <c r="DY90" s="1"/>
      <c r="DZ90" s="5"/>
      <c r="EA90" s="1"/>
      <c r="EB90" s="1"/>
      <c r="EC90" s="1"/>
      <c r="ED90" s="1"/>
      <c r="EE90" s="1"/>
      <c r="EF90" s="1"/>
      <c r="EG90" s="1"/>
      <c r="EH90" s="1"/>
      <c r="EI90" s="1"/>
      <c r="EJ90" s="1"/>
      <c r="EK90" s="1"/>
      <c r="EL90" s="5"/>
      <c r="EM90" s="1"/>
      <c r="EN90" s="2"/>
      <c r="EO90" s="2"/>
      <c r="EP90" s="2"/>
      <c r="EQ90" s="2"/>
      <c r="ES90" s="796"/>
      <c r="EU90" s="290" t="e">
        <f>SUM(DO90:EK90)+BI90+SUMIF(#REF!,1,AS90:AX90)</f>
        <v>#REF!</v>
      </c>
      <c r="EV90" s="290" t="e">
        <f>SUM(DO90:EK90)+SUMIF(#REF!,1,AS90:AX90)+SUMIF(#REF!,1,BC90:BH90)+IF(IDENT!$R$19="NON",SUM('3-SA'!BA90:BB90),0)+IF(IDENT!$R$20="NON",SUM('3-SA'!CA90:CB90,'3-SA'!DA90:DL90),0)+IF(IDENT!$R$21="NON",SUM('3-SA'!BM90:BZ90),0)</f>
        <v>#REF!</v>
      </c>
    </row>
    <row r="91" spans="1:152" x14ac:dyDescent="0.25">
      <c r="A91" s="46"/>
      <c r="B91" s="263" t="s">
        <v>868</v>
      </c>
      <c r="C91" s="263" t="s">
        <v>1044</v>
      </c>
      <c r="D91" s="300" t="s">
        <v>1331</v>
      </c>
      <c r="E91" s="323" t="s">
        <v>83</v>
      </c>
      <c r="F91" s="12"/>
      <c r="G91" s="12"/>
      <c r="H91" s="454"/>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5"/>
      <c r="AS91" s="21"/>
      <c r="AT91" s="5"/>
      <c r="AU91" s="27"/>
      <c r="AV91" s="5"/>
      <c r="AW91" s="27"/>
      <c r="AX91" s="5"/>
      <c r="AY91" s="21"/>
      <c r="AZ91" s="5"/>
      <c r="BA91" s="2"/>
      <c r="BB91" s="5"/>
      <c r="BC91" s="35"/>
      <c r="BD91" s="5"/>
      <c r="BE91" s="2"/>
      <c r="BF91" s="5"/>
      <c r="BG91" s="2"/>
      <c r="BH91" s="5"/>
      <c r="BI91" s="1"/>
      <c r="BJ91" s="5"/>
      <c r="BK91" s="2"/>
      <c r="BL91" s="5"/>
      <c r="BM91" s="2"/>
      <c r="BN91" s="5"/>
      <c r="BO91" s="2"/>
      <c r="BP91" s="5"/>
      <c r="BQ91" s="2"/>
      <c r="BR91" s="5"/>
      <c r="BS91" s="2"/>
      <c r="BT91" s="2"/>
      <c r="BU91" s="2"/>
      <c r="BV91" s="2"/>
      <c r="BW91" s="2"/>
      <c r="BX91" s="2"/>
      <c r="BY91" s="2"/>
      <c r="BZ91" s="5"/>
      <c r="CA91" s="2"/>
      <c r="CB91" s="5"/>
      <c r="CC91" s="2"/>
      <c r="CD91" s="5"/>
      <c r="CE91" s="2"/>
      <c r="CF91" s="5"/>
      <c r="CG91" s="2"/>
      <c r="CH91" s="5"/>
      <c r="CI91" s="2"/>
      <c r="CJ91" s="5"/>
      <c r="CK91" s="2"/>
      <c r="CL91" s="5"/>
      <c r="CM91" s="2"/>
      <c r="CN91" s="5"/>
      <c r="CO91" s="2"/>
      <c r="CP91" s="5"/>
      <c r="CQ91" s="2"/>
      <c r="CR91" s="5"/>
      <c r="CS91" s="2"/>
      <c r="CT91" s="5"/>
      <c r="CU91" s="2"/>
      <c r="CV91" s="5"/>
      <c r="CW91" s="2"/>
      <c r="CX91" s="5"/>
      <c r="CY91" s="2"/>
      <c r="CZ91" s="5"/>
      <c r="DA91" s="2"/>
      <c r="DB91" s="5"/>
      <c r="DC91" s="2"/>
      <c r="DD91" s="5"/>
      <c r="DE91" s="2"/>
      <c r="DF91" s="5"/>
      <c r="DG91" s="21"/>
      <c r="DH91" s="5"/>
      <c r="DI91" s="2"/>
      <c r="DJ91" s="5"/>
      <c r="DK91" s="35"/>
      <c r="DL91" s="5"/>
      <c r="DM91" s="35"/>
      <c r="DN91" s="5"/>
      <c r="DO91" s="2"/>
      <c r="DP91" s="2"/>
      <c r="DQ91" s="2"/>
      <c r="DR91" s="2"/>
      <c r="DS91" s="1"/>
      <c r="DT91" s="5"/>
      <c r="DU91" s="2"/>
      <c r="DV91" s="2"/>
      <c r="DW91" s="1"/>
      <c r="DX91" s="2"/>
      <c r="DY91" s="1"/>
      <c r="DZ91" s="5"/>
      <c r="EA91" s="2"/>
      <c r="EB91" s="2"/>
      <c r="EC91" s="2"/>
      <c r="ED91" s="2"/>
      <c r="EE91" s="2"/>
      <c r="EF91" s="2"/>
      <c r="EG91" s="2"/>
      <c r="EH91" s="2"/>
      <c r="EI91" s="2"/>
      <c r="EJ91" s="2"/>
      <c r="EK91" s="2"/>
      <c r="EL91" s="5"/>
      <c r="EM91" s="1"/>
      <c r="EN91" s="2"/>
      <c r="EO91" s="2"/>
      <c r="EP91" s="2"/>
      <c r="EQ91" s="2"/>
      <c r="ES91" s="796"/>
      <c r="EU91" s="290" t="e">
        <f>SUM(DO91:EK91)+BI91+SUMIF(#REF!,1,AS91:AX91)</f>
        <v>#REF!</v>
      </c>
      <c r="EV91" s="290" t="e">
        <f>SUM(DO91:EK91)+SUMIF(#REF!,1,AS91:AX91)+SUMIF(#REF!,1,BC91:BH91)+IF(IDENT!$R$19="NON",SUM('3-SA'!BA91:BB91),0)+IF(IDENT!$R$20="NON",SUM('3-SA'!CA91:CB91,'3-SA'!DA91:DL91),0)+IF(IDENT!$R$21="NON",SUM('3-SA'!BM91:BZ91),0)</f>
        <v>#REF!</v>
      </c>
    </row>
    <row r="92" spans="1:152" x14ac:dyDescent="0.25">
      <c r="A92" s="46">
        <v>0</v>
      </c>
      <c r="B92" s="263"/>
      <c r="C92" s="263"/>
      <c r="D92" s="421" t="s">
        <v>2731</v>
      </c>
      <c r="E92" s="421" t="s">
        <v>83</v>
      </c>
      <c r="F92" s="12"/>
      <c r="G92" s="12"/>
      <c r="H92" s="454"/>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5"/>
      <c r="AS92" s="21"/>
      <c r="AT92" s="5"/>
      <c r="AU92" s="27"/>
      <c r="AV92" s="5"/>
      <c r="AW92" s="27"/>
      <c r="AX92" s="5"/>
      <c r="AY92" s="21"/>
      <c r="AZ92" s="5"/>
      <c r="BA92" s="2"/>
      <c r="BB92" s="5"/>
      <c r="BC92" s="35"/>
      <c r="BD92" s="5"/>
      <c r="BE92" s="2"/>
      <c r="BF92" s="5"/>
      <c r="BG92" s="2"/>
      <c r="BH92" s="5"/>
      <c r="BI92" s="1"/>
      <c r="BJ92" s="5"/>
      <c r="BK92" s="2"/>
      <c r="BL92" s="5"/>
      <c r="BM92" s="2"/>
      <c r="BN92" s="5"/>
      <c r="BO92" s="2"/>
      <c r="BP92" s="5"/>
      <c r="BQ92" s="2"/>
      <c r="BR92" s="5"/>
      <c r="BS92" s="1"/>
      <c r="BT92" s="2"/>
      <c r="BU92" s="2"/>
      <c r="BV92" s="2"/>
      <c r="BW92" s="2"/>
      <c r="BX92" s="2"/>
      <c r="BY92" s="2"/>
      <c r="BZ92" s="5"/>
      <c r="CA92" s="2"/>
      <c r="CB92" s="5"/>
      <c r="CC92" s="2"/>
      <c r="CD92" s="5"/>
      <c r="CE92" s="2"/>
      <c r="CF92" s="5"/>
      <c r="CG92" s="2"/>
      <c r="CH92" s="5"/>
      <c r="CI92" s="2"/>
      <c r="CJ92" s="5"/>
      <c r="CK92" s="2"/>
      <c r="CL92" s="5"/>
      <c r="CM92" s="2"/>
      <c r="CN92" s="5"/>
      <c r="CO92" s="2"/>
      <c r="CP92" s="5"/>
      <c r="CQ92" s="2"/>
      <c r="CR92" s="5"/>
      <c r="CS92" s="2"/>
      <c r="CT92" s="5"/>
      <c r="CU92" s="2"/>
      <c r="CV92" s="5"/>
      <c r="CW92" s="2"/>
      <c r="CX92" s="5"/>
      <c r="CY92" s="2"/>
      <c r="CZ92" s="5"/>
      <c r="DA92" s="2"/>
      <c r="DB92" s="5"/>
      <c r="DC92" s="2"/>
      <c r="DD92" s="5"/>
      <c r="DE92" s="2"/>
      <c r="DF92" s="5"/>
      <c r="DG92" s="21"/>
      <c r="DH92" s="5"/>
      <c r="DI92" s="2"/>
      <c r="DJ92" s="5"/>
      <c r="DK92" s="35"/>
      <c r="DL92" s="5"/>
      <c r="DM92" s="35"/>
      <c r="DN92" s="5"/>
      <c r="DO92" s="2"/>
      <c r="DP92" s="2"/>
      <c r="DQ92" s="2"/>
      <c r="DR92" s="2"/>
      <c r="DS92" s="1"/>
      <c r="DT92" s="5"/>
      <c r="DU92" s="2"/>
      <c r="DV92" s="2"/>
      <c r="DW92" s="2"/>
      <c r="DX92" s="1"/>
      <c r="DY92" s="1"/>
      <c r="DZ92" s="5"/>
      <c r="EA92" s="2"/>
      <c r="EB92" s="2"/>
      <c r="EC92" s="2"/>
      <c r="ED92" s="2"/>
      <c r="EE92" s="2"/>
      <c r="EF92" s="2"/>
      <c r="EG92" s="2"/>
      <c r="EH92" s="2"/>
      <c r="EI92" s="2"/>
      <c r="EJ92" s="2"/>
      <c r="EK92" s="2"/>
      <c r="EL92" s="5"/>
      <c r="EM92" s="1"/>
      <c r="EN92" s="2"/>
      <c r="EO92" s="2"/>
      <c r="EP92" s="2"/>
      <c r="EQ92" s="2"/>
      <c r="ES92" s="796"/>
      <c r="EU92" s="290" t="e">
        <f>SUM(DO92:EK92)+BI92+SUMIF(#REF!,1,AS92:AX92)</f>
        <v>#REF!</v>
      </c>
      <c r="EV92" s="290" t="e">
        <f>SUM(DO92:EK92)+SUMIF(#REF!,1,AS92:AX92)+SUMIF(#REF!,1,BC92:BH92)+IF(IDENT!$R$19="NON",SUM('3-SA'!BA92:BB92),0)+IF(IDENT!$R$20="NON",SUM('3-SA'!CA92:CB92,'3-SA'!DA92:DL92),0)+IF(IDENT!$R$21="NON",SUM('3-SA'!BM92:BZ92),0)</f>
        <v>#REF!</v>
      </c>
    </row>
    <row r="93" spans="1:152" ht="20.399999999999999" x14ac:dyDescent="0.25">
      <c r="A93" s="46"/>
      <c r="B93" s="263" t="s">
        <v>868</v>
      </c>
      <c r="C93" s="263" t="s">
        <v>1044</v>
      </c>
      <c r="D93" s="300" t="s">
        <v>2178</v>
      </c>
      <c r="E93" s="54" t="s">
        <v>2137</v>
      </c>
      <c r="F93" s="12"/>
      <c r="G93" s="12"/>
      <c r="H93" s="454"/>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5"/>
      <c r="AS93" s="21"/>
      <c r="AT93" s="5"/>
      <c r="AU93" s="21"/>
      <c r="AV93" s="5"/>
      <c r="AW93" s="21"/>
      <c r="AX93" s="5"/>
      <c r="AY93" s="21"/>
      <c r="AZ93" s="5"/>
      <c r="BA93" s="2"/>
      <c r="BB93" s="5"/>
      <c r="BC93" s="35"/>
      <c r="BD93" s="5"/>
      <c r="BE93" s="2"/>
      <c r="BF93" s="5"/>
      <c r="BG93" s="2"/>
      <c r="BH93" s="5"/>
      <c r="BI93" s="2"/>
      <c r="BJ93" s="5"/>
      <c r="BK93" s="2"/>
      <c r="BL93" s="5"/>
      <c r="BM93" s="2"/>
      <c r="BN93" s="5"/>
      <c r="BO93" s="2"/>
      <c r="BP93" s="5"/>
      <c r="BQ93" s="2"/>
      <c r="BR93" s="5"/>
      <c r="BS93" s="2"/>
      <c r="BT93" s="2"/>
      <c r="BU93" s="2"/>
      <c r="BV93" s="2"/>
      <c r="BW93" s="2"/>
      <c r="BX93" s="2"/>
      <c r="BY93" s="2"/>
      <c r="BZ93" s="5"/>
      <c r="CA93" s="2"/>
      <c r="CB93" s="5"/>
      <c r="CC93" s="2"/>
      <c r="CD93" s="5"/>
      <c r="CE93" s="2"/>
      <c r="CF93" s="5"/>
      <c r="CG93" s="2"/>
      <c r="CH93" s="5"/>
      <c r="CI93" s="2"/>
      <c r="CJ93" s="5"/>
      <c r="CK93" s="2"/>
      <c r="CL93" s="5"/>
      <c r="CM93" s="2"/>
      <c r="CN93" s="5"/>
      <c r="CO93" s="2"/>
      <c r="CP93" s="5"/>
      <c r="CQ93" s="2"/>
      <c r="CR93" s="5"/>
      <c r="CS93" s="2"/>
      <c r="CT93" s="5"/>
      <c r="CU93" s="2"/>
      <c r="CV93" s="5"/>
      <c r="CW93" s="2"/>
      <c r="CX93" s="5"/>
      <c r="CY93" s="2"/>
      <c r="CZ93" s="5"/>
      <c r="DA93" s="2"/>
      <c r="DB93" s="5"/>
      <c r="DC93" s="2"/>
      <c r="DD93" s="5"/>
      <c r="DE93" s="2"/>
      <c r="DF93" s="5"/>
      <c r="DG93" s="27"/>
      <c r="DH93" s="5"/>
      <c r="DI93" s="2"/>
      <c r="DJ93" s="5"/>
      <c r="DK93" s="35"/>
      <c r="DL93" s="5"/>
      <c r="DM93" s="35"/>
      <c r="DN93" s="5"/>
      <c r="DO93" s="2"/>
      <c r="DP93" s="2"/>
      <c r="DQ93" s="2"/>
      <c r="DR93" s="2"/>
      <c r="DS93" s="2"/>
      <c r="DT93" s="5"/>
      <c r="DU93" s="2"/>
      <c r="DV93" s="1"/>
      <c r="DW93" s="2"/>
      <c r="DX93" s="2"/>
      <c r="DY93" s="2"/>
      <c r="DZ93" s="5"/>
      <c r="EA93" s="2"/>
      <c r="EB93" s="2"/>
      <c r="EC93" s="2"/>
      <c r="ED93" s="2"/>
      <c r="EE93" s="2"/>
      <c r="EF93" s="2"/>
      <c r="EG93" s="2"/>
      <c r="EH93" s="2"/>
      <c r="EI93" s="2"/>
      <c r="EJ93" s="2"/>
      <c r="EK93" s="2"/>
      <c r="EL93" s="5"/>
      <c r="EM93" s="1"/>
      <c r="EN93" s="2"/>
      <c r="EO93" s="2"/>
      <c r="EP93" s="2"/>
      <c r="EQ93" s="2"/>
      <c r="ES93" s="796"/>
      <c r="EU93" s="290" t="e">
        <f>SUM(DO93:EK93)+BI93+SUMIF(#REF!,1,AS93:AX93)</f>
        <v>#REF!</v>
      </c>
      <c r="EV93" s="290" t="e">
        <f>SUM(DO93:EK93)+SUMIF(#REF!,1,AS93:AX93)+SUMIF(#REF!,1,BC93:BH93)+IF(IDENT!$R$19="NON",SUM('3-SA'!BA93:BB93),0)+IF(IDENT!$R$20="NON",SUM('3-SA'!CA93:CB93,'3-SA'!DA93:DL93),0)+IF(IDENT!$R$21="NON",SUM('3-SA'!BM93:BZ93),0)</f>
        <v>#REF!</v>
      </c>
    </row>
    <row r="94" spans="1:152" x14ac:dyDescent="0.25">
      <c r="A94" s="46">
        <v>0</v>
      </c>
      <c r="B94" s="263" t="s">
        <v>868</v>
      </c>
      <c r="C94" s="263" t="s">
        <v>1044</v>
      </c>
      <c r="D94" s="300" t="s">
        <v>2698</v>
      </c>
      <c r="E94" s="54" t="s">
        <v>2699</v>
      </c>
      <c r="F94" s="12"/>
      <c r="G94" s="12"/>
      <c r="H94" s="454"/>
      <c r="I94" s="2"/>
      <c r="J94" s="2"/>
      <c r="K94" s="2"/>
      <c r="L94" s="2"/>
      <c r="M94" s="2"/>
      <c r="N94" s="2"/>
      <c r="O94" s="2"/>
      <c r="P94" s="2"/>
      <c r="Q94" s="2"/>
      <c r="R94" s="2"/>
      <c r="S94" s="2"/>
      <c r="T94" s="2"/>
      <c r="U94" s="2"/>
      <c r="V94" s="2"/>
      <c r="W94" s="2"/>
      <c r="X94" s="2"/>
      <c r="Y94" s="2"/>
      <c r="Z94" s="2"/>
      <c r="AA94" s="2"/>
      <c r="AB94" s="2"/>
      <c r="AC94" s="2"/>
      <c r="AD94" s="2"/>
      <c r="AE94" s="2"/>
      <c r="AF94" s="2"/>
      <c r="AG94" s="2"/>
      <c r="AH94" s="2"/>
      <c r="AI94" s="1"/>
      <c r="AJ94" s="2"/>
      <c r="AK94" s="1"/>
      <c r="AL94" s="2"/>
      <c r="AM94" s="2"/>
      <c r="AN94" s="2"/>
      <c r="AO94" s="2"/>
      <c r="AP94" s="2"/>
      <c r="AQ94" s="2"/>
      <c r="AR94" s="5"/>
      <c r="AS94" s="21"/>
      <c r="AT94" s="5"/>
      <c r="AU94" s="21"/>
      <c r="AV94" s="5"/>
      <c r="AW94" s="21"/>
      <c r="AX94" s="5"/>
      <c r="AY94" s="21"/>
      <c r="AZ94" s="5"/>
      <c r="BA94" s="2"/>
      <c r="BB94" s="5"/>
      <c r="BC94" s="35"/>
      <c r="BD94" s="5"/>
      <c r="BE94" s="2"/>
      <c r="BF94" s="5"/>
      <c r="BG94" s="2"/>
      <c r="BH94" s="5"/>
      <c r="BI94" s="2"/>
      <c r="BJ94" s="5"/>
      <c r="BK94" s="2"/>
      <c r="BL94" s="5"/>
      <c r="BM94" s="2"/>
      <c r="BN94" s="5"/>
      <c r="BO94" s="1"/>
      <c r="BP94" s="5"/>
      <c r="BQ94" s="1"/>
      <c r="BR94" s="5"/>
      <c r="BS94" s="2"/>
      <c r="BT94" s="1"/>
      <c r="BU94" s="1"/>
      <c r="BV94" s="1"/>
      <c r="BW94" s="1"/>
      <c r="BX94" s="2"/>
      <c r="BY94" s="2"/>
      <c r="BZ94" s="5"/>
      <c r="CA94" s="2"/>
      <c r="CB94" s="5"/>
      <c r="CC94" s="2"/>
      <c r="CD94" s="5"/>
      <c r="CE94" s="2"/>
      <c r="CF94" s="5"/>
      <c r="CG94" s="2"/>
      <c r="CH94" s="5"/>
      <c r="CI94" s="2"/>
      <c r="CJ94" s="5"/>
      <c r="CK94" s="2"/>
      <c r="CL94" s="5"/>
      <c r="CM94" s="2"/>
      <c r="CN94" s="5"/>
      <c r="CO94" s="2"/>
      <c r="CP94" s="5"/>
      <c r="CQ94" s="2"/>
      <c r="CR94" s="5"/>
      <c r="CS94" s="2"/>
      <c r="CT94" s="5"/>
      <c r="CU94" s="2"/>
      <c r="CV94" s="5"/>
      <c r="CW94" s="2"/>
      <c r="CX94" s="5"/>
      <c r="CY94" s="2"/>
      <c r="CZ94" s="5"/>
      <c r="DA94" s="2"/>
      <c r="DB94" s="5"/>
      <c r="DC94" s="2"/>
      <c r="DD94" s="5"/>
      <c r="DE94" s="2"/>
      <c r="DF94" s="5"/>
      <c r="DG94" s="21"/>
      <c r="DH94" s="5"/>
      <c r="DI94" s="2"/>
      <c r="DJ94" s="5"/>
      <c r="DK94" s="35"/>
      <c r="DL94" s="5"/>
      <c r="DM94" s="35"/>
      <c r="DN94" s="5"/>
      <c r="DO94" s="2"/>
      <c r="DP94" s="2"/>
      <c r="DQ94" s="2"/>
      <c r="DR94" s="2"/>
      <c r="DS94" s="1"/>
      <c r="DT94" s="5"/>
      <c r="DU94" s="2"/>
      <c r="DV94" s="2"/>
      <c r="DW94" s="2"/>
      <c r="DX94" s="1"/>
      <c r="DY94" s="2"/>
      <c r="DZ94" s="5"/>
      <c r="EA94" s="1"/>
      <c r="EB94" s="2"/>
      <c r="EC94" s="2"/>
      <c r="ED94" s="2"/>
      <c r="EE94" s="2"/>
      <c r="EF94" s="2"/>
      <c r="EG94" s="2"/>
      <c r="EH94" s="2"/>
      <c r="EI94" s="2"/>
      <c r="EJ94" s="2"/>
      <c r="EK94" s="2"/>
      <c r="EL94" s="5"/>
      <c r="EM94" s="1"/>
      <c r="EN94" s="2"/>
      <c r="EO94" s="2"/>
      <c r="EP94" s="2"/>
      <c r="EQ94" s="2"/>
      <c r="ES94" s="796"/>
      <c r="EU94" s="290" t="e">
        <f>SUM(DO94:EK94)+BI94+SUMIF(#REF!,1,AS94:AX94)</f>
        <v>#REF!</v>
      </c>
      <c r="EV94" s="290" t="e">
        <f>SUM(DO94:EK94)+SUMIF(#REF!,1,AS94:AX94)+SUMIF(#REF!,1,BC94:BH94)+IF(IDENT!$R$19="NON",SUM('3-SA'!BA94:BB94),0)+IF(IDENT!$R$20="NON",SUM('3-SA'!CA94:CB94,'3-SA'!DA94:DL94),0)+IF(IDENT!$R$21="NON",SUM('3-SA'!BM94:BZ94),0)</f>
        <v>#REF!</v>
      </c>
    </row>
    <row r="95" spans="1:152" x14ac:dyDescent="0.25">
      <c r="A95" s="46">
        <v>0</v>
      </c>
      <c r="B95" s="263" t="s">
        <v>868</v>
      </c>
      <c r="C95" s="263" t="s">
        <v>1044</v>
      </c>
      <c r="D95" s="300" t="s">
        <v>2700</v>
      </c>
      <c r="E95" s="54" t="s">
        <v>2701</v>
      </c>
      <c r="F95" s="12"/>
      <c r="G95" s="12"/>
      <c r="H95" s="454"/>
      <c r="I95" s="2"/>
      <c r="J95" s="2"/>
      <c r="K95" s="2"/>
      <c r="L95" s="2"/>
      <c r="M95" s="2"/>
      <c r="N95" s="2"/>
      <c r="O95" s="2"/>
      <c r="P95" s="2"/>
      <c r="Q95" s="2"/>
      <c r="R95" s="2"/>
      <c r="S95" s="2"/>
      <c r="T95" s="2"/>
      <c r="U95" s="2"/>
      <c r="V95" s="2"/>
      <c r="W95" s="2"/>
      <c r="X95" s="2"/>
      <c r="Y95" s="2"/>
      <c r="Z95" s="2"/>
      <c r="AA95" s="2"/>
      <c r="AB95" s="2"/>
      <c r="AC95" s="2"/>
      <c r="AD95" s="2"/>
      <c r="AE95" s="2"/>
      <c r="AF95" s="2"/>
      <c r="AG95" s="2"/>
      <c r="AH95" s="2"/>
      <c r="AI95" s="1"/>
      <c r="AJ95" s="2"/>
      <c r="AK95" s="1"/>
      <c r="AL95" s="2"/>
      <c r="AM95" s="2"/>
      <c r="AN95" s="2"/>
      <c r="AO95" s="2"/>
      <c r="AP95" s="2"/>
      <c r="AQ95" s="2"/>
      <c r="AR95" s="5"/>
      <c r="AS95" s="21"/>
      <c r="AT95" s="5"/>
      <c r="AU95" s="21"/>
      <c r="AV95" s="5"/>
      <c r="AW95" s="21"/>
      <c r="AX95" s="5"/>
      <c r="AY95" s="21"/>
      <c r="AZ95" s="5"/>
      <c r="BA95" s="2"/>
      <c r="BB95" s="5"/>
      <c r="BC95" s="35"/>
      <c r="BD95" s="5"/>
      <c r="BE95" s="2"/>
      <c r="BF95" s="5"/>
      <c r="BG95" s="2"/>
      <c r="BH95" s="5"/>
      <c r="BI95" s="2"/>
      <c r="BJ95" s="5"/>
      <c r="BK95" s="2"/>
      <c r="BL95" s="5"/>
      <c r="BM95" s="2"/>
      <c r="BN95" s="5"/>
      <c r="BO95" s="1"/>
      <c r="BP95" s="5"/>
      <c r="BQ95" s="1"/>
      <c r="BR95" s="5"/>
      <c r="BS95" s="2"/>
      <c r="BT95" s="1"/>
      <c r="BU95" s="1"/>
      <c r="BV95" s="1"/>
      <c r="BW95" s="1"/>
      <c r="BX95" s="2"/>
      <c r="BY95" s="2"/>
      <c r="BZ95" s="5"/>
      <c r="CA95" s="2"/>
      <c r="CB95" s="5"/>
      <c r="CC95" s="2"/>
      <c r="CD95" s="5"/>
      <c r="CE95" s="2"/>
      <c r="CF95" s="5"/>
      <c r="CG95" s="2"/>
      <c r="CH95" s="5"/>
      <c r="CI95" s="2"/>
      <c r="CJ95" s="5"/>
      <c r="CK95" s="2"/>
      <c r="CL95" s="5"/>
      <c r="CM95" s="2"/>
      <c r="CN95" s="5"/>
      <c r="CO95" s="2"/>
      <c r="CP95" s="5"/>
      <c r="CQ95" s="2"/>
      <c r="CR95" s="5"/>
      <c r="CS95" s="2"/>
      <c r="CT95" s="5"/>
      <c r="CU95" s="2"/>
      <c r="CV95" s="5"/>
      <c r="CW95" s="2"/>
      <c r="CX95" s="5"/>
      <c r="CY95" s="2"/>
      <c r="CZ95" s="5"/>
      <c r="DA95" s="2"/>
      <c r="DB95" s="5"/>
      <c r="DC95" s="2"/>
      <c r="DD95" s="5"/>
      <c r="DE95" s="2"/>
      <c r="DF95" s="5"/>
      <c r="DG95" s="21"/>
      <c r="DH95" s="5"/>
      <c r="DI95" s="2"/>
      <c r="DJ95" s="5"/>
      <c r="DK95" s="35"/>
      <c r="DL95" s="5"/>
      <c r="DM95" s="35"/>
      <c r="DN95" s="5"/>
      <c r="DO95" s="2"/>
      <c r="DP95" s="2"/>
      <c r="DQ95" s="2"/>
      <c r="DR95" s="2"/>
      <c r="DS95" s="1"/>
      <c r="DT95" s="5"/>
      <c r="DU95" s="2"/>
      <c r="DV95" s="2"/>
      <c r="DW95" s="2"/>
      <c r="DX95" s="1"/>
      <c r="DY95" s="2"/>
      <c r="DZ95" s="5"/>
      <c r="EA95" s="1"/>
      <c r="EB95" s="2"/>
      <c r="EC95" s="2"/>
      <c r="ED95" s="2"/>
      <c r="EE95" s="2"/>
      <c r="EF95" s="2"/>
      <c r="EG95" s="2"/>
      <c r="EH95" s="2"/>
      <c r="EI95" s="2"/>
      <c r="EJ95" s="2"/>
      <c r="EK95" s="2"/>
      <c r="EL95" s="5"/>
      <c r="EM95" s="1"/>
      <c r="EN95" s="2"/>
      <c r="EO95" s="2"/>
      <c r="EP95" s="2"/>
      <c r="EQ95" s="2"/>
      <c r="ES95" s="796"/>
      <c r="EU95" s="290" t="e">
        <f>SUM(DO95:EK95)+BI95+SUMIF(#REF!,1,AS95:AX95)</f>
        <v>#REF!</v>
      </c>
      <c r="EV95" s="290" t="e">
        <f>SUM(DO95:EK95)+SUMIF(#REF!,1,AS95:AX95)+SUMIF(#REF!,1,BC95:BH95)+IF(IDENT!$R$19="NON",SUM('3-SA'!BA95:BB95),0)+IF(IDENT!$R$20="NON",SUM('3-SA'!CA95:CB95,'3-SA'!DA95:DL95),0)+IF(IDENT!$R$21="NON",SUM('3-SA'!BM95:BZ95),0)</f>
        <v>#REF!</v>
      </c>
    </row>
    <row r="96" spans="1:152" x14ac:dyDescent="0.25">
      <c r="A96" s="46">
        <v>0</v>
      </c>
      <c r="B96" s="263" t="s">
        <v>868</v>
      </c>
      <c r="C96" s="263" t="s">
        <v>1044</v>
      </c>
      <c r="D96" s="300" t="s">
        <v>2702</v>
      </c>
      <c r="E96" s="54" t="s">
        <v>2703</v>
      </c>
      <c r="F96" s="12"/>
      <c r="G96" s="12"/>
      <c r="H96" s="454"/>
      <c r="I96" s="2"/>
      <c r="J96" s="2"/>
      <c r="K96" s="2"/>
      <c r="L96" s="2"/>
      <c r="M96" s="2"/>
      <c r="N96" s="2"/>
      <c r="O96" s="2"/>
      <c r="P96" s="2"/>
      <c r="Q96" s="2"/>
      <c r="R96" s="2"/>
      <c r="S96" s="2"/>
      <c r="T96" s="2"/>
      <c r="U96" s="2"/>
      <c r="V96" s="2"/>
      <c r="W96" s="2"/>
      <c r="X96" s="2"/>
      <c r="Y96" s="2"/>
      <c r="Z96" s="2"/>
      <c r="AA96" s="2"/>
      <c r="AB96" s="2"/>
      <c r="AC96" s="2"/>
      <c r="AD96" s="2"/>
      <c r="AE96" s="2"/>
      <c r="AF96" s="2"/>
      <c r="AG96" s="2"/>
      <c r="AH96" s="2"/>
      <c r="AI96" s="1"/>
      <c r="AJ96" s="2"/>
      <c r="AK96" s="1"/>
      <c r="AL96" s="2"/>
      <c r="AM96" s="2"/>
      <c r="AN96" s="2"/>
      <c r="AO96" s="2"/>
      <c r="AP96" s="2"/>
      <c r="AQ96" s="2"/>
      <c r="AR96" s="5"/>
      <c r="AS96" s="21"/>
      <c r="AT96" s="5"/>
      <c r="AU96" s="21"/>
      <c r="AV96" s="5"/>
      <c r="AW96" s="21"/>
      <c r="AX96" s="5"/>
      <c r="AY96" s="21"/>
      <c r="AZ96" s="5"/>
      <c r="BA96" s="2"/>
      <c r="BB96" s="5"/>
      <c r="BC96" s="35"/>
      <c r="BD96" s="5"/>
      <c r="BE96" s="2"/>
      <c r="BF96" s="5"/>
      <c r="BG96" s="2"/>
      <c r="BH96" s="5"/>
      <c r="BI96" s="2"/>
      <c r="BJ96" s="5"/>
      <c r="BK96" s="2"/>
      <c r="BL96" s="5"/>
      <c r="BM96" s="2"/>
      <c r="BN96" s="5"/>
      <c r="BO96" s="1"/>
      <c r="BP96" s="5"/>
      <c r="BQ96" s="1"/>
      <c r="BR96" s="5"/>
      <c r="BS96" s="2"/>
      <c r="BT96" s="1"/>
      <c r="BU96" s="1"/>
      <c r="BV96" s="1"/>
      <c r="BW96" s="1"/>
      <c r="BX96" s="2"/>
      <c r="BY96" s="2"/>
      <c r="BZ96" s="5"/>
      <c r="CA96" s="2"/>
      <c r="CB96" s="5"/>
      <c r="CC96" s="2"/>
      <c r="CD96" s="5"/>
      <c r="CE96" s="2"/>
      <c r="CF96" s="5"/>
      <c r="CG96" s="2"/>
      <c r="CH96" s="5"/>
      <c r="CI96" s="2"/>
      <c r="CJ96" s="5"/>
      <c r="CK96" s="2"/>
      <c r="CL96" s="5"/>
      <c r="CM96" s="2"/>
      <c r="CN96" s="5"/>
      <c r="CO96" s="2"/>
      <c r="CP96" s="5"/>
      <c r="CQ96" s="2"/>
      <c r="CR96" s="5"/>
      <c r="CS96" s="2"/>
      <c r="CT96" s="5"/>
      <c r="CU96" s="2"/>
      <c r="CV96" s="5"/>
      <c r="CW96" s="2"/>
      <c r="CX96" s="5"/>
      <c r="CY96" s="2"/>
      <c r="CZ96" s="5"/>
      <c r="DA96" s="2"/>
      <c r="DB96" s="5"/>
      <c r="DC96" s="2"/>
      <c r="DD96" s="5"/>
      <c r="DE96" s="2"/>
      <c r="DF96" s="5"/>
      <c r="DG96" s="21"/>
      <c r="DH96" s="5"/>
      <c r="DI96" s="2"/>
      <c r="DJ96" s="5"/>
      <c r="DK96" s="35"/>
      <c r="DL96" s="5"/>
      <c r="DM96" s="35"/>
      <c r="DN96" s="5"/>
      <c r="DO96" s="2"/>
      <c r="DP96" s="2"/>
      <c r="DQ96" s="2"/>
      <c r="DR96" s="2"/>
      <c r="DS96" s="1"/>
      <c r="DT96" s="5"/>
      <c r="DU96" s="2"/>
      <c r="DV96" s="2"/>
      <c r="DW96" s="2"/>
      <c r="DX96" s="1"/>
      <c r="DY96" s="2"/>
      <c r="DZ96" s="5"/>
      <c r="EA96" s="1"/>
      <c r="EB96" s="2"/>
      <c r="EC96" s="2"/>
      <c r="ED96" s="2"/>
      <c r="EE96" s="2"/>
      <c r="EF96" s="2"/>
      <c r="EG96" s="2"/>
      <c r="EH96" s="2"/>
      <c r="EI96" s="2"/>
      <c r="EJ96" s="2"/>
      <c r="EK96" s="2"/>
      <c r="EL96" s="5"/>
      <c r="EM96" s="1"/>
      <c r="EN96" s="2"/>
      <c r="EO96" s="2"/>
      <c r="EP96" s="2"/>
      <c r="EQ96" s="2"/>
      <c r="ES96" s="796"/>
      <c r="EU96" s="290" t="e">
        <f>SUM(DO96:EK96)+BI96+SUMIF(#REF!,1,AS96:AX96)</f>
        <v>#REF!</v>
      </c>
      <c r="EV96" s="290" t="e">
        <f>SUM(DO96:EK96)+SUMIF(#REF!,1,AS96:AX96)+SUMIF(#REF!,1,BC96:BH96)+IF(IDENT!$R$19="NON",SUM('3-SA'!BA96:BB96),0)+IF(IDENT!$R$20="NON",SUM('3-SA'!CA96:CB96,'3-SA'!DA96:DL96),0)+IF(IDENT!$R$21="NON",SUM('3-SA'!BM96:BZ96),0)</f>
        <v>#REF!</v>
      </c>
    </row>
    <row r="97" spans="1:152" x14ac:dyDescent="0.25">
      <c r="A97" s="46">
        <v>0</v>
      </c>
      <c r="B97" s="263" t="s">
        <v>868</v>
      </c>
      <c r="C97" s="263" t="s">
        <v>1044</v>
      </c>
      <c r="D97" s="300" t="s">
        <v>2704</v>
      </c>
      <c r="E97" s="54" t="s">
        <v>2705</v>
      </c>
      <c r="F97" s="12"/>
      <c r="G97" s="12"/>
      <c r="H97" s="454"/>
      <c r="I97" s="2"/>
      <c r="J97" s="2"/>
      <c r="K97" s="2"/>
      <c r="L97" s="2"/>
      <c r="M97" s="2"/>
      <c r="N97" s="2"/>
      <c r="O97" s="2"/>
      <c r="P97" s="2"/>
      <c r="Q97" s="2"/>
      <c r="R97" s="2"/>
      <c r="S97" s="2"/>
      <c r="T97" s="2"/>
      <c r="U97" s="2"/>
      <c r="V97" s="2"/>
      <c r="W97" s="2"/>
      <c r="X97" s="2"/>
      <c r="Y97" s="2"/>
      <c r="Z97" s="2"/>
      <c r="AA97" s="2"/>
      <c r="AB97" s="2"/>
      <c r="AC97" s="2"/>
      <c r="AD97" s="2"/>
      <c r="AE97" s="2"/>
      <c r="AF97" s="2"/>
      <c r="AG97" s="2"/>
      <c r="AH97" s="2"/>
      <c r="AI97" s="1"/>
      <c r="AJ97" s="2"/>
      <c r="AK97" s="1"/>
      <c r="AL97" s="2"/>
      <c r="AM97" s="2"/>
      <c r="AN97" s="2"/>
      <c r="AO97" s="2"/>
      <c r="AP97" s="2"/>
      <c r="AQ97" s="2"/>
      <c r="AR97" s="5"/>
      <c r="AS97" s="21"/>
      <c r="AT97" s="5"/>
      <c r="AU97" s="21"/>
      <c r="AV97" s="5"/>
      <c r="AW97" s="21"/>
      <c r="AX97" s="5"/>
      <c r="AY97" s="21"/>
      <c r="AZ97" s="5"/>
      <c r="BA97" s="2"/>
      <c r="BB97" s="5"/>
      <c r="BC97" s="35"/>
      <c r="BD97" s="5"/>
      <c r="BE97" s="2"/>
      <c r="BF97" s="5"/>
      <c r="BG97" s="2"/>
      <c r="BH97" s="5"/>
      <c r="BI97" s="2"/>
      <c r="BJ97" s="5"/>
      <c r="BK97" s="2"/>
      <c r="BL97" s="5"/>
      <c r="BM97" s="2"/>
      <c r="BN97" s="5"/>
      <c r="BO97" s="1"/>
      <c r="BP97" s="5"/>
      <c r="BQ97" s="1"/>
      <c r="BR97" s="5"/>
      <c r="BS97" s="2"/>
      <c r="BT97" s="1"/>
      <c r="BU97" s="1"/>
      <c r="BV97" s="1"/>
      <c r="BW97" s="1"/>
      <c r="BX97" s="2"/>
      <c r="BY97" s="2"/>
      <c r="BZ97" s="5"/>
      <c r="CA97" s="2"/>
      <c r="CB97" s="5"/>
      <c r="CC97" s="2"/>
      <c r="CD97" s="5"/>
      <c r="CE97" s="2"/>
      <c r="CF97" s="5"/>
      <c r="CG97" s="2"/>
      <c r="CH97" s="5"/>
      <c r="CI97" s="2"/>
      <c r="CJ97" s="5"/>
      <c r="CK97" s="2"/>
      <c r="CL97" s="5"/>
      <c r="CM97" s="2"/>
      <c r="CN97" s="5"/>
      <c r="CO97" s="2"/>
      <c r="CP97" s="5"/>
      <c r="CQ97" s="2"/>
      <c r="CR97" s="5"/>
      <c r="CS97" s="2"/>
      <c r="CT97" s="5"/>
      <c r="CU97" s="2"/>
      <c r="CV97" s="5"/>
      <c r="CW97" s="2"/>
      <c r="CX97" s="5"/>
      <c r="CY97" s="2"/>
      <c r="CZ97" s="5"/>
      <c r="DA97" s="2"/>
      <c r="DB97" s="5"/>
      <c r="DC97" s="2"/>
      <c r="DD97" s="5"/>
      <c r="DE97" s="2"/>
      <c r="DF97" s="5"/>
      <c r="DG97" s="21"/>
      <c r="DH97" s="5"/>
      <c r="DI97" s="2"/>
      <c r="DJ97" s="5"/>
      <c r="DK97" s="35"/>
      <c r="DL97" s="5"/>
      <c r="DM97" s="35"/>
      <c r="DN97" s="5"/>
      <c r="DO97" s="2"/>
      <c r="DP97" s="2"/>
      <c r="DQ97" s="2"/>
      <c r="DR97" s="2"/>
      <c r="DS97" s="2"/>
      <c r="DT97" s="5"/>
      <c r="DU97" s="2"/>
      <c r="DV97" s="2"/>
      <c r="DW97" s="2"/>
      <c r="DX97" s="1"/>
      <c r="DY97" s="2"/>
      <c r="DZ97" s="5"/>
      <c r="EA97" s="2"/>
      <c r="EB97" s="2"/>
      <c r="EC97" s="2"/>
      <c r="ED97" s="2"/>
      <c r="EE97" s="2"/>
      <c r="EF97" s="2"/>
      <c r="EG97" s="2"/>
      <c r="EH97" s="2"/>
      <c r="EI97" s="2"/>
      <c r="EJ97" s="2"/>
      <c r="EK97" s="2"/>
      <c r="EL97" s="5"/>
      <c r="EM97" s="1"/>
      <c r="EN97" s="2"/>
      <c r="EO97" s="2"/>
      <c r="EP97" s="2"/>
      <c r="EQ97" s="2"/>
      <c r="ES97" s="796"/>
      <c r="EU97" s="290" t="e">
        <f>SUM(DO97:EK97)+BI97+SUMIF(#REF!,1,AS97:AX97)</f>
        <v>#REF!</v>
      </c>
      <c r="EV97" s="290" t="e">
        <f>SUM(DO97:EK97)+SUMIF(#REF!,1,AS97:AX97)+SUMIF(#REF!,1,BC97:BH97)+IF(IDENT!$R$19="NON",SUM('3-SA'!BA97:BB97),0)+IF(IDENT!$R$20="NON",SUM('3-SA'!CA97:CB97,'3-SA'!DA97:DL97),0)+IF(IDENT!$R$21="NON",SUM('3-SA'!BM97:BZ97),0)</f>
        <v>#REF!</v>
      </c>
    </row>
    <row r="98" spans="1:152" ht="20.399999999999999" x14ac:dyDescent="0.25">
      <c r="A98" s="46"/>
      <c r="B98" s="263" t="s">
        <v>868</v>
      </c>
      <c r="C98" s="263" t="s">
        <v>1044</v>
      </c>
      <c r="D98" s="300" t="s">
        <v>1233</v>
      </c>
      <c r="E98" s="54" t="s">
        <v>1456</v>
      </c>
      <c r="F98" s="12"/>
      <c r="G98" s="12"/>
      <c r="H98" s="454"/>
      <c r="I98" s="1"/>
      <c r="J98" s="1"/>
      <c r="K98" s="1"/>
      <c r="L98" s="1"/>
      <c r="M98" s="1"/>
      <c r="N98" s="1"/>
      <c r="O98" s="1"/>
      <c r="P98" s="1"/>
      <c r="Q98" s="2"/>
      <c r="R98" s="2"/>
      <c r="S98" s="2"/>
      <c r="T98" s="2"/>
      <c r="U98" s="1"/>
      <c r="V98" s="1"/>
      <c r="W98" s="1"/>
      <c r="X98" s="1"/>
      <c r="Y98" s="1"/>
      <c r="Z98" s="1"/>
      <c r="AA98" s="1"/>
      <c r="AB98" s="1"/>
      <c r="AC98" s="1"/>
      <c r="AD98" s="2"/>
      <c r="AE98" s="1"/>
      <c r="AF98" s="1"/>
      <c r="AG98" s="1"/>
      <c r="AH98" s="1"/>
      <c r="AI98" s="1"/>
      <c r="AJ98" s="1"/>
      <c r="AK98" s="1"/>
      <c r="AL98" s="1"/>
      <c r="AM98" s="1"/>
      <c r="AN98" s="1"/>
      <c r="AO98" s="1"/>
      <c r="AP98" s="2"/>
      <c r="AQ98" s="2"/>
      <c r="AR98" s="5"/>
      <c r="AS98" s="27"/>
      <c r="AT98" s="5"/>
      <c r="AU98" s="27"/>
      <c r="AV98" s="5"/>
      <c r="AW98" s="27"/>
      <c r="AX98" s="5"/>
      <c r="AY98" s="27"/>
      <c r="AZ98" s="5"/>
      <c r="BA98" s="1"/>
      <c r="BB98" s="5"/>
      <c r="BC98" s="47"/>
      <c r="BD98" s="5"/>
      <c r="BE98" s="1"/>
      <c r="BF98" s="5"/>
      <c r="BG98" s="1"/>
      <c r="BH98" s="5"/>
      <c r="BI98" s="1"/>
      <c r="BJ98" s="5"/>
      <c r="BK98" s="1"/>
      <c r="BL98" s="5"/>
      <c r="BM98" s="1"/>
      <c r="BN98" s="5"/>
      <c r="BO98" s="2"/>
      <c r="BP98" s="5"/>
      <c r="BQ98" s="2"/>
      <c r="BR98" s="5"/>
      <c r="BS98" s="1"/>
      <c r="BT98" s="2"/>
      <c r="BU98" s="2"/>
      <c r="BV98" s="2"/>
      <c r="BW98" s="2"/>
      <c r="BX98" s="2"/>
      <c r="BY98" s="1"/>
      <c r="BZ98" s="5"/>
      <c r="CA98" s="1"/>
      <c r="CB98" s="5"/>
      <c r="CC98" s="1"/>
      <c r="CD98" s="5"/>
      <c r="CE98" s="1"/>
      <c r="CF98" s="5"/>
      <c r="CG98" s="1"/>
      <c r="CH98" s="5"/>
      <c r="CI98" s="1"/>
      <c r="CJ98" s="5"/>
      <c r="CK98" s="2"/>
      <c r="CL98" s="5"/>
      <c r="CM98" s="2"/>
      <c r="CN98" s="5"/>
      <c r="CO98" s="1"/>
      <c r="CP98" s="5"/>
      <c r="CQ98" s="2"/>
      <c r="CR98" s="5"/>
      <c r="CS98" s="1"/>
      <c r="CT98" s="5"/>
      <c r="CU98" s="1"/>
      <c r="CV98" s="5"/>
      <c r="CW98" s="1"/>
      <c r="CX98" s="5"/>
      <c r="CY98" s="2"/>
      <c r="CZ98" s="5"/>
      <c r="DA98" s="1"/>
      <c r="DB98" s="5"/>
      <c r="DC98" s="1"/>
      <c r="DD98" s="5"/>
      <c r="DE98" s="2"/>
      <c r="DF98" s="5"/>
      <c r="DG98" s="21"/>
      <c r="DH98" s="5"/>
      <c r="DI98" s="2"/>
      <c r="DJ98" s="5"/>
      <c r="DK98" s="47"/>
      <c r="DL98" s="5"/>
      <c r="DM98" s="1"/>
      <c r="DN98" s="5"/>
      <c r="DO98" s="1"/>
      <c r="DP98" s="1"/>
      <c r="DQ98" s="1"/>
      <c r="DR98" s="1"/>
      <c r="DS98" s="1"/>
      <c r="DT98" s="5"/>
      <c r="DU98" s="1"/>
      <c r="DV98" s="1"/>
      <c r="DW98" s="1"/>
      <c r="DX98" s="1"/>
      <c r="DY98" s="1"/>
      <c r="DZ98" s="5"/>
      <c r="EA98" s="1"/>
      <c r="EB98" s="1"/>
      <c r="EC98" s="1"/>
      <c r="ED98" s="1"/>
      <c r="EE98" s="1"/>
      <c r="EF98" s="1"/>
      <c r="EG98" s="1"/>
      <c r="EH98" s="1"/>
      <c r="EI98" s="1"/>
      <c r="EJ98" s="1"/>
      <c r="EK98" s="1"/>
      <c r="EL98" s="5"/>
      <c r="EM98" s="1"/>
      <c r="EN98" s="2"/>
      <c r="EO98" s="2"/>
      <c r="EP98" s="2"/>
      <c r="EQ98" s="2"/>
      <c r="ES98" s="796"/>
      <c r="EU98" s="290" t="e">
        <f>SUM(DO98:EK98)+BI98+SUMIF(#REF!,1,AS98:AX98)</f>
        <v>#REF!</v>
      </c>
      <c r="EV98" s="290" t="e">
        <f>SUM(DO98:EK98)+SUMIF(#REF!,1,AS98:AX98)+SUMIF(#REF!,1,BC98:BH98)+IF(IDENT!$R$19="NON",SUM('3-SA'!BA98:BB98),0)+IF(IDENT!$R$20="NON",SUM('3-SA'!CA98:CB98,'3-SA'!DA98:DL98),0)+IF(IDENT!$R$21="NON",SUM('3-SA'!BM98:BZ98),0)</f>
        <v>#REF!</v>
      </c>
    </row>
    <row r="99" spans="1:152" x14ac:dyDescent="0.25">
      <c r="A99" s="46"/>
      <c r="B99" s="263" t="s">
        <v>1902</v>
      </c>
      <c r="C99" s="263" t="s">
        <v>1902</v>
      </c>
      <c r="D99" s="305" t="s">
        <v>407</v>
      </c>
      <c r="E99" s="54" t="s">
        <v>207</v>
      </c>
      <c r="F99" s="12"/>
      <c r="G99" s="12"/>
      <c r="H99" s="454"/>
      <c r="I99" s="1"/>
      <c r="J99" s="1"/>
      <c r="K99" s="1"/>
      <c r="L99" s="1"/>
      <c r="M99" s="1"/>
      <c r="N99" s="1"/>
      <c r="O99" s="1"/>
      <c r="P99" s="1"/>
      <c r="Q99" s="1"/>
      <c r="R99" s="1"/>
      <c r="S99" s="1"/>
      <c r="T99" s="1"/>
      <c r="U99" s="1"/>
      <c r="V99" s="1"/>
      <c r="W99" s="1"/>
      <c r="X99" s="1"/>
      <c r="Y99" s="1"/>
      <c r="Z99" s="1"/>
      <c r="AA99" s="1"/>
      <c r="AB99" s="1"/>
      <c r="AC99" s="1"/>
      <c r="AD99" s="2"/>
      <c r="AE99" s="1"/>
      <c r="AF99" s="1"/>
      <c r="AG99" s="1"/>
      <c r="AH99" s="1"/>
      <c r="AI99" s="1"/>
      <c r="AJ99" s="1"/>
      <c r="AK99" s="1"/>
      <c r="AL99" s="1"/>
      <c r="AM99" s="1"/>
      <c r="AN99" s="1"/>
      <c r="AO99" s="1"/>
      <c r="AP99" s="2"/>
      <c r="AQ99" s="2"/>
      <c r="AR99" s="5"/>
      <c r="AS99" s="27"/>
      <c r="AT99" s="5"/>
      <c r="AU99" s="27"/>
      <c r="AV99" s="5"/>
      <c r="AW99" s="27"/>
      <c r="AX99" s="5"/>
      <c r="AY99" s="27"/>
      <c r="AZ99" s="5"/>
      <c r="BA99" s="1"/>
      <c r="BB99" s="5"/>
      <c r="BC99" s="47"/>
      <c r="BD99" s="5"/>
      <c r="BE99" s="1"/>
      <c r="BF99" s="5"/>
      <c r="BG99" s="1"/>
      <c r="BH99" s="5"/>
      <c r="BI99" s="1"/>
      <c r="BJ99" s="5"/>
      <c r="BK99" s="1"/>
      <c r="BL99" s="5"/>
      <c r="BM99" s="1"/>
      <c r="BN99" s="5"/>
      <c r="BO99" s="1"/>
      <c r="BP99" s="5"/>
      <c r="BQ99" s="1"/>
      <c r="BR99" s="5"/>
      <c r="BS99" s="2"/>
      <c r="BT99" s="2"/>
      <c r="BU99" s="1"/>
      <c r="BV99" s="1"/>
      <c r="BW99" s="1"/>
      <c r="BX99" s="2"/>
      <c r="BY99" s="2"/>
      <c r="BZ99" s="5"/>
      <c r="CA99" s="1"/>
      <c r="CB99" s="5"/>
      <c r="CC99" s="1"/>
      <c r="CD99" s="5"/>
      <c r="CE99" s="1"/>
      <c r="CF99" s="5"/>
      <c r="CG99" s="1"/>
      <c r="CH99" s="5"/>
      <c r="CI99" s="1"/>
      <c r="CJ99" s="5"/>
      <c r="CK99" s="2"/>
      <c r="CL99" s="5"/>
      <c r="CM99" s="2"/>
      <c r="CN99" s="5"/>
      <c r="CO99" s="1"/>
      <c r="CP99" s="5"/>
      <c r="CQ99" s="2"/>
      <c r="CR99" s="5"/>
      <c r="CS99" s="1"/>
      <c r="CT99" s="5"/>
      <c r="CU99" s="1"/>
      <c r="CV99" s="5"/>
      <c r="CW99" s="1"/>
      <c r="CX99" s="5"/>
      <c r="CY99" s="2"/>
      <c r="CZ99" s="5"/>
      <c r="DA99" s="1"/>
      <c r="DB99" s="5"/>
      <c r="DC99" s="1"/>
      <c r="DD99" s="5"/>
      <c r="DE99" s="2"/>
      <c r="DF99" s="5"/>
      <c r="DG99" s="21"/>
      <c r="DH99" s="5"/>
      <c r="DI99" s="2"/>
      <c r="DJ99" s="5"/>
      <c r="DK99" s="47"/>
      <c r="DL99" s="5"/>
      <c r="DM99" s="47"/>
      <c r="DN99" s="5"/>
      <c r="DO99" s="35"/>
      <c r="DP99" s="1"/>
      <c r="DQ99" s="1"/>
      <c r="DR99" s="1"/>
      <c r="DS99" s="1"/>
      <c r="DT99" s="5"/>
      <c r="DU99" s="1"/>
      <c r="DV99" s="1"/>
      <c r="DW99" s="1"/>
      <c r="DX99" s="1"/>
      <c r="DY99" s="1"/>
      <c r="DZ99" s="5"/>
      <c r="EA99" s="1"/>
      <c r="EB99" s="1"/>
      <c r="EC99" s="1"/>
      <c r="ED99" s="1"/>
      <c r="EE99" s="1"/>
      <c r="EF99" s="1"/>
      <c r="EG99" s="1"/>
      <c r="EH99" s="1"/>
      <c r="EI99" s="1"/>
      <c r="EJ99" s="1"/>
      <c r="EK99" s="1"/>
      <c r="EL99" s="5"/>
      <c r="EM99" s="1"/>
      <c r="EN99" s="2"/>
      <c r="EO99" s="2"/>
      <c r="EP99" s="2"/>
      <c r="EQ99" s="2"/>
      <c r="ES99" s="796"/>
      <c r="EU99" s="290" t="e">
        <f>SUM(DO99:EK99)+BI99+SUMIF(#REF!,1,AS99:AX99)</f>
        <v>#REF!</v>
      </c>
      <c r="EV99" s="290" t="e">
        <f>SUM(DO99:EK99)+SUMIF(#REF!,1,AS99:AX99)+SUMIF(#REF!,1,BC99:BH99)+IF(IDENT!$R$19="NON",SUM('3-SA'!BA99:BB99),0)+IF(IDENT!$R$20="NON",SUM('3-SA'!CA99:CB99,'3-SA'!DA99:DL99),0)+IF(IDENT!$R$21="NON",SUM('3-SA'!BM99:BZ99),0)</f>
        <v>#REF!</v>
      </c>
    </row>
    <row r="100" spans="1:152" x14ac:dyDescent="0.25">
      <c r="A100" s="46"/>
      <c r="B100" s="263" t="s">
        <v>868</v>
      </c>
      <c r="C100" s="263" t="s">
        <v>1044</v>
      </c>
      <c r="D100" s="305" t="s">
        <v>240</v>
      </c>
      <c r="E100" s="54" t="s">
        <v>2066</v>
      </c>
      <c r="F100" s="12"/>
      <c r="G100" s="12"/>
      <c r="H100" s="454"/>
      <c r="I100" s="1"/>
      <c r="J100" s="1"/>
      <c r="K100" s="1"/>
      <c r="L100" s="1"/>
      <c r="M100" s="1"/>
      <c r="N100" s="1"/>
      <c r="O100" s="1"/>
      <c r="P100" s="1"/>
      <c r="Q100" s="1"/>
      <c r="R100" s="1"/>
      <c r="S100" s="1"/>
      <c r="T100" s="1"/>
      <c r="U100" s="1"/>
      <c r="V100" s="1"/>
      <c r="W100" s="1"/>
      <c r="X100" s="1"/>
      <c r="Y100" s="1"/>
      <c r="Z100" s="1"/>
      <c r="AA100" s="1"/>
      <c r="AB100" s="1"/>
      <c r="AC100" s="1"/>
      <c r="AD100" s="2"/>
      <c r="AE100" s="1"/>
      <c r="AF100" s="1"/>
      <c r="AG100" s="1"/>
      <c r="AH100" s="1"/>
      <c r="AI100" s="1"/>
      <c r="AJ100" s="1"/>
      <c r="AK100" s="1"/>
      <c r="AL100" s="1"/>
      <c r="AM100" s="1"/>
      <c r="AN100" s="1"/>
      <c r="AO100" s="1"/>
      <c r="AP100" s="2"/>
      <c r="AQ100" s="2"/>
      <c r="AR100" s="5"/>
      <c r="AS100" s="27"/>
      <c r="AT100" s="5"/>
      <c r="AU100" s="27"/>
      <c r="AV100" s="5"/>
      <c r="AW100" s="27"/>
      <c r="AX100" s="5"/>
      <c r="AY100" s="27"/>
      <c r="AZ100" s="5"/>
      <c r="BA100" s="1"/>
      <c r="BB100" s="5"/>
      <c r="BC100" s="47"/>
      <c r="BD100" s="5"/>
      <c r="BE100" s="1"/>
      <c r="BF100" s="5"/>
      <c r="BG100" s="1"/>
      <c r="BH100" s="5"/>
      <c r="BI100" s="1"/>
      <c r="BJ100" s="5"/>
      <c r="BK100" s="1"/>
      <c r="BL100" s="5"/>
      <c r="BM100" s="1"/>
      <c r="BN100" s="5"/>
      <c r="BO100" s="2"/>
      <c r="BP100" s="5"/>
      <c r="BQ100" s="2"/>
      <c r="BR100" s="5"/>
      <c r="BS100" s="1"/>
      <c r="BT100" s="2"/>
      <c r="BU100" s="1"/>
      <c r="BV100" s="1"/>
      <c r="BW100" s="1"/>
      <c r="BX100" s="2"/>
      <c r="BY100" s="2"/>
      <c r="BZ100" s="5"/>
      <c r="CA100" s="1"/>
      <c r="CB100" s="5"/>
      <c r="CC100" s="1"/>
      <c r="CD100" s="5"/>
      <c r="CE100" s="1"/>
      <c r="CF100" s="5"/>
      <c r="CG100" s="1"/>
      <c r="CH100" s="5"/>
      <c r="CI100" s="1"/>
      <c r="CJ100" s="5"/>
      <c r="CK100" s="2"/>
      <c r="CL100" s="5"/>
      <c r="CM100" s="2"/>
      <c r="CN100" s="5"/>
      <c r="CO100" s="1"/>
      <c r="CP100" s="5"/>
      <c r="CQ100" s="2"/>
      <c r="CR100" s="5"/>
      <c r="CS100" s="1"/>
      <c r="CT100" s="5"/>
      <c r="CU100" s="1"/>
      <c r="CV100" s="5"/>
      <c r="CW100" s="1"/>
      <c r="CX100" s="5"/>
      <c r="CY100" s="2"/>
      <c r="CZ100" s="5"/>
      <c r="DA100" s="1"/>
      <c r="DB100" s="5"/>
      <c r="DC100" s="1"/>
      <c r="DD100" s="5"/>
      <c r="DE100" s="2"/>
      <c r="DF100" s="5"/>
      <c r="DG100" s="21"/>
      <c r="DH100" s="5"/>
      <c r="DI100" s="2"/>
      <c r="DJ100" s="5"/>
      <c r="DK100" s="47"/>
      <c r="DL100" s="5"/>
      <c r="DM100" s="47"/>
      <c r="DN100" s="5"/>
      <c r="DO100" s="1"/>
      <c r="DP100" s="1"/>
      <c r="DQ100" s="1"/>
      <c r="DR100" s="1"/>
      <c r="DS100" s="1"/>
      <c r="DT100" s="5"/>
      <c r="DU100" s="1"/>
      <c r="DV100" s="1"/>
      <c r="DW100" s="1"/>
      <c r="DX100" s="1"/>
      <c r="DY100" s="1"/>
      <c r="DZ100" s="5"/>
      <c r="EA100" s="1"/>
      <c r="EB100" s="1"/>
      <c r="EC100" s="1"/>
      <c r="ED100" s="1"/>
      <c r="EE100" s="1"/>
      <c r="EF100" s="1"/>
      <c r="EG100" s="1"/>
      <c r="EH100" s="1"/>
      <c r="EI100" s="1"/>
      <c r="EJ100" s="1"/>
      <c r="EK100" s="1"/>
      <c r="EL100" s="5"/>
      <c r="EM100" s="1"/>
      <c r="EN100" s="2"/>
      <c r="EO100" s="2"/>
      <c r="EP100" s="2"/>
      <c r="EQ100" s="2"/>
      <c r="ES100" s="796"/>
      <c r="EU100" s="290" t="e">
        <f>SUM(DO100:EK100)+BI100+SUMIF(#REF!,1,AS100:AX100)</f>
        <v>#REF!</v>
      </c>
      <c r="EV100" s="290" t="e">
        <f>SUM(DO100:EK100)+SUMIF(#REF!,1,AS100:AX100)+SUMIF(#REF!,1,BC100:BH100)+IF(IDENT!$R$19="NON",SUM('3-SA'!BA100:BB100),0)+IF(IDENT!$R$20="NON",SUM('3-SA'!CA100:CB100,'3-SA'!DA100:DL100),0)+IF(IDENT!$R$21="NON",SUM('3-SA'!BM100:BZ100),0)</f>
        <v>#REF!</v>
      </c>
    </row>
    <row r="101" spans="1:152" x14ac:dyDescent="0.25">
      <c r="A101" s="46"/>
      <c r="B101" s="263" t="s">
        <v>1648</v>
      </c>
      <c r="C101" s="263" t="s">
        <v>1044</v>
      </c>
      <c r="D101" s="54">
        <v>61221</v>
      </c>
      <c r="E101" s="54" t="s">
        <v>158</v>
      </c>
      <c r="F101" s="12"/>
      <c r="G101" s="12"/>
      <c r="H101" s="454"/>
      <c r="I101" s="2"/>
      <c r="J101" s="2"/>
      <c r="K101" s="2"/>
      <c r="L101" s="2"/>
      <c r="M101" s="2"/>
      <c r="N101" s="2"/>
      <c r="O101" s="2"/>
      <c r="P101" s="2"/>
      <c r="Q101" s="2"/>
      <c r="R101" s="2"/>
      <c r="S101" s="2"/>
      <c r="T101" s="2"/>
      <c r="U101" s="2"/>
      <c r="V101" s="2"/>
      <c r="W101" s="2"/>
      <c r="X101" s="86"/>
      <c r="Y101" s="86"/>
      <c r="Z101" s="86"/>
      <c r="AA101" s="2"/>
      <c r="AB101" s="2"/>
      <c r="AC101" s="2"/>
      <c r="AD101" s="2"/>
      <c r="AE101" s="2"/>
      <c r="AF101" s="2"/>
      <c r="AG101" s="1"/>
      <c r="AH101" s="1"/>
      <c r="AI101" s="1"/>
      <c r="AJ101" s="1"/>
      <c r="AK101" s="1"/>
      <c r="AL101" s="1"/>
      <c r="AM101" s="1"/>
      <c r="AN101" s="1"/>
      <c r="AO101" s="1"/>
      <c r="AP101" s="81" t="str">
        <f>IF(OR(IDENT!$R$4="Fusionné",IDENT!$R$4="ENC"),VLOOKUP('3-SA'!D101,'[1]2-CB'!$Q$108:$U$116,3,0),"Cellule à saisir")</f>
        <v>Cellule à saisir</v>
      </c>
      <c r="AQ101" s="2"/>
      <c r="AR101" s="5"/>
      <c r="AS101" s="27"/>
      <c r="AT101" s="5"/>
      <c r="AU101" s="27"/>
      <c r="AV101" s="5"/>
      <c r="AW101" s="2"/>
      <c r="AX101" s="5"/>
      <c r="AY101" s="27"/>
      <c r="AZ101" s="5"/>
      <c r="BA101" s="1"/>
      <c r="BB101" s="5"/>
      <c r="BC101" s="47"/>
      <c r="BD101" s="5"/>
      <c r="BE101" s="1"/>
      <c r="BF101" s="5"/>
      <c r="BG101" s="1"/>
      <c r="BH101" s="5"/>
      <c r="BI101" s="1"/>
      <c r="BJ101" s="5"/>
      <c r="BK101" s="1"/>
      <c r="BL101" s="5"/>
      <c r="BM101" s="1"/>
      <c r="BN101" s="5"/>
      <c r="BO101" s="2"/>
      <c r="BP101" s="5"/>
      <c r="BQ101" s="2"/>
      <c r="BR101" s="5"/>
      <c r="BS101" s="1"/>
      <c r="BT101" s="2"/>
      <c r="BU101" s="2"/>
      <c r="BV101" s="2"/>
      <c r="BW101" s="2"/>
      <c r="BX101" s="2"/>
      <c r="BY101" s="2"/>
      <c r="BZ101" s="5"/>
      <c r="CA101" s="1"/>
      <c r="CB101" s="5"/>
      <c r="CC101" s="1"/>
      <c r="CD101" s="5"/>
      <c r="CE101" s="1"/>
      <c r="CF101" s="5"/>
      <c r="CG101" s="1"/>
      <c r="CH101" s="5"/>
      <c r="CI101" s="1"/>
      <c r="CJ101" s="5"/>
      <c r="CK101" s="2"/>
      <c r="CL101" s="5"/>
      <c r="CM101" s="2"/>
      <c r="CN101" s="5"/>
      <c r="CO101" s="1"/>
      <c r="CP101" s="5"/>
      <c r="CQ101" s="2"/>
      <c r="CR101" s="5"/>
      <c r="CS101" s="1"/>
      <c r="CT101" s="5"/>
      <c r="CU101" s="1"/>
      <c r="CV101" s="5"/>
      <c r="CW101" s="1"/>
      <c r="CX101" s="5"/>
      <c r="CY101" s="2"/>
      <c r="CZ101" s="5"/>
      <c r="DA101" s="1"/>
      <c r="DB101" s="5"/>
      <c r="DC101" s="1"/>
      <c r="DD101" s="5"/>
      <c r="DE101" s="2"/>
      <c r="DF101" s="5"/>
      <c r="DG101" s="27"/>
      <c r="DH101" s="5"/>
      <c r="DI101" s="1"/>
      <c r="DJ101" s="5"/>
      <c r="DK101" s="47"/>
      <c r="DL101" s="5"/>
      <c r="DM101" s="47"/>
      <c r="DN101" s="5"/>
      <c r="DO101" s="2"/>
      <c r="DP101" s="1"/>
      <c r="DQ101" s="1"/>
      <c r="DR101" s="1"/>
      <c r="DS101" s="1"/>
      <c r="DT101" s="5"/>
      <c r="DU101" s="1"/>
      <c r="DV101" s="1"/>
      <c r="DW101" s="1"/>
      <c r="DX101" s="1"/>
      <c r="DY101" s="1"/>
      <c r="DZ101" s="5"/>
      <c r="EA101" s="1"/>
      <c r="EB101" s="1"/>
      <c r="EC101" s="1"/>
      <c r="ED101" s="1"/>
      <c r="EE101" s="1"/>
      <c r="EF101" s="1"/>
      <c r="EG101" s="1"/>
      <c r="EH101" s="1"/>
      <c r="EI101" s="1"/>
      <c r="EJ101" s="1"/>
      <c r="EK101" s="1"/>
      <c r="EL101" s="5"/>
      <c r="EM101" s="1"/>
      <c r="EN101" s="2"/>
      <c r="EO101" s="2"/>
      <c r="EP101" s="2"/>
      <c r="EQ101" s="2"/>
      <c r="ES101" s="796"/>
      <c r="EU101" s="290" t="e">
        <f>SUM(DO101:EK101)+BI101+SUMIF(#REF!,1,AS101:AX101)</f>
        <v>#REF!</v>
      </c>
      <c r="EV101" s="290" t="e">
        <f>SUM(DO101:EK101)+SUMIF(#REF!,1,AS101:AX101)+SUMIF(#REF!,1,BC101:BH101)+IF(IDENT!$R$19="NON",SUM('3-SA'!BA101:BB101),0)+IF(IDENT!$R$20="NON",SUM('3-SA'!CA101:CB101,'3-SA'!DA101:DL101),0)+IF(IDENT!$R$21="NON",SUM('3-SA'!BM101:BZ101),0)</f>
        <v>#REF!</v>
      </c>
    </row>
    <row r="102" spans="1:152" x14ac:dyDescent="0.25">
      <c r="A102" s="46"/>
      <c r="B102" s="263" t="s">
        <v>1648</v>
      </c>
      <c r="C102" s="263" t="s">
        <v>1044</v>
      </c>
      <c r="D102" s="40">
        <v>61222</v>
      </c>
      <c r="E102" s="40" t="s">
        <v>683</v>
      </c>
      <c r="F102" s="12"/>
      <c r="G102" s="12"/>
      <c r="H102" s="454"/>
      <c r="I102" s="1"/>
      <c r="J102" s="1"/>
      <c r="K102" s="1"/>
      <c r="L102" s="1"/>
      <c r="M102" s="1"/>
      <c r="N102" s="1"/>
      <c r="O102" s="1"/>
      <c r="P102" s="1"/>
      <c r="Q102" s="1"/>
      <c r="R102" s="1"/>
      <c r="S102" s="1"/>
      <c r="T102" s="1"/>
      <c r="U102" s="1"/>
      <c r="V102" s="1"/>
      <c r="W102" s="1"/>
      <c r="X102" s="86"/>
      <c r="Y102" s="86"/>
      <c r="Z102" s="86"/>
      <c r="AA102" s="1"/>
      <c r="AB102" s="1"/>
      <c r="AC102" s="1"/>
      <c r="AD102" s="2"/>
      <c r="AE102" s="1"/>
      <c r="AF102" s="1"/>
      <c r="AG102" s="1"/>
      <c r="AH102" s="1"/>
      <c r="AI102" s="1"/>
      <c r="AJ102" s="1"/>
      <c r="AK102" s="1"/>
      <c r="AL102" s="1"/>
      <c r="AM102" s="1"/>
      <c r="AN102" s="1"/>
      <c r="AO102" s="1"/>
      <c r="AP102" s="81" t="str">
        <f>IF(OR(IDENT!$R$4="Fusionné",IDENT!$R$4="ENC"),VLOOKUP('3-SA'!D102,'[1]2-CB'!$Q$108:$U$116,3,0),"Cellule à saisir")</f>
        <v>Cellule à saisir</v>
      </c>
      <c r="AQ102" s="1"/>
      <c r="AR102" s="5"/>
      <c r="AS102" s="27"/>
      <c r="AT102" s="5"/>
      <c r="AU102" s="27"/>
      <c r="AV102" s="5"/>
      <c r="AW102" s="2"/>
      <c r="AX102" s="5"/>
      <c r="AY102" s="27"/>
      <c r="AZ102" s="5"/>
      <c r="BA102" s="1"/>
      <c r="BB102" s="5"/>
      <c r="BC102" s="47"/>
      <c r="BD102" s="5"/>
      <c r="BE102" s="1"/>
      <c r="BF102" s="5"/>
      <c r="BG102" s="1"/>
      <c r="BH102" s="5"/>
      <c r="BI102" s="1"/>
      <c r="BJ102" s="5"/>
      <c r="BK102" s="1"/>
      <c r="BL102" s="5"/>
      <c r="BM102" s="1"/>
      <c r="BN102" s="5"/>
      <c r="BO102" s="2"/>
      <c r="BP102" s="5"/>
      <c r="BQ102" s="2"/>
      <c r="BR102" s="5"/>
      <c r="BS102" s="1"/>
      <c r="BT102" s="2"/>
      <c r="BU102" s="2"/>
      <c r="BV102" s="2"/>
      <c r="BW102" s="2"/>
      <c r="BX102" s="2"/>
      <c r="BY102" s="2"/>
      <c r="BZ102" s="5"/>
      <c r="CA102" s="1"/>
      <c r="CB102" s="5"/>
      <c r="CC102" s="1"/>
      <c r="CD102" s="5"/>
      <c r="CE102" s="1"/>
      <c r="CF102" s="5"/>
      <c r="CG102" s="1"/>
      <c r="CH102" s="5"/>
      <c r="CI102" s="1"/>
      <c r="CJ102" s="5"/>
      <c r="CK102" s="2"/>
      <c r="CL102" s="5"/>
      <c r="CM102" s="2"/>
      <c r="CN102" s="5"/>
      <c r="CO102" s="1"/>
      <c r="CP102" s="5"/>
      <c r="CQ102" s="2"/>
      <c r="CR102" s="5"/>
      <c r="CS102" s="1"/>
      <c r="CT102" s="5"/>
      <c r="CU102" s="1"/>
      <c r="CV102" s="5"/>
      <c r="CW102" s="1"/>
      <c r="CX102" s="5"/>
      <c r="CY102" s="2"/>
      <c r="CZ102" s="5"/>
      <c r="DA102" s="1"/>
      <c r="DB102" s="5"/>
      <c r="DC102" s="1"/>
      <c r="DD102" s="5"/>
      <c r="DE102" s="2"/>
      <c r="DF102" s="5"/>
      <c r="DG102" s="27"/>
      <c r="DH102" s="5"/>
      <c r="DI102" s="1"/>
      <c r="DJ102" s="5"/>
      <c r="DK102" s="35"/>
      <c r="DL102" s="5"/>
      <c r="DM102" s="47"/>
      <c r="DN102" s="5"/>
      <c r="DO102" s="2"/>
      <c r="DP102" s="1"/>
      <c r="DQ102" s="1"/>
      <c r="DR102" s="1"/>
      <c r="DS102" s="1"/>
      <c r="DT102" s="5"/>
      <c r="DU102" s="1"/>
      <c r="DV102" s="1"/>
      <c r="DW102" s="1"/>
      <c r="DX102" s="1"/>
      <c r="DY102" s="1"/>
      <c r="DZ102" s="5"/>
      <c r="EA102" s="1"/>
      <c r="EB102" s="1"/>
      <c r="EC102" s="1"/>
      <c r="ED102" s="1"/>
      <c r="EE102" s="1"/>
      <c r="EF102" s="1"/>
      <c r="EG102" s="1"/>
      <c r="EH102" s="1"/>
      <c r="EI102" s="1"/>
      <c r="EJ102" s="1"/>
      <c r="EK102" s="1"/>
      <c r="EL102" s="5"/>
      <c r="EM102" s="1"/>
      <c r="EN102" s="2"/>
      <c r="EO102" s="2"/>
      <c r="EP102" s="2"/>
      <c r="EQ102" s="2"/>
      <c r="ES102" s="796"/>
      <c r="EU102" s="290" t="e">
        <f>SUM(DO102:EK102)+BI102+SUMIF(#REF!,1,AS102:AX102)</f>
        <v>#REF!</v>
      </c>
      <c r="EV102" s="290" t="e">
        <f>SUM(DO102:EK102)+SUMIF(#REF!,1,AS102:AX102)+SUMIF(#REF!,1,BC102:BH102)+IF(IDENT!$R$19="NON",SUM('3-SA'!BA102:BB102),0)+IF(IDENT!$R$20="NON",SUM('3-SA'!CA102:CB102,'3-SA'!DA102:DL102),0)+IF(IDENT!$R$21="NON",SUM('3-SA'!BM102:BZ102),0)</f>
        <v>#REF!</v>
      </c>
    </row>
    <row r="103" spans="1:152" x14ac:dyDescent="0.25">
      <c r="A103" s="46"/>
      <c r="B103" s="263" t="s">
        <v>1648</v>
      </c>
      <c r="C103" s="263" t="s">
        <v>1044</v>
      </c>
      <c r="D103" s="300" t="s">
        <v>722</v>
      </c>
      <c r="E103" s="54" t="s">
        <v>143</v>
      </c>
      <c r="F103" s="12"/>
      <c r="G103" s="12"/>
      <c r="H103" s="454"/>
      <c r="I103" s="2"/>
      <c r="J103" s="2"/>
      <c r="K103" s="1"/>
      <c r="L103" s="1"/>
      <c r="M103" s="1"/>
      <c r="N103" s="1"/>
      <c r="O103" s="1"/>
      <c r="P103" s="2"/>
      <c r="Q103" s="2"/>
      <c r="R103" s="2"/>
      <c r="S103" s="2"/>
      <c r="T103" s="2"/>
      <c r="U103" s="2"/>
      <c r="V103" s="2"/>
      <c r="W103" s="2"/>
      <c r="X103" s="2"/>
      <c r="Y103" s="2"/>
      <c r="Z103" s="2"/>
      <c r="AA103" s="2"/>
      <c r="AB103" s="2"/>
      <c r="AC103" s="2"/>
      <c r="AD103" s="2"/>
      <c r="AE103" s="2"/>
      <c r="AF103" s="2"/>
      <c r="AG103" s="2"/>
      <c r="AH103" s="1"/>
      <c r="AI103" s="1"/>
      <c r="AJ103" s="1"/>
      <c r="AK103" s="1"/>
      <c r="AL103" s="1"/>
      <c r="AM103" s="86"/>
      <c r="AN103" s="1"/>
      <c r="AO103" s="1"/>
      <c r="AP103" s="81" t="str">
        <f>IF(OR(IDENT!$R$4="Fusionné",IDENT!$R$4="ENC"),VLOOKUP('3-SA'!D103,'[1]2-CB'!$Q$108:$U$116,3,0),"Cellule à saisir")</f>
        <v>Cellule à saisir</v>
      </c>
      <c r="AQ103" s="1"/>
      <c r="AR103" s="5"/>
      <c r="AS103" s="27"/>
      <c r="AT103" s="5"/>
      <c r="AU103" s="27"/>
      <c r="AV103" s="5"/>
      <c r="AW103" s="2"/>
      <c r="AX103" s="5"/>
      <c r="AY103" s="27"/>
      <c r="AZ103" s="5"/>
      <c r="BA103" s="1"/>
      <c r="BB103" s="5"/>
      <c r="BC103" s="47"/>
      <c r="BD103" s="5"/>
      <c r="BE103" s="1"/>
      <c r="BF103" s="5"/>
      <c r="BG103" s="1"/>
      <c r="BH103" s="5"/>
      <c r="BI103" s="1"/>
      <c r="BJ103" s="5"/>
      <c r="BK103" s="1"/>
      <c r="BL103" s="5"/>
      <c r="BM103" s="1"/>
      <c r="BN103" s="5"/>
      <c r="BO103" s="2"/>
      <c r="BP103" s="5"/>
      <c r="BQ103" s="2"/>
      <c r="BR103" s="5"/>
      <c r="BS103" s="1"/>
      <c r="BT103" s="2"/>
      <c r="BU103" s="2"/>
      <c r="BV103" s="2"/>
      <c r="BW103" s="2"/>
      <c r="BX103" s="2"/>
      <c r="BY103" s="2"/>
      <c r="BZ103" s="5"/>
      <c r="CA103" s="1"/>
      <c r="CB103" s="5"/>
      <c r="CC103" s="1"/>
      <c r="CD103" s="5"/>
      <c r="CE103" s="1"/>
      <c r="CF103" s="5"/>
      <c r="CG103" s="1"/>
      <c r="CH103" s="5"/>
      <c r="CI103" s="1"/>
      <c r="CJ103" s="5"/>
      <c r="CK103" s="2"/>
      <c r="CL103" s="5"/>
      <c r="CM103" s="2"/>
      <c r="CN103" s="5"/>
      <c r="CO103" s="1"/>
      <c r="CP103" s="5"/>
      <c r="CQ103" s="2"/>
      <c r="CR103" s="5"/>
      <c r="CS103" s="1"/>
      <c r="CT103" s="5"/>
      <c r="CU103" s="1"/>
      <c r="CV103" s="5"/>
      <c r="CW103" s="1"/>
      <c r="CX103" s="5"/>
      <c r="CY103" s="2"/>
      <c r="CZ103" s="5"/>
      <c r="DA103" s="1"/>
      <c r="DB103" s="5"/>
      <c r="DC103" s="1"/>
      <c r="DD103" s="5"/>
      <c r="DE103" s="2"/>
      <c r="DF103" s="5"/>
      <c r="DG103" s="27"/>
      <c r="DH103" s="5"/>
      <c r="DI103" s="1"/>
      <c r="DJ103" s="5"/>
      <c r="DK103" s="47"/>
      <c r="DL103" s="5"/>
      <c r="DM103" s="47"/>
      <c r="DN103" s="5"/>
      <c r="DO103" s="2"/>
      <c r="DP103" s="2"/>
      <c r="DQ103" s="1"/>
      <c r="DR103" s="1"/>
      <c r="DS103" s="1"/>
      <c r="DT103" s="5"/>
      <c r="DU103" s="1"/>
      <c r="DV103" s="1"/>
      <c r="DW103" s="1"/>
      <c r="DX103" s="1"/>
      <c r="DY103" s="1"/>
      <c r="DZ103" s="5"/>
      <c r="EA103" s="1"/>
      <c r="EB103" s="1"/>
      <c r="EC103" s="1"/>
      <c r="ED103" s="1"/>
      <c r="EE103" s="1"/>
      <c r="EF103" s="1"/>
      <c r="EG103" s="1"/>
      <c r="EH103" s="1"/>
      <c r="EI103" s="1"/>
      <c r="EJ103" s="1"/>
      <c r="EK103" s="1"/>
      <c r="EL103" s="5"/>
      <c r="EM103" s="1"/>
      <c r="EN103" s="2"/>
      <c r="EO103" s="2"/>
      <c r="EP103" s="2"/>
      <c r="EQ103" s="2"/>
      <c r="ES103" s="796"/>
      <c r="EU103" s="290" t="e">
        <f>SUM(DO103:EK103)+BI103+SUMIF(#REF!,1,AS103:AX103)</f>
        <v>#REF!</v>
      </c>
      <c r="EV103" s="290" t="e">
        <f>SUM(DO103:EK103)+SUMIF(#REF!,1,AS103:AX103)+SUMIF(#REF!,1,BC103:BH103)+IF(IDENT!$R$19="NON",SUM('3-SA'!BA103:BB103),0)+IF(IDENT!$R$20="NON",SUM('3-SA'!CA103:CB103,'3-SA'!DA103:DL103),0)+IF(IDENT!$R$21="NON",SUM('3-SA'!BM103:BZ103),0)</f>
        <v>#REF!</v>
      </c>
    </row>
    <row r="104" spans="1:152" x14ac:dyDescent="0.25">
      <c r="A104" s="46">
        <v>0</v>
      </c>
      <c r="B104" s="263" t="s">
        <v>1648</v>
      </c>
      <c r="C104" s="263" t="s">
        <v>1044</v>
      </c>
      <c r="D104" s="300" t="s">
        <v>681</v>
      </c>
      <c r="E104" s="54" t="s">
        <v>2732</v>
      </c>
      <c r="F104" s="12"/>
      <c r="G104" s="12"/>
      <c r="H104" s="454"/>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1"/>
      <c r="AI104" s="2"/>
      <c r="AJ104" s="2"/>
      <c r="AK104" s="2"/>
      <c r="AL104" s="2"/>
      <c r="AM104" s="1"/>
      <c r="AN104" s="2"/>
      <c r="AO104" s="1"/>
      <c r="AP104" s="81" t="str">
        <f>IF(OR(IDENT!$R$4="Fusionné",IDENT!$R$4="ENC"),VLOOKUP('3-SA'!D104,'[1]2-CB'!$Q$108:$U$116,3,0),"Cellule à saisir")</f>
        <v>Cellule à saisir</v>
      </c>
      <c r="AQ104" s="2"/>
      <c r="AR104" s="5"/>
      <c r="AS104" s="21"/>
      <c r="AT104" s="5"/>
      <c r="AU104" s="21"/>
      <c r="AV104" s="5"/>
      <c r="AW104" s="2"/>
      <c r="AX104" s="5"/>
      <c r="AY104" s="21"/>
      <c r="AZ104" s="5"/>
      <c r="BA104" s="2"/>
      <c r="BB104" s="5"/>
      <c r="BC104" s="35"/>
      <c r="BD104" s="5"/>
      <c r="BE104" s="2"/>
      <c r="BF104" s="5"/>
      <c r="BG104" s="2"/>
      <c r="BH104" s="5"/>
      <c r="BI104" s="2"/>
      <c r="BJ104" s="5"/>
      <c r="BK104" s="2"/>
      <c r="BL104" s="5"/>
      <c r="BM104" s="1"/>
      <c r="BN104" s="5"/>
      <c r="BO104" s="2"/>
      <c r="BP104" s="5"/>
      <c r="BQ104" s="2"/>
      <c r="BR104" s="5"/>
      <c r="BS104" s="1"/>
      <c r="BT104" s="2"/>
      <c r="BU104" s="21"/>
      <c r="BV104" s="21"/>
      <c r="BW104" s="21"/>
      <c r="BX104" s="21"/>
      <c r="BY104" s="2"/>
      <c r="BZ104" s="5"/>
      <c r="CA104" s="2"/>
      <c r="CB104" s="5"/>
      <c r="CC104" s="2"/>
      <c r="CD104" s="5"/>
      <c r="CE104" s="2"/>
      <c r="CF104" s="5"/>
      <c r="CG104" s="2"/>
      <c r="CH104" s="5"/>
      <c r="CI104" s="2"/>
      <c r="CJ104" s="5"/>
      <c r="CK104" s="2"/>
      <c r="CL104" s="5"/>
      <c r="CM104" s="2"/>
      <c r="CN104" s="5"/>
      <c r="CO104" s="2"/>
      <c r="CP104" s="5"/>
      <c r="CQ104" s="2"/>
      <c r="CR104" s="5"/>
      <c r="CS104" s="2"/>
      <c r="CT104" s="5"/>
      <c r="CU104" s="2"/>
      <c r="CV104" s="5"/>
      <c r="CW104" s="2"/>
      <c r="CX104" s="5"/>
      <c r="CY104" s="2"/>
      <c r="CZ104" s="5"/>
      <c r="DA104" s="2"/>
      <c r="DB104" s="5"/>
      <c r="DC104" s="2"/>
      <c r="DD104" s="5"/>
      <c r="DE104" s="2"/>
      <c r="DF104" s="5"/>
      <c r="DG104" s="21"/>
      <c r="DH104" s="5"/>
      <c r="DI104" s="2"/>
      <c r="DJ104" s="5"/>
      <c r="DK104" s="35"/>
      <c r="DL104" s="5"/>
      <c r="DM104" s="35"/>
      <c r="DN104" s="5"/>
      <c r="DO104" s="2"/>
      <c r="DP104" s="2"/>
      <c r="DQ104" s="2"/>
      <c r="DR104" s="2"/>
      <c r="DS104" s="1"/>
      <c r="DT104" s="5"/>
      <c r="DU104" s="2"/>
      <c r="DV104" s="2"/>
      <c r="DW104" s="2"/>
      <c r="DX104" s="1"/>
      <c r="DY104" s="1"/>
      <c r="DZ104" s="5"/>
      <c r="EA104" s="2"/>
      <c r="EB104" s="2"/>
      <c r="EC104" s="2"/>
      <c r="ED104" s="2"/>
      <c r="EE104" s="2"/>
      <c r="EF104" s="2"/>
      <c r="EG104" s="2"/>
      <c r="EH104" s="2"/>
      <c r="EI104" s="2"/>
      <c r="EJ104" s="2"/>
      <c r="EK104" s="2"/>
      <c r="EL104" s="5"/>
      <c r="EM104" s="1"/>
      <c r="EN104" s="2"/>
      <c r="EO104" s="2"/>
      <c r="EP104" s="2"/>
      <c r="EQ104" s="2"/>
      <c r="ES104" s="796"/>
      <c r="EU104" s="290" t="e">
        <f>SUM(DO104:EK104)+BI104+SUMIF(#REF!,1,AS104:AX104)</f>
        <v>#REF!</v>
      </c>
      <c r="EV104" s="290" t="e">
        <f>SUM(DO104:EK104)+SUMIF(#REF!,1,AS104:AX104)+SUMIF(#REF!,1,BC104:BH104)+IF(IDENT!$R$19="NON",SUM('3-SA'!BA104:BB104),0)+IF(IDENT!$R$20="NON",SUM('3-SA'!CA104:CB104,'3-SA'!DA104:DL104),0)+IF(IDENT!$R$21="NON",SUM('3-SA'!BM104:BZ104),0)</f>
        <v>#REF!</v>
      </c>
    </row>
    <row r="105" spans="1:152" x14ac:dyDescent="0.25">
      <c r="A105" s="46"/>
      <c r="B105" s="263" t="s">
        <v>1648</v>
      </c>
      <c r="C105" s="263" t="s">
        <v>1044</v>
      </c>
      <c r="D105" s="40">
        <v>61228</v>
      </c>
      <c r="E105" s="54" t="s">
        <v>1031</v>
      </c>
      <c r="F105" s="12"/>
      <c r="G105" s="12"/>
      <c r="H105" s="454"/>
      <c r="I105" s="1"/>
      <c r="J105" s="1"/>
      <c r="K105" s="1"/>
      <c r="L105" s="1"/>
      <c r="M105" s="1"/>
      <c r="N105" s="1"/>
      <c r="O105" s="1"/>
      <c r="P105" s="1"/>
      <c r="Q105" s="1"/>
      <c r="R105" s="1"/>
      <c r="S105" s="1"/>
      <c r="T105" s="1"/>
      <c r="U105" s="1"/>
      <c r="V105" s="1"/>
      <c r="W105" s="86"/>
      <c r="X105" s="1"/>
      <c r="Y105" s="1"/>
      <c r="Z105" s="1"/>
      <c r="AA105" s="1"/>
      <c r="AB105" s="1"/>
      <c r="AC105" s="1"/>
      <c r="AD105" s="2"/>
      <c r="AE105" s="1"/>
      <c r="AF105" s="1"/>
      <c r="AG105" s="1"/>
      <c r="AH105" s="1"/>
      <c r="AI105" s="1"/>
      <c r="AJ105" s="1"/>
      <c r="AK105" s="1"/>
      <c r="AL105" s="1"/>
      <c r="AM105" s="1"/>
      <c r="AN105" s="1"/>
      <c r="AO105" s="1"/>
      <c r="AP105" s="81" t="str">
        <f>IF(OR(IDENT!$R$4="Fusionné",IDENT!$R$4="ENC"),VLOOKUP('3-SA'!D105,'[1]2-CB'!$Q$108:$U$116,3,0),"Cellule à saisir")</f>
        <v>Cellule à saisir</v>
      </c>
      <c r="AQ105" s="1"/>
      <c r="AR105" s="5"/>
      <c r="AS105" s="27"/>
      <c r="AT105" s="5"/>
      <c r="AU105" s="27"/>
      <c r="AV105" s="5"/>
      <c r="AW105" s="2"/>
      <c r="AX105" s="5"/>
      <c r="AY105" s="27"/>
      <c r="AZ105" s="5"/>
      <c r="BA105" s="1"/>
      <c r="BB105" s="5"/>
      <c r="BC105" s="47"/>
      <c r="BD105" s="5"/>
      <c r="BE105" s="1"/>
      <c r="BF105" s="5"/>
      <c r="BG105" s="1"/>
      <c r="BH105" s="5"/>
      <c r="BI105" s="1"/>
      <c r="BJ105" s="5"/>
      <c r="BK105" s="1"/>
      <c r="BL105" s="5"/>
      <c r="BM105" s="1"/>
      <c r="BN105" s="5"/>
      <c r="BO105" s="2"/>
      <c r="BP105" s="5"/>
      <c r="BQ105" s="1"/>
      <c r="BR105" s="5"/>
      <c r="BS105" s="2"/>
      <c r="BT105" s="2"/>
      <c r="BU105" s="21"/>
      <c r="BV105" s="21"/>
      <c r="BW105" s="21"/>
      <c r="BX105" s="21"/>
      <c r="BY105" s="1"/>
      <c r="BZ105" s="5"/>
      <c r="CA105" s="1"/>
      <c r="CB105" s="5"/>
      <c r="CC105" s="1"/>
      <c r="CD105" s="5"/>
      <c r="CE105" s="1"/>
      <c r="CF105" s="5"/>
      <c r="CG105" s="1"/>
      <c r="CH105" s="5"/>
      <c r="CI105" s="1"/>
      <c r="CJ105" s="5"/>
      <c r="CK105" s="2"/>
      <c r="CL105" s="5"/>
      <c r="CM105" s="2"/>
      <c r="CN105" s="5"/>
      <c r="CO105" s="1"/>
      <c r="CP105" s="5"/>
      <c r="CQ105" s="2"/>
      <c r="CR105" s="5"/>
      <c r="CS105" s="1"/>
      <c r="CT105" s="5"/>
      <c r="CU105" s="1"/>
      <c r="CV105" s="5"/>
      <c r="CW105" s="1"/>
      <c r="CX105" s="5"/>
      <c r="CY105" s="2"/>
      <c r="CZ105" s="5"/>
      <c r="DA105" s="1"/>
      <c r="DB105" s="5"/>
      <c r="DC105" s="1"/>
      <c r="DD105" s="5"/>
      <c r="DE105" s="2"/>
      <c r="DF105" s="5"/>
      <c r="DG105" s="27"/>
      <c r="DH105" s="5"/>
      <c r="DI105" s="1"/>
      <c r="DJ105" s="5"/>
      <c r="DK105" s="47"/>
      <c r="DL105" s="5"/>
      <c r="DM105" s="47"/>
      <c r="DN105" s="5"/>
      <c r="DO105" s="2"/>
      <c r="DP105" s="1"/>
      <c r="DQ105" s="1"/>
      <c r="DR105" s="1"/>
      <c r="DS105" s="1"/>
      <c r="DT105" s="5"/>
      <c r="DU105" s="1"/>
      <c r="DV105" s="1"/>
      <c r="DW105" s="1"/>
      <c r="DX105" s="1"/>
      <c r="DY105" s="1"/>
      <c r="DZ105" s="5"/>
      <c r="EA105" s="1"/>
      <c r="EB105" s="1"/>
      <c r="EC105" s="1"/>
      <c r="ED105" s="1"/>
      <c r="EE105" s="1"/>
      <c r="EF105" s="1"/>
      <c r="EG105" s="1"/>
      <c r="EH105" s="1"/>
      <c r="EI105" s="1"/>
      <c r="EJ105" s="1"/>
      <c r="EK105" s="1"/>
      <c r="EL105" s="5"/>
      <c r="EM105" s="1"/>
      <c r="EN105" s="2"/>
      <c r="EO105" s="2"/>
      <c r="EP105" s="2"/>
      <c r="EQ105" s="2"/>
      <c r="ES105" s="796"/>
      <c r="EU105" s="290" t="e">
        <f>SUM(DO105:EK105)+BI105+SUMIF(#REF!,1,AS105:AX105)</f>
        <v>#REF!</v>
      </c>
      <c r="EV105" s="290" t="e">
        <f>SUM(DO105:EK105)+SUMIF(#REF!,1,AS105:AX105)+SUMIF(#REF!,1,BC105:BH105)+IF(IDENT!$R$19="NON",SUM('3-SA'!BA105:BB105),0)+IF(IDENT!$R$20="NON",SUM('3-SA'!CA105:CB105,'3-SA'!DA105:DL105),0)+IF(IDENT!$R$21="NON",SUM('3-SA'!BM105:BZ105),0)</f>
        <v>#REF!</v>
      </c>
    </row>
    <row r="106" spans="1:152" ht="20.399999999999999" x14ac:dyDescent="0.25">
      <c r="A106" s="46"/>
      <c r="B106" s="263" t="s">
        <v>1648</v>
      </c>
      <c r="C106" s="263" t="s">
        <v>1044</v>
      </c>
      <c r="D106" s="305" t="s">
        <v>1234</v>
      </c>
      <c r="E106" s="54" t="s">
        <v>1498</v>
      </c>
      <c r="F106" s="12"/>
      <c r="G106" s="12"/>
      <c r="H106" s="454"/>
      <c r="I106" s="1"/>
      <c r="J106" s="1"/>
      <c r="K106" s="1"/>
      <c r="L106" s="1"/>
      <c r="M106" s="1"/>
      <c r="N106" s="1"/>
      <c r="O106" s="1"/>
      <c r="P106" s="2"/>
      <c r="Q106" s="2"/>
      <c r="R106" s="2"/>
      <c r="S106" s="2"/>
      <c r="T106" s="2"/>
      <c r="U106" s="1"/>
      <c r="V106" s="1"/>
      <c r="W106" s="1"/>
      <c r="X106" s="1"/>
      <c r="Y106" s="1"/>
      <c r="Z106" s="1"/>
      <c r="AA106" s="1"/>
      <c r="AB106" s="1"/>
      <c r="AC106" s="1"/>
      <c r="AD106" s="2"/>
      <c r="AE106" s="1"/>
      <c r="AF106" s="1"/>
      <c r="AG106" s="1"/>
      <c r="AH106" s="1"/>
      <c r="AI106" s="1"/>
      <c r="AJ106" s="1"/>
      <c r="AK106" s="1"/>
      <c r="AL106" s="1"/>
      <c r="AM106" s="1"/>
      <c r="AN106" s="1"/>
      <c r="AO106" s="1"/>
      <c r="AP106" s="81" t="str">
        <f>IF(OR(IDENT!$R$4="Fusionné",IDENT!$R$4="ENC"),VLOOKUP('3-SA'!D106,'[1]2-CB'!$Q$108:$U$116,3,0),"Cellule à saisir")</f>
        <v>Cellule à saisir</v>
      </c>
      <c r="AQ106" s="1"/>
      <c r="AR106" s="5"/>
      <c r="AS106" s="27"/>
      <c r="AT106" s="5"/>
      <c r="AU106" s="27"/>
      <c r="AV106" s="5"/>
      <c r="AW106" s="2"/>
      <c r="AX106" s="5"/>
      <c r="AY106" s="27"/>
      <c r="AZ106" s="5"/>
      <c r="BA106" s="1"/>
      <c r="BB106" s="5"/>
      <c r="BC106" s="47"/>
      <c r="BD106" s="5"/>
      <c r="BE106" s="1"/>
      <c r="BF106" s="5"/>
      <c r="BG106" s="1"/>
      <c r="BH106" s="5"/>
      <c r="BI106" s="1"/>
      <c r="BJ106" s="5"/>
      <c r="BK106" s="1"/>
      <c r="BL106" s="5"/>
      <c r="BM106" s="1"/>
      <c r="BN106" s="5"/>
      <c r="BO106" s="2"/>
      <c r="BP106" s="5"/>
      <c r="BQ106" s="2"/>
      <c r="BR106" s="5"/>
      <c r="BS106" s="1"/>
      <c r="BT106" s="2"/>
      <c r="BU106" s="2"/>
      <c r="BV106" s="2"/>
      <c r="BW106" s="2"/>
      <c r="BX106" s="2"/>
      <c r="BY106" s="2"/>
      <c r="BZ106" s="5"/>
      <c r="CA106" s="1"/>
      <c r="CB106" s="5"/>
      <c r="CC106" s="1"/>
      <c r="CD106" s="5"/>
      <c r="CE106" s="1"/>
      <c r="CF106" s="5"/>
      <c r="CG106" s="1"/>
      <c r="CH106" s="5"/>
      <c r="CI106" s="1"/>
      <c r="CJ106" s="5"/>
      <c r="CK106" s="2"/>
      <c r="CL106" s="5"/>
      <c r="CM106" s="2"/>
      <c r="CN106" s="5"/>
      <c r="CO106" s="1"/>
      <c r="CP106" s="5"/>
      <c r="CQ106" s="2"/>
      <c r="CR106" s="5"/>
      <c r="CS106" s="1"/>
      <c r="CT106" s="5"/>
      <c r="CU106" s="1"/>
      <c r="CV106" s="5"/>
      <c r="CW106" s="1"/>
      <c r="CX106" s="5"/>
      <c r="CY106" s="2"/>
      <c r="CZ106" s="5"/>
      <c r="DA106" s="1"/>
      <c r="DB106" s="5"/>
      <c r="DC106" s="1"/>
      <c r="DD106" s="5"/>
      <c r="DE106" s="2"/>
      <c r="DF106" s="5"/>
      <c r="DG106" s="27"/>
      <c r="DH106" s="5"/>
      <c r="DI106" s="1"/>
      <c r="DJ106" s="5"/>
      <c r="DK106" s="47"/>
      <c r="DL106" s="5"/>
      <c r="DM106" s="47"/>
      <c r="DN106" s="5"/>
      <c r="DO106" s="1"/>
      <c r="DP106" s="1"/>
      <c r="DQ106" s="1"/>
      <c r="DR106" s="1"/>
      <c r="DS106" s="1"/>
      <c r="DT106" s="5"/>
      <c r="DU106" s="1"/>
      <c r="DV106" s="1"/>
      <c r="DW106" s="1"/>
      <c r="DX106" s="1"/>
      <c r="DY106" s="1"/>
      <c r="DZ106" s="5"/>
      <c r="EA106" s="1"/>
      <c r="EB106" s="1"/>
      <c r="EC106" s="1"/>
      <c r="ED106" s="1"/>
      <c r="EE106" s="1"/>
      <c r="EF106" s="1"/>
      <c r="EG106" s="1"/>
      <c r="EH106" s="1"/>
      <c r="EI106" s="1"/>
      <c r="EJ106" s="1"/>
      <c r="EK106" s="1"/>
      <c r="EL106" s="5"/>
      <c r="EM106" s="1"/>
      <c r="EN106" s="2"/>
      <c r="EO106" s="2"/>
      <c r="EP106" s="2"/>
      <c r="EQ106" s="2"/>
      <c r="ES106" s="796"/>
      <c r="EU106" s="290" t="e">
        <f>SUM(DO106:EK106)+BI106+SUMIF(#REF!,1,AS106:AX106)</f>
        <v>#REF!</v>
      </c>
      <c r="EV106" s="290" t="e">
        <f>SUM(DO106:EK106)+SUMIF(#REF!,1,AS106:AX106)+SUMIF(#REF!,1,BC106:BH106)+IF(IDENT!$R$19="NON",SUM('3-SA'!BA106:BB106),0)+IF(IDENT!$R$20="NON",SUM('3-SA'!CA106:CB106,'3-SA'!DA106:DL106),0)+IF(IDENT!$R$21="NON",SUM('3-SA'!BM106:BZ106),0)</f>
        <v>#REF!</v>
      </c>
    </row>
    <row r="107" spans="1:152" ht="20.399999999999999" x14ac:dyDescent="0.25">
      <c r="A107" s="46"/>
      <c r="B107" s="263" t="s">
        <v>1964</v>
      </c>
      <c r="C107" s="263" t="s">
        <v>1964</v>
      </c>
      <c r="D107" s="305" t="s">
        <v>208</v>
      </c>
      <c r="E107" s="54" t="s">
        <v>2170</v>
      </c>
      <c r="F107" s="12"/>
      <c r="G107" s="12"/>
      <c r="H107" s="454"/>
      <c r="I107" s="1"/>
      <c r="J107" s="1"/>
      <c r="K107" s="1"/>
      <c r="L107" s="1"/>
      <c r="M107" s="1"/>
      <c r="N107" s="1"/>
      <c r="O107" s="1"/>
      <c r="P107" s="1"/>
      <c r="Q107" s="1"/>
      <c r="R107" s="1"/>
      <c r="S107" s="1"/>
      <c r="T107" s="1"/>
      <c r="U107" s="1"/>
      <c r="V107" s="1"/>
      <c r="W107" s="1"/>
      <c r="X107" s="1"/>
      <c r="Y107" s="1"/>
      <c r="Z107" s="1"/>
      <c r="AA107" s="1"/>
      <c r="AB107" s="1"/>
      <c r="AC107" s="1"/>
      <c r="AD107" s="2"/>
      <c r="AE107" s="1"/>
      <c r="AF107" s="1"/>
      <c r="AG107" s="1"/>
      <c r="AH107" s="1"/>
      <c r="AI107" s="1"/>
      <c r="AJ107" s="1"/>
      <c r="AK107" s="1"/>
      <c r="AL107" s="1"/>
      <c r="AM107" s="1"/>
      <c r="AN107" s="1"/>
      <c r="AO107" s="1"/>
      <c r="AP107" s="81" t="str">
        <f>IF(OR(IDENT!$R$4="Fusionné",IDENT!$R$4="ENC"),VLOOKUP('3-SA'!D107,'[1]2-CB'!$Q$108:$U$116,3,0),"Cellule à saisir")</f>
        <v>Cellule à saisir</v>
      </c>
      <c r="AQ107" s="1"/>
      <c r="AR107" s="5"/>
      <c r="AS107" s="21"/>
      <c r="AT107" s="5"/>
      <c r="AU107" s="21"/>
      <c r="AV107" s="5"/>
      <c r="AW107" s="2"/>
      <c r="AX107" s="5"/>
      <c r="AY107" s="27"/>
      <c r="AZ107" s="5"/>
      <c r="BA107" s="2"/>
      <c r="BB107" s="5"/>
      <c r="BC107" s="35"/>
      <c r="BD107" s="5"/>
      <c r="BE107" s="2"/>
      <c r="BF107" s="5"/>
      <c r="BG107" s="2"/>
      <c r="BH107" s="5"/>
      <c r="BI107" s="2"/>
      <c r="BJ107" s="5"/>
      <c r="BK107" s="2"/>
      <c r="BL107" s="5"/>
      <c r="BM107" s="2"/>
      <c r="BN107" s="5"/>
      <c r="BO107" s="2"/>
      <c r="BP107" s="5"/>
      <c r="BQ107" s="2"/>
      <c r="BR107" s="5"/>
      <c r="BS107" s="2"/>
      <c r="BT107" s="2"/>
      <c r="BU107" s="2"/>
      <c r="BV107" s="2"/>
      <c r="BW107" s="2"/>
      <c r="BX107" s="2"/>
      <c r="BY107" s="2"/>
      <c r="BZ107" s="5"/>
      <c r="CA107" s="2"/>
      <c r="CB107" s="5"/>
      <c r="CC107" s="2"/>
      <c r="CD107" s="5"/>
      <c r="CE107" s="2"/>
      <c r="CF107" s="5"/>
      <c r="CG107" s="2"/>
      <c r="CH107" s="5"/>
      <c r="CI107" s="1"/>
      <c r="CJ107" s="5"/>
      <c r="CK107" s="2"/>
      <c r="CL107" s="5"/>
      <c r="CM107" s="2"/>
      <c r="CN107" s="5"/>
      <c r="CO107" s="1"/>
      <c r="CP107" s="5"/>
      <c r="CQ107" s="2"/>
      <c r="CR107" s="5"/>
      <c r="CS107" s="1"/>
      <c r="CT107" s="5"/>
      <c r="CU107" s="1"/>
      <c r="CV107" s="5"/>
      <c r="CW107" s="1"/>
      <c r="CX107" s="5"/>
      <c r="CY107" s="2"/>
      <c r="CZ107" s="5"/>
      <c r="DA107" s="1"/>
      <c r="DB107" s="5"/>
      <c r="DC107" s="1"/>
      <c r="DD107" s="5"/>
      <c r="DE107" s="2"/>
      <c r="DF107" s="5"/>
      <c r="DG107" s="27"/>
      <c r="DH107" s="5"/>
      <c r="DI107" s="1"/>
      <c r="DJ107" s="5"/>
      <c r="DK107" s="47"/>
      <c r="DL107" s="5"/>
      <c r="DM107" s="47"/>
      <c r="DN107" s="5"/>
      <c r="DO107" s="1"/>
      <c r="DP107" s="1"/>
      <c r="DQ107" s="1"/>
      <c r="DR107" s="1"/>
      <c r="DS107" s="1"/>
      <c r="DT107" s="5"/>
      <c r="DU107" s="2"/>
      <c r="DV107" s="1"/>
      <c r="DW107" s="1"/>
      <c r="DX107" s="35"/>
      <c r="DY107" s="1"/>
      <c r="DZ107" s="5"/>
      <c r="EA107" s="1"/>
      <c r="EB107" s="1"/>
      <c r="EC107" s="1"/>
      <c r="ED107" s="1"/>
      <c r="EE107" s="1"/>
      <c r="EF107" s="1"/>
      <c r="EG107" s="1"/>
      <c r="EH107" s="1"/>
      <c r="EI107" s="1"/>
      <c r="EJ107" s="1"/>
      <c r="EK107" s="1"/>
      <c r="EL107" s="5"/>
      <c r="EM107" s="1"/>
      <c r="EN107" s="2"/>
      <c r="EO107" s="2"/>
      <c r="EP107" s="2"/>
      <c r="EQ107" s="2"/>
      <c r="ES107" s="796"/>
      <c r="EU107" s="290" t="e">
        <f>SUM(DO107:EK107)+BI107+SUMIF(#REF!,1,AS107:AX107)</f>
        <v>#REF!</v>
      </c>
      <c r="EV107" s="290" t="e">
        <f>SUM(DO107:EK107)+SUMIF(#REF!,1,AS107:AX107)+SUMIF(#REF!,1,BC107:BH107)+IF(IDENT!$R$19="NON",SUM('3-SA'!BA107:BB107),0)+IF(IDENT!$R$20="NON",SUM('3-SA'!CA107:CB107,'3-SA'!DA107:DL107),0)+IF(IDENT!$R$21="NON",SUM('3-SA'!BM107:BZ107),0)</f>
        <v>#REF!</v>
      </c>
    </row>
    <row r="108" spans="1:152" x14ac:dyDescent="0.25">
      <c r="A108" s="46"/>
      <c r="B108" s="263" t="s">
        <v>1837</v>
      </c>
      <c r="C108" s="263" t="s">
        <v>1964</v>
      </c>
      <c r="D108" s="54">
        <v>61232</v>
      </c>
      <c r="E108" s="54" t="s">
        <v>1201</v>
      </c>
      <c r="F108" s="12"/>
      <c r="G108" s="12"/>
      <c r="H108" s="454"/>
      <c r="I108" s="1"/>
      <c r="J108" s="1"/>
      <c r="K108" s="1"/>
      <c r="L108" s="1"/>
      <c r="M108" s="1"/>
      <c r="N108" s="1"/>
      <c r="O108" s="1"/>
      <c r="P108" s="1"/>
      <c r="Q108" s="1"/>
      <c r="R108" s="1"/>
      <c r="S108" s="1"/>
      <c r="T108" s="1"/>
      <c r="U108" s="1"/>
      <c r="V108" s="1"/>
      <c r="W108" s="1"/>
      <c r="X108" s="1"/>
      <c r="Y108" s="1"/>
      <c r="Z108" s="1"/>
      <c r="AA108" s="1"/>
      <c r="AB108" s="1"/>
      <c r="AC108" s="1"/>
      <c r="AD108" s="2"/>
      <c r="AE108" s="1"/>
      <c r="AF108" s="1"/>
      <c r="AG108" s="1"/>
      <c r="AH108" s="1"/>
      <c r="AI108" s="1"/>
      <c r="AJ108" s="1"/>
      <c r="AK108" s="1"/>
      <c r="AL108" s="1"/>
      <c r="AM108" s="1"/>
      <c r="AN108" s="1"/>
      <c r="AO108" s="1"/>
      <c r="AP108" s="81" t="str">
        <f>IF(OR(IDENT!$R$4="Fusionné",IDENT!$R$4="ENC"),VLOOKUP('3-SA'!D108,'[1]2-CB'!$Q$108:$U$116,3,0),"Cellule à saisir")</f>
        <v>Cellule à saisir</v>
      </c>
      <c r="AQ108" s="1"/>
      <c r="AR108" s="5"/>
      <c r="AS108" s="21"/>
      <c r="AT108" s="5"/>
      <c r="AU108" s="21"/>
      <c r="AV108" s="5"/>
      <c r="AW108" s="2"/>
      <c r="AX108" s="5"/>
      <c r="AY108" s="21"/>
      <c r="AZ108" s="5"/>
      <c r="BA108" s="2"/>
      <c r="BB108" s="5"/>
      <c r="BC108" s="35"/>
      <c r="BD108" s="5"/>
      <c r="BE108" s="2"/>
      <c r="BF108" s="5"/>
      <c r="BG108" s="2"/>
      <c r="BH108" s="5"/>
      <c r="BI108" s="2"/>
      <c r="BJ108" s="5"/>
      <c r="BK108" s="2"/>
      <c r="BL108" s="5"/>
      <c r="BM108" s="2"/>
      <c r="BN108" s="5"/>
      <c r="BO108" s="2"/>
      <c r="BP108" s="5"/>
      <c r="BQ108" s="2"/>
      <c r="BR108" s="5"/>
      <c r="BS108" s="2"/>
      <c r="BT108" s="2"/>
      <c r="BU108" s="2"/>
      <c r="BV108" s="2"/>
      <c r="BW108" s="2"/>
      <c r="BX108" s="2"/>
      <c r="BY108" s="2"/>
      <c r="BZ108" s="5"/>
      <c r="CA108" s="2"/>
      <c r="CB108" s="5"/>
      <c r="CC108" s="2"/>
      <c r="CD108" s="5"/>
      <c r="CE108" s="2"/>
      <c r="CF108" s="5"/>
      <c r="CG108" s="2"/>
      <c r="CH108" s="5"/>
      <c r="CI108" s="2"/>
      <c r="CJ108" s="5"/>
      <c r="CK108" s="2"/>
      <c r="CL108" s="5"/>
      <c r="CM108" s="2"/>
      <c r="CN108" s="5"/>
      <c r="CO108" s="2"/>
      <c r="CP108" s="5"/>
      <c r="CQ108" s="2"/>
      <c r="CR108" s="5"/>
      <c r="CS108" s="2"/>
      <c r="CT108" s="5"/>
      <c r="CU108" s="2"/>
      <c r="CV108" s="5"/>
      <c r="CW108" s="2"/>
      <c r="CX108" s="5"/>
      <c r="CY108" s="2"/>
      <c r="CZ108" s="5"/>
      <c r="DA108" s="2"/>
      <c r="DB108" s="5"/>
      <c r="DC108" s="2"/>
      <c r="DD108" s="5"/>
      <c r="DE108" s="2"/>
      <c r="DF108" s="5"/>
      <c r="DG108" s="21"/>
      <c r="DH108" s="5"/>
      <c r="DI108" s="2"/>
      <c r="DJ108" s="5"/>
      <c r="DK108" s="35"/>
      <c r="DL108" s="5"/>
      <c r="DM108" s="35"/>
      <c r="DN108" s="5"/>
      <c r="DO108" s="2"/>
      <c r="DP108" s="2"/>
      <c r="DQ108" s="2"/>
      <c r="DR108" s="2"/>
      <c r="DS108" s="1"/>
      <c r="DT108" s="5"/>
      <c r="DU108" s="2"/>
      <c r="DV108" s="2"/>
      <c r="DW108" s="2"/>
      <c r="DX108" s="35"/>
      <c r="DY108" s="2"/>
      <c r="DZ108" s="5"/>
      <c r="EA108" s="2"/>
      <c r="EB108" s="2"/>
      <c r="EC108" s="2"/>
      <c r="ED108" s="2"/>
      <c r="EE108" s="2"/>
      <c r="EF108" s="2"/>
      <c r="EG108" s="2"/>
      <c r="EH108" s="2"/>
      <c r="EI108" s="2"/>
      <c r="EJ108" s="2"/>
      <c r="EK108" s="2"/>
      <c r="EL108" s="5"/>
      <c r="EM108" s="1"/>
      <c r="EN108" s="2"/>
      <c r="EO108" s="2"/>
      <c r="EP108" s="2"/>
      <c r="EQ108" s="2"/>
      <c r="ES108" s="796"/>
      <c r="EU108" s="290" t="e">
        <f>SUM(DO108:EK108)+BI108+SUMIF(#REF!,1,AS108:AX108)</f>
        <v>#REF!</v>
      </c>
      <c r="EV108" s="290" t="e">
        <f>SUM(DO108:EK108)+SUMIF(#REF!,1,AS108:AX108)+SUMIF(#REF!,1,BC108:BH108)+IF(IDENT!$R$19="NON",SUM('3-SA'!BA108:BB108),0)+IF(IDENT!$R$20="NON",SUM('3-SA'!CA108:CB108,'3-SA'!DA108:DL108),0)+IF(IDENT!$R$21="NON",SUM('3-SA'!BM108:BZ108),0)</f>
        <v>#REF!</v>
      </c>
    </row>
    <row r="109" spans="1:152" x14ac:dyDescent="0.25">
      <c r="A109" s="46"/>
      <c r="B109" s="263" t="s">
        <v>1837</v>
      </c>
      <c r="C109" s="263" t="s">
        <v>1964</v>
      </c>
      <c r="D109" s="190">
        <v>6125</v>
      </c>
      <c r="E109" s="54" t="s">
        <v>1489</v>
      </c>
      <c r="F109" s="12"/>
      <c r="G109" s="12"/>
      <c r="H109" s="454"/>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1"/>
      <c r="AH109" s="2"/>
      <c r="AI109" s="2"/>
      <c r="AJ109" s="2"/>
      <c r="AK109" s="2"/>
      <c r="AL109" s="2"/>
      <c r="AM109" s="2"/>
      <c r="AN109" s="2"/>
      <c r="AO109" s="2"/>
      <c r="AP109" s="81" t="str">
        <f>IF(IDENT!$R$4="Fusionné",VLOOKUP('3-SA'!D109,'[1]2-CB'!$Q$108:$U$116,3,0),"Cellule à saisir")</f>
        <v>Cellule à saisir</v>
      </c>
      <c r="AQ109" s="81" t="str">
        <f>IF(IDENT!$R$4="Fusionné",VLOOKUP('3-SA'!D109,'[1]2-CB'!$Q$108:$U$116,5,0)-SUM(BE109:BJ109)-DU109-DV109-SUM(DC109:DD109)-SUM(CI109:CP109)-SUM(CU109:CZ109),"Cellule à saisir")</f>
        <v>Cellule à saisir</v>
      </c>
      <c r="AR109" s="5"/>
      <c r="AS109" s="21"/>
      <c r="AT109" s="5"/>
      <c r="AU109" s="21"/>
      <c r="AV109" s="5"/>
      <c r="AW109" s="2"/>
      <c r="AX109" s="5"/>
      <c r="AY109" s="21"/>
      <c r="AZ109" s="5"/>
      <c r="BA109" s="2"/>
      <c r="BB109" s="5"/>
      <c r="BC109" s="35"/>
      <c r="BD109" s="5"/>
      <c r="BE109" s="2"/>
      <c r="BF109" s="5"/>
      <c r="BG109" s="2"/>
      <c r="BH109" s="5"/>
      <c r="BI109" s="2"/>
      <c r="BJ109" s="5"/>
      <c r="BK109" s="2"/>
      <c r="BL109" s="5"/>
      <c r="BM109" s="2"/>
      <c r="BN109" s="5"/>
      <c r="BO109" s="2"/>
      <c r="BP109" s="5"/>
      <c r="BQ109" s="2"/>
      <c r="BR109" s="5"/>
      <c r="BS109" s="2"/>
      <c r="BT109" s="2"/>
      <c r="BU109" s="2"/>
      <c r="BV109" s="2"/>
      <c r="BW109" s="2"/>
      <c r="BX109" s="2"/>
      <c r="BY109" s="2"/>
      <c r="BZ109" s="5"/>
      <c r="CA109" s="2"/>
      <c r="CB109" s="5"/>
      <c r="CC109" s="2"/>
      <c r="CD109" s="5"/>
      <c r="CE109" s="2"/>
      <c r="CF109" s="5"/>
      <c r="CG109" s="2"/>
      <c r="CH109" s="5"/>
      <c r="CI109" s="2"/>
      <c r="CJ109" s="5"/>
      <c r="CK109" s="2"/>
      <c r="CL109" s="5"/>
      <c r="CM109" s="2"/>
      <c r="CN109" s="5"/>
      <c r="CO109" s="2"/>
      <c r="CP109" s="5"/>
      <c r="CQ109" s="2"/>
      <c r="CR109" s="5"/>
      <c r="CS109" s="2"/>
      <c r="CT109" s="5"/>
      <c r="CU109" s="2"/>
      <c r="CV109" s="5"/>
      <c r="CW109" s="2"/>
      <c r="CX109" s="5"/>
      <c r="CY109" s="2"/>
      <c r="CZ109" s="5"/>
      <c r="DA109" s="2"/>
      <c r="DB109" s="5"/>
      <c r="DC109" s="2"/>
      <c r="DD109" s="5"/>
      <c r="DE109" s="2"/>
      <c r="DF109" s="5"/>
      <c r="DG109" s="21"/>
      <c r="DH109" s="5"/>
      <c r="DI109" s="2"/>
      <c r="DJ109" s="5"/>
      <c r="DK109" s="35"/>
      <c r="DL109" s="5"/>
      <c r="DM109" s="35"/>
      <c r="DN109" s="5"/>
      <c r="DO109" s="2"/>
      <c r="DP109" s="2"/>
      <c r="DQ109" s="2"/>
      <c r="DR109" s="2"/>
      <c r="DS109" s="2"/>
      <c r="DT109" s="5"/>
      <c r="DU109" s="2"/>
      <c r="DV109" s="2"/>
      <c r="DW109" s="2"/>
      <c r="DX109" s="2"/>
      <c r="DY109" s="2"/>
      <c r="DZ109" s="5"/>
      <c r="EA109" s="2"/>
      <c r="EB109" s="2"/>
      <c r="EC109" s="2"/>
      <c r="ED109" s="2"/>
      <c r="EE109" s="2"/>
      <c r="EF109" s="2"/>
      <c r="EG109" s="2"/>
      <c r="EH109" s="2"/>
      <c r="EI109" s="2"/>
      <c r="EJ109" s="2"/>
      <c r="EK109" s="2"/>
      <c r="EL109" s="5"/>
      <c r="EM109" s="1"/>
      <c r="EN109" s="2"/>
      <c r="EO109" s="2"/>
      <c r="EP109" s="2"/>
      <c r="EQ109" s="2"/>
      <c r="ES109" s="796"/>
      <c r="EU109" s="290" t="e">
        <f>SUM(DO109:EK109)+BI109+SUMIF(#REF!,1,AS109:AX109)</f>
        <v>#REF!</v>
      </c>
      <c r="EV109" s="290" t="e">
        <f>SUM(DO109:EK109)+SUMIF(#REF!,1,AS109:AX109)+SUMIF(#REF!,1,BC109:BH109)+IF(IDENT!$R$19="NON",SUM('3-SA'!BA109:BB109),0)+IF(IDENT!$R$20="NON",SUM('3-SA'!CA109:CB109,'3-SA'!DA109:DL109),0)+IF(IDENT!$R$21="NON",SUM('3-SA'!BM109:BZ109),0)</f>
        <v>#REF!</v>
      </c>
    </row>
    <row r="110" spans="1:152" x14ac:dyDescent="0.25">
      <c r="A110" s="46">
        <v>0</v>
      </c>
      <c r="B110" s="263"/>
      <c r="C110" s="263"/>
      <c r="D110" s="143" t="s">
        <v>1167</v>
      </c>
      <c r="E110" s="143" t="s">
        <v>2733</v>
      </c>
      <c r="F110" s="12"/>
      <c r="G110" s="12"/>
      <c r="H110" s="454"/>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1"/>
      <c r="AH110" s="2"/>
      <c r="AI110" s="2"/>
      <c r="AJ110" s="2"/>
      <c r="AK110" s="2"/>
      <c r="AL110" s="2"/>
      <c r="AM110" s="2"/>
      <c r="AN110" s="2"/>
      <c r="AO110" s="2"/>
      <c r="AP110" s="81" t="str">
        <f>IF(OR(IDENT!$R$4="Fusionné",IDENT!$R$4="ENC"),VLOOKUP('3-SA'!D109,'[1]2-CB'!$Q$108:$U$116,3,0),"Cellule à saisir")</f>
        <v>Cellule à saisir</v>
      </c>
      <c r="AQ110" s="81" t="str">
        <f>IF(OR(IDENT!$R$4="Fusionné",IDENT!$R$4="ENC"),VLOOKUP('3-SA'!D109,'[1]2-CB'!$Q$108:$U$116,5,0)-SUM(BE109:BJ109)-DU109-DV109-SUM(DC109:DD109)-SUM(CI109:CP109)-SUM(CU109:CZ109),"Cellule à saisir")</f>
        <v>Cellule à saisir</v>
      </c>
      <c r="AR110" s="7"/>
      <c r="AS110" s="2"/>
      <c r="AT110" s="7"/>
      <c r="AU110" s="2"/>
      <c r="AV110" s="7"/>
      <c r="AW110" s="2"/>
      <c r="AX110" s="7"/>
      <c r="AY110" s="2"/>
      <c r="AZ110" s="7"/>
      <c r="BA110" s="2"/>
      <c r="BB110" s="7"/>
      <c r="BC110" s="2"/>
      <c r="BD110" s="7"/>
      <c r="BE110" s="1"/>
      <c r="BF110" s="7"/>
      <c r="BG110" s="1"/>
      <c r="BH110" s="7"/>
      <c r="BI110" s="1"/>
      <c r="BJ110" s="7"/>
      <c r="BK110" s="2"/>
      <c r="BL110" s="7"/>
      <c r="BM110" s="2"/>
      <c r="BN110" s="7"/>
      <c r="BO110" s="2"/>
      <c r="BP110" s="7"/>
      <c r="BQ110" s="2"/>
      <c r="BR110" s="7"/>
      <c r="BS110" s="2"/>
      <c r="BT110" s="2"/>
      <c r="BU110" s="2"/>
      <c r="BV110" s="2"/>
      <c r="BW110" s="2"/>
      <c r="BX110" s="2"/>
      <c r="BY110" s="2"/>
      <c r="BZ110" s="7"/>
      <c r="CA110" s="2"/>
      <c r="CB110" s="7"/>
      <c r="CC110" s="2"/>
      <c r="CD110" s="7"/>
      <c r="CE110" s="2"/>
      <c r="CF110" s="7"/>
      <c r="CG110" s="2"/>
      <c r="CH110" s="7"/>
      <c r="CI110" s="2"/>
      <c r="CJ110" s="7"/>
      <c r="CK110" s="2"/>
      <c r="CL110" s="7"/>
      <c r="CM110" s="2"/>
      <c r="CN110" s="7"/>
      <c r="CO110" s="2"/>
      <c r="CP110" s="7"/>
      <c r="CQ110" s="2"/>
      <c r="CR110" s="7"/>
      <c r="CS110" s="2"/>
      <c r="CT110" s="7"/>
      <c r="CU110" s="2"/>
      <c r="CV110" s="7"/>
      <c r="CW110" s="2"/>
      <c r="CX110" s="7"/>
      <c r="CY110" s="2"/>
      <c r="CZ110" s="7"/>
      <c r="DA110" s="2"/>
      <c r="DB110" s="7"/>
      <c r="DC110" s="1"/>
      <c r="DD110" s="7"/>
      <c r="DE110" s="2"/>
      <c r="DF110" s="7"/>
      <c r="DG110" s="2"/>
      <c r="DH110" s="7"/>
      <c r="DI110" s="2"/>
      <c r="DJ110" s="7"/>
      <c r="DK110" s="2"/>
      <c r="DL110" s="7"/>
      <c r="DM110" s="2"/>
      <c r="DN110" s="7"/>
      <c r="DO110" s="2"/>
      <c r="DP110" s="2"/>
      <c r="DQ110" s="2"/>
      <c r="DR110" s="2"/>
      <c r="DS110" s="2"/>
      <c r="DT110" s="7"/>
      <c r="DU110" s="2"/>
      <c r="DV110" s="1"/>
      <c r="DW110" s="2"/>
      <c r="DX110" s="2"/>
      <c r="DY110" s="2"/>
      <c r="DZ110" s="7"/>
      <c r="EA110" s="2"/>
      <c r="EB110" s="2"/>
      <c r="EC110" s="2"/>
      <c r="ED110" s="2"/>
      <c r="EE110" s="2"/>
      <c r="EF110" s="2"/>
      <c r="EG110" s="2"/>
      <c r="EH110" s="2"/>
      <c r="EI110" s="2"/>
      <c r="EJ110" s="2"/>
      <c r="EK110" s="2"/>
      <c r="EL110" s="7"/>
      <c r="EM110" s="1"/>
      <c r="EN110" s="1"/>
      <c r="EO110" s="1"/>
      <c r="EP110" s="1"/>
      <c r="EQ110" s="2"/>
      <c r="ES110" s="796"/>
      <c r="EU110" s="290" t="e">
        <f>SUM(DO110:EK110)+BI110+SUMIF(#REF!,1,AS110:AX110)</f>
        <v>#REF!</v>
      </c>
      <c r="EV110" s="290" t="e">
        <f>SUM(DO110:EK110)+SUMIF(#REF!,1,AS110:AX110)+SUMIF(#REF!,1,BC110:BH110)+IF(IDENT!$R$19="NON",SUM('3-SA'!BA110:BB110),0)+IF(IDENT!$R$20="NON",SUM('3-SA'!CA110:CB110,'3-SA'!DA110:DL110),0)+IF(IDENT!$R$21="NON",SUM('3-SA'!BM110:BZ110),0)</f>
        <v>#REF!</v>
      </c>
    </row>
    <row r="111" spans="1:152" x14ac:dyDescent="0.25">
      <c r="A111" s="46"/>
      <c r="B111" s="263" t="s">
        <v>1648</v>
      </c>
      <c r="C111" s="263" t="s">
        <v>1044</v>
      </c>
      <c r="D111" s="54">
        <v>613151</v>
      </c>
      <c r="E111" s="54" t="s">
        <v>2176</v>
      </c>
      <c r="F111" s="12"/>
      <c r="G111" s="12"/>
      <c r="H111" s="454"/>
      <c r="I111" s="2"/>
      <c r="J111" s="2"/>
      <c r="K111" s="2"/>
      <c r="L111" s="2"/>
      <c r="M111" s="2"/>
      <c r="N111" s="2"/>
      <c r="O111" s="2"/>
      <c r="P111" s="2"/>
      <c r="Q111" s="2"/>
      <c r="R111" s="2"/>
      <c r="S111" s="2"/>
      <c r="T111" s="2"/>
      <c r="U111" s="2"/>
      <c r="V111" s="2"/>
      <c r="W111" s="2"/>
      <c r="X111" s="86"/>
      <c r="Y111" s="86"/>
      <c r="Z111" s="86"/>
      <c r="AA111" s="2"/>
      <c r="AB111" s="2"/>
      <c r="AC111" s="2"/>
      <c r="AD111" s="2"/>
      <c r="AE111" s="2"/>
      <c r="AF111" s="2"/>
      <c r="AG111" s="1"/>
      <c r="AH111" s="1"/>
      <c r="AI111" s="1"/>
      <c r="AJ111" s="1"/>
      <c r="AK111" s="1"/>
      <c r="AL111" s="1"/>
      <c r="AM111" s="1"/>
      <c r="AN111" s="1"/>
      <c r="AO111" s="1"/>
      <c r="AP111" s="2"/>
      <c r="AQ111" s="2"/>
      <c r="AR111" s="5"/>
      <c r="AS111" s="27"/>
      <c r="AT111" s="5"/>
      <c r="AU111" s="27"/>
      <c r="AV111" s="5"/>
      <c r="AW111" s="2"/>
      <c r="AX111" s="5"/>
      <c r="AY111" s="27"/>
      <c r="AZ111" s="5"/>
      <c r="BA111" s="1"/>
      <c r="BB111" s="5"/>
      <c r="BC111" s="47"/>
      <c r="BD111" s="5"/>
      <c r="BE111" s="1"/>
      <c r="BF111" s="5"/>
      <c r="BG111" s="1"/>
      <c r="BH111" s="5"/>
      <c r="BI111" s="1"/>
      <c r="BJ111" s="5"/>
      <c r="BK111" s="1"/>
      <c r="BL111" s="5"/>
      <c r="BM111" s="1"/>
      <c r="BN111" s="5"/>
      <c r="BO111" s="2"/>
      <c r="BP111" s="5"/>
      <c r="BQ111" s="2"/>
      <c r="BR111" s="5"/>
      <c r="BS111" s="1"/>
      <c r="BT111" s="2"/>
      <c r="BU111" s="2"/>
      <c r="BV111" s="2"/>
      <c r="BW111" s="2"/>
      <c r="BX111" s="2"/>
      <c r="BY111" s="2"/>
      <c r="BZ111" s="5"/>
      <c r="CA111" s="1"/>
      <c r="CB111" s="5"/>
      <c r="CC111" s="1"/>
      <c r="CD111" s="5"/>
      <c r="CE111" s="1"/>
      <c r="CF111" s="5"/>
      <c r="CG111" s="1"/>
      <c r="CH111" s="5"/>
      <c r="CI111" s="1"/>
      <c r="CJ111" s="5"/>
      <c r="CK111" s="2"/>
      <c r="CL111" s="5"/>
      <c r="CM111" s="2"/>
      <c r="CN111" s="5"/>
      <c r="CO111" s="1"/>
      <c r="CP111" s="5"/>
      <c r="CQ111" s="2"/>
      <c r="CR111" s="5"/>
      <c r="CS111" s="1"/>
      <c r="CT111" s="5"/>
      <c r="CU111" s="1"/>
      <c r="CV111" s="5"/>
      <c r="CW111" s="1"/>
      <c r="CX111" s="5"/>
      <c r="CY111" s="2"/>
      <c r="CZ111" s="5"/>
      <c r="DA111" s="1"/>
      <c r="DB111" s="5"/>
      <c r="DC111" s="1"/>
      <c r="DD111" s="5"/>
      <c r="DE111" s="2"/>
      <c r="DF111" s="5"/>
      <c r="DG111" s="27"/>
      <c r="DH111" s="5"/>
      <c r="DI111" s="1"/>
      <c r="DJ111" s="5"/>
      <c r="DK111" s="47"/>
      <c r="DL111" s="5"/>
      <c r="DM111" s="47"/>
      <c r="DN111" s="5"/>
      <c r="DO111" s="1"/>
      <c r="DP111" s="1"/>
      <c r="DQ111" s="1"/>
      <c r="DR111" s="1"/>
      <c r="DS111" s="1"/>
      <c r="DT111" s="5"/>
      <c r="DU111" s="1"/>
      <c r="DV111" s="1"/>
      <c r="DW111" s="1"/>
      <c r="DX111" s="1"/>
      <c r="DY111" s="1"/>
      <c r="DZ111" s="5"/>
      <c r="EA111" s="1"/>
      <c r="EB111" s="1"/>
      <c r="EC111" s="1"/>
      <c r="ED111" s="1"/>
      <c r="EE111" s="1"/>
      <c r="EF111" s="1"/>
      <c r="EG111" s="1"/>
      <c r="EH111" s="1"/>
      <c r="EI111" s="1"/>
      <c r="EJ111" s="1"/>
      <c r="EK111" s="1"/>
      <c r="EL111" s="5"/>
      <c r="EM111" s="1"/>
      <c r="EN111" s="2"/>
      <c r="EO111" s="2"/>
      <c r="EP111" s="2"/>
      <c r="EQ111" s="2"/>
      <c r="ES111" s="796"/>
      <c r="EU111" s="290" t="e">
        <f>SUM(DO111:EK111)+BI111+SUMIF(#REF!,1,AS111:AX111)</f>
        <v>#REF!</v>
      </c>
      <c r="EV111" s="290" t="e">
        <f>SUM(DO111:EK111)+SUMIF(#REF!,1,AS111:AX111)+SUMIF(#REF!,1,BC111:BH111)+IF(IDENT!$R$19="NON",SUM('3-SA'!BA111:BB111),0)+IF(IDENT!$R$20="NON",SUM('3-SA'!CA111:CB111,'3-SA'!DA111:DL111),0)+IF(IDENT!$R$21="NON",SUM('3-SA'!BM111:BZ111),0)</f>
        <v>#REF!</v>
      </c>
    </row>
    <row r="112" spans="1:152" x14ac:dyDescent="0.25">
      <c r="A112" s="46"/>
      <c r="B112" s="263" t="s">
        <v>1648</v>
      </c>
      <c r="C112" s="263" t="s">
        <v>1044</v>
      </c>
      <c r="D112" s="300" t="s">
        <v>723</v>
      </c>
      <c r="E112" s="54" t="s">
        <v>2654</v>
      </c>
      <c r="F112" s="12"/>
      <c r="G112" s="12"/>
      <c r="H112" s="454"/>
      <c r="I112" s="2"/>
      <c r="J112" s="2"/>
      <c r="K112" s="1"/>
      <c r="L112" s="1"/>
      <c r="M112" s="1"/>
      <c r="N112" s="1"/>
      <c r="O112" s="1"/>
      <c r="P112" s="2"/>
      <c r="Q112" s="2"/>
      <c r="R112" s="2"/>
      <c r="S112" s="2"/>
      <c r="T112" s="2"/>
      <c r="U112" s="2"/>
      <c r="V112" s="2"/>
      <c r="W112" s="2"/>
      <c r="X112" s="2"/>
      <c r="Y112" s="2"/>
      <c r="Z112" s="2"/>
      <c r="AA112" s="2"/>
      <c r="AB112" s="2"/>
      <c r="AC112" s="2"/>
      <c r="AD112" s="2"/>
      <c r="AE112" s="2"/>
      <c r="AF112" s="2"/>
      <c r="AG112" s="1"/>
      <c r="AH112" s="1"/>
      <c r="AI112" s="1"/>
      <c r="AJ112" s="1"/>
      <c r="AK112" s="1"/>
      <c r="AL112" s="1"/>
      <c r="AM112" s="86"/>
      <c r="AN112" s="1"/>
      <c r="AO112" s="1"/>
      <c r="AP112" s="2"/>
      <c r="AQ112" s="2"/>
      <c r="AR112" s="5"/>
      <c r="AS112" s="27"/>
      <c r="AT112" s="5"/>
      <c r="AU112" s="27"/>
      <c r="AV112" s="5"/>
      <c r="AW112" s="2"/>
      <c r="AX112" s="5"/>
      <c r="AY112" s="27"/>
      <c r="AZ112" s="5"/>
      <c r="BA112" s="1"/>
      <c r="BB112" s="5"/>
      <c r="BC112" s="47"/>
      <c r="BD112" s="5"/>
      <c r="BE112" s="1"/>
      <c r="BF112" s="5"/>
      <c r="BG112" s="1"/>
      <c r="BH112" s="5"/>
      <c r="BI112" s="1"/>
      <c r="BJ112" s="5"/>
      <c r="BK112" s="1"/>
      <c r="BL112" s="5"/>
      <c r="BM112" s="1"/>
      <c r="BN112" s="5"/>
      <c r="BO112" s="2"/>
      <c r="BP112" s="5"/>
      <c r="BQ112" s="2"/>
      <c r="BR112" s="5"/>
      <c r="BS112" s="1"/>
      <c r="BT112" s="2"/>
      <c r="BU112" s="2"/>
      <c r="BV112" s="2"/>
      <c r="BW112" s="2"/>
      <c r="BX112" s="2"/>
      <c r="BY112" s="2"/>
      <c r="BZ112" s="5"/>
      <c r="CA112" s="1"/>
      <c r="CB112" s="5"/>
      <c r="CC112" s="1"/>
      <c r="CD112" s="5"/>
      <c r="CE112" s="1"/>
      <c r="CF112" s="5"/>
      <c r="CG112" s="1"/>
      <c r="CH112" s="5"/>
      <c r="CI112" s="1"/>
      <c r="CJ112" s="5"/>
      <c r="CK112" s="2"/>
      <c r="CL112" s="5"/>
      <c r="CM112" s="2"/>
      <c r="CN112" s="5"/>
      <c r="CO112" s="1"/>
      <c r="CP112" s="5"/>
      <c r="CQ112" s="2"/>
      <c r="CR112" s="5"/>
      <c r="CS112" s="1"/>
      <c r="CT112" s="5"/>
      <c r="CU112" s="1"/>
      <c r="CV112" s="5"/>
      <c r="CW112" s="1"/>
      <c r="CX112" s="5"/>
      <c r="CY112" s="2"/>
      <c r="CZ112" s="5"/>
      <c r="DA112" s="1"/>
      <c r="DB112" s="5"/>
      <c r="DC112" s="1"/>
      <c r="DD112" s="5"/>
      <c r="DE112" s="2"/>
      <c r="DF112" s="5"/>
      <c r="DG112" s="27"/>
      <c r="DH112" s="5"/>
      <c r="DI112" s="1"/>
      <c r="DJ112" s="5"/>
      <c r="DK112" s="47"/>
      <c r="DL112" s="5"/>
      <c r="DM112" s="47"/>
      <c r="DN112" s="5"/>
      <c r="DO112" s="1"/>
      <c r="DP112" s="2"/>
      <c r="DQ112" s="1"/>
      <c r="DR112" s="1"/>
      <c r="DS112" s="1"/>
      <c r="DT112" s="5"/>
      <c r="DU112" s="1"/>
      <c r="DV112" s="1"/>
      <c r="DW112" s="1"/>
      <c r="DX112" s="1"/>
      <c r="DY112" s="1"/>
      <c r="DZ112" s="5"/>
      <c r="EA112" s="1"/>
      <c r="EB112" s="1"/>
      <c r="EC112" s="1"/>
      <c r="ED112" s="1"/>
      <c r="EE112" s="1"/>
      <c r="EF112" s="1"/>
      <c r="EG112" s="1"/>
      <c r="EH112" s="1"/>
      <c r="EI112" s="1"/>
      <c r="EJ112" s="1"/>
      <c r="EK112" s="1"/>
      <c r="EL112" s="5"/>
      <c r="EM112" s="1"/>
      <c r="EN112" s="2"/>
      <c r="EO112" s="2"/>
      <c r="EP112" s="2"/>
      <c r="EQ112" s="2"/>
      <c r="ES112" s="796"/>
      <c r="EU112" s="290" t="e">
        <f>SUM(DO112:EK112)+BI112+SUMIF(#REF!,1,AS112:AX112)</f>
        <v>#REF!</v>
      </c>
      <c r="EV112" s="290" t="e">
        <f>SUM(DO112:EK112)+SUMIF(#REF!,1,AS112:AX112)+SUMIF(#REF!,1,BC112:BH112)+IF(IDENT!$R$19="NON",SUM('3-SA'!BA112:BB112),0)+IF(IDENT!$R$20="NON",SUM('3-SA'!CA112:CB112,'3-SA'!DA112:DL112),0)+IF(IDENT!$R$21="NON",SUM('3-SA'!BM112:BZ112),0)</f>
        <v>#REF!</v>
      </c>
    </row>
    <row r="113" spans="1:152" ht="20.399999999999999" x14ac:dyDescent="0.25">
      <c r="A113" s="46">
        <v>0</v>
      </c>
      <c r="B113" s="263" t="s">
        <v>1648</v>
      </c>
      <c r="C113" s="263" t="s">
        <v>1044</v>
      </c>
      <c r="D113" s="300" t="s">
        <v>2706</v>
      </c>
      <c r="E113" s="54" t="s">
        <v>2707</v>
      </c>
      <c r="F113" s="12"/>
      <c r="G113" s="12"/>
      <c r="H113" s="454"/>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1"/>
      <c r="AI113" s="2"/>
      <c r="AJ113" s="2"/>
      <c r="AK113" s="2"/>
      <c r="AL113" s="2"/>
      <c r="AM113" s="86"/>
      <c r="AN113" s="2"/>
      <c r="AO113" s="1"/>
      <c r="AP113" s="2"/>
      <c r="AQ113" s="2"/>
      <c r="AR113" s="5"/>
      <c r="AS113" s="21"/>
      <c r="AT113" s="5"/>
      <c r="AU113" s="21"/>
      <c r="AV113" s="5"/>
      <c r="AW113" s="2"/>
      <c r="AX113" s="5"/>
      <c r="AY113" s="21"/>
      <c r="AZ113" s="5"/>
      <c r="BA113" s="2"/>
      <c r="BB113" s="5"/>
      <c r="BC113" s="35"/>
      <c r="BD113" s="5"/>
      <c r="BE113" s="2"/>
      <c r="BF113" s="5"/>
      <c r="BG113" s="2"/>
      <c r="BH113" s="5"/>
      <c r="BI113" s="2"/>
      <c r="BJ113" s="5"/>
      <c r="BK113" s="2"/>
      <c r="BL113" s="5"/>
      <c r="BM113" s="1"/>
      <c r="BN113" s="5"/>
      <c r="BO113" s="2"/>
      <c r="BP113" s="5"/>
      <c r="BQ113" s="2"/>
      <c r="BR113" s="5"/>
      <c r="BS113" s="1"/>
      <c r="BT113" s="2"/>
      <c r="BU113" s="2"/>
      <c r="BV113" s="2"/>
      <c r="BW113" s="2"/>
      <c r="BX113" s="2"/>
      <c r="BY113" s="2"/>
      <c r="BZ113" s="5"/>
      <c r="CA113" s="2"/>
      <c r="CB113" s="5"/>
      <c r="CC113" s="2"/>
      <c r="CD113" s="5"/>
      <c r="CE113" s="2"/>
      <c r="CF113" s="5"/>
      <c r="CG113" s="2"/>
      <c r="CH113" s="5"/>
      <c r="CI113" s="2"/>
      <c r="CJ113" s="5"/>
      <c r="CK113" s="2"/>
      <c r="CL113" s="5"/>
      <c r="CM113" s="2"/>
      <c r="CN113" s="5"/>
      <c r="CO113" s="2"/>
      <c r="CP113" s="5"/>
      <c r="CQ113" s="2"/>
      <c r="CR113" s="5"/>
      <c r="CS113" s="2"/>
      <c r="CT113" s="5"/>
      <c r="CU113" s="2"/>
      <c r="CV113" s="5"/>
      <c r="CW113" s="2"/>
      <c r="CX113" s="5"/>
      <c r="CY113" s="2"/>
      <c r="CZ113" s="5"/>
      <c r="DA113" s="2"/>
      <c r="DB113" s="5"/>
      <c r="DC113" s="2"/>
      <c r="DD113" s="5"/>
      <c r="DE113" s="2"/>
      <c r="DF113" s="5"/>
      <c r="DG113" s="21"/>
      <c r="DH113" s="5"/>
      <c r="DI113" s="2"/>
      <c r="DJ113" s="5"/>
      <c r="DK113" s="35"/>
      <c r="DL113" s="5"/>
      <c r="DM113" s="35"/>
      <c r="DN113" s="5"/>
      <c r="DO113" s="2"/>
      <c r="DP113" s="2"/>
      <c r="DQ113" s="2"/>
      <c r="DR113" s="2"/>
      <c r="DS113" s="1"/>
      <c r="DT113" s="5"/>
      <c r="DU113" s="2"/>
      <c r="DV113" s="2"/>
      <c r="DW113" s="2"/>
      <c r="DX113" s="1"/>
      <c r="DY113" s="1"/>
      <c r="DZ113" s="5"/>
      <c r="EA113" s="2"/>
      <c r="EB113" s="2"/>
      <c r="EC113" s="2"/>
      <c r="ED113" s="2"/>
      <c r="EE113" s="2"/>
      <c r="EF113" s="2"/>
      <c r="EG113" s="2"/>
      <c r="EH113" s="2"/>
      <c r="EI113" s="2"/>
      <c r="EJ113" s="2"/>
      <c r="EK113" s="2"/>
      <c r="EL113" s="5"/>
      <c r="EM113" s="1"/>
      <c r="EN113" s="2"/>
      <c r="EO113" s="2"/>
      <c r="EP113" s="2"/>
      <c r="EQ113" s="2"/>
      <c r="ES113" s="796"/>
      <c r="EU113" s="290" t="e">
        <f>SUM(DO113:EK113)+BI113+SUMIF(#REF!,1,AS113:AX113)</f>
        <v>#REF!</v>
      </c>
      <c r="EV113" s="290" t="e">
        <f>SUM(DO113:EK113)+SUMIF(#REF!,1,AS113:AX113)+SUMIF(#REF!,1,BC113:BH113)+IF(IDENT!$R$19="NON",SUM('3-SA'!BA113:BB113),0)+IF(IDENT!$R$20="NON",SUM('3-SA'!CA113:CB113,'3-SA'!DA113:DL113),0)+IF(IDENT!$R$21="NON",SUM('3-SA'!BM113:BZ113),0)</f>
        <v>#REF!</v>
      </c>
    </row>
    <row r="114" spans="1:152" x14ac:dyDescent="0.25">
      <c r="A114" s="46"/>
      <c r="B114" s="263" t="s">
        <v>1648</v>
      </c>
      <c r="C114" s="263" t="s">
        <v>1044</v>
      </c>
      <c r="D114" s="40">
        <v>613153</v>
      </c>
      <c r="E114" s="40" t="s">
        <v>379</v>
      </c>
      <c r="F114" s="12"/>
      <c r="G114" s="12"/>
      <c r="H114" s="454"/>
      <c r="I114" s="2"/>
      <c r="J114" s="2"/>
      <c r="K114" s="2"/>
      <c r="L114" s="2"/>
      <c r="M114" s="2"/>
      <c r="N114" s="2"/>
      <c r="O114" s="2"/>
      <c r="P114" s="2"/>
      <c r="Q114" s="2"/>
      <c r="R114" s="2"/>
      <c r="S114" s="2"/>
      <c r="T114" s="2"/>
      <c r="U114" s="2"/>
      <c r="V114" s="2"/>
      <c r="W114" s="2"/>
      <c r="X114" s="2"/>
      <c r="Y114" s="2"/>
      <c r="Z114" s="2"/>
      <c r="AA114" s="2"/>
      <c r="AB114" s="2"/>
      <c r="AC114" s="2"/>
      <c r="AD114" s="2"/>
      <c r="AE114" s="1"/>
      <c r="AF114" s="2"/>
      <c r="AG114" s="1"/>
      <c r="AH114" s="2"/>
      <c r="AI114" s="2"/>
      <c r="AJ114" s="2"/>
      <c r="AK114" s="2"/>
      <c r="AL114" s="2"/>
      <c r="AM114" s="2"/>
      <c r="AN114" s="2"/>
      <c r="AO114" s="2"/>
      <c r="AP114" s="2"/>
      <c r="AQ114" s="2"/>
      <c r="AR114" s="5"/>
      <c r="AS114" s="21"/>
      <c r="AT114" s="5"/>
      <c r="AU114" s="21"/>
      <c r="AV114" s="5"/>
      <c r="AW114" s="21"/>
      <c r="AX114" s="5"/>
      <c r="AY114" s="21"/>
      <c r="AZ114" s="5"/>
      <c r="BA114" s="2"/>
      <c r="BB114" s="5"/>
      <c r="BC114" s="35"/>
      <c r="BD114" s="5"/>
      <c r="BE114" s="2"/>
      <c r="BF114" s="5"/>
      <c r="BG114" s="2"/>
      <c r="BH114" s="5"/>
      <c r="BI114" s="2"/>
      <c r="BJ114" s="5"/>
      <c r="BK114" s="2"/>
      <c r="BL114" s="5"/>
      <c r="BM114" s="1"/>
      <c r="BN114" s="5"/>
      <c r="BO114" s="2"/>
      <c r="BP114" s="5"/>
      <c r="BQ114" s="1"/>
      <c r="BR114" s="5"/>
      <c r="BS114" s="2"/>
      <c r="BT114" s="2"/>
      <c r="BU114" s="2"/>
      <c r="BV114" s="2"/>
      <c r="BW114" s="2"/>
      <c r="BX114" s="2"/>
      <c r="BY114" s="1"/>
      <c r="BZ114" s="5"/>
      <c r="CA114" s="2"/>
      <c r="CB114" s="5"/>
      <c r="CC114" s="2"/>
      <c r="CD114" s="5"/>
      <c r="CE114" s="2"/>
      <c r="CF114" s="5"/>
      <c r="CG114" s="2"/>
      <c r="CH114" s="5"/>
      <c r="CI114" s="1"/>
      <c r="CJ114" s="5"/>
      <c r="CK114" s="2"/>
      <c r="CL114" s="5"/>
      <c r="CM114" s="2"/>
      <c r="CN114" s="5"/>
      <c r="CO114" s="1"/>
      <c r="CP114" s="5"/>
      <c r="CQ114" s="2"/>
      <c r="CR114" s="5"/>
      <c r="CS114" s="1"/>
      <c r="CT114" s="5"/>
      <c r="CU114" s="1"/>
      <c r="CV114" s="5"/>
      <c r="CW114" s="2"/>
      <c r="CX114" s="5"/>
      <c r="CY114" s="2"/>
      <c r="CZ114" s="5"/>
      <c r="DA114" s="2"/>
      <c r="DB114" s="5"/>
      <c r="DC114" s="2"/>
      <c r="DD114" s="5"/>
      <c r="DE114" s="2"/>
      <c r="DF114" s="5"/>
      <c r="DG114" s="21"/>
      <c r="DH114" s="5"/>
      <c r="DI114" s="2"/>
      <c r="DJ114" s="5"/>
      <c r="DK114" s="35"/>
      <c r="DL114" s="5"/>
      <c r="DM114" s="1"/>
      <c r="DN114" s="5"/>
      <c r="DO114" s="2"/>
      <c r="DP114" s="2"/>
      <c r="DQ114" s="2"/>
      <c r="DR114" s="2"/>
      <c r="DS114" s="1"/>
      <c r="DT114" s="5"/>
      <c r="DU114" s="2"/>
      <c r="DV114" s="2"/>
      <c r="DW114" s="1"/>
      <c r="DX114" s="2"/>
      <c r="DY114" s="2"/>
      <c r="DZ114" s="5"/>
      <c r="EA114" s="2"/>
      <c r="EB114" s="2"/>
      <c r="EC114" s="2"/>
      <c r="ED114" s="2"/>
      <c r="EE114" s="2"/>
      <c r="EF114" s="2"/>
      <c r="EG114" s="2"/>
      <c r="EH114" s="2"/>
      <c r="EI114" s="2"/>
      <c r="EJ114" s="2"/>
      <c r="EK114" s="2"/>
      <c r="EL114" s="5"/>
      <c r="EM114" s="1"/>
      <c r="EN114" s="2"/>
      <c r="EO114" s="2"/>
      <c r="EP114" s="2"/>
      <c r="EQ114" s="2"/>
      <c r="ES114" s="796"/>
      <c r="EU114" s="290" t="e">
        <f>SUM(DO114:EK114)+BI114+SUMIF(#REF!,1,AS114:AX114)</f>
        <v>#REF!</v>
      </c>
      <c r="EV114" s="290" t="e">
        <f>SUM(DO114:EK114)+SUMIF(#REF!,1,AS114:AX114)+SUMIF(#REF!,1,BC114:BH114)+IF(IDENT!$R$19="NON",SUM('3-SA'!BA114:BB114),0)+IF(IDENT!$R$20="NON",SUM('3-SA'!CA114:CB114,'3-SA'!DA114:DL114),0)+IF(IDENT!$R$21="NON",SUM('3-SA'!BM114:BZ114),0)</f>
        <v>#REF!</v>
      </c>
    </row>
    <row r="115" spans="1:152" x14ac:dyDescent="0.25">
      <c r="A115" s="46">
        <v>0</v>
      </c>
      <c r="B115" s="263"/>
      <c r="C115" s="263"/>
      <c r="D115" s="286" t="s">
        <v>2734</v>
      </c>
      <c r="E115" s="143" t="s">
        <v>2735</v>
      </c>
      <c r="F115" s="12"/>
      <c r="G115" s="12"/>
      <c r="H115" s="454"/>
      <c r="I115" s="2"/>
      <c r="J115" s="2"/>
      <c r="K115" s="2"/>
      <c r="L115" s="2"/>
      <c r="M115" s="2"/>
      <c r="N115" s="2"/>
      <c r="O115" s="2"/>
      <c r="P115" s="2"/>
      <c r="Q115" s="2"/>
      <c r="R115" s="2"/>
      <c r="S115" s="2"/>
      <c r="T115" s="2"/>
      <c r="U115" s="2"/>
      <c r="V115" s="2"/>
      <c r="W115" s="2"/>
      <c r="X115" s="2"/>
      <c r="Y115" s="2"/>
      <c r="Z115" s="2"/>
      <c r="AA115" s="2"/>
      <c r="AB115" s="2"/>
      <c r="AC115" s="2"/>
      <c r="AD115" s="2"/>
      <c r="AE115" s="1"/>
      <c r="AF115" s="2"/>
      <c r="AG115" s="1"/>
      <c r="AH115" s="2"/>
      <c r="AI115" s="2"/>
      <c r="AJ115" s="2"/>
      <c r="AK115" s="2"/>
      <c r="AL115" s="2"/>
      <c r="AM115" s="2"/>
      <c r="AN115" s="2"/>
      <c r="AO115" s="2"/>
      <c r="AP115" s="2"/>
      <c r="AQ115" s="2"/>
      <c r="AR115" s="7"/>
      <c r="AS115" s="2"/>
      <c r="AT115" s="7"/>
      <c r="AU115" s="2"/>
      <c r="AV115" s="7"/>
      <c r="AW115" s="2"/>
      <c r="AX115" s="7"/>
      <c r="AY115" s="2"/>
      <c r="AZ115" s="7"/>
      <c r="BA115" s="2"/>
      <c r="BB115" s="7"/>
      <c r="BC115" s="2"/>
      <c r="BD115" s="7"/>
      <c r="BE115" s="1"/>
      <c r="BF115" s="7"/>
      <c r="BG115" s="2"/>
      <c r="BH115" s="7"/>
      <c r="BI115" s="1"/>
      <c r="BJ115" s="7"/>
      <c r="BK115" s="2"/>
      <c r="BL115" s="7"/>
      <c r="BM115" s="1"/>
      <c r="BN115" s="7"/>
      <c r="BO115" s="2"/>
      <c r="BP115" s="7"/>
      <c r="BQ115" s="1"/>
      <c r="BR115" s="7"/>
      <c r="BS115" s="2"/>
      <c r="BT115" s="2"/>
      <c r="BU115" s="2"/>
      <c r="BV115" s="2"/>
      <c r="BW115" s="2"/>
      <c r="BX115" s="2"/>
      <c r="BY115" s="1"/>
      <c r="BZ115" s="7"/>
      <c r="CA115" s="2"/>
      <c r="CB115" s="7"/>
      <c r="CC115" s="2"/>
      <c r="CD115" s="7"/>
      <c r="CE115" s="2"/>
      <c r="CF115" s="7"/>
      <c r="CG115" s="2"/>
      <c r="CH115" s="7"/>
      <c r="CI115" s="1"/>
      <c r="CJ115" s="7"/>
      <c r="CK115" s="2"/>
      <c r="CL115" s="7"/>
      <c r="CM115" s="2"/>
      <c r="CN115" s="7"/>
      <c r="CO115" s="1"/>
      <c r="CP115" s="7"/>
      <c r="CQ115" s="2"/>
      <c r="CR115" s="7"/>
      <c r="CS115" s="1"/>
      <c r="CT115" s="7"/>
      <c r="CU115" s="1"/>
      <c r="CV115" s="7"/>
      <c r="CW115" s="2"/>
      <c r="CX115" s="7"/>
      <c r="CY115" s="2"/>
      <c r="CZ115" s="7"/>
      <c r="DA115" s="2"/>
      <c r="DB115" s="7"/>
      <c r="DC115" s="2"/>
      <c r="DD115" s="7"/>
      <c r="DE115" s="2"/>
      <c r="DF115" s="7"/>
      <c r="DG115" s="2"/>
      <c r="DH115" s="7"/>
      <c r="DI115" s="2"/>
      <c r="DJ115" s="7"/>
      <c r="DK115" s="2"/>
      <c r="DL115" s="7"/>
      <c r="DM115" s="1"/>
      <c r="DN115" s="7"/>
      <c r="DO115" s="2"/>
      <c r="DP115" s="2"/>
      <c r="DQ115" s="2"/>
      <c r="DR115" s="2"/>
      <c r="DS115" s="1"/>
      <c r="DT115" s="7"/>
      <c r="DU115" s="2"/>
      <c r="DV115" s="2"/>
      <c r="DW115" s="1"/>
      <c r="DX115" s="1"/>
      <c r="DY115" s="2"/>
      <c r="DZ115" s="7"/>
      <c r="EA115" s="2"/>
      <c r="EB115" s="2"/>
      <c r="EC115" s="2"/>
      <c r="ED115" s="2"/>
      <c r="EE115" s="2"/>
      <c r="EF115" s="2"/>
      <c r="EG115" s="2"/>
      <c r="EH115" s="2"/>
      <c r="EI115" s="2"/>
      <c r="EJ115" s="2"/>
      <c r="EK115" s="2"/>
      <c r="EL115" s="7"/>
      <c r="EM115" s="1"/>
      <c r="EN115" s="2"/>
      <c r="EO115" s="2"/>
      <c r="EP115" s="2"/>
      <c r="EQ115" s="2"/>
      <c r="ES115" s="796"/>
      <c r="EU115" s="290" t="e">
        <f>SUM(DO115:EK115)+BI115+SUMIF(#REF!,1,AS115:AX115)</f>
        <v>#REF!</v>
      </c>
      <c r="EV115" s="290" t="e">
        <f>SUM(DO115:EK115)+SUMIF(#REF!,1,AS115:AX115)+SUMIF(#REF!,1,BC115:BH115)+IF(IDENT!$R$19="NON",SUM('3-SA'!BA115:BB115),0)+IF(IDENT!$R$20="NON",SUM('3-SA'!CA115:CB115,'3-SA'!DA115:DL115),0)+IF(IDENT!$R$21="NON",SUM('3-SA'!BM115:BZ115),0)</f>
        <v>#REF!</v>
      </c>
    </row>
    <row r="116" spans="1:152" x14ac:dyDescent="0.25">
      <c r="A116" s="46"/>
      <c r="B116" s="263" t="s">
        <v>1648</v>
      </c>
      <c r="C116" s="263" t="s">
        <v>1044</v>
      </c>
      <c r="D116" s="40">
        <v>613158</v>
      </c>
      <c r="E116" s="40" t="s">
        <v>155</v>
      </c>
      <c r="F116" s="12"/>
      <c r="G116" s="12"/>
      <c r="H116" s="454"/>
      <c r="I116" s="2"/>
      <c r="J116" s="2"/>
      <c r="K116" s="1"/>
      <c r="L116" s="1"/>
      <c r="M116" s="2"/>
      <c r="N116" s="2"/>
      <c r="O116" s="1"/>
      <c r="P116" s="2"/>
      <c r="Q116" s="2"/>
      <c r="R116" s="2"/>
      <c r="S116" s="2"/>
      <c r="T116" s="2"/>
      <c r="U116" s="2"/>
      <c r="V116" s="2"/>
      <c r="W116" s="2"/>
      <c r="X116" s="2"/>
      <c r="Y116" s="2"/>
      <c r="Z116" s="2"/>
      <c r="AA116" s="2"/>
      <c r="AB116" s="2"/>
      <c r="AC116" s="2"/>
      <c r="AD116" s="2"/>
      <c r="AE116" s="2"/>
      <c r="AF116" s="2"/>
      <c r="AG116" s="1"/>
      <c r="AH116" s="1"/>
      <c r="AI116" s="1"/>
      <c r="AJ116" s="1"/>
      <c r="AK116" s="1"/>
      <c r="AL116" s="1"/>
      <c r="AM116" s="86"/>
      <c r="AN116" s="1"/>
      <c r="AO116" s="1"/>
      <c r="AP116" s="2"/>
      <c r="AQ116" s="2"/>
      <c r="AR116" s="5"/>
      <c r="AS116" s="27"/>
      <c r="AT116" s="5"/>
      <c r="AU116" s="27"/>
      <c r="AV116" s="5"/>
      <c r="AW116" s="2"/>
      <c r="AX116" s="5"/>
      <c r="AY116" s="27"/>
      <c r="AZ116" s="5"/>
      <c r="BA116" s="1"/>
      <c r="BB116" s="5"/>
      <c r="BC116" s="47"/>
      <c r="BD116" s="5"/>
      <c r="BE116" s="1"/>
      <c r="BF116" s="5"/>
      <c r="BG116" s="1"/>
      <c r="BH116" s="5"/>
      <c r="BI116" s="1"/>
      <c r="BJ116" s="5"/>
      <c r="BK116" s="1"/>
      <c r="BL116" s="5"/>
      <c r="BM116" s="1"/>
      <c r="BN116" s="5"/>
      <c r="BO116" s="2"/>
      <c r="BP116" s="5"/>
      <c r="BQ116" s="2"/>
      <c r="BR116" s="5"/>
      <c r="BS116" s="1"/>
      <c r="BT116" s="2"/>
      <c r="BU116" s="2"/>
      <c r="BV116" s="2"/>
      <c r="BW116" s="2"/>
      <c r="BX116" s="2"/>
      <c r="BY116" s="2"/>
      <c r="BZ116" s="5"/>
      <c r="CA116" s="1"/>
      <c r="CB116" s="5"/>
      <c r="CC116" s="1"/>
      <c r="CD116" s="5"/>
      <c r="CE116" s="1"/>
      <c r="CF116" s="5"/>
      <c r="CG116" s="1"/>
      <c r="CH116" s="5"/>
      <c r="CI116" s="1"/>
      <c r="CJ116" s="5"/>
      <c r="CK116" s="2"/>
      <c r="CL116" s="5"/>
      <c r="CM116" s="2"/>
      <c r="CN116" s="5"/>
      <c r="CO116" s="1"/>
      <c r="CP116" s="5"/>
      <c r="CQ116" s="2"/>
      <c r="CR116" s="5"/>
      <c r="CS116" s="1"/>
      <c r="CT116" s="5"/>
      <c r="CU116" s="1"/>
      <c r="CV116" s="5"/>
      <c r="CW116" s="1"/>
      <c r="CX116" s="5"/>
      <c r="CY116" s="2"/>
      <c r="CZ116" s="5"/>
      <c r="DA116" s="1"/>
      <c r="DB116" s="5"/>
      <c r="DC116" s="1"/>
      <c r="DD116" s="5"/>
      <c r="DE116" s="2"/>
      <c r="DF116" s="5"/>
      <c r="DG116" s="27"/>
      <c r="DH116" s="5"/>
      <c r="DI116" s="1"/>
      <c r="DJ116" s="5"/>
      <c r="DK116" s="47"/>
      <c r="DL116" s="5"/>
      <c r="DM116" s="47"/>
      <c r="DN116" s="5"/>
      <c r="DO116" s="1"/>
      <c r="DP116" s="1"/>
      <c r="DQ116" s="1"/>
      <c r="DR116" s="1"/>
      <c r="DS116" s="1"/>
      <c r="DT116" s="5"/>
      <c r="DU116" s="1"/>
      <c r="DV116" s="1"/>
      <c r="DW116" s="1"/>
      <c r="DX116" s="1"/>
      <c r="DY116" s="1"/>
      <c r="DZ116" s="5"/>
      <c r="EA116" s="1"/>
      <c r="EB116" s="1"/>
      <c r="EC116" s="1"/>
      <c r="ED116" s="1"/>
      <c r="EE116" s="1"/>
      <c r="EF116" s="1"/>
      <c r="EG116" s="1"/>
      <c r="EH116" s="1"/>
      <c r="EI116" s="1"/>
      <c r="EJ116" s="1"/>
      <c r="EK116" s="1"/>
      <c r="EL116" s="5"/>
      <c r="EM116" s="1"/>
      <c r="EN116" s="2"/>
      <c r="EO116" s="2"/>
      <c r="EP116" s="2"/>
      <c r="EQ116" s="2"/>
      <c r="ES116" s="796"/>
      <c r="EU116" s="290" t="e">
        <f>SUM(DO116:EK116)+BI116+SUMIF(#REF!,1,AS116:AX116)</f>
        <v>#REF!</v>
      </c>
      <c r="EV116" s="290" t="e">
        <f>SUM(DO116:EK116)+SUMIF(#REF!,1,AS116:AX116)+SUMIF(#REF!,1,BC116:BH116)+IF(IDENT!$R$19="NON",SUM('3-SA'!BA116:BB116),0)+IF(IDENT!$R$20="NON",SUM('3-SA'!CA116:CB116,'3-SA'!DA116:DL116),0)+IF(IDENT!$R$21="NON",SUM('3-SA'!BM116:BZ116),0)</f>
        <v>#REF!</v>
      </c>
    </row>
    <row r="117" spans="1:152" x14ac:dyDescent="0.25">
      <c r="A117" s="46"/>
      <c r="B117" s="263" t="s">
        <v>1837</v>
      </c>
      <c r="C117" s="263" t="s">
        <v>1964</v>
      </c>
      <c r="D117" s="190">
        <v>61322</v>
      </c>
      <c r="E117" s="190" t="s">
        <v>2339</v>
      </c>
      <c r="F117" s="12"/>
      <c r="G117" s="12"/>
      <c r="H117" s="454"/>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1"/>
      <c r="AH117" s="2"/>
      <c r="AI117" s="2"/>
      <c r="AJ117" s="2"/>
      <c r="AK117" s="2"/>
      <c r="AL117" s="2"/>
      <c r="AM117" s="2"/>
      <c r="AN117" s="2"/>
      <c r="AO117" s="2"/>
      <c r="AP117" s="2"/>
      <c r="AQ117" s="81">
        <f>$F$117-$AG$117</f>
        <v>0</v>
      </c>
      <c r="AR117" s="5"/>
      <c r="AS117" s="21"/>
      <c r="AT117" s="5"/>
      <c r="AU117" s="21"/>
      <c r="AV117" s="5"/>
      <c r="AW117" s="2"/>
      <c r="AX117" s="5"/>
      <c r="AY117" s="21"/>
      <c r="AZ117" s="5"/>
      <c r="BA117" s="2"/>
      <c r="BB117" s="5"/>
      <c r="BC117" s="35"/>
      <c r="BD117" s="5"/>
      <c r="BE117" s="2"/>
      <c r="BF117" s="5"/>
      <c r="BG117" s="2"/>
      <c r="BH117" s="5"/>
      <c r="BI117" s="2"/>
      <c r="BJ117" s="5"/>
      <c r="BK117" s="2"/>
      <c r="BL117" s="5"/>
      <c r="BM117" s="2"/>
      <c r="BN117" s="5"/>
      <c r="BO117" s="2"/>
      <c r="BP117" s="5"/>
      <c r="BQ117" s="2"/>
      <c r="BR117" s="5"/>
      <c r="BS117" s="2"/>
      <c r="BT117" s="2"/>
      <c r="BU117" s="2"/>
      <c r="BV117" s="2"/>
      <c r="BW117" s="2"/>
      <c r="BX117" s="2"/>
      <c r="BY117" s="2"/>
      <c r="BZ117" s="5"/>
      <c r="CA117" s="2"/>
      <c r="CB117" s="5"/>
      <c r="CC117" s="2"/>
      <c r="CD117" s="5"/>
      <c r="CE117" s="2"/>
      <c r="CF117" s="5"/>
      <c r="CG117" s="2"/>
      <c r="CH117" s="5"/>
      <c r="CI117" s="2"/>
      <c r="CJ117" s="5"/>
      <c r="CK117" s="2"/>
      <c r="CL117" s="5"/>
      <c r="CM117" s="2"/>
      <c r="CN117" s="5"/>
      <c r="CO117" s="2"/>
      <c r="CP117" s="5"/>
      <c r="CQ117" s="2"/>
      <c r="CR117" s="5"/>
      <c r="CS117" s="2"/>
      <c r="CT117" s="5"/>
      <c r="CU117" s="2"/>
      <c r="CV117" s="5"/>
      <c r="CW117" s="2"/>
      <c r="CX117" s="5"/>
      <c r="CY117" s="2"/>
      <c r="CZ117" s="5"/>
      <c r="DA117" s="2"/>
      <c r="DB117" s="5"/>
      <c r="DC117" s="2"/>
      <c r="DD117" s="5"/>
      <c r="DE117" s="2"/>
      <c r="DF117" s="5"/>
      <c r="DG117" s="21"/>
      <c r="DH117" s="5"/>
      <c r="DI117" s="2"/>
      <c r="DJ117" s="5"/>
      <c r="DK117" s="35"/>
      <c r="DL117" s="5"/>
      <c r="DM117" s="35"/>
      <c r="DN117" s="5"/>
      <c r="DO117" s="2"/>
      <c r="DP117" s="2"/>
      <c r="DQ117" s="2"/>
      <c r="DR117" s="2"/>
      <c r="DS117" s="2"/>
      <c r="DT117" s="5"/>
      <c r="DU117" s="2"/>
      <c r="DV117" s="2"/>
      <c r="DW117" s="2"/>
      <c r="DX117" s="2"/>
      <c r="DY117" s="2"/>
      <c r="DZ117" s="5"/>
      <c r="EA117" s="2"/>
      <c r="EB117" s="2"/>
      <c r="EC117" s="2"/>
      <c r="ED117" s="2"/>
      <c r="EE117" s="2"/>
      <c r="EF117" s="2"/>
      <c r="EG117" s="2"/>
      <c r="EH117" s="2"/>
      <c r="EI117" s="2"/>
      <c r="EJ117" s="2"/>
      <c r="EK117" s="2"/>
      <c r="EL117" s="5"/>
      <c r="EM117" s="2"/>
      <c r="EN117" s="2"/>
      <c r="EO117" s="2"/>
      <c r="EP117" s="2"/>
      <c r="EQ117" s="2"/>
      <c r="ES117" s="796"/>
      <c r="EU117" s="290" t="e">
        <f>SUM(DO117:EK117)+BI117+SUMIF(#REF!,1,AS117:AX117)</f>
        <v>#REF!</v>
      </c>
      <c r="EV117" s="290" t="e">
        <f>SUM(DO117:EK117)+SUMIF(#REF!,1,AS117:AX117)+SUMIF(#REF!,1,BC117:BH117)+IF(IDENT!$R$19="NON",SUM('3-SA'!BA117:BB117),0)+IF(IDENT!$R$20="NON",SUM('3-SA'!CA117:CB117,'3-SA'!DA117:DL117),0)+IF(IDENT!$R$21="NON",SUM('3-SA'!BM117:BZ117),0)</f>
        <v>#REF!</v>
      </c>
    </row>
    <row r="118" spans="1:152" x14ac:dyDescent="0.25">
      <c r="A118" s="46">
        <v>0</v>
      </c>
      <c r="B118" s="263"/>
      <c r="C118" s="263"/>
      <c r="D118" s="143" t="s">
        <v>2736</v>
      </c>
      <c r="E118" s="143" t="s">
        <v>2737</v>
      </c>
      <c r="F118" s="12"/>
      <c r="G118" s="12"/>
      <c r="H118" s="454"/>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1"/>
      <c r="AH118" s="2"/>
      <c r="AI118" s="2"/>
      <c r="AJ118" s="2"/>
      <c r="AK118" s="2"/>
      <c r="AL118" s="2"/>
      <c r="AM118" s="2"/>
      <c r="AN118" s="2"/>
      <c r="AO118" s="2"/>
      <c r="AP118" s="2"/>
      <c r="AQ118" s="81">
        <f>$F$118-$AG$118-SUM($BE$118:$BF$118)-SUM($BG$118:$BH$118)-SUM($BI$118:$BJ$118)-SUM($DC$118:$DD$118)-$DV$118</f>
        <v>0</v>
      </c>
      <c r="AR118" s="7"/>
      <c r="AS118" s="2"/>
      <c r="AT118" s="7"/>
      <c r="AU118" s="2"/>
      <c r="AV118" s="7"/>
      <c r="AW118" s="2"/>
      <c r="AX118" s="7"/>
      <c r="AY118" s="2"/>
      <c r="AZ118" s="7"/>
      <c r="BA118" s="2"/>
      <c r="BB118" s="7"/>
      <c r="BC118" s="2"/>
      <c r="BD118" s="7"/>
      <c r="BE118" s="1"/>
      <c r="BF118" s="7"/>
      <c r="BG118" s="1"/>
      <c r="BH118" s="7"/>
      <c r="BI118" s="1"/>
      <c r="BJ118" s="7"/>
      <c r="BK118" s="2"/>
      <c r="BL118" s="7"/>
      <c r="BM118" s="2"/>
      <c r="BN118" s="7"/>
      <c r="BO118" s="2"/>
      <c r="BP118" s="7"/>
      <c r="BQ118" s="2"/>
      <c r="BR118" s="7"/>
      <c r="BS118" s="2"/>
      <c r="BT118" s="2"/>
      <c r="BU118" s="2"/>
      <c r="BV118" s="2"/>
      <c r="BW118" s="2"/>
      <c r="BX118" s="2"/>
      <c r="BY118" s="2"/>
      <c r="BZ118" s="7"/>
      <c r="CA118" s="2"/>
      <c r="CB118" s="7"/>
      <c r="CC118" s="2"/>
      <c r="CD118" s="7"/>
      <c r="CE118" s="2"/>
      <c r="CF118" s="7"/>
      <c r="CG118" s="2"/>
      <c r="CH118" s="7"/>
      <c r="CI118" s="2"/>
      <c r="CJ118" s="7"/>
      <c r="CK118" s="2"/>
      <c r="CL118" s="7"/>
      <c r="CM118" s="2"/>
      <c r="CN118" s="7"/>
      <c r="CO118" s="2"/>
      <c r="CP118" s="7"/>
      <c r="CQ118" s="2"/>
      <c r="CR118" s="7"/>
      <c r="CS118" s="2"/>
      <c r="CT118" s="7"/>
      <c r="CU118" s="2"/>
      <c r="CV118" s="7"/>
      <c r="CW118" s="2"/>
      <c r="CX118" s="7"/>
      <c r="CY118" s="2"/>
      <c r="CZ118" s="7"/>
      <c r="DA118" s="2"/>
      <c r="DB118" s="7"/>
      <c r="DC118" s="1"/>
      <c r="DD118" s="7"/>
      <c r="DE118" s="2"/>
      <c r="DF118" s="7"/>
      <c r="DG118" s="2"/>
      <c r="DH118" s="7"/>
      <c r="DI118" s="2"/>
      <c r="DJ118" s="7"/>
      <c r="DK118" s="2"/>
      <c r="DL118" s="7"/>
      <c r="DM118" s="2"/>
      <c r="DN118" s="7"/>
      <c r="DO118" s="2"/>
      <c r="DP118" s="2"/>
      <c r="DQ118" s="2"/>
      <c r="DR118" s="2"/>
      <c r="DS118" s="2"/>
      <c r="DT118" s="7"/>
      <c r="DU118" s="2"/>
      <c r="DV118" s="1"/>
      <c r="DW118" s="2"/>
      <c r="DX118" s="2"/>
      <c r="DY118" s="2"/>
      <c r="DZ118" s="7"/>
      <c r="EA118" s="2"/>
      <c r="EB118" s="2"/>
      <c r="EC118" s="2"/>
      <c r="ED118" s="2"/>
      <c r="EE118" s="2"/>
      <c r="EF118" s="2"/>
      <c r="EG118" s="2"/>
      <c r="EH118" s="2"/>
      <c r="EI118" s="2"/>
      <c r="EJ118" s="2"/>
      <c r="EK118" s="2"/>
      <c r="EL118" s="7"/>
      <c r="EM118" s="1"/>
      <c r="EN118" s="2"/>
      <c r="EO118" s="2"/>
      <c r="EP118" s="2"/>
      <c r="EQ118" s="2"/>
      <c r="ES118" s="796"/>
      <c r="EU118" s="290" t="e">
        <f>SUM(DO118:EK118)+BI118+SUMIF(#REF!,1,AS118:AX118)</f>
        <v>#REF!</v>
      </c>
      <c r="EV118" s="290" t="e">
        <f>SUM(DO118:EK118)+SUMIF(#REF!,1,AS118:AX118)+SUMIF(#REF!,1,BC118:BH118)+IF(IDENT!$R$19="NON",SUM('3-SA'!BA118:BB118),0)+IF(IDENT!$R$20="NON",SUM('3-SA'!CA118:CB118,'3-SA'!DA118:DL118),0)+IF(IDENT!$R$21="NON",SUM('3-SA'!BM118:BZ118),0)</f>
        <v>#REF!</v>
      </c>
    </row>
    <row r="119" spans="1:152" x14ac:dyDescent="0.25">
      <c r="A119" s="46"/>
      <c r="B119" s="263" t="s">
        <v>1837</v>
      </c>
      <c r="C119" s="263" t="s">
        <v>1964</v>
      </c>
      <c r="D119" s="190">
        <v>613251</v>
      </c>
      <c r="E119" s="190" t="s">
        <v>1488</v>
      </c>
      <c r="F119" s="12"/>
      <c r="G119" s="12"/>
      <c r="H119" s="454"/>
      <c r="I119" s="2"/>
      <c r="J119" s="2"/>
      <c r="K119" s="2"/>
      <c r="L119" s="2"/>
      <c r="M119" s="2"/>
      <c r="N119" s="2"/>
      <c r="O119" s="2"/>
      <c r="P119" s="2"/>
      <c r="Q119" s="2"/>
      <c r="R119" s="2"/>
      <c r="S119" s="2"/>
      <c r="T119" s="2"/>
      <c r="U119" s="2"/>
      <c r="V119" s="2"/>
      <c r="W119" s="2"/>
      <c r="X119" s="81" t="e">
        <f>IF(#REF!=1,$F$119-$Z$119-SUM($BM$119:$BN$119)-$BS$119-$DX$119,0)</f>
        <v>#REF!</v>
      </c>
      <c r="Y119" s="81" t="e">
        <f>IF(#REF!=1,$F$119-$Z$119-SUM($BM$119:$BN$119)-$BS$119-$DX$119,0)</f>
        <v>#REF!</v>
      </c>
      <c r="Z119" s="1"/>
      <c r="AA119" s="2"/>
      <c r="AB119" s="2"/>
      <c r="AC119" s="2"/>
      <c r="AD119" s="2"/>
      <c r="AE119" s="2"/>
      <c r="AF119" s="2"/>
      <c r="AG119" s="2"/>
      <c r="AH119" s="2"/>
      <c r="AI119" s="2"/>
      <c r="AJ119" s="2"/>
      <c r="AK119" s="2"/>
      <c r="AL119" s="2"/>
      <c r="AM119" s="2"/>
      <c r="AN119" s="2"/>
      <c r="AO119" s="2"/>
      <c r="AP119" s="2"/>
      <c r="AQ119" s="2"/>
      <c r="AR119" s="5"/>
      <c r="AS119" s="21"/>
      <c r="AT119" s="5"/>
      <c r="AU119" s="21"/>
      <c r="AV119" s="5"/>
      <c r="AW119" s="2"/>
      <c r="AX119" s="5"/>
      <c r="AY119" s="21"/>
      <c r="AZ119" s="5"/>
      <c r="BA119" s="2"/>
      <c r="BB119" s="5"/>
      <c r="BC119" s="35"/>
      <c r="BD119" s="5"/>
      <c r="BE119" s="2"/>
      <c r="BF119" s="5"/>
      <c r="BG119" s="2"/>
      <c r="BH119" s="5"/>
      <c r="BI119" s="2"/>
      <c r="BJ119" s="5"/>
      <c r="BK119" s="2"/>
      <c r="BL119" s="5"/>
      <c r="BM119" s="1"/>
      <c r="BN119" s="5"/>
      <c r="BO119" s="2"/>
      <c r="BP119" s="5"/>
      <c r="BQ119" s="2"/>
      <c r="BR119" s="5"/>
      <c r="BS119" s="1"/>
      <c r="BT119" s="2"/>
      <c r="BU119" s="2"/>
      <c r="BV119" s="2"/>
      <c r="BW119" s="2"/>
      <c r="BX119" s="2"/>
      <c r="BY119" s="2"/>
      <c r="BZ119" s="5"/>
      <c r="CA119" s="2"/>
      <c r="CB119" s="5"/>
      <c r="CC119" s="2"/>
      <c r="CD119" s="5"/>
      <c r="CE119" s="2"/>
      <c r="CF119" s="5"/>
      <c r="CG119" s="2"/>
      <c r="CH119" s="5"/>
      <c r="CI119" s="2"/>
      <c r="CJ119" s="5"/>
      <c r="CK119" s="2"/>
      <c r="CL119" s="5"/>
      <c r="CM119" s="2"/>
      <c r="CN119" s="5"/>
      <c r="CO119" s="2"/>
      <c r="CP119" s="5"/>
      <c r="CQ119" s="2"/>
      <c r="CR119" s="5"/>
      <c r="CS119" s="2"/>
      <c r="CT119" s="5"/>
      <c r="CU119" s="2"/>
      <c r="CV119" s="5"/>
      <c r="CW119" s="2"/>
      <c r="CX119" s="5"/>
      <c r="CY119" s="2"/>
      <c r="CZ119" s="5"/>
      <c r="DA119" s="2"/>
      <c r="DB119" s="5"/>
      <c r="DC119" s="2"/>
      <c r="DD119" s="5"/>
      <c r="DE119" s="2"/>
      <c r="DF119" s="5"/>
      <c r="DG119" s="21"/>
      <c r="DH119" s="5"/>
      <c r="DI119" s="2"/>
      <c r="DJ119" s="5"/>
      <c r="DK119" s="35"/>
      <c r="DL119" s="5"/>
      <c r="DM119" s="35"/>
      <c r="DN119" s="5"/>
      <c r="DO119" s="2"/>
      <c r="DP119" s="2"/>
      <c r="DQ119" s="2"/>
      <c r="DR119" s="2"/>
      <c r="DS119" s="2"/>
      <c r="DT119" s="5"/>
      <c r="DU119" s="2"/>
      <c r="DV119" s="2"/>
      <c r="DW119" s="2"/>
      <c r="DX119" s="1"/>
      <c r="DY119" s="2"/>
      <c r="DZ119" s="5"/>
      <c r="EA119" s="2"/>
      <c r="EB119" s="2"/>
      <c r="EC119" s="2"/>
      <c r="ED119" s="2"/>
      <c r="EE119" s="2"/>
      <c r="EF119" s="2"/>
      <c r="EG119" s="2"/>
      <c r="EH119" s="2"/>
      <c r="EI119" s="2"/>
      <c r="EJ119" s="2"/>
      <c r="EK119" s="2"/>
      <c r="EL119" s="5"/>
      <c r="EM119" s="2"/>
      <c r="EN119" s="2"/>
      <c r="EO119" s="2"/>
      <c r="EP119" s="2"/>
      <c r="EQ119" s="2"/>
      <c r="ES119" s="796"/>
      <c r="EU119" s="290" t="e">
        <f>SUM(DO119:EK119)+BI119+SUMIF(#REF!,1,AS119:AX119)</f>
        <v>#REF!</v>
      </c>
      <c r="EV119" s="290" t="e">
        <f>SUM(DO119:EK119)+SUMIF(#REF!,1,AS119:AX119)+SUMIF(#REF!,1,BC119:BH119)+IF(IDENT!$R$19="NON",SUM('3-SA'!BA119:BB119),0)+IF(IDENT!$R$20="NON",SUM('3-SA'!CA119:CB119,'3-SA'!DA119:DL119),0)+IF(IDENT!$R$21="NON",SUM('3-SA'!BM119:BZ119),0)</f>
        <v>#REF!</v>
      </c>
    </row>
    <row r="120" spans="1:152" x14ac:dyDescent="0.25">
      <c r="A120" s="46"/>
      <c r="B120" s="263" t="s">
        <v>1837</v>
      </c>
      <c r="C120" s="263" t="s">
        <v>1964</v>
      </c>
      <c r="D120" s="40">
        <v>613252</v>
      </c>
      <c r="E120" s="40" t="s">
        <v>8</v>
      </c>
      <c r="F120" s="12"/>
      <c r="G120" s="12"/>
      <c r="H120" s="454"/>
      <c r="I120" s="1"/>
      <c r="J120" s="1"/>
      <c r="K120" s="1"/>
      <c r="L120" s="1"/>
      <c r="M120" s="1"/>
      <c r="N120" s="1"/>
      <c r="O120" s="1"/>
      <c r="P120" s="1"/>
      <c r="Q120" s="1"/>
      <c r="R120" s="1"/>
      <c r="S120" s="1"/>
      <c r="T120" s="1"/>
      <c r="U120" s="1"/>
      <c r="V120" s="1"/>
      <c r="W120" s="86"/>
      <c r="X120" s="1"/>
      <c r="Y120" s="1"/>
      <c r="Z120" s="1"/>
      <c r="AA120" s="1"/>
      <c r="AB120" s="1"/>
      <c r="AC120" s="1"/>
      <c r="AD120" s="2"/>
      <c r="AE120" s="1"/>
      <c r="AF120" s="1"/>
      <c r="AG120" s="1"/>
      <c r="AH120" s="2"/>
      <c r="AI120" s="2"/>
      <c r="AJ120" s="2"/>
      <c r="AK120" s="2"/>
      <c r="AL120" s="2"/>
      <c r="AM120" s="2"/>
      <c r="AN120" s="2"/>
      <c r="AO120" s="2"/>
      <c r="AP120" s="2"/>
      <c r="AQ120" s="2"/>
      <c r="AR120" s="5"/>
      <c r="AS120" s="21"/>
      <c r="AT120" s="5"/>
      <c r="AU120" s="21"/>
      <c r="AV120" s="5"/>
      <c r="AW120" s="2"/>
      <c r="AX120" s="5"/>
      <c r="AY120" s="21"/>
      <c r="AZ120" s="5"/>
      <c r="BA120" s="2"/>
      <c r="BB120" s="5"/>
      <c r="BC120" s="35"/>
      <c r="BD120" s="5"/>
      <c r="BE120" s="2"/>
      <c r="BF120" s="5"/>
      <c r="BG120" s="2"/>
      <c r="BH120" s="5"/>
      <c r="BI120" s="2"/>
      <c r="BJ120" s="5"/>
      <c r="BK120" s="2"/>
      <c r="BL120" s="5"/>
      <c r="BM120" s="2"/>
      <c r="BN120" s="5"/>
      <c r="BO120" s="2"/>
      <c r="BP120" s="5"/>
      <c r="BQ120" s="2"/>
      <c r="BR120" s="5"/>
      <c r="BS120" s="2"/>
      <c r="BT120" s="2"/>
      <c r="BU120" s="2"/>
      <c r="BV120" s="2"/>
      <c r="BW120" s="2"/>
      <c r="BX120" s="2"/>
      <c r="BY120" s="1"/>
      <c r="BZ120" s="5"/>
      <c r="CA120" s="2"/>
      <c r="CB120" s="5"/>
      <c r="CC120" s="2"/>
      <c r="CD120" s="5"/>
      <c r="CE120" s="2"/>
      <c r="CF120" s="5"/>
      <c r="CG120" s="2"/>
      <c r="CH120" s="5"/>
      <c r="CI120" s="2"/>
      <c r="CJ120" s="5"/>
      <c r="CK120" s="2"/>
      <c r="CL120" s="5"/>
      <c r="CM120" s="2"/>
      <c r="CN120" s="5"/>
      <c r="CO120" s="2"/>
      <c r="CP120" s="5"/>
      <c r="CQ120" s="2"/>
      <c r="CR120" s="5"/>
      <c r="CS120" s="2"/>
      <c r="CT120" s="5"/>
      <c r="CU120" s="2"/>
      <c r="CV120" s="5"/>
      <c r="CW120" s="2"/>
      <c r="CX120" s="5"/>
      <c r="CY120" s="2"/>
      <c r="CZ120" s="5"/>
      <c r="DA120" s="2"/>
      <c r="DB120" s="5"/>
      <c r="DC120" s="2"/>
      <c r="DD120" s="5"/>
      <c r="DE120" s="2"/>
      <c r="DF120" s="5"/>
      <c r="DG120" s="21"/>
      <c r="DH120" s="5"/>
      <c r="DI120" s="2"/>
      <c r="DJ120" s="5"/>
      <c r="DK120" s="35"/>
      <c r="DL120" s="5"/>
      <c r="DM120" s="35"/>
      <c r="DN120" s="5"/>
      <c r="DO120" s="2"/>
      <c r="DP120" s="2"/>
      <c r="DQ120" s="2"/>
      <c r="DR120" s="2"/>
      <c r="DS120" s="1"/>
      <c r="DT120" s="5"/>
      <c r="DU120" s="2"/>
      <c r="DV120" s="2"/>
      <c r="DW120" s="2"/>
      <c r="DX120" s="1"/>
      <c r="DY120" s="2"/>
      <c r="DZ120" s="5"/>
      <c r="EA120" s="2"/>
      <c r="EB120" s="2"/>
      <c r="EC120" s="2"/>
      <c r="ED120" s="2"/>
      <c r="EE120" s="2"/>
      <c r="EF120" s="2"/>
      <c r="EG120" s="2"/>
      <c r="EH120" s="2"/>
      <c r="EI120" s="2"/>
      <c r="EJ120" s="2"/>
      <c r="EK120" s="2"/>
      <c r="EL120" s="5"/>
      <c r="EM120" s="1"/>
      <c r="EN120" s="2"/>
      <c r="EO120" s="2"/>
      <c r="EP120" s="2"/>
      <c r="EQ120" s="2"/>
      <c r="ES120" s="796"/>
      <c r="EU120" s="290" t="e">
        <f>SUM(DO120:EK120)+BI120+SUMIF(#REF!,1,AS120:AX120)</f>
        <v>#REF!</v>
      </c>
      <c r="EV120" s="290" t="e">
        <f>SUM(DO120:EK120)+SUMIF(#REF!,1,AS120:AX120)+SUMIF(#REF!,1,BC120:BH120)+IF(IDENT!$R$19="NON",SUM('3-SA'!BA120:BB120),0)+IF(IDENT!$R$20="NON",SUM('3-SA'!CA120:CB120,'3-SA'!DA120:DL120),0)+IF(IDENT!$R$21="NON",SUM('3-SA'!BM120:BZ120),0)</f>
        <v>#REF!</v>
      </c>
    </row>
    <row r="121" spans="1:152" x14ac:dyDescent="0.25">
      <c r="A121" s="46"/>
      <c r="B121" s="263" t="s">
        <v>1964</v>
      </c>
      <c r="C121" s="263" t="s">
        <v>1964</v>
      </c>
      <c r="D121" s="40">
        <v>613253</v>
      </c>
      <c r="E121" s="40" t="s">
        <v>1191</v>
      </c>
      <c r="F121" s="12"/>
      <c r="G121" s="12"/>
      <c r="H121" s="454"/>
      <c r="I121" s="2"/>
      <c r="J121" s="2"/>
      <c r="K121" s="1"/>
      <c r="L121" s="1"/>
      <c r="M121" s="2"/>
      <c r="N121" s="2"/>
      <c r="O121" s="1"/>
      <c r="P121" s="2"/>
      <c r="Q121" s="2"/>
      <c r="R121" s="2"/>
      <c r="S121" s="2"/>
      <c r="T121" s="2"/>
      <c r="U121" s="2"/>
      <c r="V121" s="1"/>
      <c r="W121" s="2"/>
      <c r="X121" s="2"/>
      <c r="Y121" s="2"/>
      <c r="Z121" s="2"/>
      <c r="AA121" s="2"/>
      <c r="AB121" s="2"/>
      <c r="AC121" s="2"/>
      <c r="AD121" s="2"/>
      <c r="AE121" s="1"/>
      <c r="AF121" s="2"/>
      <c r="AG121" s="1"/>
      <c r="AH121" s="2"/>
      <c r="AI121" s="2"/>
      <c r="AJ121" s="2"/>
      <c r="AK121" s="2"/>
      <c r="AL121" s="2"/>
      <c r="AM121" s="2"/>
      <c r="AN121" s="2"/>
      <c r="AO121" s="2"/>
      <c r="AP121" s="2"/>
      <c r="AQ121" s="2"/>
      <c r="AR121" s="5"/>
      <c r="AS121" s="21"/>
      <c r="AT121" s="5"/>
      <c r="AU121" s="21"/>
      <c r="AV121" s="5"/>
      <c r="AW121" s="2"/>
      <c r="AX121" s="5"/>
      <c r="AY121" s="21"/>
      <c r="AZ121" s="5"/>
      <c r="BA121" s="2"/>
      <c r="BB121" s="5"/>
      <c r="BC121" s="35"/>
      <c r="BD121" s="5"/>
      <c r="BE121" s="2"/>
      <c r="BF121" s="5"/>
      <c r="BG121" s="2"/>
      <c r="BH121" s="5"/>
      <c r="BI121" s="2"/>
      <c r="BJ121" s="5"/>
      <c r="BK121" s="2"/>
      <c r="BL121" s="5"/>
      <c r="BM121" s="1"/>
      <c r="BN121" s="5"/>
      <c r="BO121" s="2"/>
      <c r="BP121" s="5"/>
      <c r="BQ121" s="1"/>
      <c r="BR121" s="5"/>
      <c r="BS121" s="2"/>
      <c r="BT121" s="2"/>
      <c r="BU121" s="2"/>
      <c r="BV121" s="2"/>
      <c r="BW121" s="2"/>
      <c r="BX121" s="2"/>
      <c r="BY121" s="1"/>
      <c r="BZ121" s="5"/>
      <c r="CA121" s="2"/>
      <c r="CB121" s="5"/>
      <c r="CC121" s="2"/>
      <c r="CD121" s="5"/>
      <c r="CE121" s="2"/>
      <c r="CF121" s="5"/>
      <c r="CG121" s="2"/>
      <c r="CH121" s="5"/>
      <c r="CI121" s="1"/>
      <c r="CJ121" s="5"/>
      <c r="CK121" s="2"/>
      <c r="CL121" s="5"/>
      <c r="CM121" s="2"/>
      <c r="CN121" s="5"/>
      <c r="CO121" s="1"/>
      <c r="CP121" s="5"/>
      <c r="CQ121" s="2"/>
      <c r="CR121" s="5"/>
      <c r="CS121" s="1"/>
      <c r="CT121" s="5"/>
      <c r="CU121" s="1"/>
      <c r="CV121" s="5"/>
      <c r="CW121" s="2"/>
      <c r="CX121" s="5"/>
      <c r="CY121" s="2"/>
      <c r="CZ121" s="5"/>
      <c r="DA121" s="2"/>
      <c r="DB121" s="5"/>
      <c r="DC121" s="2"/>
      <c r="DD121" s="5"/>
      <c r="DE121" s="2"/>
      <c r="DF121" s="5"/>
      <c r="DG121" s="21"/>
      <c r="DH121" s="5"/>
      <c r="DI121" s="2"/>
      <c r="DJ121" s="5"/>
      <c r="DK121" s="35"/>
      <c r="DL121" s="5"/>
      <c r="DM121" s="1"/>
      <c r="DN121" s="5"/>
      <c r="DO121" s="2"/>
      <c r="DP121" s="2"/>
      <c r="DQ121" s="2"/>
      <c r="DR121" s="2"/>
      <c r="DS121" s="1"/>
      <c r="DT121" s="5"/>
      <c r="DU121" s="2"/>
      <c r="DV121" s="2"/>
      <c r="DW121" s="2"/>
      <c r="DX121" s="2"/>
      <c r="DY121" s="2"/>
      <c r="DZ121" s="5"/>
      <c r="EA121" s="2"/>
      <c r="EB121" s="2"/>
      <c r="EC121" s="2"/>
      <c r="ED121" s="2"/>
      <c r="EE121" s="2"/>
      <c r="EF121" s="2"/>
      <c r="EG121" s="2"/>
      <c r="EH121" s="2"/>
      <c r="EI121" s="2"/>
      <c r="EJ121" s="2"/>
      <c r="EK121" s="2"/>
      <c r="EL121" s="5"/>
      <c r="EM121" s="1"/>
      <c r="EN121" s="2"/>
      <c r="EO121" s="2"/>
      <c r="EP121" s="2"/>
      <c r="EQ121" s="2"/>
      <c r="ES121" s="796"/>
      <c r="EU121" s="290" t="e">
        <f>SUM(DO121:EK121)+BI121+SUMIF(#REF!,1,AS121:AX121)</f>
        <v>#REF!</v>
      </c>
      <c r="EV121" s="290" t="e">
        <f>SUM(DO121:EK121)+SUMIF(#REF!,1,AS121:AX121)+SUMIF(#REF!,1,BC121:BH121)+IF(IDENT!$R$19="NON",SUM('3-SA'!BA121:BB121),0)+IF(IDENT!$R$20="NON",SUM('3-SA'!CA121:CB121,'3-SA'!DA121:DL121),0)+IF(IDENT!$R$21="NON",SUM('3-SA'!BM121:BZ121),0)</f>
        <v>#REF!</v>
      </c>
    </row>
    <row r="122" spans="1:152" x14ac:dyDescent="0.25">
      <c r="A122" s="46">
        <v>0</v>
      </c>
      <c r="B122" s="263"/>
      <c r="C122" s="263"/>
      <c r="D122" s="286" t="s">
        <v>2738</v>
      </c>
      <c r="E122" s="143" t="s">
        <v>2739</v>
      </c>
      <c r="F122" s="12"/>
      <c r="G122" s="12"/>
      <c r="H122" s="454"/>
      <c r="I122" s="2"/>
      <c r="J122" s="2"/>
      <c r="K122" s="1"/>
      <c r="L122" s="1"/>
      <c r="M122" s="2"/>
      <c r="N122" s="2"/>
      <c r="O122" s="1"/>
      <c r="P122" s="2"/>
      <c r="Q122" s="2"/>
      <c r="R122" s="2"/>
      <c r="S122" s="2"/>
      <c r="T122" s="2"/>
      <c r="U122" s="2"/>
      <c r="V122" s="1"/>
      <c r="W122" s="2"/>
      <c r="X122" s="2"/>
      <c r="Y122" s="2"/>
      <c r="Z122" s="2"/>
      <c r="AA122" s="2"/>
      <c r="AB122" s="2"/>
      <c r="AC122" s="2"/>
      <c r="AD122" s="2"/>
      <c r="AE122" s="1"/>
      <c r="AF122" s="2"/>
      <c r="AG122" s="1"/>
      <c r="AH122" s="2"/>
      <c r="AI122" s="2"/>
      <c r="AJ122" s="2"/>
      <c r="AK122" s="2"/>
      <c r="AL122" s="2"/>
      <c r="AM122" s="2"/>
      <c r="AN122" s="2"/>
      <c r="AO122" s="2"/>
      <c r="AP122" s="2"/>
      <c r="AQ122" s="2"/>
      <c r="AR122" s="7"/>
      <c r="AS122" s="2"/>
      <c r="AT122" s="7"/>
      <c r="AU122" s="2"/>
      <c r="AV122" s="7"/>
      <c r="AW122" s="2"/>
      <c r="AX122" s="7"/>
      <c r="AY122" s="2"/>
      <c r="AZ122" s="7"/>
      <c r="BA122" s="2"/>
      <c r="BB122" s="7"/>
      <c r="BC122" s="2"/>
      <c r="BD122" s="7"/>
      <c r="BE122" s="1"/>
      <c r="BF122" s="7"/>
      <c r="BG122" s="2"/>
      <c r="BH122" s="7"/>
      <c r="BI122" s="1"/>
      <c r="BJ122" s="7"/>
      <c r="BK122" s="2"/>
      <c r="BL122" s="7"/>
      <c r="BM122" s="1"/>
      <c r="BN122" s="7"/>
      <c r="BO122" s="2"/>
      <c r="BP122" s="7"/>
      <c r="BQ122" s="1"/>
      <c r="BR122" s="7"/>
      <c r="BS122" s="2"/>
      <c r="BT122" s="2"/>
      <c r="BU122" s="2"/>
      <c r="BV122" s="2"/>
      <c r="BW122" s="2"/>
      <c r="BX122" s="2"/>
      <c r="BY122" s="1"/>
      <c r="BZ122" s="7"/>
      <c r="CA122" s="2"/>
      <c r="CB122" s="7"/>
      <c r="CC122" s="2"/>
      <c r="CD122" s="7"/>
      <c r="CE122" s="2"/>
      <c r="CF122" s="7"/>
      <c r="CG122" s="2"/>
      <c r="CH122" s="7"/>
      <c r="CI122" s="1"/>
      <c r="CJ122" s="7"/>
      <c r="CK122" s="2"/>
      <c r="CL122" s="7"/>
      <c r="CM122" s="2"/>
      <c r="CN122" s="7"/>
      <c r="CO122" s="1"/>
      <c r="CP122" s="7"/>
      <c r="CQ122" s="2"/>
      <c r="CR122" s="7"/>
      <c r="CS122" s="1"/>
      <c r="CT122" s="7"/>
      <c r="CU122" s="2"/>
      <c r="CV122" s="7"/>
      <c r="CW122" s="2"/>
      <c r="CX122" s="7"/>
      <c r="CY122" s="2"/>
      <c r="CZ122" s="7"/>
      <c r="DA122" s="2"/>
      <c r="DB122" s="7"/>
      <c r="DC122" s="2"/>
      <c r="DD122" s="7"/>
      <c r="DE122" s="2"/>
      <c r="DF122" s="7"/>
      <c r="DG122" s="2"/>
      <c r="DH122" s="7"/>
      <c r="DI122" s="2"/>
      <c r="DJ122" s="7"/>
      <c r="DK122" s="2"/>
      <c r="DL122" s="7"/>
      <c r="DM122" s="1"/>
      <c r="DN122" s="7"/>
      <c r="DO122" s="2"/>
      <c r="DP122" s="2"/>
      <c r="DQ122" s="2"/>
      <c r="DR122" s="2"/>
      <c r="DS122" s="1"/>
      <c r="DT122" s="7"/>
      <c r="DU122" s="2"/>
      <c r="DV122" s="2"/>
      <c r="DW122" s="1"/>
      <c r="DX122" s="1"/>
      <c r="DY122" s="1"/>
      <c r="DZ122" s="7"/>
      <c r="EA122" s="2"/>
      <c r="EB122" s="2"/>
      <c r="EC122" s="2"/>
      <c r="ED122" s="2"/>
      <c r="EE122" s="2"/>
      <c r="EF122" s="2"/>
      <c r="EG122" s="2"/>
      <c r="EH122" s="2"/>
      <c r="EI122" s="2"/>
      <c r="EJ122" s="2"/>
      <c r="EK122" s="2"/>
      <c r="EL122" s="7"/>
      <c r="EM122" s="1"/>
      <c r="EN122" s="2"/>
      <c r="EO122" s="2"/>
      <c r="EP122" s="2"/>
      <c r="EQ122" s="2"/>
      <c r="ES122" s="796"/>
      <c r="EU122" s="290" t="e">
        <f>SUM(DO122:EK122)+BI122+SUMIF(#REF!,1,AS122:AX122)</f>
        <v>#REF!</v>
      </c>
      <c r="EV122" s="290" t="e">
        <f>SUM(DO122:EK122)+SUMIF(#REF!,1,AS122:AX122)+SUMIF(#REF!,1,BC122:BH122)+IF(IDENT!$R$19="NON",SUM('3-SA'!BA122:BB122),0)+IF(IDENT!$R$20="NON",SUM('3-SA'!CA122:CB122,'3-SA'!DA122:DL122),0)+IF(IDENT!$R$21="NON",SUM('3-SA'!BM122:BZ122),0)</f>
        <v>#REF!</v>
      </c>
    </row>
    <row r="123" spans="1:152" x14ac:dyDescent="0.25">
      <c r="A123" s="46"/>
      <c r="B123" s="263" t="s">
        <v>1837</v>
      </c>
      <c r="C123" s="263" t="s">
        <v>1964</v>
      </c>
      <c r="D123" s="40">
        <v>613258</v>
      </c>
      <c r="E123" s="40" t="s">
        <v>2504</v>
      </c>
      <c r="F123" s="12"/>
      <c r="G123" s="12"/>
      <c r="H123" s="454"/>
      <c r="I123" s="1"/>
      <c r="J123" s="1"/>
      <c r="K123" s="1"/>
      <c r="L123" s="1"/>
      <c r="M123" s="1"/>
      <c r="N123" s="1"/>
      <c r="O123" s="1"/>
      <c r="P123" s="1"/>
      <c r="Q123" s="1"/>
      <c r="R123" s="1"/>
      <c r="S123" s="1"/>
      <c r="T123" s="1"/>
      <c r="U123" s="1"/>
      <c r="V123" s="1"/>
      <c r="W123" s="86"/>
      <c r="X123" s="1"/>
      <c r="Y123" s="1"/>
      <c r="Z123" s="1"/>
      <c r="AA123" s="1"/>
      <c r="AB123" s="1"/>
      <c r="AC123" s="1"/>
      <c r="AD123" s="2"/>
      <c r="AE123" s="1"/>
      <c r="AF123" s="1"/>
      <c r="AG123" s="1"/>
      <c r="AH123" s="2"/>
      <c r="AI123" s="2"/>
      <c r="AJ123" s="2"/>
      <c r="AK123" s="2"/>
      <c r="AL123" s="2"/>
      <c r="AM123" s="2"/>
      <c r="AN123" s="2"/>
      <c r="AO123" s="2"/>
      <c r="AP123" s="2"/>
      <c r="AQ123" s="2"/>
      <c r="AR123" s="5"/>
      <c r="AS123" s="21"/>
      <c r="AT123" s="5"/>
      <c r="AU123" s="21"/>
      <c r="AV123" s="5"/>
      <c r="AW123" s="2"/>
      <c r="AX123" s="5"/>
      <c r="AY123" s="21"/>
      <c r="AZ123" s="5"/>
      <c r="BA123" s="2"/>
      <c r="BB123" s="5"/>
      <c r="BC123" s="35"/>
      <c r="BD123" s="5"/>
      <c r="BE123" s="2"/>
      <c r="BF123" s="5"/>
      <c r="BG123" s="2"/>
      <c r="BH123" s="5"/>
      <c r="BI123" s="2"/>
      <c r="BJ123" s="5"/>
      <c r="BK123" s="2"/>
      <c r="BL123" s="5"/>
      <c r="BM123" s="2"/>
      <c r="BN123" s="5"/>
      <c r="BO123" s="2"/>
      <c r="BP123" s="5"/>
      <c r="BQ123" s="2"/>
      <c r="BR123" s="5"/>
      <c r="BS123" s="2"/>
      <c r="BT123" s="2"/>
      <c r="BU123" s="2"/>
      <c r="BV123" s="2"/>
      <c r="BW123" s="2"/>
      <c r="BX123" s="2"/>
      <c r="BY123" s="2"/>
      <c r="BZ123" s="5"/>
      <c r="CA123" s="2"/>
      <c r="CB123" s="5"/>
      <c r="CC123" s="2"/>
      <c r="CD123" s="5"/>
      <c r="CE123" s="2"/>
      <c r="CF123" s="5"/>
      <c r="CG123" s="2"/>
      <c r="CH123" s="5"/>
      <c r="CI123" s="2"/>
      <c r="CJ123" s="5"/>
      <c r="CK123" s="2"/>
      <c r="CL123" s="5"/>
      <c r="CM123" s="2"/>
      <c r="CN123" s="5"/>
      <c r="CO123" s="2"/>
      <c r="CP123" s="5"/>
      <c r="CQ123" s="2"/>
      <c r="CR123" s="5"/>
      <c r="CS123" s="2"/>
      <c r="CT123" s="5"/>
      <c r="CU123" s="2"/>
      <c r="CV123" s="5"/>
      <c r="CW123" s="2"/>
      <c r="CX123" s="5"/>
      <c r="CY123" s="2"/>
      <c r="CZ123" s="5"/>
      <c r="DA123" s="2"/>
      <c r="DB123" s="5"/>
      <c r="DC123" s="2"/>
      <c r="DD123" s="5"/>
      <c r="DE123" s="2"/>
      <c r="DF123" s="5"/>
      <c r="DG123" s="21"/>
      <c r="DH123" s="5"/>
      <c r="DI123" s="2"/>
      <c r="DJ123" s="5"/>
      <c r="DK123" s="35"/>
      <c r="DL123" s="5"/>
      <c r="DM123" s="35"/>
      <c r="DN123" s="5"/>
      <c r="DO123" s="2"/>
      <c r="DP123" s="2"/>
      <c r="DQ123" s="2"/>
      <c r="DR123" s="2"/>
      <c r="DS123" s="1"/>
      <c r="DT123" s="5"/>
      <c r="DU123" s="2"/>
      <c r="DV123" s="2"/>
      <c r="DW123" s="2"/>
      <c r="DX123" s="35"/>
      <c r="DY123" s="2"/>
      <c r="DZ123" s="5"/>
      <c r="EA123" s="2"/>
      <c r="EB123" s="2"/>
      <c r="EC123" s="2"/>
      <c r="ED123" s="2"/>
      <c r="EE123" s="2"/>
      <c r="EF123" s="2"/>
      <c r="EG123" s="2"/>
      <c r="EH123" s="2"/>
      <c r="EI123" s="2"/>
      <c r="EJ123" s="2"/>
      <c r="EK123" s="2"/>
      <c r="EL123" s="5"/>
      <c r="EM123" s="1"/>
      <c r="EN123" s="2"/>
      <c r="EO123" s="2"/>
      <c r="EP123" s="2"/>
      <c r="EQ123" s="2"/>
      <c r="ES123" s="796"/>
      <c r="EU123" s="290" t="e">
        <f>SUM(DO123:EK123)+BI123+SUMIF(#REF!,1,AS123:AX123)</f>
        <v>#REF!</v>
      </c>
      <c r="EV123" s="290" t="e">
        <f>SUM(DO123:EK123)+SUMIF(#REF!,1,AS123:AX123)+SUMIF(#REF!,1,BC123:BH123)+IF(IDENT!$R$19="NON",SUM('3-SA'!BA123:BB123),0)+IF(IDENT!$R$20="NON",SUM('3-SA'!CA123:CB123,'3-SA'!DA123:DL123),0)+IF(IDENT!$R$21="NON",SUM('3-SA'!BM123:BZ123),0)</f>
        <v>#REF!</v>
      </c>
    </row>
    <row r="124" spans="1:152" x14ac:dyDescent="0.25">
      <c r="A124" s="46"/>
      <c r="B124" s="263" t="s">
        <v>1964</v>
      </c>
      <c r="C124" s="263" t="s">
        <v>1964</v>
      </c>
      <c r="D124" s="40">
        <v>6136</v>
      </c>
      <c r="E124" s="40" t="s">
        <v>1857</v>
      </c>
      <c r="F124" s="12"/>
      <c r="G124" s="12"/>
      <c r="H124" s="454"/>
      <c r="I124" s="1"/>
      <c r="J124" s="1"/>
      <c r="K124" s="1"/>
      <c r="L124" s="1"/>
      <c r="M124" s="1"/>
      <c r="N124" s="1"/>
      <c r="O124" s="1"/>
      <c r="P124" s="1"/>
      <c r="Q124" s="1"/>
      <c r="R124" s="1"/>
      <c r="S124" s="1"/>
      <c r="T124" s="1"/>
      <c r="U124" s="1"/>
      <c r="V124" s="1"/>
      <c r="W124" s="1"/>
      <c r="X124" s="1"/>
      <c r="Y124" s="1"/>
      <c r="Z124" s="1"/>
      <c r="AA124" s="1"/>
      <c r="AB124" s="1"/>
      <c r="AC124" s="1"/>
      <c r="AD124" s="2"/>
      <c r="AE124" s="1"/>
      <c r="AF124" s="1"/>
      <c r="AG124" s="1"/>
      <c r="AH124" s="1"/>
      <c r="AI124" s="1"/>
      <c r="AJ124" s="1"/>
      <c r="AK124" s="1"/>
      <c r="AL124" s="1"/>
      <c r="AM124" s="1"/>
      <c r="AN124" s="1"/>
      <c r="AO124" s="1"/>
      <c r="AP124" s="2"/>
      <c r="AQ124" s="1"/>
      <c r="AR124" s="5"/>
      <c r="AS124" s="27"/>
      <c r="AT124" s="5"/>
      <c r="AU124" s="27"/>
      <c r="AV124" s="5"/>
      <c r="AW124" s="2"/>
      <c r="AX124" s="5"/>
      <c r="AY124" s="27"/>
      <c r="AZ124" s="5"/>
      <c r="BA124" s="1"/>
      <c r="BB124" s="5"/>
      <c r="BC124" s="47"/>
      <c r="BD124" s="5"/>
      <c r="BE124" s="1"/>
      <c r="BF124" s="5"/>
      <c r="BG124" s="1"/>
      <c r="BH124" s="5"/>
      <c r="BI124" s="1"/>
      <c r="BJ124" s="5"/>
      <c r="BK124" s="2"/>
      <c r="BL124" s="5"/>
      <c r="BM124" s="1"/>
      <c r="BN124" s="5"/>
      <c r="BO124" s="2"/>
      <c r="BP124" s="5"/>
      <c r="BQ124" s="2"/>
      <c r="BR124" s="5"/>
      <c r="BS124" s="1"/>
      <c r="BT124" s="2"/>
      <c r="BU124" s="2"/>
      <c r="BV124" s="2"/>
      <c r="BW124" s="2"/>
      <c r="BX124" s="2"/>
      <c r="BY124" s="1"/>
      <c r="BZ124" s="5"/>
      <c r="CA124" s="1"/>
      <c r="CB124" s="5"/>
      <c r="CC124" s="2"/>
      <c r="CD124" s="5"/>
      <c r="CE124" s="1"/>
      <c r="CF124" s="5"/>
      <c r="CG124" s="2"/>
      <c r="CH124" s="5"/>
      <c r="CI124" s="2"/>
      <c r="CJ124" s="5"/>
      <c r="CK124" s="2"/>
      <c r="CL124" s="5"/>
      <c r="CM124" s="2"/>
      <c r="CN124" s="5"/>
      <c r="CO124" s="2"/>
      <c r="CP124" s="5"/>
      <c r="CQ124" s="2"/>
      <c r="CR124" s="5"/>
      <c r="CS124" s="1"/>
      <c r="CT124" s="5"/>
      <c r="CU124" s="2"/>
      <c r="CV124" s="5"/>
      <c r="CW124" s="2"/>
      <c r="CX124" s="5"/>
      <c r="CY124" s="2"/>
      <c r="CZ124" s="5"/>
      <c r="DA124" s="1"/>
      <c r="DB124" s="5"/>
      <c r="DC124" s="1"/>
      <c r="DD124" s="5"/>
      <c r="DE124" s="2"/>
      <c r="DF124" s="5"/>
      <c r="DG124" s="27"/>
      <c r="DH124" s="5"/>
      <c r="DI124" s="1"/>
      <c r="DJ124" s="5"/>
      <c r="DK124" s="47"/>
      <c r="DL124" s="5"/>
      <c r="DM124" s="47"/>
      <c r="DN124" s="5"/>
      <c r="DO124" s="1"/>
      <c r="DP124" s="1"/>
      <c r="DQ124" s="1"/>
      <c r="DR124" s="1"/>
      <c r="DS124" s="1"/>
      <c r="DT124" s="5"/>
      <c r="DU124" s="1"/>
      <c r="DV124" s="1"/>
      <c r="DW124" s="1"/>
      <c r="DX124" s="1"/>
      <c r="DY124" s="1"/>
      <c r="DZ124" s="5"/>
      <c r="EA124" s="1"/>
      <c r="EB124" s="1"/>
      <c r="EC124" s="1"/>
      <c r="ED124" s="1"/>
      <c r="EE124" s="1"/>
      <c r="EF124" s="1"/>
      <c r="EG124" s="1"/>
      <c r="EH124" s="1"/>
      <c r="EI124" s="1"/>
      <c r="EJ124" s="1"/>
      <c r="EK124" s="1"/>
      <c r="EL124" s="5"/>
      <c r="EM124" s="1"/>
      <c r="EN124" s="2"/>
      <c r="EO124" s="2"/>
      <c r="EP124" s="2"/>
      <c r="EQ124" s="2"/>
      <c r="ES124" s="796"/>
      <c r="EU124" s="290" t="e">
        <f>SUM(DO124:EK124)+BI124+SUMIF(#REF!,1,AS124:AX124)</f>
        <v>#REF!</v>
      </c>
      <c r="EV124" s="290" t="e">
        <f>SUM(DO124:EK124)+SUMIF(#REF!,1,AS124:AX124)+SUMIF(#REF!,1,BC124:BH124)+IF(IDENT!$R$19="NON",SUM('3-SA'!BA124:BB124),0)+IF(IDENT!$R$20="NON",SUM('3-SA'!CA124:CB124,'3-SA'!DA124:DL124),0)+IF(IDENT!$R$21="NON",SUM('3-SA'!BM124:BZ124),0)</f>
        <v>#REF!</v>
      </c>
    </row>
    <row r="125" spans="1:152" x14ac:dyDescent="0.25">
      <c r="A125" s="46"/>
      <c r="B125" s="263" t="s">
        <v>1837</v>
      </c>
      <c r="C125" s="263" t="s">
        <v>1964</v>
      </c>
      <c r="D125" s="190">
        <v>614</v>
      </c>
      <c r="E125" s="190" t="s">
        <v>330</v>
      </c>
      <c r="F125" s="12"/>
      <c r="G125" s="12"/>
      <c r="H125" s="454"/>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1"/>
      <c r="AH125" s="2"/>
      <c r="AI125" s="2"/>
      <c r="AJ125" s="2"/>
      <c r="AK125" s="2"/>
      <c r="AL125" s="2"/>
      <c r="AM125" s="2"/>
      <c r="AN125" s="2"/>
      <c r="AO125" s="2"/>
      <c r="AP125" s="2"/>
      <c r="AQ125" s="81">
        <f>$F$125-$AG$125</f>
        <v>0</v>
      </c>
      <c r="AR125" s="5"/>
      <c r="AS125" s="21"/>
      <c r="AT125" s="5"/>
      <c r="AU125" s="21"/>
      <c r="AV125" s="5"/>
      <c r="AW125" s="2"/>
      <c r="AX125" s="5"/>
      <c r="AY125" s="21"/>
      <c r="AZ125" s="5"/>
      <c r="BA125" s="2"/>
      <c r="BB125" s="5"/>
      <c r="BC125" s="35"/>
      <c r="BD125" s="5"/>
      <c r="BE125" s="2"/>
      <c r="BF125" s="5"/>
      <c r="BG125" s="2"/>
      <c r="BH125" s="5"/>
      <c r="BI125" s="2"/>
      <c r="BJ125" s="5"/>
      <c r="BK125" s="2"/>
      <c r="BL125" s="5"/>
      <c r="BM125" s="2"/>
      <c r="BN125" s="5"/>
      <c r="BO125" s="2"/>
      <c r="BP125" s="5"/>
      <c r="BQ125" s="2"/>
      <c r="BR125" s="5"/>
      <c r="BS125" s="2"/>
      <c r="BT125" s="2"/>
      <c r="BU125" s="2"/>
      <c r="BV125" s="2"/>
      <c r="BW125" s="2"/>
      <c r="BX125" s="2"/>
      <c r="BY125" s="2"/>
      <c r="BZ125" s="5"/>
      <c r="CA125" s="2"/>
      <c r="CB125" s="5"/>
      <c r="CC125" s="2"/>
      <c r="CD125" s="5"/>
      <c r="CE125" s="2"/>
      <c r="CF125" s="5"/>
      <c r="CG125" s="2"/>
      <c r="CH125" s="5"/>
      <c r="CI125" s="2"/>
      <c r="CJ125" s="5"/>
      <c r="CK125" s="2"/>
      <c r="CL125" s="5"/>
      <c r="CM125" s="2"/>
      <c r="CN125" s="5"/>
      <c r="CO125" s="2"/>
      <c r="CP125" s="5"/>
      <c r="CQ125" s="2"/>
      <c r="CR125" s="5"/>
      <c r="CS125" s="2"/>
      <c r="CT125" s="5"/>
      <c r="CU125" s="2"/>
      <c r="CV125" s="5"/>
      <c r="CW125" s="2"/>
      <c r="CX125" s="5"/>
      <c r="CY125" s="2"/>
      <c r="CZ125" s="5"/>
      <c r="DA125" s="2"/>
      <c r="DB125" s="5"/>
      <c r="DC125" s="2"/>
      <c r="DD125" s="5"/>
      <c r="DE125" s="2"/>
      <c r="DF125" s="5"/>
      <c r="DG125" s="21"/>
      <c r="DH125" s="5"/>
      <c r="DI125" s="2"/>
      <c r="DJ125" s="5"/>
      <c r="DK125" s="35"/>
      <c r="DL125" s="5"/>
      <c r="DM125" s="35"/>
      <c r="DN125" s="5"/>
      <c r="DO125" s="2"/>
      <c r="DP125" s="2"/>
      <c r="DQ125" s="2"/>
      <c r="DR125" s="2"/>
      <c r="DS125" s="2"/>
      <c r="DT125" s="5"/>
      <c r="DU125" s="2"/>
      <c r="DV125" s="2"/>
      <c r="DW125" s="2"/>
      <c r="DX125" s="2"/>
      <c r="DY125" s="2"/>
      <c r="DZ125" s="5"/>
      <c r="EA125" s="2"/>
      <c r="EB125" s="2"/>
      <c r="EC125" s="2"/>
      <c r="ED125" s="2"/>
      <c r="EE125" s="2"/>
      <c r="EF125" s="2"/>
      <c r="EG125" s="2"/>
      <c r="EH125" s="2"/>
      <c r="EI125" s="2"/>
      <c r="EJ125" s="2"/>
      <c r="EK125" s="2"/>
      <c r="EL125" s="5"/>
      <c r="EM125" s="2"/>
      <c r="EN125" s="2"/>
      <c r="EO125" s="2"/>
      <c r="EP125" s="2"/>
      <c r="EQ125" s="2"/>
      <c r="ES125" s="796"/>
      <c r="EU125" s="290" t="e">
        <f>SUM(DO125:EK125)+BI125+SUMIF(#REF!,1,AS125:AX125)</f>
        <v>#REF!</v>
      </c>
      <c r="EV125" s="290" t="e">
        <f>SUM(DO125:EK125)+SUMIF(#REF!,1,AS125:AX125)+SUMIF(#REF!,1,BC125:BH125)+IF(IDENT!$R$19="NON",SUM('3-SA'!BA125:BB125),0)+IF(IDENT!$R$20="NON",SUM('3-SA'!CA125:CB125,'3-SA'!DA125:DL125),0)+IF(IDENT!$R$21="NON",SUM('3-SA'!BM125:BZ125),0)</f>
        <v>#REF!</v>
      </c>
    </row>
    <row r="126" spans="1:152" x14ac:dyDescent="0.25">
      <c r="A126" s="46">
        <v>0</v>
      </c>
      <c r="B126" s="263" t="s">
        <v>1837</v>
      </c>
      <c r="C126" s="263" t="s">
        <v>1964</v>
      </c>
      <c r="D126" s="143" t="s">
        <v>2740</v>
      </c>
      <c r="E126" s="143" t="s">
        <v>2741</v>
      </c>
      <c r="F126" s="12"/>
      <c r="G126" s="12"/>
      <c r="H126" s="454"/>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1"/>
      <c r="AH126" s="2"/>
      <c r="AI126" s="2"/>
      <c r="AJ126" s="2"/>
      <c r="AK126" s="2"/>
      <c r="AL126" s="2"/>
      <c r="AM126" s="2"/>
      <c r="AN126" s="2"/>
      <c r="AO126" s="2"/>
      <c r="AP126" s="2"/>
      <c r="AQ126" s="81">
        <f>$F$126-$AG$126-SUM($BE$126:$BF$126)-SUM($BG$126:$BH$126)-SUM($BI$126:$BJ$126)-SUM($DC$126:$DD$126)-$DV$126</f>
        <v>0</v>
      </c>
      <c r="AR126" s="7"/>
      <c r="AS126" s="2"/>
      <c r="AT126" s="7"/>
      <c r="AU126" s="2"/>
      <c r="AV126" s="7"/>
      <c r="AW126" s="2"/>
      <c r="AX126" s="7"/>
      <c r="AY126" s="2"/>
      <c r="AZ126" s="7"/>
      <c r="BA126" s="2"/>
      <c r="BB126" s="7"/>
      <c r="BC126" s="2"/>
      <c r="BD126" s="7"/>
      <c r="BE126" s="1"/>
      <c r="BF126" s="7"/>
      <c r="BG126" s="1"/>
      <c r="BH126" s="7"/>
      <c r="BI126" s="1"/>
      <c r="BJ126" s="7"/>
      <c r="BK126" s="2"/>
      <c r="BL126" s="7"/>
      <c r="BM126" s="2"/>
      <c r="BN126" s="7"/>
      <c r="BO126" s="2"/>
      <c r="BP126" s="7"/>
      <c r="BQ126" s="2"/>
      <c r="BR126" s="7"/>
      <c r="BS126" s="2"/>
      <c r="BT126" s="2"/>
      <c r="BU126" s="2"/>
      <c r="BV126" s="2"/>
      <c r="BW126" s="2"/>
      <c r="BX126" s="2"/>
      <c r="BY126" s="2"/>
      <c r="BZ126" s="7"/>
      <c r="CA126" s="2"/>
      <c r="CB126" s="7"/>
      <c r="CC126" s="2"/>
      <c r="CD126" s="7"/>
      <c r="CE126" s="2"/>
      <c r="CF126" s="7"/>
      <c r="CG126" s="2"/>
      <c r="CH126" s="7"/>
      <c r="CI126" s="2"/>
      <c r="CJ126" s="7"/>
      <c r="CK126" s="2"/>
      <c r="CL126" s="7"/>
      <c r="CM126" s="2"/>
      <c r="CN126" s="7"/>
      <c r="CO126" s="2"/>
      <c r="CP126" s="7"/>
      <c r="CQ126" s="2"/>
      <c r="CR126" s="7"/>
      <c r="CS126" s="2"/>
      <c r="CT126" s="7"/>
      <c r="CU126" s="2"/>
      <c r="CV126" s="7"/>
      <c r="CW126" s="2"/>
      <c r="CX126" s="7"/>
      <c r="CY126" s="2"/>
      <c r="CZ126" s="7"/>
      <c r="DA126" s="2"/>
      <c r="DB126" s="7"/>
      <c r="DC126" s="1"/>
      <c r="DD126" s="7"/>
      <c r="DE126" s="2"/>
      <c r="DF126" s="7"/>
      <c r="DG126" s="2"/>
      <c r="DH126" s="7"/>
      <c r="DI126" s="2"/>
      <c r="DJ126" s="7"/>
      <c r="DK126" s="2"/>
      <c r="DL126" s="7"/>
      <c r="DM126" s="2"/>
      <c r="DN126" s="7"/>
      <c r="DO126" s="2"/>
      <c r="DP126" s="2"/>
      <c r="DQ126" s="2"/>
      <c r="DR126" s="2"/>
      <c r="DS126" s="2"/>
      <c r="DT126" s="7"/>
      <c r="DU126" s="2"/>
      <c r="DV126" s="1"/>
      <c r="DW126" s="2"/>
      <c r="DX126" s="2"/>
      <c r="DY126" s="2"/>
      <c r="DZ126" s="7"/>
      <c r="EA126" s="2"/>
      <c r="EB126" s="2"/>
      <c r="EC126" s="2"/>
      <c r="ED126" s="2"/>
      <c r="EE126" s="2"/>
      <c r="EF126" s="2"/>
      <c r="EG126" s="2"/>
      <c r="EH126" s="2"/>
      <c r="EI126" s="2"/>
      <c r="EJ126" s="2"/>
      <c r="EK126" s="2"/>
      <c r="EL126" s="7"/>
      <c r="EM126" s="1"/>
      <c r="EN126" s="1"/>
      <c r="EO126" s="1"/>
      <c r="EP126" s="1"/>
      <c r="EQ126" s="1"/>
      <c r="ES126" s="796"/>
      <c r="EU126" s="290" t="e">
        <f>SUM(DO126:EK126)+BI126+SUMIF(#REF!,1,AS126:AX126)</f>
        <v>#REF!</v>
      </c>
      <c r="EV126" s="290" t="e">
        <f>SUM(DO126:EK126)+SUMIF(#REF!,1,AS126:AX126)+SUMIF(#REF!,1,BC126:BH126)+IF(IDENT!$R$19="NON",SUM('3-SA'!BA126:BB126),0)+IF(IDENT!$R$20="NON",SUM('3-SA'!CA126:CB126,'3-SA'!DA126:DL126),0)+IF(IDENT!$R$21="NON",SUM('3-SA'!BM126:BZ126),0)</f>
        <v>#REF!</v>
      </c>
    </row>
    <row r="127" spans="1:152" ht="20.399999999999999" x14ac:dyDescent="0.25">
      <c r="A127" s="46"/>
      <c r="B127" s="263" t="s">
        <v>2342</v>
      </c>
      <c r="C127" s="263" t="s">
        <v>1044</v>
      </c>
      <c r="D127" s="54">
        <v>615151</v>
      </c>
      <c r="E127" s="54" t="s">
        <v>2</v>
      </c>
      <c r="F127" s="12"/>
      <c r="G127" s="12"/>
      <c r="H127" s="454"/>
      <c r="I127" s="1"/>
      <c r="J127" s="1"/>
      <c r="K127" s="1"/>
      <c r="L127" s="1"/>
      <c r="M127" s="1"/>
      <c r="N127" s="1"/>
      <c r="O127" s="1"/>
      <c r="P127" s="1"/>
      <c r="Q127" s="1"/>
      <c r="R127" s="1"/>
      <c r="S127" s="1"/>
      <c r="T127" s="1"/>
      <c r="U127" s="1"/>
      <c r="V127" s="1"/>
      <c r="W127" s="1"/>
      <c r="X127" s="1"/>
      <c r="Y127" s="1"/>
      <c r="Z127" s="1"/>
      <c r="AA127" s="1"/>
      <c r="AB127" s="1"/>
      <c r="AC127" s="1"/>
      <c r="AD127" s="2"/>
      <c r="AE127" s="1"/>
      <c r="AF127" s="1"/>
      <c r="AG127" s="1"/>
      <c r="AH127" s="1"/>
      <c r="AI127" s="1"/>
      <c r="AJ127" s="1"/>
      <c r="AK127" s="1"/>
      <c r="AL127" s="1"/>
      <c r="AM127" s="86"/>
      <c r="AN127" s="1"/>
      <c r="AO127" s="1"/>
      <c r="AP127" s="2"/>
      <c r="AQ127" s="2"/>
      <c r="AR127" s="5"/>
      <c r="AS127" s="27"/>
      <c r="AT127" s="5"/>
      <c r="AU127" s="27"/>
      <c r="AV127" s="5"/>
      <c r="AW127" s="2"/>
      <c r="AX127" s="5"/>
      <c r="AY127" s="27"/>
      <c r="AZ127" s="5"/>
      <c r="BA127" s="1"/>
      <c r="BB127" s="5"/>
      <c r="BC127" s="47"/>
      <c r="BD127" s="5"/>
      <c r="BE127" s="1"/>
      <c r="BF127" s="5"/>
      <c r="BG127" s="1"/>
      <c r="BH127" s="5"/>
      <c r="BI127" s="1"/>
      <c r="BJ127" s="5"/>
      <c r="BK127" s="1"/>
      <c r="BL127" s="5"/>
      <c r="BM127" s="1"/>
      <c r="BN127" s="5"/>
      <c r="BO127" s="2"/>
      <c r="BP127" s="5"/>
      <c r="BQ127" s="2"/>
      <c r="BR127" s="5"/>
      <c r="BS127" s="1"/>
      <c r="BT127" s="2"/>
      <c r="BU127" s="2"/>
      <c r="BV127" s="2"/>
      <c r="BW127" s="2"/>
      <c r="BX127" s="2"/>
      <c r="BY127" s="2"/>
      <c r="BZ127" s="5"/>
      <c r="CA127" s="1"/>
      <c r="CB127" s="5"/>
      <c r="CC127" s="1"/>
      <c r="CD127" s="5"/>
      <c r="CE127" s="1"/>
      <c r="CF127" s="5"/>
      <c r="CG127" s="1"/>
      <c r="CH127" s="5"/>
      <c r="CI127" s="1"/>
      <c r="CJ127" s="5"/>
      <c r="CK127" s="2"/>
      <c r="CL127" s="5"/>
      <c r="CM127" s="2"/>
      <c r="CN127" s="5"/>
      <c r="CO127" s="1"/>
      <c r="CP127" s="5"/>
      <c r="CQ127" s="2"/>
      <c r="CR127" s="5"/>
      <c r="CS127" s="1"/>
      <c r="CT127" s="5"/>
      <c r="CU127" s="1"/>
      <c r="CV127" s="5"/>
      <c r="CW127" s="1"/>
      <c r="CX127" s="5"/>
      <c r="CY127" s="2"/>
      <c r="CZ127" s="5"/>
      <c r="DA127" s="1"/>
      <c r="DB127" s="5"/>
      <c r="DC127" s="1"/>
      <c r="DD127" s="5"/>
      <c r="DE127" s="2"/>
      <c r="DF127" s="5"/>
      <c r="DG127" s="27"/>
      <c r="DH127" s="5"/>
      <c r="DI127" s="1"/>
      <c r="DJ127" s="5"/>
      <c r="DK127" s="47"/>
      <c r="DL127" s="5"/>
      <c r="DM127" s="47"/>
      <c r="DN127" s="5"/>
      <c r="DO127" s="1"/>
      <c r="DP127" s="1"/>
      <c r="DQ127" s="1"/>
      <c r="DR127" s="1"/>
      <c r="DS127" s="1"/>
      <c r="DT127" s="5"/>
      <c r="DU127" s="1"/>
      <c r="DV127" s="1"/>
      <c r="DW127" s="1"/>
      <c r="DX127" s="1"/>
      <c r="DY127" s="1"/>
      <c r="DZ127" s="5"/>
      <c r="EA127" s="1"/>
      <c r="EB127" s="1"/>
      <c r="EC127" s="1"/>
      <c r="ED127" s="1"/>
      <c r="EE127" s="1"/>
      <c r="EF127" s="1"/>
      <c r="EG127" s="1"/>
      <c r="EH127" s="1"/>
      <c r="EI127" s="1"/>
      <c r="EJ127" s="1"/>
      <c r="EK127" s="1"/>
      <c r="EL127" s="5"/>
      <c r="EM127" s="1"/>
      <c r="EN127" s="2"/>
      <c r="EO127" s="2"/>
      <c r="EP127" s="2"/>
      <c r="EQ127" s="2"/>
      <c r="ES127" s="796"/>
      <c r="EU127" s="290" t="e">
        <f>SUM(DO127:EK127)+BI127+SUMIF(#REF!,1,AS127:AX127)</f>
        <v>#REF!</v>
      </c>
      <c r="EV127" s="290" t="e">
        <f>SUM(DO127:EK127)+SUMIF(#REF!,1,AS127:AX127)+SUMIF(#REF!,1,BC127:BH127)+IF(IDENT!$R$19="NON",SUM('3-SA'!BA127:BB127),0)+IF(IDENT!$R$20="NON",SUM('3-SA'!CA127:CB127,'3-SA'!DA127:DL127),0)+IF(IDENT!$R$21="NON",SUM('3-SA'!BM127:BZ127),0)</f>
        <v>#REF!</v>
      </c>
    </row>
    <row r="128" spans="1:152" x14ac:dyDescent="0.25">
      <c r="A128" s="46"/>
      <c r="B128" s="263" t="s">
        <v>2342</v>
      </c>
      <c r="C128" s="263" t="s">
        <v>1044</v>
      </c>
      <c r="D128" s="40">
        <v>615152</v>
      </c>
      <c r="E128" s="40" t="s">
        <v>1661</v>
      </c>
      <c r="F128" s="12"/>
      <c r="G128" s="12"/>
      <c r="H128" s="454"/>
      <c r="I128" s="2"/>
      <c r="J128" s="2"/>
      <c r="K128" s="2"/>
      <c r="L128" s="2"/>
      <c r="M128" s="2"/>
      <c r="N128" s="2"/>
      <c r="O128" s="2"/>
      <c r="P128" s="2"/>
      <c r="Q128" s="2"/>
      <c r="R128" s="2"/>
      <c r="S128" s="2"/>
      <c r="T128" s="2"/>
      <c r="U128" s="2"/>
      <c r="V128" s="2"/>
      <c r="W128" s="2"/>
      <c r="X128" s="2"/>
      <c r="Y128" s="2"/>
      <c r="Z128" s="2"/>
      <c r="AA128" s="2"/>
      <c r="AB128" s="2"/>
      <c r="AC128" s="2"/>
      <c r="AD128" s="2"/>
      <c r="AE128" s="1"/>
      <c r="AF128" s="2"/>
      <c r="AG128" s="2"/>
      <c r="AH128" s="2"/>
      <c r="AI128" s="2"/>
      <c r="AJ128" s="2"/>
      <c r="AK128" s="2"/>
      <c r="AL128" s="2"/>
      <c r="AM128" s="2"/>
      <c r="AN128" s="2"/>
      <c r="AO128" s="2"/>
      <c r="AP128" s="2"/>
      <c r="AQ128" s="2"/>
      <c r="AR128" s="5"/>
      <c r="AS128" s="21"/>
      <c r="AT128" s="5"/>
      <c r="AU128" s="21"/>
      <c r="AV128" s="5"/>
      <c r="AW128" s="2"/>
      <c r="AX128" s="5"/>
      <c r="AY128" s="21"/>
      <c r="AZ128" s="5"/>
      <c r="BA128" s="2"/>
      <c r="BB128" s="5"/>
      <c r="BC128" s="35"/>
      <c r="BD128" s="5"/>
      <c r="BE128" s="2"/>
      <c r="BF128" s="5"/>
      <c r="BG128" s="2"/>
      <c r="BH128" s="5"/>
      <c r="BI128" s="2"/>
      <c r="BJ128" s="5"/>
      <c r="BK128" s="2"/>
      <c r="BL128" s="5"/>
      <c r="BM128" s="1"/>
      <c r="BN128" s="5"/>
      <c r="BO128" s="2"/>
      <c r="BP128" s="5"/>
      <c r="BQ128" s="1"/>
      <c r="BR128" s="5"/>
      <c r="BS128" s="2"/>
      <c r="BT128" s="2"/>
      <c r="BU128" s="2"/>
      <c r="BV128" s="2"/>
      <c r="BW128" s="2"/>
      <c r="BX128" s="2"/>
      <c r="BY128" s="1"/>
      <c r="BZ128" s="5"/>
      <c r="CA128" s="2"/>
      <c r="CB128" s="5"/>
      <c r="CC128" s="2"/>
      <c r="CD128" s="5"/>
      <c r="CE128" s="2"/>
      <c r="CF128" s="5"/>
      <c r="CG128" s="2"/>
      <c r="CH128" s="5"/>
      <c r="CI128" s="1"/>
      <c r="CJ128" s="5"/>
      <c r="CK128" s="2"/>
      <c r="CL128" s="5"/>
      <c r="CM128" s="2"/>
      <c r="CN128" s="5"/>
      <c r="CO128" s="1"/>
      <c r="CP128" s="5"/>
      <c r="CQ128" s="2"/>
      <c r="CR128" s="5"/>
      <c r="CS128" s="1"/>
      <c r="CT128" s="5"/>
      <c r="CU128" s="1"/>
      <c r="CV128" s="5"/>
      <c r="CW128" s="2"/>
      <c r="CX128" s="5"/>
      <c r="CY128" s="2"/>
      <c r="CZ128" s="5"/>
      <c r="DA128" s="2"/>
      <c r="DB128" s="5"/>
      <c r="DC128" s="2"/>
      <c r="DD128" s="5"/>
      <c r="DE128" s="2"/>
      <c r="DF128" s="5"/>
      <c r="DG128" s="21"/>
      <c r="DH128" s="5"/>
      <c r="DI128" s="2"/>
      <c r="DJ128" s="5"/>
      <c r="DK128" s="35"/>
      <c r="DL128" s="5"/>
      <c r="DM128" s="1"/>
      <c r="DN128" s="5"/>
      <c r="DO128" s="2"/>
      <c r="DP128" s="2"/>
      <c r="DQ128" s="2"/>
      <c r="DR128" s="2"/>
      <c r="DS128" s="1"/>
      <c r="DT128" s="5"/>
      <c r="DU128" s="2"/>
      <c r="DV128" s="2"/>
      <c r="DW128" s="1"/>
      <c r="DX128" s="2"/>
      <c r="DY128" s="2"/>
      <c r="DZ128" s="5"/>
      <c r="EA128" s="2"/>
      <c r="EB128" s="2"/>
      <c r="EC128" s="2"/>
      <c r="ED128" s="2"/>
      <c r="EE128" s="2"/>
      <c r="EF128" s="2"/>
      <c r="EG128" s="2"/>
      <c r="EH128" s="2"/>
      <c r="EI128" s="2"/>
      <c r="EJ128" s="2"/>
      <c r="EK128" s="2"/>
      <c r="EL128" s="5"/>
      <c r="EM128" s="1"/>
      <c r="EN128" s="2"/>
      <c r="EO128" s="2"/>
      <c r="EP128" s="2"/>
      <c r="EQ128" s="2"/>
      <c r="ES128" s="796"/>
      <c r="EU128" s="290" t="e">
        <f>SUM(DO128:EK128)+BI128+SUMIF(#REF!,1,AS128:AX128)</f>
        <v>#REF!</v>
      </c>
      <c r="EV128" s="290" t="e">
        <f>SUM(DO128:EK128)+SUMIF(#REF!,1,AS128:AX128)+SUMIF(#REF!,1,BC128:BH128)+IF(IDENT!$R$19="NON",SUM('3-SA'!BA128:BB128),0)+IF(IDENT!$R$20="NON",SUM('3-SA'!CA128:CB128,'3-SA'!DA128:DL128),0)+IF(IDENT!$R$21="NON",SUM('3-SA'!BM128:BZ128),0)</f>
        <v>#REF!</v>
      </c>
    </row>
    <row r="129" spans="1:152" ht="20.399999999999999" x14ac:dyDescent="0.25">
      <c r="A129" s="46">
        <v>0</v>
      </c>
      <c r="B129" s="263"/>
      <c r="C129" s="263"/>
      <c r="D129" s="286" t="s">
        <v>2742</v>
      </c>
      <c r="E129" s="143" t="s">
        <v>2743</v>
      </c>
      <c r="F129" s="12"/>
      <c r="G129" s="12"/>
      <c r="H129" s="454"/>
      <c r="I129" s="2"/>
      <c r="J129" s="2"/>
      <c r="K129" s="2"/>
      <c r="L129" s="2"/>
      <c r="M129" s="2"/>
      <c r="N129" s="2"/>
      <c r="O129" s="2"/>
      <c r="P129" s="2"/>
      <c r="Q129" s="2"/>
      <c r="R129" s="2"/>
      <c r="S129" s="2"/>
      <c r="T129" s="2"/>
      <c r="U129" s="2"/>
      <c r="V129" s="2"/>
      <c r="W129" s="2"/>
      <c r="X129" s="2"/>
      <c r="Y129" s="2"/>
      <c r="Z129" s="2"/>
      <c r="AA129" s="2"/>
      <c r="AB129" s="2"/>
      <c r="AC129" s="2"/>
      <c r="AD129" s="2"/>
      <c r="AE129" s="1"/>
      <c r="AF129" s="2"/>
      <c r="AG129" s="2"/>
      <c r="AH129" s="2"/>
      <c r="AI129" s="2"/>
      <c r="AJ129" s="2"/>
      <c r="AK129" s="2"/>
      <c r="AL129" s="2"/>
      <c r="AM129" s="2"/>
      <c r="AN129" s="2"/>
      <c r="AO129" s="2"/>
      <c r="AP129" s="2"/>
      <c r="AQ129" s="2"/>
      <c r="AR129" s="7"/>
      <c r="AS129" s="2"/>
      <c r="AT129" s="7"/>
      <c r="AU129" s="2"/>
      <c r="AV129" s="7"/>
      <c r="AW129" s="2"/>
      <c r="AX129" s="7"/>
      <c r="AY129" s="2"/>
      <c r="AZ129" s="7"/>
      <c r="BA129" s="2"/>
      <c r="BB129" s="7"/>
      <c r="BC129" s="2"/>
      <c r="BD129" s="7"/>
      <c r="BE129" s="1"/>
      <c r="BF129" s="7"/>
      <c r="BG129" s="2"/>
      <c r="BH129" s="7"/>
      <c r="BI129" s="1"/>
      <c r="BJ129" s="7"/>
      <c r="BK129" s="2"/>
      <c r="BL129" s="7"/>
      <c r="BM129" s="1"/>
      <c r="BN129" s="7"/>
      <c r="BO129" s="2"/>
      <c r="BP129" s="7"/>
      <c r="BQ129" s="1"/>
      <c r="BR129" s="7"/>
      <c r="BS129" s="2"/>
      <c r="BT129" s="2"/>
      <c r="BU129" s="2"/>
      <c r="BV129" s="2"/>
      <c r="BW129" s="2"/>
      <c r="BX129" s="2"/>
      <c r="BY129" s="1"/>
      <c r="BZ129" s="7"/>
      <c r="CA129" s="2"/>
      <c r="CB129" s="7"/>
      <c r="CC129" s="2"/>
      <c r="CD129" s="7"/>
      <c r="CE129" s="2"/>
      <c r="CF129" s="7"/>
      <c r="CG129" s="2"/>
      <c r="CH129" s="7"/>
      <c r="CI129" s="1"/>
      <c r="CJ129" s="7"/>
      <c r="CK129" s="2"/>
      <c r="CL129" s="7"/>
      <c r="CM129" s="2"/>
      <c r="CN129" s="7"/>
      <c r="CO129" s="1"/>
      <c r="CP129" s="7"/>
      <c r="CQ129" s="2"/>
      <c r="CR129" s="7"/>
      <c r="CS129" s="1"/>
      <c r="CT129" s="7"/>
      <c r="CU129" s="1"/>
      <c r="CV129" s="7"/>
      <c r="CW129" s="2"/>
      <c r="CX129" s="7"/>
      <c r="CY129" s="2"/>
      <c r="CZ129" s="7"/>
      <c r="DA129" s="2"/>
      <c r="DB129" s="7"/>
      <c r="DC129" s="2"/>
      <c r="DD129" s="7"/>
      <c r="DE129" s="2"/>
      <c r="DF129" s="7"/>
      <c r="DG129" s="2"/>
      <c r="DH129" s="7"/>
      <c r="DI129" s="2"/>
      <c r="DJ129" s="7"/>
      <c r="DK129" s="2"/>
      <c r="DL129" s="7"/>
      <c r="DM129" s="1"/>
      <c r="DN129" s="7"/>
      <c r="DO129" s="2"/>
      <c r="DP129" s="2"/>
      <c r="DQ129" s="2"/>
      <c r="DR129" s="2"/>
      <c r="DS129" s="1"/>
      <c r="DT129" s="7"/>
      <c r="DU129" s="2"/>
      <c r="DV129" s="2"/>
      <c r="DW129" s="1"/>
      <c r="DX129" s="1"/>
      <c r="DY129" s="1"/>
      <c r="DZ129" s="7"/>
      <c r="EA129" s="2"/>
      <c r="EB129" s="2"/>
      <c r="EC129" s="2"/>
      <c r="ED129" s="2"/>
      <c r="EE129" s="2"/>
      <c r="EF129" s="2"/>
      <c r="EG129" s="2"/>
      <c r="EH129" s="2"/>
      <c r="EI129" s="2"/>
      <c r="EJ129" s="2"/>
      <c r="EK129" s="2"/>
      <c r="EL129" s="7"/>
      <c r="EM129" s="1"/>
      <c r="EN129" s="2"/>
      <c r="EO129" s="2"/>
      <c r="EP129" s="2"/>
      <c r="EQ129" s="2"/>
      <c r="ES129" s="796"/>
      <c r="EU129" s="290" t="e">
        <f>SUM(DO129:EK129)+BI129+SUMIF(#REF!,1,AS129:AX129)</f>
        <v>#REF!</v>
      </c>
      <c r="EV129" s="290" t="e">
        <f>SUM(DO129:EK129)+SUMIF(#REF!,1,AS129:AX129)+SUMIF(#REF!,1,BC129:BH129)+IF(IDENT!$R$19="NON",SUM('3-SA'!BA129:BB129),0)+IF(IDENT!$R$20="NON",SUM('3-SA'!CA129:CB129,'3-SA'!DA129:DL129),0)+IF(IDENT!$R$21="NON",SUM('3-SA'!BM129:BZ129),0)</f>
        <v>#REF!</v>
      </c>
    </row>
    <row r="130" spans="1:152" x14ac:dyDescent="0.25">
      <c r="A130" s="46"/>
      <c r="B130" s="263" t="s">
        <v>2342</v>
      </c>
      <c r="C130" s="263" t="s">
        <v>1044</v>
      </c>
      <c r="D130" s="40">
        <v>615154</v>
      </c>
      <c r="E130" s="40" t="s">
        <v>346</v>
      </c>
      <c r="F130" s="12"/>
      <c r="G130" s="12"/>
      <c r="H130" s="454"/>
      <c r="I130" s="1"/>
      <c r="J130" s="1"/>
      <c r="K130" s="1"/>
      <c r="L130" s="1"/>
      <c r="M130" s="1"/>
      <c r="N130" s="1"/>
      <c r="O130" s="1"/>
      <c r="P130" s="1"/>
      <c r="Q130" s="1"/>
      <c r="R130" s="1"/>
      <c r="S130" s="1"/>
      <c r="T130" s="1"/>
      <c r="U130" s="1"/>
      <c r="V130" s="1"/>
      <c r="W130" s="1"/>
      <c r="X130" s="86"/>
      <c r="Y130" s="86"/>
      <c r="Z130" s="86"/>
      <c r="AA130" s="1"/>
      <c r="AB130" s="1"/>
      <c r="AC130" s="1"/>
      <c r="AD130" s="2"/>
      <c r="AE130" s="1"/>
      <c r="AF130" s="1"/>
      <c r="AG130" s="1"/>
      <c r="AH130" s="1"/>
      <c r="AI130" s="1"/>
      <c r="AJ130" s="1"/>
      <c r="AK130" s="1"/>
      <c r="AL130" s="1"/>
      <c r="AM130" s="1"/>
      <c r="AN130" s="1"/>
      <c r="AO130" s="1"/>
      <c r="AP130" s="2"/>
      <c r="AQ130" s="2"/>
      <c r="AR130" s="5"/>
      <c r="AS130" s="27"/>
      <c r="AT130" s="5"/>
      <c r="AU130" s="27"/>
      <c r="AV130" s="5"/>
      <c r="AW130" s="2"/>
      <c r="AX130" s="5"/>
      <c r="AY130" s="27"/>
      <c r="AZ130" s="5"/>
      <c r="BA130" s="1"/>
      <c r="BB130" s="5"/>
      <c r="BC130" s="47"/>
      <c r="BD130" s="5"/>
      <c r="BE130" s="1"/>
      <c r="BF130" s="5"/>
      <c r="BG130" s="1"/>
      <c r="BH130" s="5"/>
      <c r="BI130" s="1"/>
      <c r="BJ130" s="5"/>
      <c r="BK130" s="1"/>
      <c r="BL130" s="5"/>
      <c r="BM130" s="1"/>
      <c r="BN130" s="5"/>
      <c r="BO130" s="2"/>
      <c r="BP130" s="5"/>
      <c r="BQ130" s="2"/>
      <c r="BR130" s="5"/>
      <c r="BS130" s="1"/>
      <c r="BT130" s="2"/>
      <c r="BU130" s="2"/>
      <c r="BV130" s="2"/>
      <c r="BW130" s="2"/>
      <c r="BX130" s="2"/>
      <c r="BY130" s="2"/>
      <c r="BZ130" s="5"/>
      <c r="CA130" s="1"/>
      <c r="CB130" s="5"/>
      <c r="CC130" s="1"/>
      <c r="CD130" s="5"/>
      <c r="CE130" s="1"/>
      <c r="CF130" s="5"/>
      <c r="CG130" s="1"/>
      <c r="CH130" s="5"/>
      <c r="CI130" s="1"/>
      <c r="CJ130" s="5"/>
      <c r="CK130" s="2"/>
      <c r="CL130" s="5"/>
      <c r="CM130" s="2"/>
      <c r="CN130" s="5"/>
      <c r="CO130" s="1"/>
      <c r="CP130" s="5"/>
      <c r="CQ130" s="2"/>
      <c r="CR130" s="5"/>
      <c r="CS130" s="1"/>
      <c r="CT130" s="5"/>
      <c r="CU130" s="1"/>
      <c r="CV130" s="5"/>
      <c r="CW130" s="1"/>
      <c r="CX130" s="5"/>
      <c r="CY130" s="2"/>
      <c r="CZ130" s="5"/>
      <c r="DA130" s="1"/>
      <c r="DB130" s="5"/>
      <c r="DC130" s="1"/>
      <c r="DD130" s="5"/>
      <c r="DE130" s="2"/>
      <c r="DF130" s="5"/>
      <c r="DG130" s="27"/>
      <c r="DH130" s="5"/>
      <c r="DI130" s="1"/>
      <c r="DJ130" s="5"/>
      <c r="DK130" s="47"/>
      <c r="DL130" s="5"/>
      <c r="DM130" s="47"/>
      <c r="DN130" s="5"/>
      <c r="DO130" s="1"/>
      <c r="DP130" s="1"/>
      <c r="DQ130" s="1"/>
      <c r="DR130" s="1"/>
      <c r="DS130" s="1"/>
      <c r="DT130" s="5"/>
      <c r="DU130" s="1"/>
      <c r="DV130" s="1"/>
      <c r="DW130" s="1"/>
      <c r="DX130" s="1"/>
      <c r="DY130" s="1"/>
      <c r="DZ130" s="5"/>
      <c r="EA130" s="1"/>
      <c r="EB130" s="1"/>
      <c r="EC130" s="1"/>
      <c r="ED130" s="1"/>
      <c r="EE130" s="1"/>
      <c r="EF130" s="1"/>
      <c r="EG130" s="1"/>
      <c r="EH130" s="1"/>
      <c r="EI130" s="1"/>
      <c r="EJ130" s="1"/>
      <c r="EK130" s="1"/>
      <c r="EL130" s="5"/>
      <c r="EM130" s="1"/>
      <c r="EN130" s="2"/>
      <c r="EO130" s="2"/>
      <c r="EP130" s="2"/>
      <c r="EQ130" s="2"/>
      <c r="ES130" s="796"/>
      <c r="EU130" s="290" t="e">
        <f>SUM(DO130:EK130)+BI130+SUMIF(#REF!,1,AS130:AX130)</f>
        <v>#REF!</v>
      </c>
      <c r="EV130" s="290" t="e">
        <f>SUM(DO130:EK130)+SUMIF(#REF!,1,AS130:AX130)+SUMIF(#REF!,1,BC130:BH130)+IF(IDENT!$R$19="NON",SUM('3-SA'!BA130:BB130),0)+IF(IDENT!$R$20="NON",SUM('3-SA'!CA130:CB130,'3-SA'!DA130:DL130),0)+IF(IDENT!$R$21="NON",SUM('3-SA'!BM130:BZ130),0)</f>
        <v>#REF!</v>
      </c>
    </row>
    <row r="131" spans="1:152" x14ac:dyDescent="0.25">
      <c r="A131" s="46"/>
      <c r="B131" s="263" t="s">
        <v>2342</v>
      </c>
      <c r="C131" s="263" t="s">
        <v>1044</v>
      </c>
      <c r="D131" s="54">
        <v>615161</v>
      </c>
      <c r="E131" s="54" t="s">
        <v>518</v>
      </c>
      <c r="F131" s="12"/>
      <c r="G131" s="12"/>
      <c r="H131" s="454"/>
      <c r="I131" s="1"/>
      <c r="J131" s="1"/>
      <c r="K131" s="1"/>
      <c r="L131" s="1"/>
      <c r="M131" s="1"/>
      <c r="N131" s="1"/>
      <c r="O131" s="1"/>
      <c r="P131" s="1"/>
      <c r="Q131" s="1"/>
      <c r="R131" s="1"/>
      <c r="S131" s="1"/>
      <c r="T131" s="1"/>
      <c r="U131" s="1"/>
      <c r="V131" s="1"/>
      <c r="W131" s="1"/>
      <c r="X131" s="86"/>
      <c r="Y131" s="86"/>
      <c r="Z131" s="86"/>
      <c r="AA131" s="1"/>
      <c r="AB131" s="1"/>
      <c r="AC131" s="1"/>
      <c r="AD131" s="2"/>
      <c r="AE131" s="1"/>
      <c r="AF131" s="1"/>
      <c r="AG131" s="1"/>
      <c r="AH131" s="1"/>
      <c r="AI131" s="1"/>
      <c r="AJ131" s="1"/>
      <c r="AK131" s="1"/>
      <c r="AL131" s="1"/>
      <c r="AM131" s="1"/>
      <c r="AN131" s="1"/>
      <c r="AO131" s="1"/>
      <c r="AP131" s="2"/>
      <c r="AQ131" s="2"/>
      <c r="AR131" s="5"/>
      <c r="AS131" s="27"/>
      <c r="AT131" s="5"/>
      <c r="AU131" s="27"/>
      <c r="AV131" s="5"/>
      <c r="AW131" s="27"/>
      <c r="AX131" s="5"/>
      <c r="AY131" s="27"/>
      <c r="AZ131" s="5"/>
      <c r="BA131" s="1"/>
      <c r="BB131" s="5"/>
      <c r="BC131" s="47"/>
      <c r="BD131" s="5"/>
      <c r="BE131" s="1"/>
      <c r="BF131" s="5"/>
      <c r="BG131" s="1"/>
      <c r="BH131" s="5"/>
      <c r="BI131" s="1"/>
      <c r="BJ131" s="5"/>
      <c r="BK131" s="1"/>
      <c r="BL131" s="5"/>
      <c r="BM131" s="1"/>
      <c r="BN131" s="5"/>
      <c r="BO131" s="2"/>
      <c r="BP131" s="5"/>
      <c r="BQ131" s="2"/>
      <c r="BR131" s="5"/>
      <c r="BS131" s="1"/>
      <c r="BT131" s="2"/>
      <c r="BU131" s="2"/>
      <c r="BV131" s="2"/>
      <c r="BW131" s="2"/>
      <c r="BX131" s="2"/>
      <c r="BY131" s="2"/>
      <c r="BZ131" s="5"/>
      <c r="CA131" s="1"/>
      <c r="CB131" s="5"/>
      <c r="CC131" s="1"/>
      <c r="CD131" s="5"/>
      <c r="CE131" s="1"/>
      <c r="CF131" s="5"/>
      <c r="CG131" s="1"/>
      <c r="CH131" s="5"/>
      <c r="CI131" s="1"/>
      <c r="CJ131" s="5"/>
      <c r="CK131" s="2"/>
      <c r="CL131" s="5"/>
      <c r="CM131" s="2"/>
      <c r="CN131" s="5"/>
      <c r="CO131" s="1"/>
      <c r="CP131" s="5"/>
      <c r="CQ131" s="2"/>
      <c r="CR131" s="5"/>
      <c r="CS131" s="1"/>
      <c r="CT131" s="5"/>
      <c r="CU131" s="1"/>
      <c r="CV131" s="5"/>
      <c r="CW131" s="1"/>
      <c r="CX131" s="5"/>
      <c r="CY131" s="2"/>
      <c r="CZ131" s="5"/>
      <c r="DA131" s="1"/>
      <c r="DB131" s="5"/>
      <c r="DC131" s="1"/>
      <c r="DD131" s="5"/>
      <c r="DE131" s="2"/>
      <c r="DF131" s="5"/>
      <c r="DG131" s="27"/>
      <c r="DH131" s="5"/>
      <c r="DI131" s="1"/>
      <c r="DJ131" s="5"/>
      <c r="DK131" s="47"/>
      <c r="DL131" s="5"/>
      <c r="DM131" s="47"/>
      <c r="DN131" s="5"/>
      <c r="DO131" s="1"/>
      <c r="DP131" s="1"/>
      <c r="DQ131" s="1"/>
      <c r="DR131" s="1"/>
      <c r="DS131" s="1"/>
      <c r="DT131" s="5"/>
      <c r="DU131" s="1"/>
      <c r="DV131" s="1"/>
      <c r="DW131" s="1"/>
      <c r="DX131" s="1"/>
      <c r="DY131" s="1"/>
      <c r="DZ131" s="5"/>
      <c r="EA131" s="1"/>
      <c r="EB131" s="1"/>
      <c r="EC131" s="1"/>
      <c r="ED131" s="1"/>
      <c r="EE131" s="1"/>
      <c r="EF131" s="1"/>
      <c r="EG131" s="1"/>
      <c r="EH131" s="1"/>
      <c r="EI131" s="1"/>
      <c r="EJ131" s="1"/>
      <c r="EK131" s="1"/>
      <c r="EL131" s="5"/>
      <c r="EM131" s="1"/>
      <c r="EN131" s="2"/>
      <c r="EO131" s="2"/>
      <c r="EP131" s="2"/>
      <c r="EQ131" s="2"/>
      <c r="ES131" s="796"/>
      <c r="EU131" s="290" t="e">
        <f>SUM(DO131:EK131)+BI131+SUMIF(#REF!,1,AS131:AX131)</f>
        <v>#REF!</v>
      </c>
      <c r="EV131" s="290" t="e">
        <f>SUM(DO131:EK131)+SUMIF(#REF!,1,AS131:AX131)+SUMIF(#REF!,1,BC131:BH131)+IF(IDENT!$R$19="NON",SUM('3-SA'!BA131:BB131),0)+IF(IDENT!$R$20="NON",SUM('3-SA'!CA131:CB131,'3-SA'!DA131:DL131),0)+IF(IDENT!$R$21="NON",SUM('3-SA'!BM131:BZ131),0)</f>
        <v>#REF!</v>
      </c>
    </row>
    <row r="132" spans="1:152" x14ac:dyDescent="0.25">
      <c r="A132" s="46"/>
      <c r="B132" s="263" t="s">
        <v>2342</v>
      </c>
      <c r="C132" s="263" t="s">
        <v>1044</v>
      </c>
      <c r="D132" s="40">
        <v>615162</v>
      </c>
      <c r="E132" s="40" t="s">
        <v>673</v>
      </c>
      <c r="F132" s="12"/>
      <c r="G132" s="12"/>
      <c r="H132" s="454"/>
      <c r="I132" s="1"/>
      <c r="J132" s="1"/>
      <c r="K132" s="1"/>
      <c r="L132" s="1"/>
      <c r="M132" s="1"/>
      <c r="N132" s="1"/>
      <c r="O132" s="1"/>
      <c r="P132" s="1"/>
      <c r="Q132" s="1"/>
      <c r="R132" s="1"/>
      <c r="S132" s="1"/>
      <c r="T132" s="1"/>
      <c r="U132" s="1"/>
      <c r="V132" s="1"/>
      <c r="W132" s="1"/>
      <c r="X132" s="1"/>
      <c r="Y132" s="1"/>
      <c r="Z132" s="1"/>
      <c r="AA132" s="1"/>
      <c r="AB132" s="1"/>
      <c r="AC132" s="1"/>
      <c r="AD132" s="2"/>
      <c r="AE132" s="1"/>
      <c r="AF132" s="1"/>
      <c r="AG132" s="1"/>
      <c r="AH132" s="1"/>
      <c r="AI132" s="1"/>
      <c r="AJ132" s="1"/>
      <c r="AK132" s="1"/>
      <c r="AL132" s="1"/>
      <c r="AM132" s="86"/>
      <c r="AN132" s="1"/>
      <c r="AO132" s="1"/>
      <c r="AP132" s="2"/>
      <c r="AQ132" s="2"/>
      <c r="AR132" s="5"/>
      <c r="AS132" s="27"/>
      <c r="AT132" s="5"/>
      <c r="AU132" s="27"/>
      <c r="AV132" s="5"/>
      <c r="AW132" s="27"/>
      <c r="AX132" s="5"/>
      <c r="AY132" s="27"/>
      <c r="AZ132" s="5"/>
      <c r="BA132" s="1"/>
      <c r="BB132" s="5"/>
      <c r="BC132" s="47"/>
      <c r="BD132" s="5"/>
      <c r="BE132" s="1"/>
      <c r="BF132" s="5"/>
      <c r="BG132" s="1"/>
      <c r="BH132" s="5"/>
      <c r="BI132" s="1"/>
      <c r="BJ132" s="5"/>
      <c r="BK132" s="1"/>
      <c r="BL132" s="5"/>
      <c r="BM132" s="1"/>
      <c r="BN132" s="5"/>
      <c r="BO132" s="2"/>
      <c r="BP132" s="5"/>
      <c r="BQ132" s="2"/>
      <c r="BR132" s="5"/>
      <c r="BS132" s="1"/>
      <c r="BT132" s="2"/>
      <c r="BU132" s="2"/>
      <c r="BV132" s="2"/>
      <c r="BW132" s="2"/>
      <c r="BX132" s="2"/>
      <c r="BY132" s="2"/>
      <c r="BZ132" s="5"/>
      <c r="CA132" s="1"/>
      <c r="CB132" s="5"/>
      <c r="CC132" s="1"/>
      <c r="CD132" s="5"/>
      <c r="CE132" s="1"/>
      <c r="CF132" s="5"/>
      <c r="CG132" s="1"/>
      <c r="CH132" s="5"/>
      <c r="CI132" s="1"/>
      <c r="CJ132" s="5"/>
      <c r="CK132" s="2"/>
      <c r="CL132" s="5"/>
      <c r="CM132" s="2"/>
      <c r="CN132" s="5"/>
      <c r="CO132" s="1"/>
      <c r="CP132" s="5"/>
      <c r="CQ132" s="2"/>
      <c r="CR132" s="5"/>
      <c r="CS132" s="1"/>
      <c r="CT132" s="5"/>
      <c r="CU132" s="1"/>
      <c r="CV132" s="5"/>
      <c r="CW132" s="1"/>
      <c r="CX132" s="5"/>
      <c r="CY132" s="2"/>
      <c r="CZ132" s="5"/>
      <c r="DA132" s="1"/>
      <c r="DB132" s="5"/>
      <c r="DC132" s="1"/>
      <c r="DD132" s="5"/>
      <c r="DE132" s="2"/>
      <c r="DF132" s="5"/>
      <c r="DG132" s="27"/>
      <c r="DH132" s="5"/>
      <c r="DI132" s="1"/>
      <c r="DJ132" s="5"/>
      <c r="DK132" s="47"/>
      <c r="DL132" s="5"/>
      <c r="DM132" s="47"/>
      <c r="DN132" s="5"/>
      <c r="DO132" s="1"/>
      <c r="DP132" s="1"/>
      <c r="DQ132" s="1"/>
      <c r="DR132" s="1"/>
      <c r="DS132" s="1"/>
      <c r="DT132" s="5"/>
      <c r="DU132" s="1"/>
      <c r="DV132" s="1"/>
      <c r="DW132" s="1"/>
      <c r="DX132" s="1"/>
      <c r="DY132" s="1"/>
      <c r="DZ132" s="5"/>
      <c r="EA132" s="1"/>
      <c r="EB132" s="1"/>
      <c r="EC132" s="1"/>
      <c r="ED132" s="1"/>
      <c r="EE132" s="1"/>
      <c r="EF132" s="1"/>
      <c r="EG132" s="1"/>
      <c r="EH132" s="1"/>
      <c r="EI132" s="1"/>
      <c r="EJ132" s="1"/>
      <c r="EK132" s="1"/>
      <c r="EL132" s="5"/>
      <c r="EM132" s="1"/>
      <c r="EN132" s="2"/>
      <c r="EO132" s="2"/>
      <c r="EP132" s="2"/>
      <c r="EQ132" s="2"/>
      <c r="ES132" s="796"/>
      <c r="EU132" s="290" t="e">
        <f>SUM(DO132:EK132)+BI132+SUMIF(#REF!,1,AS132:AX132)</f>
        <v>#REF!</v>
      </c>
      <c r="EV132" s="290" t="e">
        <f>SUM(DO132:EK132)+SUMIF(#REF!,1,AS132:AX132)+SUMIF(#REF!,1,BC132:BH132)+IF(IDENT!$R$19="NON",SUM('3-SA'!BA132:BB132),0)+IF(IDENT!$R$20="NON",SUM('3-SA'!CA132:CB132,'3-SA'!DA132:DL132),0)+IF(IDENT!$R$21="NON",SUM('3-SA'!BM132:BZ132),0)</f>
        <v>#REF!</v>
      </c>
    </row>
    <row r="133" spans="1:152" x14ac:dyDescent="0.25">
      <c r="A133" s="46"/>
      <c r="B133" s="263" t="s">
        <v>2342</v>
      </c>
      <c r="C133" s="263" t="s">
        <v>1044</v>
      </c>
      <c r="D133" s="40">
        <v>615168</v>
      </c>
      <c r="E133" s="40" t="s">
        <v>1349</v>
      </c>
      <c r="F133" s="12"/>
      <c r="G133" s="12"/>
      <c r="H133" s="454"/>
      <c r="I133" s="1"/>
      <c r="J133" s="1"/>
      <c r="K133" s="1"/>
      <c r="L133" s="1"/>
      <c r="M133" s="1"/>
      <c r="N133" s="1"/>
      <c r="O133" s="1"/>
      <c r="P133" s="1"/>
      <c r="Q133" s="1"/>
      <c r="R133" s="1"/>
      <c r="S133" s="1"/>
      <c r="T133" s="1"/>
      <c r="U133" s="1"/>
      <c r="V133" s="1"/>
      <c r="W133" s="1"/>
      <c r="X133" s="1"/>
      <c r="Y133" s="1"/>
      <c r="Z133" s="1"/>
      <c r="AA133" s="1"/>
      <c r="AB133" s="1"/>
      <c r="AC133" s="1"/>
      <c r="AD133" s="2"/>
      <c r="AE133" s="1"/>
      <c r="AF133" s="1"/>
      <c r="AG133" s="1"/>
      <c r="AH133" s="1"/>
      <c r="AI133" s="1"/>
      <c r="AJ133" s="1"/>
      <c r="AK133" s="1"/>
      <c r="AL133" s="1"/>
      <c r="AM133" s="86"/>
      <c r="AN133" s="1"/>
      <c r="AO133" s="1"/>
      <c r="AP133" s="2"/>
      <c r="AQ133" s="2"/>
      <c r="AR133" s="5"/>
      <c r="AS133" s="27"/>
      <c r="AT133" s="5"/>
      <c r="AU133" s="27"/>
      <c r="AV133" s="5"/>
      <c r="AW133" s="2"/>
      <c r="AX133" s="5"/>
      <c r="AY133" s="27"/>
      <c r="AZ133" s="5"/>
      <c r="BA133" s="1"/>
      <c r="BB133" s="5"/>
      <c r="BC133" s="47"/>
      <c r="BD133" s="5"/>
      <c r="BE133" s="1"/>
      <c r="BF133" s="5"/>
      <c r="BG133" s="1"/>
      <c r="BH133" s="5"/>
      <c r="BI133" s="1"/>
      <c r="BJ133" s="5"/>
      <c r="BK133" s="1"/>
      <c r="BL133" s="5"/>
      <c r="BM133" s="2"/>
      <c r="BN133" s="5"/>
      <c r="BO133" s="2"/>
      <c r="BP133" s="5"/>
      <c r="BQ133" s="2"/>
      <c r="BR133" s="5"/>
      <c r="BS133" s="2"/>
      <c r="BT133" s="2"/>
      <c r="BU133" s="2"/>
      <c r="BV133" s="2"/>
      <c r="BW133" s="2"/>
      <c r="BX133" s="2"/>
      <c r="BY133" s="2"/>
      <c r="BZ133" s="5"/>
      <c r="CA133" s="1"/>
      <c r="CB133" s="5"/>
      <c r="CC133" s="1"/>
      <c r="CD133" s="5"/>
      <c r="CE133" s="1"/>
      <c r="CF133" s="5"/>
      <c r="CG133" s="1"/>
      <c r="CH133" s="5"/>
      <c r="CI133" s="1"/>
      <c r="CJ133" s="5"/>
      <c r="CK133" s="2"/>
      <c r="CL133" s="5"/>
      <c r="CM133" s="2"/>
      <c r="CN133" s="5"/>
      <c r="CO133" s="1"/>
      <c r="CP133" s="5"/>
      <c r="CQ133" s="2"/>
      <c r="CR133" s="5"/>
      <c r="CS133" s="1"/>
      <c r="CT133" s="5"/>
      <c r="CU133" s="1"/>
      <c r="CV133" s="5"/>
      <c r="CW133" s="1"/>
      <c r="CX133" s="5"/>
      <c r="CY133" s="2"/>
      <c r="CZ133" s="5"/>
      <c r="DA133" s="1"/>
      <c r="DB133" s="5"/>
      <c r="DC133" s="1"/>
      <c r="DD133" s="5"/>
      <c r="DE133" s="2"/>
      <c r="DF133" s="5"/>
      <c r="DG133" s="27"/>
      <c r="DH133" s="5"/>
      <c r="DI133" s="1"/>
      <c r="DJ133" s="5"/>
      <c r="DK133" s="47"/>
      <c r="DL133" s="5"/>
      <c r="DM133" s="47"/>
      <c r="DN133" s="5"/>
      <c r="DO133" s="1"/>
      <c r="DP133" s="1"/>
      <c r="DQ133" s="1"/>
      <c r="DR133" s="1"/>
      <c r="DS133" s="1"/>
      <c r="DT133" s="5"/>
      <c r="DU133" s="1"/>
      <c r="DV133" s="1"/>
      <c r="DW133" s="1"/>
      <c r="DX133" s="35"/>
      <c r="DY133" s="1"/>
      <c r="DZ133" s="5"/>
      <c r="EA133" s="1"/>
      <c r="EB133" s="1"/>
      <c r="EC133" s="1"/>
      <c r="ED133" s="1"/>
      <c r="EE133" s="1"/>
      <c r="EF133" s="1"/>
      <c r="EG133" s="1"/>
      <c r="EH133" s="1"/>
      <c r="EI133" s="1"/>
      <c r="EJ133" s="1"/>
      <c r="EK133" s="1"/>
      <c r="EL133" s="5"/>
      <c r="EM133" s="1"/>
      <c r="EN133" s="2"/>
      <c r="EO133" s="2"/>
      <c r="EP133" s="2"/>
      <c r="EQ133" s="2"/>
      <c r="ES133" s="796"/>
      <c r="EU133" s="290" t="e">
        <f>SUM(DO133:EK133)+BI133+SUMIF(#REF!,1,AS133:AX133)</f>
        <v>#REF!</v>
      </c>
      <c r="EV133" s="290" t="e">
        <f>SUM(DO133:EK133)+SUMIF(#REF!,1,AS133:AX133)+SUMIF(#REF!,1,BC133:BH133)+IF(IDENT!$R$19="NON",SUM('3-SA'!BA133:BB133),0)+IF(IDENT!$R$20="NON",SUM('3-SA'!CA133:CB133,'3-SA'!DA133:DL133),0)+IF(IDENT!$R$21="NON",SUM('3-SA'!BM133:BZ133),0)</f>
        <v>#REF!</v>
      </c>
    </row>
    <row r="134" spans="1:152" x14ac:dyDescent="0.25">
      <c r="A134" s="46"/>
      <c r="B134" s="263" t="s">
        <v>1837</v>
      </c>
      <c r="C134" s="263" t="s">
        <v>1964</v>
      </c>
      <c r="D134" s="295">
        <v>61522</v>
      </c>
      <c r="E134" s="295" t="s">
        <v>345</v>
      </c>
      <c r="F134" s="12"/>
      <c r="G134" s="12"/>
      <c r="H134" s="454"/>
      <c r="I134" s="2"/>
      <c r="J134" s="2"/>
      <c r="K134" s="2"/>
      <c r="L134" s="2"/>
      <c r="M134" s="2"/>
      <c r="N134" s="2"/>
      <c r="O134" s="2"/>
      <c r="P134" s="2"/>
      <c r="Q134" s="2"/>
      <c r="R134" s="2"/>
      <c r="S134" s="2"/>
      <c r="T134" s="2"/>
      <c r="U134" s="2"/>
      <c r="V134" s="2"/>
      <c r="W134" s="1"/>
      <c r="X134" s="2"/>
      <c r="Y134" s="2"/>
      <c r="Z134" s="2"/>
      <c r="AA134" s="2"/>
      <c r="AB134" s="2"/>
      <c r="AC134" s="2"/>
      <c r="AD134" s="2"/>
      <c r="AE134" s="2"/>
      <c r="AF134" s="2"/>
      <c r="AG134" s="1"/>
      <c r="AH134" s="2"/>
      <c r="AI134" s="2"/>
      <c r="AJ134" s="2"/>
      <c r="AK134" s="2"/>
      <c r="AL134" s="2"/>
      <c r="AM134" s="2"/>
      <c r="AN134" s="2"/>
      <c r="AO134" s="2"/>
      <c r="AP134" s="2"/>
      <c r="AQ134" s="1"/>
      <c r="AR134" s="5"/>
      <c r="AS134" s="21"/>
      <c r="AT134" s="5"/>
      <c r="AU134" s="21"/>
      <c r="AV134" s="5"/>
      <c r="AW134" s="21"/>
      <c r="AX134" s="5"/>
      <c r="AY134" s="21"/>
      <c r="AZ134" s="5"/>
      <c r="BA134" s="2"/>
      <c r="BB134" s="5"/>
      <c r="BC134" s="35"/>
      <c r="BD134" s="5"/>
      <c r="BE134" s="2"/>
      <c r="BF134" s="5"/>
      <c r="BG134" s="2"/>
      <c r="BH134" s="5"/>
      <c r="BI134" s="2"/>
      <c r="BJ134" s="5"/>
      <c r="BK134" s="2"/>
      <c r="BL134" s="5"/>
      <c r="BM134" s="2"/>
      <c r="BN134" s="5"/>
      <c r="BO134" s="2"/>
      <c r="BP134" s="5"/>
      <c r="BQ134" s="2"/>
      <c r="BR134" s="5"/>
      <c r="BS134" s="2"/>
      <c r="BT134" s="2"/>
      <c r="BU134" s="2"/>
      <c r="BV134" s="2"/>
      <c r="BW134" s="2"/>
      <c r="BX134" s="2"/>
      <c r="BY134" s="2"/>
      <c r="BZ134" s="5"/>
      <c r="CA134" s="2"/>
      <c r="CB134" s="5"/>
      <c r="CC134" s="2"/>
      <c r="CD134" s="5"/>
      <c r="CE134" s="2"/>
      <c r="CF134" s="5"/>
      <c r="CG134" s="2"/>
      <c r="CH134" s="5"/>
      <c r="CI134" s="2"/>
      <c r="CJ134" s="5"/>
      <c r="CK134" s="2"/>
      <c r="CL134" s="5"/>
      <c r="CM134" s="2"/>
      <c r="CN134" s="5"/>
      <c r="CO134" s="2"/>
      <c r="CP134" s="5"/>
      <c r="CQ134" s="2"/>
      <c r="CR134" s="5"/>
      <c r="CS134" s="2"/>
      <c r="CT134" s="5"/>
      <c r="CU134" s="2"/>
      <c r="CV134" s="5"/>
      <c r="CW134" s="2"/>
      <c r="CX134" s="5"/>
      <c r="CY134" s="2"/>
      <c r="CZ134" s="5"/>
      <c r="DA134" s="2"/>
      <c r="DB134" s="5"/>
      <c r="DC134" s="2"/>
      <c r="DD134" s="5"/>
      <c r="DE134" s="2"/>
      <c r="DF134" s="5"/>
      <c r="DG134" s="21"/>
      <c r="DH134" s="5"/>
      <c r="DI134" s="2"/>
      <c r="DJ134" s="5"/>
      <c r="DK134" s="35"/>
      <c r="DL134" s="5"/>
      <c r="DM134" s="35"/>
      <c r="DN134" s="5"/>
      <c r="DO134" s="2"/>
      <c r="DP134" s="2"/>
      <c r="DQ134" s="2"/>
      <c r="DR134" s="2"/>
      <c r="DS134" s="1"/>
      <c r="DT134" s="5"/>
      <c r="DU134" s="2"/>
      <c r="DV134" s="2"/>
      <c r="DW134" s="2"/>
      <c r="DX134" s="2"/>
      <c r="DY134" s="2"/>
      <c r="DZ134" s="5"/>
      <c r="EA134" s="2"/>
      <c r="EB134" s="2"/>
      <c r="EC134" s="2"/>
      <c r="ED134" s="2"/>
      <c r="EE134" s="2"/>
      <c r="EF134" s="2"/>
      <c r="EG134" s="2"/>
      <c r="EH134" s="2"/>
      <c r="EI134" s="2"/>
      <c r="EJ134" s="2"/>
      <c r="EK134" s="2"/>
      <c r="EL134" s="5"/>
      <c r="EM134" s="1"/>
      <c r="EN134" s="2"/>
      <c r="EO134" s="2"/>
      <c r="EP134" s="2"/>
      <c r="EQ134" s="2"/>
      <c r="ES134" s="796"/>
      <c r="EU134" s="290" t="e">
        <f>SUM(DO134:EK134)+BI134+SUMIF(#REF!,1,AS134:AX134)</f>
        <v>#REF!</v>
      </c>
      <c r="EV134" s="290" t="e">
        <f>SUM(DO134:EK134)+SUMIF(#REF!,1,AS134:AX134)+SUMIF(#REF!,1,BC134:BH134)+IF(IDENT!$R$19="NON",SUM('3-SA'!BA134:BB134),0)+IF(IDENT!$R$20="NON",SUM('3-SA'!CA134:CB134,'3-SA'!DA134:DL134),0)+IF(IDENT!$R$21="NON",SUM('3-SA'!BM134:BZ134),0)</f>
        <v>#REF!</v>
      </c>
    </row>
    <row r="135" spans="1:152" x14ac:dyDescent="0.25">
      <c r="A135" s="46">
        <v>0</v>
      </c>
      <c r="B135" s="263"/>
      <c r="C135" s="263"/>
      <c r="D135" s="143" t="s">
        <v>2303</v>
      </c>
      <c r="E135" s="143" t="s">
        <v>1303</v>
      </c>
      <c r="F135" s="12"/>
      <c r="G135" s="12"/>
      <c r="H135" s="454"/>
      <c r="I135" s="2"/>
      <c r="J135" s="2"/>
      <c r="K135" s="2"/>
      <c r="L135" s="2"/>
      <c r="M135" s="2"/>
      <c r="N135" s="2"/>
      <c r="O135" s="2"/>
      <c r="P135" s="2"/>
      <c r="Q135" s="2"/>
      <c r="R135" s="2"/>
      <c r="S135" s="2"/>
      <c r="T135" s="2"/>
      <c r="U135" s="2"/>
      <c r="V135" s="2"/>
      <c r="W135" s="1"/>
      <c r="X135" s="2"/>
      <c r="Y135" s="2"/>
      <c r="Z135" s="2"/>
      <c r="AA135" s="2"/>
      <c r="AB135" s="2"/>
      <c r="AC135" s="2"/>
      <c r="AD135" s="2"/>
      <c r="AE135" s="2"/>
      <c r="AF135" s="2"/>
      <c r="AG135" s="1"/>
      <c r="AH135" s="2"/>
      <c r="AI135" s="2"/>
      <c r="AJ135" s="2"/>
      <c r="AK135" s="2"/>
      <c r="AL135" s="2"/>
      <c r="AM135" s="2"/>
      <c r="AN135" s="2"/>
      <c r="AO135" s="2"/>
      <c r="AP135" s="2"/>
      <c r="AQ135" s="1"/>
      <c r="AR135" s="7"/>
      <c r="AS135" s="2"/>
      <c r="AT135" s="7"/>
      <c r="AU135" s="2"/>
      <c r="AV135" s="7"/>
      <c r="AW135" s="2"/>
      <c r="AX135" s="7"/>
      <c r="AY135" s="2"/>
      <c r="AZ135" s="7"/>
      <c r="BA135" s="2"/>
      <c r="BB135" s="7"/>
      <c r="BC135" s="2"/>
      <c r="BD135" s="7"/>
      <c r="BE135" s="1"/>
      <c r="BF135" s="7"/>
      <c r="BG135" s="1"/>
      <c r="BH135" s="7"/>
      <c r="BI135" s="1"/>
      <c r="BJ135" s="7"/>
      <c r="BK135" s="2"/>
      <c r="BL135" s="7"/>
      <c r="BM135" s="2"/>
      <c r="BN135" s="7"/>
      <c r="BO135" s="2"/>
      <c r="BP135" s="7"/>
      <c r="BQ135" s="2"/>
      <c r="BR135" s="7"/>
      <c r="BS135" s="2"/>
      <c r="BT135" s="2"/>
      <c r="BU135" s="2"/>
      <c r="BV135" s="2"/>
      <c r="BW135" s="2"/>
      <c r="BX135" s="2"/>
      <c r="BY135" s="2"/>
      <c r="BZ135" s="7"/>
      <c r="CA135" s="2"/>
      <c r="CB135" s="7"/>
      <c r="CC135" s="2"/>
      <c r="CD135" s="7"/>
      <c r="CE135" s="2"/>
      <c r="CF135" s="7"/>
      <c r="CG135" s="2"/>
      <c r="CH135" s="7"/>
      <c r="CI135" s="2"/>
      <c r="CJ135" s="7"/>
      <c r="CK135" s="2"/>
      <c r="CL135" s="7"/>
      <c r="CM135" s="2"/>
      <c r="CN135" s="7"/>
      <c r="CO135" s="2"/>
      <c r="CP135" s="7"/>
      <c r="CQ135" s="2"/>
      <c r="CR135" s="7"/>
      <c r="CS135" s="2"/>
      <c r="CT135" s="7"/>
      <c r="CU135" s="2"/>
      <c r="CV135" s="7"/>
      <c r="CW135" s="2"/>
      <c r="CX135" s="7"/>
      <c r="CY135" s="2"/>
      <c r="CZ135" s="7"/>
      <c r="DA135" s="2"/>
      <c r="DB135" s="7"/>
      <c r="DC135" s="1"/>
      <c r="DD135" s="7"/>
      <c r="DE135" s="2"/>
      <c r="DF135" s="7"/>
      <c r="DG135" s="2"/>
      <c r="DH135" s="7"/>
      <c r="DI135" s="2"/>
      <c r="DJ135" s="7"/>
      <c r="DK135" s="2"/>
      <c r="DL135" s="7"/>
      <c r="DM135" s="2"/>
      <c r="DN135" s="7"/>
      <c r="DO135" s="2"/>
      <c r="DP135" s="2"/>
      <c r="DQ135" s="2"/>
      <c r="DR135" s="2"/>
      <c r="DS135" s="1"/>
      <c r="DT135" s="7"/>
      <c r="DU135" s="2"/>
      <c r="DV135" s="1"/>
      <c r="DW135" s="2"/>
      <c r="DX135" s="2"/>
      <c r="DY135" s="2"/>
      <c r="DZ135" s="7"/>
      <c r="EA135" s="2"/>
      <c r="EB135" s="2"/>
      <c r="EC135" s="2"/>
      <c r="ED135" s="2"/>
      <c r="EE135" s="2"/>
      <c r="EF135" s="2"/>
      <c r="EG135" s="2"/>
      <c r="EH135" s="2"/>
      <c r="EI135" s="2"/>
      <c r="EJ135" s="2"/>
      <c r="EK135" s="2"/>
      <c r="EL135" s="7"/>
      <c r="EM135" s="1"/>
      <c r="EN135" s="2"/>
      <c r="EO135" s="2"/>
      <c r="EP135" s="2"/>
      <c r="EQ135" s="2"/>
      <c r="ES135" s="796"/>
      <c r="EU135" s="290" t="e">
        <f>SUM(DO135:EK135)+BI135+SUMIF(#REF!,1,AS135:AX135)</f>
        <v>#REF!</v>
      </c>
      <c r="EV135" s="290" t="e">
        <f>SUM(DO135:EK135)+SUMIF(#REF!,1,AS135:AX135)+SUMIF(#REF!,1,BC135:BH135)+IF(IDENT!$R$19="NON",SUM('3-SA'!BA135:BB135),0)+IF(IDENT!$R$20="NON",SUM('3-SA'!CA135:CB135,'3-SA'!DA135:DL135),0)+IF(IDENT!$R$21="NON",SUM('3-SA'!BM135:BZ135),0)</f>
        <v>#REF!</v>
      </c>
    </row>
    <row r="136" spans="1:152" x14ac:dyDescent="0.25">
      <c r="A136" s="46"/>
      <c r="B136" s="263" t="s">
        <v>1964</v>
      </c>
      <c r="C136" s="263" t="s">
        <v>1964</v>
      </c>
      <c r="D136" s="54">
        <v>615251</v>
      </c>
      <c r="E136" s="54" t="s">
        <v>1992</v>
      </c>
      <c r="F136" s="12"/>
      <c r="G136" s="12"/>
      <c r="H136" s="454"/>
      <c r="I136" s="1"/>
      <c r="J136" s="1"/>
      <c r="K136" s="1"/>
      <c r="L136" s="1"/>
      <c r="M136" s="1"/>
      <c r="N136" s="1"/>
      <c r="O136" s="1"/>
      <c r="P136" s="1"/>
      <c r="Q136" s="1"/>
      <c r="R136" s="1"/>
      <c r="S136" s="1"/>
      <c r="T136" s="1"/>
      <c r="U136" s="1"/>
      <c r="V136" s="1"/>
      <c r="W136" s="511"/>
      <c r="X136" s="1"/>
      <c r="Y136" s="1"/>
      <c r="Z136" s="1"/>
      <c r="AA136" s="1"/>
      <c r="AB136" s="1"/>
      <c r="AC136" s="1"/>
      <c r="AD136" s="2"/>
      <c r="AE136" s="1"/>
      <c r="AF136" s="1"/>
      <c r="AG136" s="1"/>
      <c r="AH136" s="2"/>
      <c r="AI136" s="2"/>
      <c r="AJ136" s="2"/>
      <c r="AK136" s="2"/>
      <c r="AL136" s="2"/>
      <c r="AM136" s="2"/>
      <c r="AN136" s="2"/>
      <c r="AO136" s="2"/>
      <c r="AP136" s="2"/>
      <c r="AQ136" s="2"/>
      <c r="AR136" s="5"/>
      <c r="AS136" s="21"/>
      <c r="AT136" s="5"/>
      <c r="AU136" s="21"/>
      <c r="AV136" s="5"/>
      <c r="AW136" s="21"/>
      <c r="AX136" s="5"/>
      <c r="AY136" s="21"/>
      <c r="AZ136" s="5"/>
      <c r="BA136" s="2"/>
      <c r="BB136" s="5"/>
      <c r="BC136" s="35"/>
      <c r="BD136" s="5"/>
      <c r="BE136" s="2"/>
      <c r="BF136" s="5"/>
      <c r="BG136" s="2"/>
      <c r="BH136" s="5"/>
      <c r="BI136" s="2"/>
      <c r="BJ136" s="5"/>
      <c r="BK136" s="2"/>
      <c r="BL136" s="5"/>
      <c r="BM136" s="1"/>
      <c r="BN136" s="5"/>
      <c r="BO136" s="2"/>
      <c r="BP136" s="5"/>
      <c r="BQ136" s="2"/>
      <c r="BR136" s="5"/>
      <c r="BS136" s="2"/>
      <c r="BT136" s="2"/>
      <c r="BU136" s="2"/>
      <c r="BV136" s="2"/>
      <c r="BW136" s="2"/>
      <c r="BX136" s="2"/>
      <c r="BY136" s="1"/>
      <c r="BZ136" s="5"/>
      <c r="CA136" s="2"/>
      <c r="CB136" s="5"/>
      <c r="CC136" s="2"/>
      <c r="CD136" s="5"/>
      <c r="CE136" s="2"/>
      <c r="CF136" s="5"/>
      <c r="CG136" s="2"/>
      <c r="CH136" s="5"/>
      <c r="CI136" s="2"/>
      <c r="CJ136" s="5"/>
      <c r="CK136" s="2"/>
      <c r="CL136" s="5"/>
      <c r="CM136" s="2"/>
      <c r="CN136" s="5"/>
      <c r="CO136" s="2"/>
      <c r="CP136" s="5"/>
      <c r="CQ136" s="2"/>
      <c r="CR136" s="5"/>
      <c r="CS136" s="2"/>
      <c r="CT136" s="5"/>
      <c r="CU136" s="2"/>
      <c r="CV136" s="5"/>
      <c r="CW136" s="2"/>
      <c r="CX136" s="5"/>
      <c r="CY136" s="2"/>
      <c r="CZ136" s="5"/>
      <c r="DA136" s="2"/>
      <c r="DB136" s="5"/>
      <c r="DC136" s="2"/>
      <c r="DD136" s="5"/>
      <c r="DE136" s="2"/>
      <c r="DF136" s="5"/>
      <c r="DG136" s="21"/>
      <c r="DH136" s="5"/>
      <c r="DI136" s="2"/>
      <c r="DJ136" s="5"/>
      <c r="DK136" s="35"/>
      <c r="DL136" s="5"/>
      <c r="DM136" s="35"/>
      <c r="DN136" s="5"/>
      <c r="DO136" s="2"/>
      <c r="DP136" s="2"/>
      <c r="DQ136" s="2"/>
      <c r="DR136" s="2"/>
      <c r="DS136" s="1"/>
      <c r="DT136" s="5"/>
      <c r="DU136" s="2"/>
      <c r="DV136" s="2"/>
      <c r="DW136" s="2"/>
      <c r="DX136" s="2"/>
      <c r="DY136" s="2"/>
      <c r="DZ136" s="5"/>
      <c r="EA136" s="2"/>
      <c r="EB136" s="2"/>
      <c r="EC136" s="2"/>
      <c r="ED136" s="2"/>
      <c r="EE136" s="2"/>
      <c r="EF136" s="2"/>
      <c r="EG136" s="2"/>
      <c r="EH136" s="2"/>
      <c r="EI136" s="2"/>
      <c r="EJ136" s="2"/>
      <c r="EK136" s="2"/>
      <c r="EL136" s="5"/>
      <c r="EM136" s="1"/>
      <c r="EN136" s="2"/>
      <c r="EO136" s="2"/>
      <c r="EP136" s="2"/>
      <c r="EQ136" s="2"/>
      <c r="ES136" s="796"/>
      <c r="EU136" s="290" t="e">
        <f>SUM(DO136:EK136)+BI136+SUMIF(#REF!,1,AS136:AX136)</f>
        <v>#REF!</v>
      </c>
      <c r="EV136" s="290" t="e">
        <f>SUM(DO136:EK136)+SUMIF(#REF!,1,AS136:AX136)+SUMIF(#REF!,1,BC136:BH136)+IF(IDENT!$R$19="NON",SUM('3-SA'!BA136:BB136),0)+IF(IDENT!$R$20="NON",SUM('3-SA'!CA136:CB136,'3-SA'!DA136:DL136),0)+IF(IDENT!$R$21="NON",SUM('3-SA'!BM136:BZ136),0)</f>
        <v>#REF!</v>
      </c>
    </row>
    <row r="137" spans="1:152" ht="20.399999999999999" x14ac:dyDescent="0.25">
      <c r="A137" s="46">
        <v>0</v>
      </c>
      <c r="B137" s="263"/>
      <c r="C137" s="263"/>
      <c r="D137" s="286" t="s">
        <v>995</v>
      </c>
      <c r="E137" s="143" t="s">
        <v>2646</v>
      </c>
      <c r="F137" s="12"/>
      <c r="G137" s="12"/>
      <c r="H137" s="454"/>
      <c r="I137" s="1"/>
      <c r="J137" s="1"/>
      <c r="K137" s="1"/>
      <c r="L137" s="1"/>
      <c r="M137" s="1"/>
      <c r="N137" s="1"/>
      <c r="O137" s="1"/>
      <c r="P137" s="1"/>
      <c r="Q137" s="1"/>
      <c r="R137" s="1"/>
      <c r="S137" s="1"/>
      <c r="T137" s="1"/>
      <c r="U137" s="1"/>
      <c r="V137" s="1"/>
      <c r="W137" s="511"/>
      <c r="X137" s="1"/>
      <c r="Y137" s="1"/>
      <c r="Z137" s="1"/>
      <c r="AA137" s="1"/>
      <c r="AB137" s="1"/>
      <c r="AC137" s="1"/>
      <c r="AD137" s="2"/>
      <c r="AE137" s="1"/>
      <c r="AF137" s="1"/>
      <c r="AG137" s="1"/>
      <c r="AH137" s="2"/>
      <c r="AI137" s="2"/>
      <c r="AJ137" s="2"/>
      <c r="AK137" s="2"/>
      <c r="AL137" s="2"/>
      <c r="AM137" s="2"/>
      <c r="AN137" s="2"/>
      <c r="AO137" s="2"/>
      <c r="AP137" s="2"/>
      <c r="AQ137" s="2"/>
      <c r="AR137" s="7"/>
      <c r="AS137" s="2"/>
      <c r="AT137" s="7"/>
      <c r="AU137" s="2"/>
      <c r="AV137" s="7"/>
      <c r="AW137" s="2"/>
      <c r="AX137" s="7"/>
      <c r="AY137" s="2"/>
      <c r="AZ137" s="7"/>
      <c r="BA137" s="2"/>
      <c r="BB137" s="7"/>
      <c r="BC137" s="2"/>
      <c r="BD137" s="7"/>
      <c r="BE137" s="1"/>
      <c r="BF137" s="7"/>
      <c r="BG137" s="1"/>
      <c r="BH137" s="7"/>
      <c r="BI137" s="1"/>
      <c r="BJ137" s="7"/>
      <c r="BK137" s="2"/>
      <c r="BL137" s="7"/>
      <c r="BM137" s="1"/>
      <c r="BN137" s="7"/>
      <c r="BO137" s="2"/>
      <c r="BP137" s="7"/>
      <c r="BQ137" s="2"/>
      <c r="BR137" s="7"/>
      <c r="BS137" s="2"/>
      <c r="BT137" s="2"/>
      <c r="BU137" s="2"/>
      <c r="BV137" s="2"/>
      <c r="BW137" s="2"/>
      <c r="BX137" s="2"/>
      <c r="BY137" s="1"/>
      <c r="BZ137" s="7"/>
      <c r="CA137" s="2"/>
      <c r="CB137" s="7"/>
      <c r="CC137" s="2"/>
      <c r="CD137" s="7"/>
      <c r="CE137" s="2"/>
      <c r="CF137" s="7"/>
      <c r="CG137" s="2"/>
      <c r="CH137" s="7"/>
      <c r="CI137" s="2"/>
      <c r="CJ137" s="7"/>
      <c r="CK137" s="2"/>
      <c r="CL137" s="7"/>
      <c r="CM137" s="2"/>
      <c r="CN137" s="7"/>
      <c r="CO137" s="2"/>
      <c r="CP137" s="7"/>
      <c r="CQ137" s="2"/>
      <c r="CR137" s="7"/>
      <c r="CS137" s="2"/>
      <c r="CT137" s="7"/>
      <c r="CU137" s="2"/>
      <c r="CV137" s="7"/>
      <c r="CW137" s="2"/>
      <c r="CX137" s="7"/>
      <c r="CY137" s="2"/>
      <c r="CZ137" s="7"/>
      <c r="DA137" s="2"/>
      <c r="DB137" s="7"/>
      <c r="DC137" s="1"/>
      <c r="DD137" s="7"/>
      <c r="DE137" s="2"/>
      <c r="DF137" s="7"/>
      <c r="DG137" s="2"/>
      <c r="DH137" s="7"/>
      <c r="DI137" s="2"/>
      <c r="DJ137" s="7"/>
      <c r="DK137" s="2"/>
      <c r="DL137" s="7"/>
      <c r="DM137" s="2"/>
      <c r="DN137" s="7"/>
      <c r="DO137" s="2"/>
      <c r="DP137" s="2"/>
      <c r="DQ137" s="2"/>
      <c r="DR137" s="2"/>
      <c r="DS137" s="1"/>
      <c r="DT137" s="7"/>
      <c r="DU137" s="2"/>
      <c r="DV137" s="1"/>
      <c r="DW137" s="2"/>
      <c r="DX137" s="1"/>
      <c r="DY137" s="1"/>
      <c r="DZ137" s="7"/>
      <c r="EA137" s="2"/>
      <c r="EB137" s="2"/>
      <c r="EC137" s="2"/>
      <c r="ED137" s="2"/>
      <c r="EE137" s="2"/>
      <c r="EF137" s="2"/>
      <c r="EG137" s="2"/>
      <c r="EH137" s="2"/>
      <c r="EI137" s="2"/>
      <c r="EJ137" s="2"/>
      <c r="EK137" s="2"/>
      <c r="EL137" s="7"/>
      <c r="EM137" s="1"/>
      <c r="EN137" s="2"/>
      <c r="EO137" s="2"/>
      <c r="EP137" s="2"/>
      <c r="EQ137" s="2"/>
      <c r="ES137" s="796"/>
      <c r="EU137" s="290" t="e">
        <f>SUM(DO137:EK137)+BI137+SUMIF(#REF!,1,AS137:AX137)</f>
        <v>#REF!</v>
      </c>
      <c r="EV137" s="290" t="e">
        <f>SUM(DO137:EK137)+SUMIF(#REF!,1,AS137:AX137)+SUMIF(#REF!,1,BC137:BH137)+IF(IDENT!$R$19="NON",SUM('3-SA'!BA137:BB137),0)+IF(IDENT!$R$20="NON",SUM('3-SA'!CA137:CB137,'3-SA'!DA137:DL137),0)+IF(IDENT!$R$21="NON",SUM('3-SA'!BM137:BZ137),0)</f>
        <v>#REF!</v>
      </c>
    </row>
    <row r="138" spans="1:152" x14ac:dyDescent="0.25">
      <c r="A138" s="46"/>
      <c r="B138" s="263" t="s">
        <v>1964</v>
      </c>
      <c r="C138" s="263" t="s">
        <v>1964</v>
      </c>
      <c r="D138" s="40">
        <v>615252</v>
      </c>
      <c r="E138" s="40" t="s">
        <v>1340</v>
      </c>
      <c r="F138" s="12"/>
      <c r="G138" s="12"/>
      <c r="H138" s="454"/>
      <c r="I138" s="2"/>
      <c r="J138" s="2"/>
      <c r="K138" s="1"/>
      <c r="L138" s="1"/>
      <c r="M138" s="2"/>
      <c r="N138" s="2"/>
      <c r="O138" s="1"/>
      <c r="P138" s="2"/>
      <c r="Q138" s="2"/>
      <c r="R138" s="2"/>
      <c r="S138" s="2"/>
      <c r="T138" s="2"/>
      <c r="U138" s="2"/>
      <c r="V138" s="1"/>
      <c r="W138" s="2"/>
      <c r="X138" s="2"/>
      <c r="Y138" s="2"/>
      <c r="Z138" s="2"/>
      <c r="AA138" s="2"/>
      <c r="AB138" s="2"/>
      <c r="AC138" s="2"/>
      <c r="AD138" s="2"/>
      <c r="AE138" s="1"/>
      <c r="AF138" s="2"/>
      <c r="AG138" s="1"/>
      <c r="AH138" s="2"/>
      <c r="AI138" s="2"/>
      <c r="AJ138" s="2"/>
      <c r="AK138" s="2"/>
      <c r="AL138" s="2"/>
      <c r="AM138" s="2"/>
      <c r="AN138" s="2"/>
      <c r="AO138" s="2"/>
      <c r="AP138" s="2"/>
      <c r="AQ138" s="2"/>
      <c r="AR138" s="5"/>
      <c r="AS138" s="21"/>
      <c r="AT138" s="5"/>
      <c r="AU138" s="21"/>
      <c r="AV138" s="5"/>
      <c r="AW138" s="21"/>
      <c r="AX138" s="5"/>
      <c r="AY138" s="21"/>
      <c r="AZ138" s="5"/>
      <c r="BA138" s="2"/>
      <c r="BB138" s="5"/>
      <c r="BC138" s="35"/>
      <c r="BD138" s="5"/>
      <c r="BE138" s="2"/>
      <c r="BF138" s="5"/>
      <c r="BG138" s="2"/>
      <c r="BH138" s="5"/>
      <c r="BI138" s="2"/>
      <c r="BJ138" s="5"/>
      <c r="BK138" s="2"/>
      <c r="BL138" s="5"/>
      <c r="BM138" s="1"/>
      <c r="BN138" s="5"/>
      <c r="BO138" s="2"/>
      <c r="BP138" s="5"/>
      <c r="BQ138" s="1"/>
      <c r="BR138" s="5"/>
      <c r="BS138" s="2"/>
      <c r="BT138" s="2"/>
      <c r="BU138" s="2"/>
      <c r="BV138" s="2"/>
      <c r="BW138" s="2"/>
      <c r="BX138" s="2"/>
      <c r="BY138" s="1"/>
      <c r="BZ138" s="5"/>
      <c r="CA138" s="2"/>
      <c r="CB138" s="5"/>
      <c r="CC138" s="2"/>
      <c r="CD138" s="5"/>
      <c r="CE138" s="2"/>
      <c r="CF138" s="5"/>
      <c r="CG138" s="2"/>
      <c r="CH138" s="5"/>
      <c r="CI138" s="1"/>
      <c r="CJ138" s="5"/>
      <c r="CK138" s="2"/>
      <c r="CL138" s="5"/>
      <c r="CM138" s="2"/>
      <c r="CN138" s="5"/>
      <c r="CO138" s="1"/>
      <c r="CP138" s="5"/>
      <c r="CQ138" s="2"/>
      <c r="CR138" s="5"/>
      <c r="CS138" s="1"/>
      <c r="CT138" s="5"/>
      <c r="CU138" s="1"/>
      <c r="CV138" s="5"/>
      <c r="CW138" s="2"/>
      <c r="CX138" s="5"/>
      <c r="CY138" s="2"/>
      <c r="CZ138" s="5"/>
      <c r="DA138" s="2"/>
      <c r="DB138" s="5"/>
      <c r="DC138" s="2"/>
      <c r="DD138" s="5"/>
      <c r="DE138" s="2"/>
      <c r="DF138" s="5"/>
      <c r="DG138" s="21"/>
      <c r="DH138" s="5"/>
      <c r="DI138" s="2"/>
      <c r="DJ138" s="5"/>
      <c r="DK138" s="35"/>
      <c r="DL138" s="5"/>
      <c r="DM138" s="1"/>
      <c r="DN138" s="5"/>
      <c r="DO138" s="2"/>
      <c r="DP138" s="2"/>
      <c r="DQ138" s="2"/>
      <c r="DR138" s="2"/>
      <c r="DS138" s="1"/>
      <c r="DT138" s="5"/>
      <c r="DU138" s="2"/>
      <c r="DV138" s="2"/>
      <c r="DW138" s="1"/>
      <c r="DX138" s="2"/>
      <c r="DY138" s="2"/>
      <c r="DZ138" s="5"/>
      <c r="EA138" s="2"/>
      <c r="EB138" s="2"/>
      <c r="EC138" s="2"/>
      <c r="ED138" s="2"/>
      <c r="EE138" s="2"/>
      <c r="EF138" s="2"/>
      <c r="EG138" s="2"/>
      <c r="EH138" s="2"/>
      <c r="EI138" s="2"/>
      <c r="EJ138" s="2"/>
      <c r="EK138" s="2"/>
      <c r="EL138" s="5"/>
      <c r="EM138" s="1"/>
      <c r="EN138" s="2"/>
      <c r="EO138" s="2"/>
      <c r="EP138" s="2"/>
      <c r="EQ138" s="2"/>
      <c r="ES138" s="796"/>
      <c r="EU138" s="290" t="e">
        <f>SUM(DO138:EK138)+BI138+SUMIF(#REF!,1,AS138:AX138)</f>
        <v>#REF!</v>
      </c>
      <c r="EV138" s="290" t="e">
        <f>SUM(DO138:EK138)+SUMIF(#REF!,1,AS138:AX138)+SUMIF(#REF!,1,BC138:BH138)+IF(IDENT!$R$19="NON",SUM('3-SA'!BA138:BB138),0)+IF(IDENT!$R$20="NON",SUM('3-SA'!CA138:CB138,'3-SA'!DA138:DL138),0)+IF(IDENT!$R$21="NON",SUM('3-SA'!BM138:BZ138),0)</f>
        <v>#REF!</v>
      </c>
    </row>
    <row r="139" spans="1:152" ht="20.399999999999999" x14ac:dyDescent="0.25">
      <c r="A139" s="46">
        <v>0</v>
      </c>
      <c r="B139" s="263"/>
      <c r="C139" s="263"/>
      <c r="D139" s="143" t="s">
        <v>648</v>
      </c>
      <c r="E139" s="143" t="s">
        <v>2299</v>
      </c>
      <c r="F139" s="12"/>
      <c r="G139" s="12"/>
      <c r="H139" s="454"/>
      <c r="I139" s="2"/>
      <c r="J139" s="2"/>
      <c r="K139" s="1"/>
      <c r="L139" s="1"/>
      <c r="M139" s="2"/>
      <c r="N139" s="2"/>
      <c r="O139" s="1"/>
      <c r="P139" s="2"/>
      <c r="Q139" s="2"/>
      <c r="R139" s="2"/>
      <c r="S139" s="2"/>
      <c r="T139" s="2"/>
      <c r="U139" s="2"/>
      <c r="V139" s="1"/>
      <c r="W139" s="2"/>
      <c r="X139" s="2"/>
      <c r="Y139" s="2"/>
      <c r="Z139" s="2"/>
      <c r="AA139" s="2"/>
      <c r="AB139" s="2"/>
      <c r="AC139" s="2"/>
      <c r="AD139" s="2"/>
      <c r="AE139" s="1"/>
      <c r="AF139" s="2"/>
      <c r="AG139" s="1"/>
      <c r="AH139" s="2"/>
      <c r="AI139" s="2"/>
      <c r="AJ139" s="2"/>
      <c r="AK139" s="2"/>
      <c r="AL139" s="2"/>
      <c r="AM139" s="2"/>
      <c r="AN139" s="2"/>
      <c r="AO139" s="2"/>
      <c r="AP139" s="2"/>
      <c r="AQ139" s="2"/>
      <c r="AR139" s="7"/>
      <c r="AS139" s="2"/>
      <c r="AT139" s="7"/>
      <c r="AU139" s="2"/>
      <c r="AV139" s="7"/>
      <c r="AW139" s="2"/>
      <c r="AX139" s="7"/>
      <c r="AY139" s="2"/>
      <c r="AZ139" s="7"/>
      <c r="BA139" s="2"/>
      <c r="BB139" s="7"/>
      <c r="BC139" s="2"/>
      <c r="BD139" s="7"/>
      <c r="BE139" s="1"/>
      <c r="BF139" s="7"/>
      <c r="BG139" s="2"/>
      <c r="BH139" s="7"/>
      <c r="BI139" s="1"/>
      <c r="BJ139" s="7"/>
      <c r="BK139" s="2"/>
      <c r="BL139" s="7"/>
      <c r="BM139" s="1"/>
      <c r="BN139" s="7"/>
      <c r="BO139" s="2"/>
      <c r="BP139" s="7"/>
      <c r="BQ139" s="1"/>
      <c r="BR139" s="7"/>
      <c r="BS139" s="2"/>
      <c r="BT139" s="2"/>
      <c r="BU139" s="2"/>
      <c r="BV139" s="2"/>
      <c r="BW139" s="2"/>
      <c r="BX139" s="2"/>
      <c r="BY139" s="1"/>
      <c r="BZ139" s="7"/>
      <c r="CA139" s="2"/>
      <c r="CB139" s="7"/>
      <c r="CC139" s="2"/>
      <c r="CD139" s="7"/>
      <c r="CE139" s="2"/>
      <c r="CF139" s="7"/>
      <c r="CG139" s="2"/>
      <c r="CH139" s="7"/>
      <c r="CI139" s="1"/>
      <c r="CJ139" s="7"/>
      <c r="CK139" s="2"/>
      <c r="CL139" s="7"/>
      <c r="CM139" s="2"/>
      <c r="CN139" s="7"/>
      <c r="CO139" s="1"/>
      <c r="CP139" s="7"/>
      <c r="CQ139" s="2"/>
      <c r="CR139" s="7"/>
      <c r="CS139" s="1"/>
      <c r="CT139" s="7"/>
      <c r="CU139" s="1"/>
      <c r="CV139" s="7"/>
      <c r="CW139" s="2"/>
      <c r="CX139" s="7"/>
      <c r="CY139" s="2"/>
      <c r="CZ139" s="7"/>
      <c r="DA139" s="2"/>
      <c r="DB139" s="7"/>
      <c r="DC139" s="2"/>
      <c r="DD139" s="7"/>
      <c r="DE139" s="2"/>
      <c r="DF139" s="7"/>
      <c r="DG139" s="2"/>
      <c r="DH139" s="7"/>
      <c r="DI139" s="2"/>
      <c r="DJ139" s="7"/>
      <c r="DK139" s="2"/>
      <c r="DL139" s="7"/>
      <c r="DM139" s="1"/>
      <c r="DN139" s="7"/>
      <c r="DO139" s="2"/>
      <c r="DP139" s="2"/>
      <c r="DQ139" s="2"/>
      <c r="DR139" s="2"/>
      <c r="DS139" s="1"/>
      <c r="DT139" s="7"/>
      <c r="DU139" s="2"/>
      <c r="DV139" s="2"/>
      <c r="DW139" s="1"/>
      <c r="DX139" s="1"/>
      <c r="DY139" s="1"/>
      <c r="DZ139" s="7"/>
      <c r="EA139" s="2"/>
      <c r="EB139" s="2"/>
      <c r="EC139" s="2"/>
      <c r="ED139" s="2"/>
      <c r="EE139" s="2"/>
      <c r="EF139" s="2"/>
      <c r="EG139" s="2"/>
      <c r="EH139" s="2"/>
      <c r="EI139" s="2"/>
      <c r="EJ139" s="2"/>
      <c r="EK139" s="2"/>
      <c r="EL139" s="7"/>
      <c r="EM139" s="1"/>
      <c r="EN139" s="2"/>
      <c r="EO139" s="2"/>
      <c r="EP139" s="2"/>
      <c r="EQ139" s="2"/>
      <c r="ES139" s="796"/>
      <c r="EU139" s="290" t="e">
        <f>SUM(DO139:EK139)+BI139+SUMIF(#REF!,1,AS139:AX139)</f>
        <v>#REF!</v>
      </c>
      <c r="EV139" s="290" t="e">
        <f>SUM(DO139:EK139)+SUMIF(#REF!,1,AS139:AX139)+SUMIF(#REF!,1,BC139:BH139)+IF(IDENT!$R$19="NON",SUM('3-SA'!BA139:BB139),0)+IF(IDENT!$R$20="NON",SUM('3-SA'!CA139:CB139,'3-SA'!DA139:DL139),0)+IF(IDENT!$R$21="NON",SUM('3-SA'!BM139:BZ139),0)</f>
        <v>#REF!</v>
      </c>
    </row>
    <row r="140" spans="1:152" ht="20.399999999999999" x14ac:dyDescent="0.25">
      <c r="A140" s="46"/>
      <c r="B140" s="263" t="s">
        <v>1964</v>
      </c>
      <c r="C140" s="263" t="s">
        <v>1964</v>
      </c>
      <c r="D140" s="40">
        <v>615253</v>
      </c>
      <c r="E140" s="40" t="s">
        <v>337</v>
      </c>
      <c r="F140" s="12"/>
      <c r="G140" s="12"/>
      <c r="H140" s="454"/>
      <c r="I140" s="1"/>
      <c r="J140" s="1"/>
      <c r="K140" s="1"/>
      <c r="L140" s="1"/>
      <c r="M140" s="1"/>
      <c r="N140" s="1"/>
      <c r="O140" s="1"/>
      <c r="P140" s="1"/>
      <c r="Q140" s="1"/>
      <c r="R140" s="1"/>
      <c r="S140" s="1"/>
      <c r="T140" s="1"/>
      <c r="U140" s="1"/>
      <c r="V140" s="1"/>
      <c r="W140" s="511"/>
      <c r="X140" s="1"/>
      <c r="Y140" s="1"/>
      <c r="Z140" s="1"/>
      <c r="AA140" s="1"/>
      <c r="AB140" s="1"/>
      <c r="AC140" s="1"/>
      <c r="AD140" s="2"/>
      <c r="AE140" s="1"/>
      <c r="AF140" s="1"/>
      <c r="AG140" s="1"/>
      <c r="AH140" s="2"/>
      <c r="AI140" s="2"/>
      <c r="AJ140" s="2"/>
      <c r="AK140" s="2"/>
      <c r="AL140" s="2"/>
      <c r="AM140" s="2"/>
      <c r="AN140" s="2"/>
      <c r="AO140" s="2"/>
      <c r="AP140" s="2"/>
      <c r="AQ140" s="2"/>
      <c r="AR140" s="5"/>
      <c r="AS140" s="21"/>
      <c r="AT140" s="5"/>
      <c r="AU140" s="21"/>
      <c r="AV140" s="5"/>
      <c r="AW140" s="21"/>
      <c r="AX140" s="5"/>
      <c r="AY140" s="21"/>
      <c r="AZ140" s="5"/>
      <c r="BA140" s="2"/>
      <c r="BB140" s="5"/>
      <c r="BC140" s="35"/>
      <c r="BD140" s="5"/>
      <c r="BE140" s="2"/>
      <c r="BF140" s="5"/>
      <c r="BG140" s="2"/>
      <c r="BH140" s="5"/>
      <c r="BI140" s="2"/>
      <c r="BJ140" s="5"/>
      <c r="BK140" s="2"/>
      <c r="BL140" s="5"/>
      <c r="BM140" s="2"/>
      <c r="BN140" s="5"/>
      <c r="BO140" s="2"/>
      <c r="BP140" s="5"/>
      <c r="BQ140" s="2"/>
      <c r="BR140" s="5"/>
      <c r="BS140" s="2"/>
      <c r="BT140" s="2"/>
      <c r="BU140" s="2"/>
      <c r="BV140" s="2"/>
      <c r="BW140" s="2"/>
      <c r="BX140" s="2"/>
      <c r="BY140" s="2"/>
      <c r="BZ140" s="5"/>
      <c r="CA140" s="2"/>
      <c r="CB140" s="5"/>
      <c r="CC140" s="2"/>
      <c r="CD140" s="5"/>
      <c r="CE140" s="2"/>
      <c r="CF140" s="5"/>
      <c r="CG140" s="2"/>
      <c r="CH140" s="5"/>
      <c r="CI140" s="2"/>
      <c r="CJ140" s="5"/>
      <c r="CK140" s="2"/>
      <c r="CL140" s="5"/>
      <c r="CM140" s="2"/>
      <c r="CN140" s="5"/>
      <c r="CO140" s="2"/>
      <c r="CP140" s="5"/>
      <c r="CQ140" s="2"/>
      <c r="CR140" s="5"/>
      <c r="CS140" s="2"/>
      <c r="CT140" s="5"/>
      <c r="CU140" s="2"/>
      <c r="CV140" s="5"/>
      <c r="CW140" s="2"/>
      <c r="CX140" s="5"/>
      <c r="CY140" s="2"/>
      <c r="CZ140" s="5"/>
      <c r="DA140" s="2"/>
      <c r="DB140" s="5"/>
      <c r="DC140" s="2"/>
      <c r="DD140" s="5"/>
      <c r="DE140" s="2"/>
      <c r="DF140" s="5"/>
      <c r="DG140" s="21"/>
      <c r="DH140" s="5"/>
      <c r="DI140" s="2"/>
      <c r="DJ140" s="5"/>
      <c r="DK140" s="35"/>
      <c r="DL140" s="5"/>
      <c r="DM140" s="35"/>
      <c r="DN140" s="5"/>
      <c r="DO140" s="2"/>
      <c r="DP140" s="2"/>
      <c r="DQ140" s="2"/>
      <c r="DR140" s="2"/>
      <c r="DS140" s="1"/>
      <c r="DT140" s="5"/>
      <c r="DU140" s="2"/>
      <c r="DV140" s="2"/>
      <c r="DW140" s="2"/>
      <c r="DX140" s="2"/>
      <c r="DY140" s="2"/>
      <c r="DZ140" s="5"/>
      <c r="EA140" s="2"/>
      <c r="EB140" s="2"/>
      <c r="EC140" s="2"/>
      <c r="ED140" s="2"/>
      <c r="EE140" s="2"/>
      <c r="EF140" s="2"/>
      <c r="EG140" s="2"/>
      <c r="EH140" s="2"/>
      <c r="EI140" s="2"/>
      <c r="EJ140" s="2"/>
      <c r="EK140" s="2"/>
      <c r="EL140" s="5"/>
      <c r="EM140" s="1"/>
      <c r="EN140" s="2"/>
      <c r="EO140" s="2"/>
      <c r="EP140" s="2"/>
      <c r="EQ140" s="2"/>
      <c r="ES140" s="796"/>
      <c r="EU140" s="290" t="e">
        <f>SUM(DO140:EK140)+BI140+SUMIF(#REF!,1,AS140:AX140)</f>
        <v>#REF!</v>
      </c>
      <c r="EV140" s="290" t="e">
        <f>SUM(DO140:EK140)+SUMIF(#REF!,1,AS140:AX140)+SUMIF(#REF!,1,BC140:BH140)+IF(IDENT!$R$19="NON",SUM('3-SA'!BA140:BB140),0)+IF(IDENT!$R$20="NON",SUM('3-SA'!CA140:CB140,'3-SA'!DA140:DL140),0)+IF(IDENT!$R$21="NON",SUM('3-SA'!BM140:BZ140),0)</f>
        <v>#REF!</v>
      </c>
    </row>
    <row r="141" spans="1:152" ht="20.399999999999999" x14ac:dyDescent="0.25">
      <c r="A141" s="46">
        <v>0</v>
      </c>
      <c r="B141" s="263"/>
      <c r="C141" s="263"/>
      <c r="D141" s="286" t="s">
        <v>466</v>
      </c>
      <c r="E141" s="143" t="s">
        <v>647</v>
      </c>
      <c r="F141" s="12"/>
      <c r="G141" s="12"/>
      <c r="H141" s="454"/>
      <c r="I141" s="1"/>
      <c r="J141" s="1"/>
      <c r="K141" s="1"/>
      <c r="L141" s="1"/>
      <c r="M141" s="1"/>
      <c r="N141" s="1"/>
      <c r="O141" s="1"/>
      <c r="P141" s="1"/>
      <c r="Q141" s="1"/>
      <c r="R141" s="1"/>
      <c r="S141" s="1"/>
      <c r="T141" s="1"/>
      <c r="U141" s="1"/>
      <c r="V141" s="1"/>
      <c r="W141" s="511"/>
      <c r="X141" s="1"/>
      <c r="Y141" s="1"/>
      <c r="Z141" s="1"/>
      <c r="AA141" s="1"/>
      <c r="AB141" s="1"/>
      <c r="AC141" s="1"/>
      <c r="AD141" s="2"/>
      <c r="AE141" s="1"/>
      <c r="AF141" s="1"/>
      <c r="AG141" s="1"/>
      <c r="AH141" s="2"/>
      <c r="AI141" s="2"/>
      <c r="AJ141" s="2"/>
      <c r="AK141" s="2"/>
      <c r="AL141" s="2"/>
      <c r="AM141" s="2"/>
      <c r="AN141" s="2"/>
      <c r="AO141" s="2"/>
      <c r="AP141" s="2"/>
      <c r="AQ141" s="2"/>
      <c r="AR141" s="7"/>
      <c r="AS141" s="2"/>
      <c r="AT141" s="7"/>
      <c r="AU141" s="2"/>
      <c r="AV141" s="7"/>
      <c r="AW141" s="2"/>
      <c r="AX141" s="7"/>
      <c r="AY141" s="2"/>
      <c r="AZ141" s="7"/>
      <c r="BA141" s="2"/>
      <c r="BB141" s="7"/>
      <c r="BC141" s="2"/>
      <c r="BD141" s="7"/>
      <c r="BE141" s="1"/>
      <c r="BF141" s="7"/>
      <c r="BG141" s="1"/>
      <c r="BH141" s="7"/>
      <c r="BI141" s="1"/>
      <c r="BJ141" s="7"/>
      <c r="BK141" s="2"/>
      <c r="BL141" s="7"/>
      <c r="BM141" s="2"/>
      <c r="BN141" s="7"/>
      <c r="BO141" s="2"/>
      <c r="BP141" s="7"/>
      <c r="BQ141" s="2"/>
      <c r="BR141" s="7"/>
      <c r="BS141" s="2"/>
      <c r="BT141" s="2"/>
      <c r="BU141" s="2"/>
      <c r="BV141" s="2"/>
      <c r="BW141" s="2"/>
      <c r="BX141" s="2"/>
      <c r="BY141" s="2"/>
      <c r="BZ141" s="7"/>
      <c r="CA141" s="2"/>
      <c r="CB141" s="7"/>
      <c r="CC141" s="2"/>
      <c r="CD141" s="7"/>
      <c r="CE141" s="2"/>
      <c r="CF141" s="7"/>
      <c r="CG141" s="2"/>
      <c r="CH141" s="7"/>
      <c r="CI141" s="2"/>
      <c r="CJ141" s="7"/>
      <c r="CK141" s="2"/>
      <c r="CL141" s="7"/>
      <c r="CM141" s="2"/>
      <c r="CN141" s="7"/>
      <c r="CO141" s="2"/>
      <c r="CP141" s="7"/>
      <c r="CQ141" s="2"/>
      <c r="CR141" s="7"/>
      <c r="CS141" s="2"/>
      <c r="CT141" s="7"/>
      <c r="CU141" s="2"/>
      <c r="CV141" s="7"/>
      <c r="CW141" s="2"/>
      <c r="CX141" s="7"/>
      <c r="CY141" s="2"/>
      <c r="CZ141" s="7"/>
      <c r="DA141" s="2"/>
      <c r="DB141" s="7"/>
      <c r="DC141" s="2"/>
      <c r="DD141" s="7"/>
      <c r="DE141" s="2"/>
      <c r="DF141" s="7"/>
      <c r="DG141" s="2"/>
      <c r="DH141" s="7"/>
      <c r="DI141" s="2"/>
      <c r="DJ141" s="7"/>
      <c r="DK141" s="2"/>
      <c r="DL141" s="7"/>
      <c r="DM141" s="2"/>
      <c r="DN141" s="7"/>
      <c r="DO141" s="2"/>
      <c r="DP141" s="2"/>
      <c r="DQ141" s="2"/>
      <c r="DR141" s="2"/>
      <c r="DS141" s="1"/>
      <c r="DT141" s="7"/>
      <c r="DU141" s="2"/>
      <c r="DV141" s="2"/>
      <c r="DW141" s="2"/>
      <c r="DX141" s="35"/>
      <c r="DY141" s="1"/>
      <c r="DZ141" s="7"/>
      <c r="EA141" s="2"/>
      <c r="EB141" s="2"/>
      <c r="EC141" s="2"/>
      <c r="ED141" s="2"/>
      <c r="EE141" s="2"/>
      <c r="EF141" s="2"/>
      <c r="EG141" s="2"/>
      <c r="EH141" s="2"/>
      <c r="EI141" s="2"/>
      <c r="EJ141" s="2"/>
      <c r="EK141" s="2"/>
      <c r="EL141" s="7"/>
      <c r="EM141" s="1"/>
      <c r="EN141" s="2"/>
      <c r="EO141" s="2"/>
      <c r="EP141" s="2"/>
      <c r="EQ141" s="2"/>
      <c r="ES141" s="796"/>
      <c r="EU141" s="290" t="e">
        <f>SUM(DO141:EK141)+BI141+SUMIF(#REF!,1,AS141:AX141)</f>
        <v>#REF!</v>
      </c>
      <c r="EV141" s="290" t="e">
        <f>SUM(DO141:EK141)+SUMIF(#REF!,1,AS141:AX141)+SUMIF(#REF!,1,BC141:BH141)+IF(IDENT!$R$19="NON",SUM('3-SA'!BA141:BB141),0)+IF(IDENT!$R$20="NON",SUM('3-SA'!CA141:CB141,'3-SA'!DA141:DL141),0)+IF(IDENT!$R$21="NON",SUM('3-SA'!BM141:BZ141),0)</f>
        <v>#REF!</v>
      </c>
    </row>
    <row r="142" spans="1:152" x14ac:dyDescent="0.25">
      <c r="A142" s="46"/>
      <c r="B142" s="263" t="s">
        <v>1837</v>
      </c>
      <c r="C142" s="263" t="s">
        <v>1964</v>
      </c>
      <c r="D142" s="169">
        <v>615254</v>
      </c>
      <c r="E142" s="169" t="s">
        <v>157</v>
      </c>
      <c r="F142" s="12"/>
      <c r="G142" s="12"/>
      <c r="H142" s="454"/>
      <c r="I142" s="2"/>
      <c r="J142" s="2"/>
      <c r="K142" s="2"/>
      <c r="L142" s="2"/>
      <c r="M142" s="2"/>
      <c r="N142" s="2"/>
      <c r="O142" s="2"/>
      <c r="P142" s="2"/>
      <c r="Q142" s="2"/>
      <c r="R142" s="2"/>
      <c r="S142" s="2"/>
      <c r="T142" s="2"/>
      <c r="U142" s="2"/>
      <c r="V142" s="2"/>
      <c r="W142" s="2"/>
      <c r="X142" s="81" t="e">
        <f>IF(#REF!=1,$F$142-$Z$142,0)</f>
        <v>#REF!</v>
      </c>
      <c r="Y142" s="81" t="e">
        <f>IF(#REF!=1,$F$142-$Z$142,0)</f>
        <v>#REF!</v>
      </c>
      <c r="Z142" s="1"/>
      <c r="AA142" s="2"/>
      <c r="AB142" s="2"/>
      <c r="AC142" s="2"/>
      <c r="AD142" s="2"/>
      <c r="AE142" s="2"/>
      <c r="AF142" s="2"/>
      <c r="AG142" s="2"/>
      <c r="AH142" s="2"/>
      <c r="AI142" s="2"/>
      <c r="AJ142" s="2"/>
      <c r="AK142" s="2"/>
      <c r="AL142" s="2"/>
      <c r="AM142" s="2"/>
      <c r="AN142" s="2"/>
      <c r="AO142" s="2"/>
      <c r="AP142" s="2"/>
      <c r="AQ142" s="2"/>
      <c r="AR142" s="5"/>
      <c r="AS142" s="21"/>
      <c r="AT142" s="5"/>
      <c r="AU142" s="21"/>
      <c r="AV142" s="5"/>
      <c r="AW142" s="21"/>
      <c r="AX142" s="5"/>
      <c r="AY142" s="21"/>
      <c r="AZ142" s="5"/>
      <c r="BA142" s="2"/>
      <c r="BB142" s="5"/>
      <c r="BC142" s="35"/>
      <c r="BD142" s="5"/>
      <c r="BE142" s="2"/>
      <c r="BF142" s="5"/>
      <c r="BG142" s="2"/>
      <c r="BH142" s="5"/>
      <c r="BI142" s="2"/>
      <c r="BJ142" s="5"/>
      <c r="BK142" s="2"/>
      <c r="BL142" s="5"/>
      <c r="BM142" s="2"/>
      <c r="BN142" s="5"/>
      <c r="BO142" s="2"/>
      <c r="BP142" s="5"/>
      <c r="BQ142" s="2"/>
      <c r="BR142" s="5"/>
      <c r="BS142" s="2"/>
      <c r="BT142" s="2"/>
      <c r="BU142" s="2"/>
      <c r="BV142" s="2"/>
      <c r="BW142" s="2"/>
      <c r="BX142" s="2"/>
      <c r="BY142" s="2"/>
      <c r="BZ142" s="5"/>
      <c r="CA142" s="2"/>
      <c r="CB142" s="5"/>
      <c r="CC142" s="2"/>
      <c r="CD142" s="5"/>
      <c r="CE142" s="2"/>
      <c r="CF142" s="5"/>
      <c r="CG142" s="2"/>
      <c r="CH142" s="5"/>
      <c r="CI142" s="2"/>
      <c r="CJ142" s="5"/>
      <c r="CK142" s="2"/>
      <c r="CL142" s="5"/>
      <c r="CM142" s="2"/>
      <c r="CN142" s="5"/>
      <c r="CO142" s="2"/>
      <c r="CP142" s="5"/>
      <c r="CQ142" s="2"/>
      <c r="CR142" s="5"/>
      <c r="CS142" s="2"/>
      <c r="CT142" s="5"/>
      <c r="CU142" s="2"/>
      <c r="CV142" s="5"/>
      <c r="CW142" s="2"/>
      <c r="CX142" s="5"/>
      <c r="CY142" s="2"/>
      <c r="CZ142" s="5"/>
      <c r="DA142" s="2"/>
      <c r="DB142" s="5"/>
      <c r="DC142" s="2"/>
      <c r="DD142" s="5"/>
      <c r="DE142" s="2"/>
      <c r="DF142" s="5"/>
      <c r="DG142" s="21"/>
      <c r="DH142" s="5"/>
      <c r="DI142" s="2"/>
      <c r="DJ142" s="5"/>
      <c r="DK142" s="35"/>
      <c r="DL142" s="5"/>
      <c r="DM142" s="35"/>
      <c r="DN142" s="5"/>
      <c r="DO142" s="2"/>
      <c r="DP142" s="2"/>
      <c r="DQ142" s="2"/>
      <c r="DR142" s="2"/>
      <c r="DS142" s="2"/>
      <c r="DT142" s="5"/>
      <c r="DU142" s="2"/>
      <c r="DV142" s="2"/>
      <c r="DW142" s="2"/>
      <c r="DX142" s="35"/>
      <c r="DY142" s="2"/>
      <c r="DZ142" s="5"/>
      <c r="EA142" s="2"/>
      <c r="EB142" s="2"/>
      <c r="EC142" s="2"/>
      <c r="ED142" s="2"/>
      <c r="EE142" s="2"/>
      <c r="EF142" s="2"/>
      <c r="EG142" s="2"/>
      <c r="EH142" s="2"/>
      <c r="EI142" s="2"/>
      <c r="EJ142" s="2"/>
      <c r="EK142" s="2"/>
      <c r="EL142" s="5"/>
      <c r="EM142" s="2"/>
      <c r="EN142" s="2"/>
      <c r="EO142" s="2"/>
      <c r="EP142" s="2"/>
      <c r="EQ142" s="2"/>
      <c r="ES142" s="796"/>
      <c r="EU142" s="290" t="e">
        <f>SUM(DO142:EK142)+BI142+SUMIF(#REF!,1,AS142:AX142)</f>
        <v>#REF!</v>
      </c>
      <c r="EV142" s="290" t="e">
        <f>SUM(DO142:EK142)+SUMIF(#REF!,1,AS142:AX142)+SUMIF(#REF!,1,BC142:BH142)+IF(IDENT!$R$19="NON",SUM('3-SA'!BA142:BB142),0)+IF(IDENT!$R$20="NON",SUM('3-SA'!CA142:CB142,'3-SA'!DA142:DL142),0)+IF(IDENT!$R$21="NON",SUM('3-SA'!BM142:BZ142),0)</f>
        <v>#REF!</v>
      </c>
    </row>
    <row r="143" spans="1:152" ht="20.399999999999999" x14ac:dyDescent="0.25">
      <c r="A143" s="46"/>
      <c r="B143" s="263" t="s">
        <v>1964</v>
      </c>
      <c r="C143" s="263" t="s">
        <v>1964</v>
      </c>
      <c r="D143" s="40">
        <v>615258</v>
      </c>
      <c r="E143" s="40" t="s">
        <v>14</v>
      </c>
      <c r="F143" s="12"/>
      <c r="G143" s="12"/>
      <c r="H143" s="454"/>
      <c r="I143" s="1"/>
      <c r="J143" s="1"/>
      <c r="K143" s="1"/>
      <c r="L143" s="1"/>
      <c r="M143" s="1"/>
      <c r="N143" s="1"/>
      <c r="O143" s="1"/>
      <c r="P143" s="1"/>
      <c r="Q143" s="1"/>
      <c r="R143" s="1"/>
      <c r="S143" s="1"/>
      <c r="T143" s="1"/>
      <c r="U143" s="1"/>
      <c r="V143" s="1"/>
      <c r="W143" s="511"/>
      <c r="X143" s="1"/>
      <c r="Y143" s="1"/>
      <c r="Z143" s="1"/>
      <c r="AA143" s="1"/>
      <c r="AB143" s="1"/>
      <c r="AC143" s="1"/>
      <c r="AD143" s="2"/>
      <c r="AE143" s="1"/>
      <c r="AF143" s="1"/>
      <c r="AG143" s="1"/>
      <c r="AH143" s="2"/>
      <c r="AI143" s="2"/>
      <c r="AJ143" s="2"/>
      <c r="AK143" s="2"/>
      <c r="AL143" s="2"/>
      <c r="AM143" s="2"/>
      <c r="AN143" s="2"/>
      <c r="AO143" s="2"/>
      <c r="AP143" s="2"/>
      <c r="AQ143" s="2"/>
      <c r="AR143" s="5"/>
      <c r="AS143" s="21"/>
      <c r="AT143" s="5"/>
      <c r="AU143" s="21"/>
      <c r="AV143" s="5"/>
      <c r="AW143" s="21"/>
      <c r="AX143" s="5"/>
      <c r="AY143" s="21"/>
      <c r="AZ143" s="5"/>
      <c r="BA143" s="2"/>
      <c r="BB143" s="5"/>
      <c r="BC143" s="35"/>
      <c r="BD143" s="5"/>
      <c r="BE143" s="2"/>
      <c r="BF143" s="5"/>
      <c r="BG143" s="2"/>
      <c r="BH143" s="5"/>
      <c r="BI143" s="2"/>
      <c r="BJ143" s="5"/>
      <c r="BK143" s="2"/>
      <c r="BL143" s="5"/>
      <c r="BM143" s="2"/>
      <c r="BN143" s="5"/>
      <c r="BO143" s="2"/>
      <c r="BP143" s="5"/>
      <c r="BQ143" s="2"/>
      <c r="BR143" s="5"/>
      <c r="BS143" s="2"/>
      <c r="BT143" s="2"/>
      <c r="BU143" s="2"/>
      <c r="BV143" s="2"/>
      <c r="BW143" s="2"/>
      <c r="BX143" s="2"/>
      <c r="BY143" s="1"/>
      <c r="BZ143" s="5"/>
      <c r="CA143" s="2"/>
      <c r="CB143" s="5"/>
      <c r="CC143" s="2"/>
      <c r="CD143" s="5"/>
      <c r="CE143" s="2"/>
      <c r="CF143" s="5"/>
      <c r="CG143" s="2"/>
      <c r="CH143" s="5"/>
      <c r="CI143" s="2"/>
      <c r="CJ143" s="5"/>
      <c r="CK143" s="2"/>
      <c r="CL143" s="5"/>
      <c r="CM143" s="2"/>
      <c r="CN143" s="5"/>
      <c r="CO143" s="2"/>
      <c r="CP143" s="5"/>
      <c r="CQ143" s="2"/>
      <c r="CR143" s="5"/>
      <c r="CS143" s="2"/>
      <c r="CT143" s="5"/>
      <c r="CU143" s="2"/>
      <c r="CV143" s="5"/>
      <c r="CW143" s="2"/>
      <c r="CX143" s="5"/>
      <c r="CY143" s="2"/>
      <c r="CZ143" s="5"/>
      <c r="DA143" s="2"/>
      <c r="DB143" s="5"/>
      <c r="DC143" s="2"/>
      <c r="DD143" s="5"/>
      <c r="DE143" s="2"/>
      <c r="DF143" s="5"/>
      <c r="DG143" s="21"/>
      <c r="DH143" s="5"/>
      <c r="DI143" s="2"/>
      <c r="DJ143" s="5"/>
      <c r="DK143" s="35"/>
      <c r="DL143" s="5"/>
      <c r="DM143" s="35"/>
      <c r="DN143" s="5"/>
      <c r="DO143" s="2"/>
      <c r="DP143" s="2"/>
      <c r="DQ143" s="2"/>
      <c r="DR143" s="2"/>
      <c r="DS143" s="1"/>
      <c r="DT143" s="5"/>
      <c r="DU143" s="2"/>
      <c r="DV143" s="2"/>
      <c r="DW143" s="2"/>
      <c r="DX143" s="2"/>
      <c r="DY143" s="2"/>
      <c r="DZ143" s="5"/>
      <c r="EA143" s="2"/>
      <c r="EB143" s="2"/>
      <c r="EC143" s="2"/>
      <c r="ED143" s="2"/>
      <c r="EE143" s="2"/>
      <c r="EF143" s="2"/>
      <c r="EG143" s="2"/>
      <c r="EH143" s="2"/>
      <c r="EI143" s="2"/>
      <c r="EJ143" s="2"/>
      <c r="EK143" s="2"/>
      <c r="EL143" s="5"/>
      <c r="EM143" s="1"/>
      <c r="EN143" s="2"/>
      <c r="EO143" s="2"/>
      <c r="EP143" s="2"/>
      <c r="EQ143" s="2"/>
      <c r="ES143" s="796"/>
      <c r="EU143" s="290" t="e">
        <f>SUM(DO143:EK143)+BI143+SUMIF(#REF!,1,AS143:AX143)</f>
        <v>#REF!</v>
      </c>
      <c r="EV143" s="290" t="e">
        <f>SUM(DO143:EK143)+SUMIF(#REF!,1,AS143:AX143)+SUMIF(#REF!,1,BC143:BH143)+IF(IDENT!$R$19="NON",SUM('3-SA'!BA143:BB143),0)+IF(IDENT!$R$20="NON",SUM('3-SA'!CA143:CB143,'3-SA'!DA143:DL143),0)+IF(IDENT!$R$21="NON",SUM('3-SA'!BM143:BZ143),0)</f>
        <v>#REF!</v>
      </c>
    </row>
    <row r="144" spans="1:152" ht="20.399999999999999" x14ac:dyDescent="0.25">
      <c r="A144" s="46">
        <v>0</v>
      </c>
      <c r="B144" s="263"/>
      <c r="C144" s="263"/>
      <c r="D144" s="143" t="s">
        <v>2132</v>
      </c>
      <c r="E144" s="143" t="s">
        <v>1614</v>
      </c>
      <c r="F144" s="12"/>
      <c r="G144" s="12"/>
      <c r="H144" s="454"/>
      <c r="I144" s="1"/>
      <c r="J144" s="1"/>
      <c r="K144" s="1"/>
      <c r="L144" s="1"/>
      <c r="M144" s="1"/>
      <c r="N144" s="1"/>
      <c r="O144" s="1"/>
      <c r="P144" s="1"/>
      <c r="Q144" s="1"/>
      <c r="R144" s="1"/>
      <c r="S144" s="1"/>
      <c r="T144" s="1"/>
      <c r="U144" s="1"/>
      <c r="V144" s="1"/>
      <c r="W144" s="511"/>
      <c r="X144" s="1"/>
      <c r="Y144" s="1"/>
      <c r="Z144" s="1"/>
      <c r="AA144" s="1"/>
      <c r="AB144" s="1"/>
      <c r="AC144" s="1"/>
      <c r="AD144" s="2"/>
      <c r="AE144" s="1"/>
      <c r="AF144" s="1"/>
      <c r="AG144" s="1"/>
      <c r="AH144" s="2"/>
      <c r="AI144" s="2"/>
      <c r="AJ144" s="2"/>
      <c r="AK144" s="2"/>
      <c r="AL144" s="2"/>
      <c r="AM144" s="2"/>
      <c r="AN144" s="2"/>
      <c r="AO144" s="2"/>
      <c r="AP144" s="2"/>
      <c r="AQ144" s="2"/>
      <c r="AR144" s="7"/>
      <c r="AS144" s="2"/>
      <c r="AT144" s="7"/>
      <c r="AU144" s="2"/>
      <c r="AV144" s="7"/>
      <c r="AW144" s="2"/>
      <c r="AX144" s="7"/>
      <c r="AY144" s="2"/>
      <c r="AZ144" s="7"/>
      <c r="BA144" s="2"/>
      <c r="BB144" s="7"/>
      <c r="BC144" s="2"/>
      <c r="BD144" s="7"/>
      <c r="BE144" s="1"/>
      <c r="BF144" s="7"/>
      <c r="BG144" s="1"/>
      <c r="BH144" s="7"/>
      <c r="BI144" s="1"/>
      <c r="BJ144" s="7"/>
      <c r="BK144" s="2"/>
      <c r="BL144" s="7"/>
      <c r="BM144" s="2"/>
      <c r="BN144" s="7"/>
      <c r="BO144" s="2"/>
      <c r="BP144" s="7"/>
      <c r="BQ144" s="2"/>
      <c r="BR144" s="7"/>
      <c r="BS144" s="2"/>
      <c r="BT144" s="2"/>
      <c r="BU144" s="2"/>
      <c r="BV144" s="2"/>
      <c r="BW144" s="2"/>
      <c r="BX144" s="2"/>
      <c r="BY144" s="1"/>
      <c r="BZ144" s="7"/>
      <c r="CA144" s="2"/>
      <c r="CB144" s="7"/>
      <c r="CC144" s="2"/>
      <c r="CD144" s="7"/>
      <c r="CE144" s="2"/>
      <c r="CF144" s="7"/>
      <c r="CG144" s="2"/>
      <c r="CH144" s="7"/>
      <c r="CI144" s="2"/>
      <c r="CJ144" s="7"/>
      <c r="CK144" s="2"/>
      <c r="CL144" s="7"/>
      <c r="CM144" s="2"/>
      <c r="CN144" s="7"/>
      <c r="CO144" s="2"/>
      <c r="CP144" s="7"/>
      <c r="CQ144" s="2"/>
      <c r="CR144" s="7"/>
      <c r="CS144" s="2"/>
      <c r="CT144" s="7"/>
      <c r="CU144" s="2"/>
      <c r="CV144" s="7"/>
      <c r="CW144" s="2"/>
      <c r="CX144" s="7"/>
      <c r="CY144" s="2"/>
      <c r="CZ144" s="7"/>
      <c r="DA144" s="2"/>
      <c r="DB144" s="7"/>
      <c r="DC144" s="1"/>
      <c r="DD144" s="7"/>
      <c r="DE144" s="2"/>
      <c r="DF144" s="7"/>
      <c r="DG144" s="2"/>
      <c r="DH144" s="7"/>
      <c r="DI144" s="2"/>
      <c r="DJ144" s="7"/>
      <c r="DK144" s="2"/>
      <c r="DL144" s="7"/>
      <c r="DM144" s="2"/>
      <c r="DN144" s="7"/>
      <c r="DO144" s="2"/>
      <c r="DP144" s="2"/>
      <c r="DQ144" s="2"/>
      <c r="DR144" s="2"/>
      <c r="DS144" s="1"/>
      <c r="DT144" s="7"/>
      <c r="DU144" s="2"/>
      <c r="DV144" s="1"/>
      <c r="DW144" s="2"/>
      <c r="DX144" s="1"/>
      <c r="DY144" s="1"/>
      <c r="DZ144" s="7"/>
      <c r="EA144" s="2"/>
      <c r="EB144" s="2"/>
      <c r="EC144" s="2"/>
      <c r="ED144" s="2"/>
      <c r="EE144" s="2"/>
      <c r="EF144" s="2"/>
      <c r="EG144" s="2"/>
      <c r="EH144" s="2"/>
      <c r="EI144" s="2"/>
      <c r="EJ144" s="2"/>
      <c r="EK144" s="2"/>
      <c r="EL144" s="7"/>
      <c r="EM144" s="1"/>
      <c r="EN144" s="2"/>
      <c r="EO144" s="2"/>
      <c r="EP144" s="2"/>
      <c r="EQ144" s="2"/>
      <c r="ES144" s="796"/>
      <c r="EU144" s="290" t="e">
        <f>SUM(DO144:EK144)+BI144+SUMIF(#REF!,1,AS144:AX144)</f>
        <v>#REF!</v>
      </c>
      <c r="EV144" s="290" t="e">
        <f>SUM(DO144:EK144)+SUMIF(#REF!,1,AS144:AX144)+SUMIF(#REF!,1,BC144:BH144)+IF(IDENT!$R$19="NON",SUM('3-SA'!BA144:BB144),0)+IF(IDENT!$R$20="NON",SUM('3-SA'!CA144:CB144,'3-SA'!DA144:DL144),0)+IF(IDENT!$R$21="NON",SUM('3-SA'!BM144:BZ144),0)</f>
        <v>#REF!</v>
      </c>
    </row>
    <row r="145" spans="1:152" x14ac:dyDescent="0.25">
      <c r="A145" s="46"/>
      <c r="B145" s="263" t="s">
        <v>1837</v>
      </c>
      <c r="C145" s="263" t="s">
        <v>1964</v>
      </c>
      <c r="D145" s="190">
        <v>615261</v>
      </c>
      <c r="E145" s="190" t="s">
        <v>2509</v>
      </c>
      <c r="F145" s="12"/>
      <c r="G145" s="12"/>
      <c r="H145" s="454"/>
      <c r="I145" s="2"/>
      <c r="J145" s="2"/>
      <c r="K145" s="2"/>
      <c r="L145" s="2"/>
      <c r="M145" s="2"/>
      <c r="N145" s="2"/>
      <c r="O145" s="2"/>
      <c r="P145" s="2"/>
      <c r="Q145" s="2"/>
      <c r="R145" s="2"/>
      <c r="S145" s="2"/>
      <c r="T145" s="2"/>
      <c r="U145" s="2"/>
      <c r="V145" s="2"/>
      <c r="W145" s="2"/>
      <c r="X145" s="81" t="e">
        <f>IF(#REF!=1,$F$145-$Z$145,0)</f>
        <v>#REF!</v>
      </c>
      <c r="Y145" s="81" t="e">
        <f>IF(#REF!=1,$F$145-$Z$145,0)</f>
        <v>#REF!</v>
      </c>
      <c r="Z145" s="1"/>
      <c r="AA145" s="2"/>
      <c r="AB145" s="2"/>
      <c r="AC145" s="2"/>
      <c r="AD145" s="2"/>
      <c r="AE145" s="2"/>
      <c r="AF145" s="2"/>
      <c r="AG145" s="2"/>
      <c r="AH145" s="2"/>
      <c r="AI145" s="2"/>
      <c r="AJ145" s="2"/>
      <c r="AK145" s="2"/>
      <c r="AL145" s="2"/>
      <c r="AM145" s="2"/>
      <c r="AN145" s="2"/>
      <c r="AO145" s="2"/>
      <c r="AP145" s="2"/>
      <c r="AQ145" s="2"/>
      <c r="AR145" s="5"/>
      <c r="AS145" s="21"/>
      <c r="AT145" s="5"/>
      <c r="AU145" s="21"/>
      <c r="AV145" s="5"/>
      <c r="AW145" s="21"/>
      <c r="AX145" s="5"/>
      <c r="AY145" s="21"/>
      <c r="AZ145" s="5"/>
      <c r="BA145" s="2"/>
      <c r="BB145" s="5"/>
      <c r="BC145" s="35"/>
      <c r="BD145" s="5"/>
      <c r="BE145" s="2"/>
      <c r="BF145" s="5"/>
      <c r="BG145" s="2"/>
      <c r="BH145" s="5"/>
      <c r="BI145" s="2"/>
      <c r="BJ145" s="5"/>
      <c r="BK145" s="2"/>
      <c r="BL145" s="5"/>
      <c r="BM145" s="2"/>
      <c r="BN145" s="5"/>
      <c r="BO145" s="2"/>
      <c r="BP145" s="5"/>
      <c r="BQ145" s="2"/>
      <c r="BR145" s="5"/>
      <c r="BS145" s="2"/>
      <c r="BT145" s="2"/>
      <c r="BU145" s="2"/>
      <c r="BV145" s="2"/>
      <c r="BW145" s="2"/>
      <c r="BX145" s="2"/>
      <c r="BY145" s="2"/>
      <c r="BZ145" s="5"/>
      <c r="CA145" s="2"/>
      <c r="CB145" s="5"/>
      <c r="CC145" s="2"/>
      <c r="CD145" s="5"/>
      <c r="CE145" s="2"/>
      <c r="CF145" s="5"/>
      <c r="CG145" s="2"/>
      <c r="CH145" s="5"/>
      <c r="CI145" s="2"/>
      <c r="CJ145" s="5"/>
      <c r="CK145" s="2"/>
      <c r="CL145" s="5"/>
      <c r="CM145" s="2"/>
      <c r="CN145" s="5"/>
      <c r="CO145" s="2"/>
      <c r="CP145" s="5"/>
      <c r="CQ145" s="2"/>
      <c r="CR145" s="5"/>
      <c r="CS145" s="2"/>
      <c r="CT145" s="5"/>
      <c r="CU145" s="2"/>
      <c r="CV145" s="5"/>
      <c r="CW145" s="2"/>
      <c r="CX145" s="5"/>
      <c r="CY145" s="2"/>
      <c r="CZ145" s="5"/>
      <c r="DA145" s="2"/>
      <c r="DB145" s="5"/>
      <c r="DC145" s="2"/>
      <c r="DD145" s="5"/>
      <c r="DE145" s="2"/>
      <c r="DF145" s="5"/>
      <c r="DG145" s="21"/>
      <c r="DH145" s="5"/>
      <c r="DI145" s="2"/>
      <c r="DJ145" s="5"/>
      <c r="DK145" s="35"/>
      <c r="DL145" s="5"/>
      <c r="DM145" s="35"/>
      <c r="DN145" s="5"/>
      <c r="DO145" s="2"/>
      <c r="DP145" s="2"/>
      <c r="DQ145" s="2"/>
      <c r="DR145" s="2"/>
      <c r="DS145" s="2"/>
      <c r="DT145" s="5"/>
      <c r="DU145" s="2"/>
      <c r="DV145" s="2"/>
      <c r="DW145" s="2"/>
      <c r="DX145" s="35"/>
      <c r="DY145" s="2"/>
      <c r="DZ145" s="5"/>
      <c r="EA145" s="2"/>
      <c r="EB145" s="2"/>
      <c r="EC145" s="2"/>
      <c r="ED145" s="2"/>
      <c r="EE145" s="2"/>
      <c r="EF145" s="2"/>
      <c r="EG145" s="2"/>
      <c r="EH145" s="2"/>
      <c r="EI145" s="2"/>
      <c r="EJ145" s="2"/>
      <c r="EK145" s="2"/>
      <c r="EL145" s="5"/>
      <c r="EM145" s="2"/>
      <c r="EN145" s="2"/>
      <c r="EO145" s="2"/>
      <c r="EP145" s="2"/>
      <c r="EQ145" s="2"/>
      <c r="ES145" s="796"/>
      <c r="EU145" s="290" t="e">
        <f>SUM(DO145:EK145)+BI145+SUMIF(#REF!,1,AS145:AX145)</f>
        <v>#REF!</v>
      </c>
      <c r="EV145" s="290" t="e">
        <f>SUM(DO145:EK145)+SUMIF(#REF!,1,AS145:AX145)+SUMIF(#REF!,1,BC145:BH145)+IF(IDENT!$R$19="NON",SUM('3-SA'!BA145:BB145),0)+IF(IDENT!$R$20="NON",SUM('3-SA'!CA145:CB145,'3-SA'!DA145:DL145),0)+IF(IDENT!$R$21="NON",SUM('3-SA'!BM145:BZ145),0)</f>
        <v>#REF!</v>
      </c>
    </row>
    <row r="146" spans="1:152" x14ac:dyDescent="0.25">
      <c r="A146" s="46"/>
      <c r="B146" s="263" t="s">
        <v>1964</v>
      </c>
      <c r="C146" s="263" t="s">
        <v>1964</v>
      </c>
      <c r="D146" s="40">
        <v>615268</v>
      </c>
      <c r="E146" s="40" t="s">
        <v>2165</v>
      </c>
      <c r="F146" s="12"/>
      <c r="G146" s="12"/>
      <c r="H146" s="454"/>
      <c r="I146" s="1"/>
      <c r="J146" s="1"/>
      <c r="K146" s="1"/>
      <c r="L146" s="1"/>
      <c r="M146" s="1"/>
      <c r="N146" s="1"/>
      <c r="O146" s="1"/>
      <c r="P146" s="2"/>
      <c r="Q146" s="2"/>
      <c r="R146" s="2"/>
      <c r="S146" s="2"/>
      <c r="T146" s="2"/>
      <c r="U146" s="1"/>
      <c r="V146" s="1"/>
      <c r="W146" s="1"/>
      <c r="X146" s="1"/>
      <c r="Y146" s="1"/>
      <c r="Z146" s="1"/>
      <c r="AA146" s="1"/>
      <c r="AB146" s="1"/>
      <c r="AC146" s="1"/>
      <c r="AD146" s="2"/>
      <c r="AE146" s="1"/>
      <c r="AF146" s="1"/>
      <c r="AG146" s="1"/>
      <c r="AH146" s="2"/>
      <c r="AI146" s="2"/>
      <c r="AJ146" s="2"/>
      <c r="AK146" s="2"/>
      <c r="AL146" s="2"/>
      <c r="AM146" s="2"/>
      <c r="AN146" s="2"/>
      <c r="AO146" s="2"/>
      <c r="AP146" s="2"/>
      <c r="AQ146" s="2"/>
      <c r="AR146" s="5"/>
      <c r="AS146" s="21"/>
      <c r="AT146" s="5"/>
      <c r="AU146" s="21"/>
      <c r="AV146" s="5"/>
      <c r="AW146" s="21"/>
      <c r="AX146" s="5"/>
      <c r="AY146" s="21"/>
      <c r="AZ146" s="5"/>
      <c r="BA146" s="2"/>
      <c r="BB146" s="5"/>
      <c r="BC146" s="35"/>
      <c r="BD146" s="5"/>
      <c r="BE146" s="2"/>
      <c r="BF146" s="5"/>
      <c r="BG146" s="2"/>
      <c r="BH146" s="5"/>
      <c r="BI146" s="2"/>
      <c r="BJ146" s="5"/>
      <c r="BK146" s="2"/>
      <c r="BL146" s="5"/>
      <c r="BM146" s="2"/>
      <c r="BN146" s="5"/>
      <c r="BO146" s="2"/>
      <c r="BP146" s="5"/>
      <c r="BQ146" s="2"/>
      <c r="BR146" s="5"/>
      <c r="BS146" s="2"/>
      <c r="BT146" s="2"/>
      <c r="BU146" s="2"/>
      <c r="BV146" s="2"/>
      <c r="BW146" s="2"/>
      <c r="BX146" s="2"/>
      <c r="BY146" s="2"/>
      <c r="BZ146" s="5"/>
      <c r="CA146" s="2"/>
      <c r="CB146" s="5"/>
      <c r="CC146" s="2"/>
      <c r="CD146" s="5"/>
      <c r="CE146" s="2"/>
      <c r="CF146" s="5"/>
      <c r="CG146" s="2"/>
      <c r="CH146" s="5"/>
      <c r="CI146" s="2"/>
      <c r="CJ146" s="5"/>
      <c r="CK146" s="2"/>
      <c r="CL146" s="5"/>
      <c r="CM146" s="2"/>
      <c r="CN146" s="5"/>
      <c r="CO146" s="2"/>
      <c r="CP146" s="5"/>
      <c r="CQ146" s="2"/>
      <c r="CR146" s="5"/>
      <c r="CS146" s="2"/>
      <c r="CT146" s="5"/>
      <c r="CU146" s="2"/>
      <c r="CV146" s="5"/>
      <c r="CW146" s="2"/>
      <c r="CX146" s="5"/>
      <c r="CY146" s="2"/>
      <c r="CZ146" s="5"/>
      <c r="DA146" s="2"/>
      <c r="DB146" s="5"/>
      <c r="DC146" s="2"/>
      <c r="DD146" s="5"/>
      <c r="DE146" s="2"/>
      <c r="DF146" s="5"/>
      <c r="DG146" s="21"/>
      <c r="DH146" s="5"/>
      <c r="DI146" s="2"/>
      <c r="DJ146" s="5"/>
      <c r="DK146" s="35"/>
      <c r="DL146" s="5"/>
      <c r="DM146" s="35"/>
      <c r="DN146" s="5"/>
      <c r="DO146" s="2"/>
      <c r="DP146" s="2"/>
      <c r="DQ146" s="2"/>
      <c r="DR146" s="2"/>
      <c r="DS146" s="1"/>
      <c r="DT146" s="5"/>
      <c r="DU146" s="2"/>
      <c r="DV146" s="2"/>
      <c r="DW146" s="2"/>
      <c r="DX146" s="2"/>
      <c r="DY146" s="2"/>
      <c r="DZ146" s="5"/>
      <c r="EA146" s="2"/>
      <c r="EB146" s="2"/>
      <c r="EC146" s="2"/>
      <c r="ED146" s="2"/>
      <c r="EE146" s="2"/>
      <c r="EF146" s="2"/>
      <c r="EG146" s="2"/>
      <c r="EH146" s="2"/>
      <c r="EI146" s="2"/>
      <c r="EJ146" s="2"/>
      <c r="EK146" s="2"/>
      <c r="EL146" s="5"/>
      <c r="EM146" s="1"/>
      <c r="EN146" s="2"/>
      <c r="EO146" s="2"/>
      <c r="EP146" s="2"/>
      <c r="EQ146" s="2"/>
      <c r="ES146" s="796"/>
      <c r="EU146" s="290" t="e">
        <f>SUM(DO146:EK146)+BI146+SUMIF(#REF!,1,AS146:AX146)</f>
        <v>#REF!</v>
      </c>
      <c r="EV146" s="290" t="e">
        <f>SUM(DO146:EK146)+SUMIF(#REF!,1,AS146:AX146)+SUMIF(#REF!,1,BC146:BH146)+IF(IDENT!$R$19="NON",SUM('3-SA'!BA146:BB146),0)+IF(IDENT!$R$20="NON",SUM('3-SA'!CA146:CB146,'3-SA'!DA146:DL146),0)+IF(IDENT!$R$21="NON",SUM('3-SA'!BM146:BZ146),0)</f>
        <v>#REF!</v>
      </c>
    </row>
    <row r="147" spans="1:152" ht="20.399999999999999" x14ac:dyDescent="0.25">
      <c r="A147" s="46">
        <v>0</v>
      </c>
      <c r="B147" s="263"/>
      <c r="C147" s="263"/>
      <c r="D147" s="286" t="s">
        <v>1616</v>
      </c>
      <c r="E147" s="143" t="s">
        <v>2300</v>
      </c>
      <c r="F147" s="12"/>
      <c r="G147" s="12"/>
      <c r="H147" s="454"/>
      <c r="I147" s="1"/>
      <c r="J147" s="1"/>
      <c r="K147" s="1"/>
      <c r="L147" s="1"/>
      <c r="M147" s="1"/>
      <c r="N147" s="1"/>
      <c r="O147" s="1"/>
      <c r="P147" s="1"/>
      <c r="Q147" s="2"/>
      <c r="R147" s="2"/>
      <c r="S147" s="2"/>
      <c r="T147" s="2"/>
      <c r="U147" s="1"/>
      <c r="V147" s="1"/>
      <c r="W147" s="1"/>
      <c r="X147" s="1"/>
      <c r="Y147" s="1"/>
      <c r="Z147" s="1"/>
      <c r="AA147" s="1"/>
      <c r="AB147" s="1"/>
      <c r="AC147" s="1"/>
      <c r="AD147" s="2"/>
      <c r="AE147" s="1"/>
      <c r="AF147" s="1"/>
      <c r="AG147" s="1"/>
      <c r="AH147" s="2"/>
      <c r="AI147" s="2"/>
      <c r="AJ147" s="2"/>
      <c r="AK147" s="2"/>
      <c r="AL147" s="2"/>
      <c r="AM147" s="2"/>
      <c r="AN147" s="2"/>
      <c r="AO147" s="2"/>
      <c r="AP147" s="2"/>
      <c r="AQ147" s="2"/>
      <c r="AR147" s="7"/>
      <c r="AS147" s="2"/>
      <c r="AT147" s="7"/>
      <c r="AU147" s="2"/>
      <c r="AV147" s="7"/>
      <c r="AW147" s="2"/>
      <c r="AX147" s="7"/>
      <c r="AY147" s="2"/>
      <c r="AZ147" s="7"/>
      <c r="BA147" s="2"/>
      <c r="BB147" s="7"/>
      <c r="BC147" s="2"/>
      <c r="BD147" s="7"/>
      <c r="BE147" s="1"/>
      <c r="BF147" s="7"/>
      <c r="BG147" s="1"/>
      <c r="BH147" s="7"/>
      <c r="BI147" s="1"/>
      <c r="BJ147" s="7"/>
      <c r="BK147" s="2"/>
      <c r="BL147" s="7"/>
      <c r="BM147" s="1"/>
      <c r="BN147" s="7"/>
      <c r="BO147" s="2"/>
      <c r="BP147" s="7"/>
      <c r="BQ147" s="2"/>
      <c r="BR147" s="7"/>
      <c r="BS147" s="2"/>
      <c r="BT147" s="2"/>
      <c r="BU147" s="2"/>
      <c r="BV147" s="2"/>
      <c r="BW147" s="2"/>
      <c r="BX147" s="2"/>
      <c r="BY147" s="1"/>
      <c r="BZ147" s="7"/>
      <c r="CA147" s="2"/>
      <c r="CB147" s="7"/>
      <c r="CC147" s="2"/>
      <c r="CD147" s="7"/>
      <c r="CE147" s="2"/>
      <c r="CF147" s="7"/>
      <c r="CG147" s="2"/>
      <c r="CH147" s="7"/>
      <c r="CI147" s="2"/>
      <c r="CJ147" s="7"/>
      <c r="CK147" s="2"/>
      <c r="CL147" s="7"/>
      <c r="CM147" s="2"/>
      <c r="CN147" s="7"/>
      <c r="CO147" s="2"/>
      <c r="CP147" s="7"/>
      <c r="CQ147" s="2"/>
      <c r="CR147" s="7"/>
      <c r="CS147" s="2"/>
      <c r="CT147" s="7"/>
      <c r="CU147" s="2"/>
      <c r="CV147" s="7"/>
      <c r="CW147" s="2"/>
      <c r="CX147" s="7"/>
      <c r="CY147" s="2"/>
      <c r="CZ147" s="7"/>
      <c r="DA147" s="2"/>
      <c r="DB147" s="7"/>
      <c r="DC147" s="1"/>
      <c r="DD147" s="7"/>
      <c r="DE147" s="2"/>
      <c r="DF147" s="7"/>
      <c r="DG147" s="2"/>
      <c r="DH147" s="7"/>
      <c r="DI147" s="2"/>
      <c r="DJ147" s="7"/>
      <c r="DK147" s="2"/>
      <c r="DL147" s="7"/>
      <c r="DM147" s="2"/>
      <c r="DN147" s="7"/>
      <c r="DO147" s="2"/>
      <c r="DP147" s="2"/>
      <c r="DQ147" s="2"/>
      <c r="DR147" s="2"/>
      <c r="DS147" s="1"/>
      <c r="DT147" s="7"/>
      <c r="DU147" s="2"/>
      <c r="DV147" s="1"/>
      <c r="DW147" s="2"/>
      <c r="DX147" s="1"/>
      <c r="DY147" s="1"/>
      <c r="DZ147" s="7"/>
      <c r="EA147" s="2"/>
      <c r="EB147" s="2"/>
      <c r="EC147" s="2"/>
      <c r="ED147" s="2"/>
      <c r="EE147" s="2"/>
      <c r="EF147" s="2"/>
      <c r="EG147" s="2"/>
      <c r="EH147" s="2"/>
      <c r="EI147" s="2"/>
      <c r="EJ147" s="2"/>
      <c r="EK147" s="2"/>
      <c r="EL147" s="7"/>
      <c r="EM147" s="1"/>
      <c r="EN147" s="2"/>
      <c r="EO147" s="2"/>
      <c r="EP147" s="2"/>
      <c r="EQ147" s="2"/>
      <c r="ES147" s="796"/>
      <c r="EU147" s="290" t="e">
        <f>SUM(DO147:EK147)+BI147+SUMIF(#REF!,1,AS147:AX147)</f>
        <v>#REF!</v>
      </c>
      <c r="EV147" s="290" t="e">
        <f>SUM(DO147:EK147)+SUMIF(#REF!,1,AS147:AX147)+SUMIF(#REF!,1,BC147:BH147)+IF(IDENT!$R$19="NON",SUM('3-SA'!BA147:BB147),0)+IF(IDENT!$R$20="NON",SUM('3-SA'!CA147:CB147,'3-SA'!DA147:DL147),0)+IF(IDENT!$R$21="NON",SUM('3-SA'!BM147:BZ147),0)</f>
        <v>#REF!</v>
      </c>
    </row>
    <row r="148" spans="1:152" x14ac:dyDescent="0.25">
      <c r="A148" s="46"/>
      <c r="B148" s="263" t="s">
        <v>1837</v>
      </c>
      <c r="C148" s="263" t="s">
        <v>1964</v>
      </c>
      <c r="D148" s="169">
        <v>6161</v>
      </c>
      <c r="E148" s="169" t="s">
        <v>194</v>
      </c>
      <c r="F148" s="12"/>
      <c r="G148" s="12"/>
      <c r="H148" s="454"/>
      <c r="I148" s="2"/>
      <c r="J148" s="2"/>
      <c r="K148" s="81" t="e">
        <f>IF(#REF!=1,$F$148-$O$148,0)</f>
        <v>#REF!</v>
      </c>
      <c r="L148" s="81" t="e">
        <f>IF(#REF!=1,$F$148-$O$148,0)</f>
        <v>#REF!</v>
      </c>
      <c r="M148" s="2"/>
      <c r="N148" s="2"/>
      <c r="O148" s="1"/>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5"/>
      <c r="AS148" s="21"/>
      <c r="AT148" s="5"/>
      <c r="AU148" s="21"/>
      <c r="AV148" s="5"/>
      <c r="AW148" s="21"/>
      <c r="AX148" s="5"/>
      <c r="AY148" s="21"/>
      <c r="AZ148" s="5"/>
      <c r="BA148" s="2"/>
      <c r="BB148" s="5"/>
      <c r="BC148" s="35"/>
      <c r="BD148" s="5"/>
      <c r="BE148" s="2"/>
      <c r="BF148" s="5"/>
      <c r="BG148" s="2"/>
      <c r="BH148" s="5"/>
      <c r="BI148" s="2"/>
      <c r="BJ148" s="5"/>
      <c r="BK148" s="2"/>
      <c r="BL148" s="5"/>
      <c r="BM148" s="2"/>
      <c r="BN148" s="5"/>
      <c r="BO148" s="2"/>
      <c r="BP148" s="5"/>
      <c r="BQ148" s="2"/>
      <c r="BR148" s="5"/>
      <c r="BS148" s="2"/>
      <c r="BT148" s="2"/>
      <c r="BU148" s="2"/>
      <c r="BV148" s="2"/>
      <c r="BW148" s="2"/>
      <c r="BX148" s="2"/>
      <c r="BY148" s="2"/>
      <c r="BZ148" s="5"/>
      <c r="CA148" s="2"/>
      <c r="CB148" s="5"/>
      <c r="CC148" s="2"/>
      <c r="CD148" s="5"/>
      <c r="CE148" s="2"/>
      <c r="CF148" s="5"/>
      <c r="CG148" s="2"/>
      <c r="CH148" s="5"/>
      <c r="CI148" s="2"/>
      <c r="CJ148" s="5"/>
      <c r="CK148" s="2"/>
      <c r="CL148" s="5"/>
      <c r="CM148" s="2"/>
      <c r="CN148" s="5"/>
      <c r="CO148" s="2"/>
      <c r="CP148" s="5"/>
      <c r="CQ148" s="2"/>
      <c r="CR148" s="5"/>
      <c r="CS148" s="2"/>
      <c r="CT148" s="5"/>
      <c r="CU148" s="2"/>
      <c r="CV148" s="5"/>
      <c r="CW148" s="2"/>
      <c r="CX148" s="5"/>
      <c r="CY148" s="2"/>
      <c r="CZ148" s="5"/>
      <c r="DA148" s="2"/>
      <c r="DB148" s="5"/>
      <c r="DC148" s="2"/>
      <c r="DD148" s="5"/>
      <c r="DE148" s="2"/>
      <c r="DF148" s="5"/>
      <c r="DG148" s="21"/>
      <c r="DH148" s="5"/>
      <c r="DI148" s="2"/>
      <c r="DJ148" s="5"/>
      <c r="DK148" s="35"/>
      <c r="DL148" s="5"/>
      <c r="DM148" s="35"/>
      <c r="DN148" s="5"/>
      <c r="DO148" s="2"/>
      <c r="DP148" s="2"/>
      <c r="DQ148" s="2"/>
      <c r="DR148" s="2"/>
      <c r="DS148" s="2"/>
      <c r="DT148" s="5"/>
      <c r="DU148" s="2"/>
      <c r="DV148" s="2"/>
      <c r="DW148" s="2"/>
      <c r="DX148" s="2"/>
      <c r="DY148" s="2"/>
      <c r="DZ148" s="5"/>
      <c r="EA148" s="2"/>
      <c r="EB148" s="2"/>
      <c r="EC148" s="2"/>
      <c r="ED148" s="2"/>
      <c r="EE148" s="2"/>
      <c r="EF148" s="2"/>
      <c r="EG148" s="2"/>
      <c r="EH148" s="2"/>
      <c r="EI148" s="2"/>
      <c r="EJ148" s="2"/>
      <c r="EK148" s="2"/>
      <c r="EL148" s="5"/>
      <c r="EM148" s="2"/>
      <c r="EN148" s="2"/>
      <c r="EO148" s="2"/>
      <c r="EP148" s="2"/>
      <c r="EQ148" s="2"/>
      <c r="ES148" s="796"/>
      <c r="EU148" s="290" t="e">
        <f>SUM(DO148:EK148)+BI148+SUMIF(#REF!,1,AS148:AX148)</f>
        <v>#REF!</v>
      </c>
      <c r="EV148" s="290" t="e">
        <f>SUM(DO148:EK148)+SUMIF(#REF!,1,AS148:AX148)+SUMIF(#REF!,1,BC148:BH148)+IF(IDENT!$R$19="NON",SUM('3-SA'!BA148:BB148),0)+IF(IDENT!$R$20="NON",SUM('3-SA'!CA148:CB148,'3-SA'!DA148:DL148),0)+IF(IDENT!$R$21="NON",SUM('3-SA'!BM148:BZ148),0)</f>
        <v>#REF!</v>
      </c>
    </row>
    <row r="149" spans="1:152" x14ac:dyDescent="0.25">
      <c r="A149" s="46"/>
      <c r="B149" s="263" t="s">
        <v>1837</v>
      </c>
      <c r="C149" s="263" t="s">
        <v>1964</v>
      </c>
      <c r="D149" s="169">
        <v>6162</v>
      </c>
      <c r="E149" s="169" t="s">
        <v>2348</v>
      </c>
      <c r="F149" s="12"/>
      <c r="G149" s="12"/>
      <c r="H149" s="454"/>
      <c r="I149" s="2"/>
      <c r="J149" s="2"/>
      <c r="K149" s="81" t="e">
        <f>IF(#REF!=1,$F$149-$O$149,0)</f>
        <v>#REF!</v>
      </c>
      <c r="L149" s="81" t="e">
        <f>IF(#REF!=1,$F$149-$O$149,0)</f>
        <v>#REF!</v>
      </c>
      <c r="M149" s="2"/>
      <c r="N149" s="2"/>
      <c r="O149" s="1"/>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5"/>
      <c r="AS149" s="21"/>
      <c r="AT149" s="5"/>
      <c r="AU149" s="21"/>
      <c r="AV149" s="5"/>
      <c r="AW149" s="21"/>
      <c r="AX149" s="5"/>
      <c r="AY149" s="21"/>
      <c r="AZ149" s="5"/>
      <c r="BA149" s="2"/>
      <c r="BB149" s="5"/>
      <c r="BC149" s="35"/>
      <c r="BD149" s="5"/>
      <c r="BE149" s="2"/>
      <c r="BF149" s="5"/>
      <c r="BG149" s="2"/>
      <c r="BH149" s="5"/>
      <c r="BI149" s="2"/>
      <c r="BJ149" s="5"/>
      <c r="BK149" s="2"/>
      <c r="BL149" s="5"/>
      <c r="BM149" s="2"/>
      <c r="BN149" s="5"/>
      <c r="BO149" s="2"/>
      <c r="BP149" s="5"/>
      <c r="BQ149" s="2"/>
      <c r="BR149" s="5"/>
      <c r="BS149" s="2"/>
      <c r="BT149" s="2"/>
      <c r="BU149" s="2"/>
      <c r="BV149" s="2"/>
      <c r="BW149" s="2"/>
      <c r="BX149" s="2"/>
      <c r="BY149" s="2"/>
      <c r="BZ149" s="5"/>
      <c r="CA149" s="2"/>
      <c r="CB149" s="5"/>
      <c r="CC149" s="2"/>
      <c r="CD149" s="5"/>
      <c r="CE149" s="2"/>
      <c r="CF149" s="5"/>
      <c r="CG149" s="2"/>
      <c r="CH149" s="5"/>
      <c r="CI149" s="2"/>
      <c r="CJ149" s="5"/>
      <c r="CK149" s="2"/>
      <c r="CL149" s="5"/>
      <c r="CM149" s="2"/>
      <c r="CN149" s="5"/>
      <c r="CO149" s="2"/>
      <c r="CP149" s="5"/>
      <c r="CQ149" s="2"/>
      <c r="CR149" s="5"/>
      <c r="CS149" s="2"/>
      <c r="CT149" s="5"/>
      <c r="CU149" s="2"/>
      <c r="CV149" s="5"/>
      <c r="CW149" s="2"/>
      <c r="CX149" s="5"/>
      <c r="CY149" s="2"/>
      <c r="CZ149" s="5"/>
      <c r="DA149" s="2"/>
      <c r="DB149" s="5"/>
      <c r="DC149" s="2"/>
      <c r="DD149" s="5"/>
      <c r="DE149" s="2"/>
      <c r="DF149" s="5"/>
      <c r="DG149" s="21"/>
      <c r="DH149" s="5"/>
      <c r="DI149" s="2"/>
      <c r="DJ149" s="5"/>
      <c r="DK149" s="35"/>
      <c r="DL149" s="5"/>
      <c r="DM149" s="35"/>
      <c r="DN149" s="5"/>
      <c r="DO149" s="2"/>
      <c r="DP149" s="2"/>
      <c r="DQ149" s="2"/>
      <c r="DR149" s="2"/>
      <c r="DS149" s="2"/>
      <c r="DT149" s="5"/>
      <c r="DU149" s="2"/>
      <c r="DV149" s="2"/>
      <c r="DW149" s="2"/>
      <c r="DX149" s="2"/>
      <c r="DY149" s="2"/>
      <c r="DZ149" s="5"/>
      <c r="EA149" s="2"/>
      <c r="EB149" s="2"/>
      <c r="EC149" s="2"/>
      <c r="ED149" s="2"/>
      <c r="EE149" s="2"/>
      <c r="EF149" s="2"/>
      <c r="EG149" s="2"/>
      <c r="EH149" s="2"/>
      <c r="EI149" s="2"/>
      <c r="EJ149" s="2"/>
      <c r="EK149" s="2"/>
      <c r="EL149" s="5"/>
      <c r="EM149" s="2"/>
      <c r="EN149" s="2"/>
      <c r="EO149" s="2"/>
      <c r="EP149" s="2"/>
      <c r="EQ149" s="2"/>
      <c r="ES149" s="796"/>
      <c r="EU149" s="290" t="e">
        <f>SUM(DO149:EK149)+BI149+SUMIF(#REF!,1,AS149:AX149)</f>
        <v>#REF!</v>
      </c>
      <c r="EV149" s="290" t="e">
        <f>SUM(DO149:EK149)+SUMIF(#REF!,1,AS149:AX149)+SUMIF(#REF!,1,BC149:BH149)+IF(IDENT!$R$19="NON",SUM('3-SA'!BA149:BB149),0)+IF(IDENT!$R$20="NON",SUM('3-SA'!CA149:CB149,'3-SA'!DA149:DL149),0)+IF(IDENT!$R$21="NON",SUM('3-SA'!BM149:BZ149),0)</f>
        <v>#REF!</v>
      </c>
    </row>
    <row r="150" spans="1:152" x14ac:dyDescent="0.25">
      <c r="A150" s="46"/>
      <c r="B150" s="263" t="s">
        <v>1964</v>
      </c>
      <c r="C150" s="263" t="s">
        <v>1964</v>
      </c>
      <c r="D150" s="40">
        <v>6163</v>
      </c>
      <c r="E150" s="40" t="s">
        <v>1186</v>
      </c>
      <c r="F150" s="12"/>
      <c r="G150" s="12"/>
      <c r="H150" s="454"/>
      <c r="I150" s="2"/>
      <c r="J150" s="2"/>
      <c r="K150" s="1"/>
      <c r="L150" s="1"/>
      <c r="M150" s="2"/>
      <c r="N150" s="2"/>
      <c r="O150" s="1"/>
      <c r="P150" s="2"/>
      <c r="Q150" s="2"/>
      <c r="R150" s="2"/>
      <c r="S150" s="2"/>
      <c r="T150" s="2"/>
      <c r="U150" s="2"/>
      <c r="V150" s="511"/>
      <c r="W150" s="2"/>
      <c r="X150" s="2"/>
      <c r="Y150" s="2"/>
      <c r="Z150" s="2"/>
      <c r="AA150" s="2"/>
      <c r="AB150" s="2"/>
      <c r="AC150" s="2"/>
      <c r="AD150" s="2"/>
      <c r="AE150" s="1"/>
      <c r="AF150" s="2"/>
      <c r="AG150" s="2"/>
      <c r="AH150" s="2"/>
      <c r="AI150" s="2"/>
      <c r="AJ150" s="2"/>
      <c r="AK150" s="2"/>
      <c r="AL150" s="2"/>
      <c r="AM150" s="2"/>
      <c r="AN150" s="2"/>
      <c r="AO150" s="2"/>
      <c r="AP150" s="2"/>
      <c r="AQ150" s="2"/>
      <c r="AR150" s="5"/>
      <c r="AS150" s="21"/>
      <c r="AT150" s="5"/>
      <c r="AU150" s="21"/>
      <c r="AV150" s="5"/>
      <c r="AW150" s="21"/>
      <c r="AX150" s="5"/>
      <c r="AY150" s="21"/>
      <c r="AZ150" s="5"/>
      <c r="BA150" s="2"/>
      <c r="BB150" s="5"/>
      <c r="BC150" s="35"/>
      <c r="BD150" s="5"/>
      <c r="BE150" s="2"/>
      <c r="BF150" s="5"/>
      <c r="BG150" s="2"/>
      <c r="BH150" s="5"/>
      <c r="BI150" s="2"/>
      <c r="BJ150" s="5"/>
      <c r="BK150" s="2"/>
      <c r="BL150" s="5"/>
      <c r="BM150" s="1"/>
      <c r="BN150" s="5"/>
      <c r="BO150" s="2"/>
      <c r="BP150" s="5"/>
      <c r="BQ150" s="1"/>
      <c r="BR150" s="5"/>
      <c r="BS150" s="2"/>
      <c r="BT150" s="2"/>
      <c r="BU150" s="2"/>
      <c r="BV150" s="2"/>
      <c r="BW150" s="2"/>
      <c r="BX150" s="2"/>
      <c r="BY150" s="1"/>
      <c r="BZ150" s="5"/>
      <c r="CA150" s="2"/>
      <c r="CB150" s="5"/>
      <c r="CC150" s="2"/>
      <c r="CD150" s="5"/>
      <c r="CE150" s="2"/>
      <c r="CF150" s="5"/>
      <c r="CG150" s="2"/>
      <c r="CH150" s="5"/>
      <c r="CI150" s="1"/>
      <c r="CJ150" s="5"/>
      <c r="CK150" s="2"/>
      <c r="CL150" s="5"/>
      <c r="CM150" s="2"/>
      <c r="CN150" s="5"/>
      <c r="CO150" s="1"/>
      <c r="CP150" s="5"/>
      <c r="CQ150" s="2"/>
      <c r="CR150" s="5"/>
      <c r="CS150" s="1"/>
      <c r="CT150" s="5"/>
      <c r="CU150" s="1"/>
      <c r="CV150" s="5"/>
      <c r="CW150" s="2"/>
      <c r="CX150" s="5"/>
      <c r="CY150" s="2"/>
      <c r="CZ150" s="5"/>
      <c r="DA150" s="2"/>
      <c r="DB150" s="5"/>
      <c r="DC150" s="2"/>
      <c r="DD150" s="5"/>
      <c r="DE150" s="2"/>
      <c r="DF150" s="5"/>
      <c r="DG150" s="21"/>
      <c r="DH150" s="5"/>
      <c r="DI150" s="2"/>
      <c r="DJ150" s="5"/>
      <c r="DK150" s="35"/>
      <c r="DL150" s="5"/>
      <c r="DM150" s="1"/>
      <c r="DN150" s="5"/>
      <c r="DO150" s="2"/>
      <c r="DP150" s="2"/>
      <c r="DQ150" s="2"/>
      <c r="DR150" s="2"/>
      <c r="DS150" s="1"/>
      <c r="DT150" s="5"/>
      <c r="DU150" s="2"/>
      <c r="DV150" s="2"/>
      <c r="DW150" s="1"/>
      <c r="DX150" s="2"/>
      <c r="DY150" s="2"/>
      <c r="DZ150" s="5"/>
      <c r="EA150" s="2"/>
      <c r="EB150" s="2"/>
      <c r="EC150" s="2"/>
      <c r="ED150" s="2"/>
      <c r="EE150" s="2"/>
      <c r="EF150" s="2"/>
      <c r="EG150" s="2"/>
      <c r="EH150" s="2"/>
      <c r="EI150" s="2"/>
      <c r="EJ150" s="2"/>
      <c r="EK150" s="2"/>
      <c r="EL150" s="5"/>
      <c r="EM150" s="1"/>
      <c r="EN150" s="2"/>
      <c r="EO150" s="2"/>
      <c r="EP150" s="2"/>
      <c r="EQ150" s="2"/>
      <c r="ES150" s="796"/>
      <c r="EU150" s="290" t="e">
        <f>SUM(DO150:EK150)+BI150+SUMIF(#REF!,1,AS150:AX150)</f>
        <v>#REF!</v>
      </c>
      <c r="EV150" s="290" t="e">
        <f>SUM(DO150:EK150)+SUMIF(#REF!,1,AS150:AX150)+SUMIF(#REF!,1,BC150:BH150)+IF(IDENT!$R$19="NON",SUM('3-SA'!BA150:BB150),0)+IF(IDENT!$R$20="NON",SUM('3-SA'!CA150:CB150,'3-SA'!DA150:DL150),0)+IF(IDENT!$R$21="NON",SUM('3-SA'!BM150:BZ150),0)</f>
        <v>#REF!</v>
      </c>
    </row>
    <row r="151" spans="1:152" x14ac:dyDescent="0.25">
      <c r="A151" s="46">
        <v>0</v>
      </c>
      <c r="B151" s="263"/>
      <c r="C151" s="263"/>
      <c r="D151" s="143" t="s">
        <v>2304</v>
      </c>
      <c r="E151" s="143" t="s">
        <v>1615</v>
      </c>
      <c r="F151" s="12"/>
      <c r="G151" s="12"/>
      <c r="H151" s="454"/>
      <c r="I151" s="2"/>
      <c r="J151" s="2"/>
      <c r="K151" s="1"/>
      <c r="L151" s="1"/>
      <c r="M151" s="2"/>
      <c r="N151" s="2"/>
      <c r="O151" s="1"/>
      <c r="P151" s="2"/>
      <c r="Q151" s="2"/>
      <c r="R151" s="2"/>
      <c r="S151" s="2"/>
      <c r="T151" s="2"/>
      <c r="U151" s="2"/>
      <c r="V151" s="511"/>
      <c r="W151" s="2"/>
      <c r="X151" s="2"/>
      <c r="Y151" s="2"/>
      <c r="Z151" s="2"/>
      <c r="AA151" s="2"/>
      <c r="AB151" s="2"/>
      <c r="AC151" s="2"/>
      <c r="AD151" s="2"/>
      <c r="AE151" s="1"/>
      <c r="AF151" s="2"/>
      <c r="AG151" s="2"/>
      <c r="AH151" s="2"/>
      <c r="AI151" s="2"/>
      <c r="AJ151" s="2"/>
      <c r="AK151" s="2"/>
      <c r="AL151" s="2"/>
      <c r="AM151" s="2"/>
      <c r="AN151" s="2"/>
      <c r="AO151" s="2"/>
      <c r="AP151" s="2"/>
      <c r="AQ151" s="2"/>
      <c r="AR151" s="7"/>
      <c r="AS151" s="2"/>
      <c r="AT151" s="7"/>
      <c r="AU151" s="2"/>
      <c r="AV151" s="7"/>
      <c r="AW151" s="2"/>
      <c r="AX151" s="7"/>
      <c r="AY151" s="2"/>
      <c r="AZ151" s="7"/>
      <c r="BA151" s="2"/>
      <c r="BB151" s="7"/>
      <c r="BC151" s="2"/>
      <c r="BD151" s="7"/>
      <c r="BE151" s="1"/>
      <c r="BF151" s="7"/>
      <c r="BG151" s="2"/>
      <c r="BH151" s="7"/>
      <c r="BI151" s="1"/>
      <c r="BJ151" s="7"/>
      <c r="BK151" s="2"/>
      <c r="BL151" s="7"/>
      <c r="BM151" s="1"/>
      <c r="BN151" s="7"/>
      <c r="BO151" s="2"/>
      <c r="BP151" s="7"/>
      <c r="BQ151" s="1"/>
      <c r="BR151" s="7"/>
      <c r="BS151" s="2"/>
      <c r="BT151" s="2"/>
      <c r="BU151" s="2"/>
      <c r="BV151" s="2"/>
      <c r="BW151" s="2"/>
      <c r="BX151" s="2"/>
      <c r="BY151" s="1"/>
      <c r="BZ151" s="7"/>
      <c r="CA151" s="2"/>
      <c r="CB151" s="7"/>
      <c r="CC151" s="2"/>
      <c r="CD151" s="7"/>
      <c r="CE151" s="2"/>
      <c r="CF151" s="7"/>
      <c r="CG151" s="2"/>
      <c r="CH151" s="7"/>
      <c r="CI151" s="1"/>
      <c r="CJ151" s="7"/>
      <c r="CK151" s="2"/>
      <c r="CL151" s="7"/>
      <c r="CM151" s="2"/>
      <c r="CN151" s="7"/>
      <c r="CO151" s="1"/>
      <c r="CP151" s="7"/>
      <c r="CQ151" s="2"/>
      <c r="CR151" s="7"/>
      <c r="CS151" s="1"/>
      <c r="CT151" s="7"/>
      <c r="CU151" s="1"/>
      <c r="CV151" s="7"/>
      <c r="CW151" s="2"/>
      <c r="CX151" s="7"/>
      <c r="CY151" s="2"/>
      <c r="CZ151" s="7"/>
      <c r="DA151" s="2"/>
      <c r="DB151" s="7"/>
      <c r="DC151" s="2"/>
      <c r="DD151" s="7"/>
      <c r="DE151" s="2"/>
      <c r="DF151" s="7"/>
      <c r="DG151" s="2"/>
      <c r="DH151" s="7"/>
      <c r="DI151" s="2"/>
      <c r="DJ151" s="7"/>
      <c r="DK151" s="2"/>
      <c r="DL151" s="7"/>
      <c r="DM151" s="1"/>
      <c r="DN151" s="7"/>
      <c r="DO151" s="2"/>
      <c r="DP151" s="2"/>
      <c r="DQ151" s="2"/>
      <c r="DR151" s="2"/>
      <c r="DS151" s="1"/>
      <c r="DT151" s="7"/>
      <c r="DU151" s="2"/>
      <c r="DV151" s="2"/>
      <c r="DW151" s="1"/>
      <c r="DX151" s="1"/>
      <c r="DY151" s="1"/>
      <c r="DZ151" s="7"/>
      <c r="EA151" s="2"/>
      <c r="EB151" s="2"/>
      <c r="EC151" s="2"/>
      <c r="ED151" s="2"/>
      <c r="EE151" s="2"/>
      <c r="EF151" s="2"/>
      <c r="EG151" s="2"/>
      <c r="EH151" s="2"/>
      <c r="EI151" s="2"/>
      <c r="EJ151" s="2"/>
      <c r="EK151" s="2"/>
      <c r="EL151" s="7"/>
      <c r="EM151" s="1"/>
      <c r="EN151" s="1"/>
      <c r="EO151" s="1"/>
      <c r="EP151" s="1"/>
      <c r="EQ151" s="2"/>
      <c r="ES151" s="796"/>
      <c r="EU151" s="290" t="e">
        <f>SUM(DO151:EK151)+BI151+SUMIF(#REF!,1,AS151:AX151)</f>
        <v>#REF!</v>
      </c>
      <c r="EV151" s="290" t="e">
        <f>SUM(DO151:EK151)+SUMIF(#REF!,1,AS151:AX151)+SUMIF(#REF!,1,BC151:BH151)+IF(IDENT!$R$19="NON",SUM('3-SA'!BA151:BB151),0)+IF(IDENT!$R$20="NON",SUM('3-SA'!CA151:CB151,'3-SA'!DA151:DL151),0)+IF(IDENT!$R$21="NON",SUM('3-SA'!BM151:BZ151),0)</f>
        <v>#REF!</v>
      </c>
    </row>
    <row r="152" spans="1:152" x14ac:dyDescent="0.25">
      <c r="A152" s="46"/>
      <c r="B152" s="263" t="s">
        <v>1837</v>
      </c>
      <c r="C152" s="263" t="s">
        <v>1964</v>
      </c>
      <c r="D152" s="169">
        <v>6164</v>
      </c>
      <c r="E152" s="169" t="s">
        <v>1375</v>
      </c>
      <c r="F152" s="12"/>
      <c r="G152" s="12"/>
      <c r="H152" s="454"/>
      <c r="I152" s="2"/>
      <c r="J152" s="2"/>
      <c r="K152" s="81" t="e">
        <f>IF(#REF!=1,$F$152-$O$152,0)</f>
        <v>#REF!</v>
      </c>
      <c r="L152" s="81" t="e">
        <f>IF(#REF!=1,$F$152-$O$152,0)</f>
        <v>#REF!</v>
      </c>
      <c r="M152" s="2"/>
      <c r="N152" s="2"/>
      <c r="O152" s="1"/>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5"/>
      <c r="AS152" s="21"/>
      <c r="AT152" s="5"/>
      <c r="AU152" s="21"/>
      <c r="AV152" s="5"/>
      <c r="AW152" s="21"/>
      <c r="AX152" s="5"/>
      <c r="AY152" s="21"/>
      <c r="AZ152" s="5"/>
      <c r="BA152" s="2"/>
      <c r="BB152" s="5"/>
      <c r="BC152" s="35"/>
      <c r="BD152" s="5"/>
      <c r="BE152" s="2"/>
      <c r="BF152" s="5"/>
      <c r="BG152" s="2"/>
      <c r="BH152" s="5"/>
      <c r="BI152" s="2"/>
      <c r="BJ152" s="5"/>
      <c r="BK152" s="2"/>
      <c r="BL152" s="5"/>
      <c r="BM152" s="2"/>
      <c r="BN152" s="5"/>
      <c r="BO152" s="2"/>
      <c r="BP152" s="5"/>
      <c r="BQ152" s="2"/>
      <c r="BR152" s="5"/>
      <c r="BS152" s="2"/>
      <c r="BT152" s="2"/>
      <c r="BU152" s="2"/>
      <c r="BV152" s="2"/>
      <c r="BW152" s="2"/>
      <c r="BX152" s="2"/>
      <c r="BY152" s="2"/>
      <c r="BZ152" s="5"/>
      <c r="CA152" s="2"/>
      <c r="CB152" s="5"/>
      <c r="CC152" s="2"/>
      <c r="CD152" s="5"/>
      <c r="CE152" s="2"/>
      <c r="CF152" s="5"/>
      <c r="CG152" s="2"/>
      <c r="CH152" s="5"/>
      <c r="CI152" s="2"/>
      <c r="CJ152" s="5"/>
      <c r="CK152" s="2"/>
      <c r="CL152" s="5"/>
      <c r="CM152" s="2"/>
      <c r="CN152" s="5"/>
      <c r="CO152" s="2"/>
      <c r="CP152" s="5"/>
      <c r="CQ152" s="2"/>
      <c r="CR152" s="5"/>
      <c r="CS152" s="2"/>
      <c r="CT152" s="5"/>
      <c r="CU152" s="2"/>
      <c r="CV152" s="5"/>
      <c r="CW152" s="2"/>
      <c r="CX152" s="5"/>
      <c r="CY152" s="2"/>
      <c r="CZ152" s="5"/>
      <c r="DA152" s="2"/>
      <c r="DB152" s="5"/>
      <c r="DC152" s="2"/>
      <c r="DD152" s="5"/>
      <c r="DE152" s="2"/>
      <c r="DF152" s="5"/>
      <c r="DG152" s="21"/>
      <c r="DH152" s="5"/>
      <c r="DI152" s="2"/>
      <c r="DJ152" s="5"/>
      <c r="DK152" s="35"/>
      <c r="DL152" s="5"/>
      <c r="DM152" s="35"/>
      <c r="DN152" s="5"/>
      <c r="DO152" s="2"/>
      <c r="DP152" s="2"/>
      <c r="DQ152" s="2"/>
      <c r="DR152" s="2"/>
      <c r="DS152" s="2"/>
      <c r="DT152" s="5"/>
      <c r="DU152" s="2"/>
      <c r="DV152" s="2"/>
      <c r="DW152" s="2"/>
      <c r="DX152" s="2"/>
      <c r="DY152" s="2"/>
      <c r="DZ152" s="5"/>
      <c r="EA152" s="2"/>
      <c r="EB152" s="2"/>
      <c r="EC152" s="2"/>
      <c r="ED152" s="2"/>
      <c r="EE152" s="2"/>
      <c r="EF152" s="2"/>
      <c r="EG152" s="2"/>
      <c r="EH152" s="2"/>
      <c r="EI152" s="2"/>
      <c r="EJ152" s="2"/>
      <c r="EK152" s="2"/>
      <c r="EL152" s="5"/>
      <c r="EM152" s="2"/>
      <c r="EN152" s="2"/>
      <c r="EO152" s="2"/>
      <c r="EP152" s="2"/>
      <c r="EQ152" s="2"/>
      <c r="ES152" s="796"/>
      <c r="EU152" s="290" t="e">
        <f>SUM(DO152:EK152)+BI152+SUMIF(#REF!,1,AS152:AX152)</f>
        <v>#REF!</v>
      </c>
      <c r="EV152" s="290" t="e">
        <f>SUM(DO152:EK152)+SUMIF(#REF!,1,AS152:AX152)+SUMIF(#REF!,1,BC152:BH152)+IF(IDENT!$R$19="NON",SUM('3-SA'!BA152:BB152),0)+IF(IDENT!$R$20="NON",SUM('3-SA'!CA152:CB152,'3-SA'!DA152:DL152),0)+IF(IDENT!$R$21="NON",SUM('3-SA'!BM152:BZ152),0)</f>
        <v>#REF!</v>
      </c>
    </row>
    <row r="153" spans="1:152" x14ac:dyDescent="0.25">
      <c r="A153" s="46"/>
      <c r="B153" s="263" t="s">
        <v>1837</v>
      </c>
      <c r="C153" s="263" t="s">
        <v>1964</v>
      </c>
      <c r="D153" s="190">
        <v>6165</v>
      </c>
      <c r="E153" s="190" t="s">
        <v>1815</v>
      </c>
      <c r="F153" s="12"/>
      <c r="G153" s="12"/>
      <c r="H153" s="454"/>
      <c r="I153" s="2"/>
      <c r="J153" s="2"/>
      <c r="K153" s="81" t="e">
        <f>IF(#REF!=1,$F$153-$O$153,0)</f>
        <v>#REF!</v>
      </c>
      <c r="L153" s="81" t="e">
        <f>IF(#REF!=1,$F$153-$O$153,0)</f>
        <v>#REF!</v>
      </c>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5"/>
      <c r="AS153" s="21"/>
      <c r="AT153" s="5"/>
      <c r="AU153" s="21"/>
      <c r="AV153" s="5"/>
      <c r="AW153" s="21"/>
      <c r="AX153" s="5"/>
      <c r="AY153" s="21"/>
      <c r="AZ153" s="5"/>
      <c r="BA153" s="2"/>
      <c r="BB153" s="5"/>
      <c r="BC153" s="35"/>
      <c r="BD153" s="5"/>
      <c r="BE153" s="2"/>
      <c r="BF153" s="5"/>
      <c r="BG153" s="2"/>
      <c r="BH153" s="5"/>
      <c r="BI153" s="2"/>
      <c r="BJ153" s="5"/>
      <c r="BK153" s="2"/>
      <c r="BL153" s="5"/>
      <c r="BM153" s="2"/>
      <c r="BN153" s="5"/>
      <c r="BO153" s="2"/>
      <c r="BP153" s="5"/>
      <c r="BQ153" s="2"/>
      <c r="BR153" s="5"/>
      <c r="BS153" s="2"/>
      <c r="BT153" s="2"/>
      <c r="BU153" s="2"/>
      <c r="BV153" s="2"/>
      <c r="BW153" s="2"/>
      <c r="BX153" s="2"/>
      <c r="BY153" s="2"/>
      <c r="BZ153" s="5"/>
      <c r="CA153" s="2"/>
      <c r="CB153" s="5"/>
      <c r="CC153" s="2"/>
      <c r="CD153" s="5"/>
      <c r="CE153" s="2"/>
      <c r="CF153" s="5"/>
      <c r="CG153" s="2"/>
      <c r="CH153" s="5"/>
      <c r="CI153" s="2"/>
      <c r="CJ153" s="5"/>
      <c r="CK153" s="2"/>
      <c r="CL153" s="5"/>
      <c r="CM153" s="2"/>
      <c r="CN153" s="5"/>
      <c r="CO153" s="2"/>
      <c r="CP153" s="5"/>
      <c r="CQ153" s="2"/>
      <c r="CR153" s="5"/>
      <c r="CS153" s="2"/>
      <c r="CT153" s="5"/>
      <c r="CU153" s="2"/>
      <c r="CV153" s="5"/>
      <c r="CW153" s="2"/>
      <c r="CX153" s="5"/>
      <c r="CY153" s="2"/>
      <c r="CZ153" s="5"/>
      <c r="DA153" s="2"/>
      <c r="DB153" s="5"/>
      <c r="DC153" s="2"/>
      <c r="DD153" s="5"/>
      <c r="DE153" s="2"/>
      <c r="DF153" s="5"/>
      <c r="DG153" s="21"/>
      <c r="DH153" s="5"/>
      <c r="DI153" s="2"/>
      <c r="DJ153" s="5"/>
      <c r="DK153" s="35"/>
      <c r="DL153" s="5"/>
      <c r="DM153" s="35"/>
      <c r="DN153" s="5"/>
      <c r="DO153" s="2"/>
      <c r="DP153" s="2"/>
      <c r="DQ153" s="2"/>
      <c r="DR153" s="2"/>
      <c r="DS153" s="2"/>
      <c r="DT153" s="5"/>
      <c r="DU153" s="2"/>
      <c r="DV153" s="2"/>
      <c r="DW153" s="2"/>
      <c r="DX153" s="2"/>
      <c r="DY153" s="2"/>
      <c r="DZ153" s="5"/>
      <c r="EA153" s="2"/>
      <c r="EB153" s="2"/>
      <c r="EC153" s="2"/>
      <c r="ED153" s="2"/>
      <c r="EE153" s="2"/>
      <c r="EF153" s="2"/>
      <c r="EG153" s="2"/>
      <c r="EH153" s="2"/>
      <c r="EI153" s="2"/>
      <c r="EJ153" s="2"/>
      <c r="EK153" s="2"/>
      <c r="EL153" s="5"/>
      <c r="EM153" s="2"/>
      <c r="EN153" s="2"/>
      <c r="EO153" s="2"/>
      <c r="EP153" s="2"/>
      <c r="EQ153" s="2"/>
      <c r="ES153" s="796"/>
      <c r="EU153" s="290" t="e">
        <f>SUM(DO153:EK153)+BI153+SUMIF(#REF!,1,AS153:AX153)</f>
        <v>#REF!</v>
      </c>
      <c r="EV153" s="290" t="e">
        <f>SUM(DO153:EK153)+SUMIF(#REF!,1,AS153:AX153)+SUMIF(#REF!,1,BC153:BH153)+IF(IDENT!$R$19="NON",SUM('3-SA'!BA153:BB153),0)+IF(IDENT!$R$20="NON",SUM('3-SA'!CA153:CB153,'3-SA'!DA153:DL153),0)+IF(IDENT!$R$21="NON",SUM('3-SA'!BM153:BZ153),0)</f>
        <v>#REF!</v>
      </c>
    </row>
    <row r="154" spans="1:152" x14ac:dyDescent="0.25">
      <c r="A154" s="46"/>
      <c r="B154" s="263" t="s">
        <v>1837</v>
      </c>
      <c r="C154" s="263" t="s">
        <v>1964</v>
      </c>
      <c r="D154" s="169">
        <v>6166</v>
      </c>
      <c r="E154" s="169" t="s">
        <v>879</v>
      </c>
      <c r="F154" s="12"/>
      <c r="G154" s="12"/>
      <c r="H154" s="454"/>
      <c r="I154" s="2"/>
      <c r="J154" s="2"/>
      <c r="K154" s="81" t="e">
        <f>IF(#REF!=1,$F$154-$O$154,0)</f>
        <v>#REF!</v>
      </c>
      <c r="L154" s="81" t="e">
        <f>IF(#REF!=1,$F$154-$O$154,0)</f>
        <v>#REF!</v>
      </c>
      <c r="M154" s="2"/>
      <c r="N154" s="2"/>
      <c r="O154" s="1"/>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5"/>
      <c r="AS154" s="21"/>
      <c r="AT154" s="5"/>
      <c r="AU154" s="21"/>
      <c r="AV154" s="5"/>
      <c r="AW154" s="21"/>
      <c r="AX154" s="5"/>
      <c r="AY154" s="21"/>
      <c r="AZ154" s="5"/>
      <c r="BA154" s="2"/>
      <c r="BB154" s="5"/>
      <c r="BC154" s="35"/>
      <c r="BD154" s="5"/>
      <c r="BE154" s="2"/>
      <c r="BF154" s="5"/>
      <c r="BG154" s="2"/>
      <c r="BH154" s="5"/>
      <c r="BI154" s="2"/>
      <c r="BJ154" s="5"/>
      <c r="BK154" s="2"/>
      <c r="BL154" s="5"/>
      <c r="BM154" s="2"/>
      <c r="BN154" s="5"/>
      <c r="BO154" s="2"/>
      <c r="BP154" s="5"/>
      <c r="BQ154" s="2"/>
      <c r="BR154" s="5"/>
      <c r="BS154" s="2"/>
      <c r="BT154" s="2"/>
      <c r="BU154" s="2"/>
      <c r="BV154" s="2"/>
      <c r="BW154" s="2"/>
      <c r="BX154" s="2"/>
      <c r="BY154" s="2"/>
      <c r="BZ154" s="5"/>
      <c r="CA154" s="2"/>
      <c r="CB154" s="5"/>
      <c r="CC154" s="2"/>
      <c r="CD154" s="5"/>
      <c r="CE154" s="2"/>
      <c r="CF154" s="5"/>
      <c r="CG154" s="2"/>
      <c r="CH154" s="5"/>
      <c r="CI154" s="2"/>
      <c r="CJ154" s="5"/>
      <c r="CK154" s="2"/>
      <c r="CL154" s="5"/>
      <c r="CM154" s="2"/>
      <c r="CN154" s="5"/>
      <c r="CO154" s="2"/>
      <c r="CP154" s="5"/>
      <c r="CQ154" s="2"/>
      <c r="CR154" s="5"/>
      <c r="CS154" s="2"/>
      <c r="CT154" s="5"/>
      <c r="CU154" s="2"/>
      <c r="CV154" s="5"/>
      <c r="CW154" s="2"/>
      <c r="CX154" s="5"/>
      <c r="CY154" s="2"/>
      <c r="CZ154" s="5"/>
      <c r="DA154" s="2"/>
      <c r="DB154" s="5"/>
      <c r="DC154" s="2"/>
      <c r="DD154" s="5"/>
      <c r="DE154" s="2"/>
      <c r="DF154" s="5"/>
      <c r="DG154" s="21"/>
      <c r="DH154" s="5"/>
      <c r="DI154" s="2"/>
      <c r="DJ154" s="5"/>
      <c r="DK154" s="35"/>
      <c r="DL154" s="5"/>
      <c r="DM154" s="35"/>
      <c r="DN154" s="5"/>
      <c r="DO154" s="2"/>
      <c r="DP154" s="2"/>
      <c r="DQ154" s="2"/>
      <c r="DR154" s="2"/>
      <c r="DS154" s="2"/>
      <c r="DT154" s="5"/>
      <c r="DU154" s="2"/>
      <c r="DV154" s="2"/>
      <c r="DW154" s="2"/>
      <c r="DX154" s="2"/>
      <c r="DY154" s="2"/>
      <c r="DZ154" s="5"/>
      <c r="EA154" s="2"/>
      <c r="EB154" s="2"/>
      <c r="EC154" s="2"/>
      <c r="ED154" s="2"/>
      <c r="EE154" s="2"/>
      <c r="EF154" s="2"/>
      <c r="EG154" s="2"/>
      <c r="EH154" s="2"/>
      <c r="EI154" s="2"/>
      <c r="EJ154" s="2"/>
      <c r="EK154" s="2"/>
      <c r="EL154" s="5"/>
      <c r="EM154" s="2"/>
      <c r="EN154" s="2"/>
      <c r="EO154" s="2"/>
      <c r="EP154" s="2"/>
      <c r="EQ154" s="2"/>
      <c r="ES154" s="796"/>
      <c r="EU154" s="290" t="e">
        <f>SUM(DO154:EK154)+BI154+SUMIF(#REF!,1,AS154:AX154)</f>
        <v>#REF!</v>
      </c>
      <c r="EV154" s="290" t="e">
        <f>SUM(DO154:EK154)+SUMIF(#REF!,1,AS154:AX154)+SUMIF(#REF!,1,BC154:BH154)+IF(IDENT!$R$19="NON",SUM('3-SA'!BA154:BB154),0)+IF(IDENT!$R$20="NON",SUM('3-SA'!CA154:CB154,'3-SA'!DA154:DL154),0)+IF(IDENT!$R$21="NON",SUM('3-SA'!BM154:BZ154),0)</f>
        <v>#REF!</v>
      </c>
    </row>
    <row r="155" spans="1:152" x14ac:dyDescent="0.25">
      <c r="A155" s="46"/>
      <c r="B155" s="263" t="s">
        <v>1837</v>
      </c>
      <c r="C155" s="263" t="s">
        <v>1964</v>
      </c>
      <c r="D155" s="169">
        <v>6167</v>
      </c>
      <c r="E155" s="169" t="s">
        <v>2000</v>
      </c>
      <c r="F155" s="12"/>
      <c r="G155" s="12"/>
      <c r="H155" s="454"/>
      <c r="I155" s="2"/>
      <c r="J155" s="2"/>
      <c r="K155" s="2"/>
      <c r="L155" s="2"/>
      <c r="M155" s="2"/>
      <c r="N155" s="2"/>
      <c r="O155" s="2"/>
      <c r="P155" s="81" t="e">
        <f>IF(#REF!=1,$F$155,0)</f>
        <v>#REF!</v>
      </c>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5"/>
      <c r="AS155" s="21"/>
      <c r="AT155" s="5"/>
      <c r="AU155" s="21"/>
      <c r="AV155" s="5"/>
      <c r="AW155" s="21"/>
      <c r="AX155" s="5"/>
      <c r="AY155" s="21"/>
      <c r="AZ155" s="5"/>
      <c r="BA155" s="2"/>
      <c r="BB155" s="5"/>
      <c r="BC155" s="35"/>
      <c r="BD155" s="5"/>
      <c r="BE155" s="2"/>
      <c r="BF155" s="5"/>
      <c r="BG155" s="2"/>
      <c r="BH155" s="5"/>
      <c r="BI155" s="2"/>
      <c r="BJ155" s="5"/>
      <c r="BK155" s="2"/>
      <c r="BL155" s="5"/>
      <c r="BM155" s="2"/>
      <c r="BN155" s="5"/>
      <c r="BO155" s="2"/>
      <c r="BP155" s="5"/>
      <c r="BQ155" s="2"/>
      <c r="BR155" s="5"/>
      <c r="BS155" s="2"/>
      <c r="BT155" s="2"/>
      <c r="BU155" s="2"/>
      <c r="BV155" s="2"/>
      <c r="BW155" s="2"/>
      <c r="BX155" s="2"/>
      <c r="BY155" s="2"/>
      <c r="BZ155" s="5"/>
      <c r="CA155" s="2"/>
      <c r="CB155" s="5"/>
      <c r="CC155" s="2"/>
      <c r="CD155" s="5"/>
      <c r="CE155" s="2"/>
      <c r="CF155" s="5"/>
      <c r="CG155" s="2"/>
      <c r="CH155" s="5"/>
      <c r="CI155" s="2"/>
      <c r="CJ155" s="5"/>
      <c r="CK155" s="2"/>
      <c r="CL155" s="5"/>
      <c r="CM155" s="2"/>
      <c r="CN155" s="5"/>
      <c r="CO155" s="2"/>
      <c r="CP155" s="5"/>
      <c r="CQ155" s="2"/>
      <c r="CR155" s="5"/>
      <c r="CS155" s="2"/>
      <c r="CT155" s="5"/>
      <c r="CU155" s="2"/>
      <c r="CV155" s="5"/>
      <c r="CW155" s="2"/>
      <c r="CX155" s="5"/>
      <c r="CY155" s="2"/>
      <c r="CZ155" s="5"/>
      <c r="DA155" s="2"/>
      <c r="DB155" s="5"/>
      <c r="DC155" s="2"/>
      <c r="DD155" s="5"/>
      <c r="DE155" s="2"/>
      <c r="DF155" s="5"/>
      <c r="DG155" s="21"/>
      <c r="DH155" s="5"/>
      <c r="DI155" s="2"/>
      <c r="DJ155" s="5"/>
      <c r="DK155" s="35"/>
      <c r="DL155" s="5"/>
      <c r="DM155" s="35"/>
      <c r="DN155" s="5"/>
      <c r="DO155" s="2"/>
      <c r="DP155" s="2"/>
      <c r="DQ155" s="2"/>
      <c r="DR155" s="2"/>
      <c r="DS155" s="2"/>
      <c r="DT155" s="5"/>
      <c r="DU155" s="2"/>
      <c r="DV155" s="2"/>
      <c r="DW155" s="2"/>
      <c r="DX155" s="2"/>
      <c r="DY155" s="2"/>
      <c r="DZ155" s="5"/>
      <c r="EA155" s="2"/>
      <c r="EB155" s="2"/>
      <c r="EC155" s="2"/>
      <c r="ED155" s="2"/>
      <c r="EE155" s="2"/>
      <c r="EF155" s="2"/>
      <c r="EG155" s="2"/>
      <c r="EH155" s="2"/>
      <c r="EI155" s="2"/>
      <c r="EJ155" s="2"/>
      <c r="EK155" s="2"/>
      <c r="EL155" s="5"/>
      <c r="EM155" s="1"/>
      <c r="EN155" s="2"/>
      <c r="EO155" s="2"/>
      <c r="EP155" s="2"/>
      <c r="EQ155" s="2"/>
      <c r="ES155" s="796"/>
      <c r="EU155" s="290" t="e">
        <f>SUM(DO155:EK155)+BI155+SUMIF(#REF!,1,AS155:AX155)</f>
        <v>#REF!</v>
      </c>
      <c r="EV155" s="290" t="e">
        <f>SUM(DO155:EK155)+SUMIF(#REF!,1,AS155:AX155)+SUMIF(#REF!,1,BC155:BH155)+IF(IDENT!$R$19="NON",SUM('3-SA'!BA155:BB155),0)+IF(IDENT!$R$20="NON",SUM('3-SA'!CA155:CB155,'3-SA'!DA155:DL155),0)+IF(IDENT!$R$21="NON",SUM('3-SA'!BM155:BZ155),0)</f>
        <v>#REF!</v>
      </c>
    </row>
    <row r="156" spans="1:152" x14ac:dyDescent="0.25">
      <c r="A156" s="46"/>
      <c r="B156" s="263" t="s">
        <v>1837</v>
      </c>
      <c r="C156" s="263" t="s">
        <v>1964</v>
      </c>
      <c r="D156" s="169">
        <v>61681</v>
      </c>
      <c r="E156" s="169" t="s">
        <v>1043</v>
      </c>
      <c r="F156" s="12"/>
      <c r="G156" s="12"/>
      <c r="H156" s="454"/>
      <c r="I156" s="2"/>
      <c r="J156" s="2"/>
      <c r="K156" s="2"/>
      <c r="L156" s="2"/>
      <c r="M156" s="2"/>
      <c r="N156" s="2"/>
      <c r="O156" s="2"/>
      <c r="P156" s="81" t="e">
        <f>IF(#REF!=1,$F$156,0)</f>
        <v>#REF!</v>
      </c>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5"/>
      <c r="AS156" s="21"/>
      <c r="AT156" s="5"/>
      <c r="AU156" s="21"/>
      <c r="AV156" s="5"/>
      <c r="AW156" s="21"/>
      <c r="AX156" s="5"/>
      <c r="AY156" s="21"/>
      <c r="AZ156" s="5"/>
      <c r="BA156" s="2"/>
      <c r="BB156" s="5"/>
      <c r="BC156" s="35"/>
      <c r="BD156" s="5"/>
      <c r="BE156" s="2"/>
      <c r="BF156" s="5"/>
      <c r="BG156" s="2"/>
      <c r="BH156" s="5"/>
      <c r="BI156" s="2"/>
      <c r="BJ156" s="5"/>
      <c r="BK156" s="2"/>
      <c r="BL156" s="5"/>
      <c r="BM156" s="2"/>
      <c r="BN156" s="5"/>
      <c r="BO156" s="2"/>
      <c r="BP156" s="5"/>
      <c r="BQ156" s="2"/>
      <c r="BR156" s="5"/>
      <c r="BS156" s="2"/>
      <c r="BT156" s="2"/>
      <c r="BU156" s="2"/>
      <c r="BV156" s="2"/>
      <c r="BW156" s="2"/>
      <c r="BX156" s="2"/>
      <c r="BY156" s="2"/>
      <c r="BZ156" s="5"/>
      <c r="CA156" s="2"/>
      <c r="CB156" s="5"/>
      <c r="CC156" s="2"/>
      <c r="CD156" s="5"/>
      <c r="CE156" s="2"/>
      <c r="CF156" s="5"/>
      <c r="CG156" s="2"/>
      <c r="CH156" s="5"/>
      <c r="CI156" s="2"/>
      <c r="CJ156" s="5"/>
      <c r="CK156" s="2"/>
      <c r="CL156" s="5"/>
      <c r="CM156" s="2"/>
      <c r="CN156" s="5"/>
      <c r="CO156" s="2"/>
      <c r="CP156" s="5"/>
      <c r="CQ156" s="2"/>
      <c r="CR156" s="5"/>
      <c r="CS156" s="2"/>
      <c r="CT156" s="5"/>
      <c r="CU156" s="2"/>
      <c r="CV156" s="5"/>
      <c r="CW156" s="2"/>
      <c r="CX156" s="5"/>
      <c r="CY156" s="2"/>
      <c r="CZ156" s="5"/>
      <c r="DA156" s="2"/>
      <c r="DB156" s="5"/>
      <c r="DC156" s="2"/>
      <c r="DD156" s="5"/>
      <c r="DE156" s="2"/>
      <c r="DF156" s="5"/>
      <c r="DG156" s="21"/>
      <c r="DH156" s="5"/>
      <c r="DI156" s="2"/>
      <c r="DJ156" s="5"/>
      <c r="DK156" s="35"/>
      <c r="DL156" s="5"/>
      <c r="DM156" s="35"/>
      <c r="DN156" s="5"/>
      <c r="DO156" s="2"/>
      <c r="DP156" s="2"/>
      <c r="DQ156" s="2"/>
      <c r="DR156" s="2"/>
      <c r="DS156" s="2"/>
      <c r="DT156" s="5"/>
      <c r="DU156" s="2"/>
      <c r="DV156" s="2"/>
      <c r="DW156" s="2"/>
      <c r="DX156" s="2"/>
      <c r="DY156" s="2"/>
      <c r="DZ156" s="5"/>
      <c r="EA156" s="2"/>
      <c r="EB156" s="2"/>
      <c r="EC156" s="2"/>
      <c r="ED156" s="2"/>
      <c r="EE156" s="2"/>
      <c r="EF156" s="2"/>
      <c r="EG156" s="2"/>
      <c r="EH156" s="2"/>
      <c r="EI156" s="2"/>
      <c r="EJ156" s="2"/>
      <c r="EK156" s="2"/>
      <c r="EL156" s="5"/>
      <c r="EM156" s="1"/>
      <c r="EN156" s="2"/>
      <c r="EO156" s="2"/>
      <c r="EP156" s="2"/>
      <c r="EQ156" s="2"/>
      <c r="ES156" s="796"/>
      <c r="EU156" s="290" t="e">
        <f>SUM(DO156:EK156)+BI156+SUMIF(#REF!,1,AS156:AX156)</f>
        <v>#REF!</v>
      </c>
      <c r="EV156" s="290" t="e">
        <f>SUM(DO156:EK156)+SUMIF(#REF!,1,AS156:AX156)+SUMIF(#REF!,1,BC156:BH156)+IF(IDENT!$R$19="NON",SUM('3-SA'!BA156:BB156),0)+IF(IDENT!$R$20="NON",SUM('3-SA'!CA156:CB156,'3-SA'!DA156:DL156),0)+IF(IDENT!$R$21="NON",SUM('3-SA'!BM156:BZ156),0)</f>
        <v>#REF!</v>
      </c>
    </row>
    <row r="157" spans="1:152" x14ac:dyDescent="0.25">
      <c r="A157" s="46"/>
      <c r="B157" s="263" t="s">
        <v>1837</v>
      </c>
      <c r="C157" s="263" t="s">
        <v>1964</v>
      </c>
      <c r="D157" s="169">
        <v>61688</v>
      </c>
      <c r="E157" s="169" t="s">
        <v>355</v>
      </c>
      <c r="F157" s="12"/>
      <c r="G157" s="12"/>
      <c r="H157" s="454"/>
      <c r="I157" s="2"/>
      <c r="J157" s="2"/>
      <c r="K157" s="81" t="e">
        <f>IF(#REF!=1,$F$157-$O$157,0)</f>
        <v>#REF!</v>
      </c>
      <c r="L157" s="81" t="e">
        <f>IF(#REF!=1,$F$157-$O$157,0)</f>
        <v>#REF!</v>
      </c>
      <c r="M157" s="2"/>
      <c r="N157" s="2"/>
      <c r="O157" s="1"/>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5"/>
      <c r="AS157" s="21"/>
      <c r="AT157" s="5"/>
      <c r="AU157" s="21"/>
      <c r="AV157" s="5"/>
      <c r="AW157" s="21"/>
      <c r="AX157" s="5"/>
      <c r="AY157" s="21"/>
      <c r="AZ157" s="5"/>
      <c r="BA157" s="2"/>
      <c r="BB157" s="5"/>
      <c r="BC157" s="35"/>
      <c r="BD157" s="5"/>
      <c r="BE157" s="2"/>
      <c r="BF157" s="5"/>
      <c r="BG157" s="2"/>
      <c r="BH157" s="5"/>
      <c r="BI157" s="2"/>
      <c r="BJ157" s="5"/>
      <c r="BK157" s="2"/>
      <c r="BL157" s="5"/>
      <c r="BM157" s="2"/>
      <c r="BN157" s="5"/>
      <c r="BO157" s="2"/>
      <c r="BP157" s="5"/>
      <c r="BQ157" s="2"/>
      <c r="BR157" s="5"/>
      <c r="BS157" s="2"/>
      <c r="BT157" s="2"/>
      <c r="BU157" s="2"/>
      <c r="BV157" s="2"/>
      <c r="BW157" s="2"/>
      <c r="BX157" s="2"/>
      <c r="BY157" s="2"/>
      <c r="BZ157" s="5"/>
      <c r="CA157" s="2"/>
      <c r="CB157" s="5"/>
      <c r="CC157" s="2"/>
      <c r="CD157" s="5"/>
      <c r="CE157" s="2"/>
      <c r="CF157" s="5"/>
      <c r="CG157" s="2"/>
      <c r="CH157" s="5"/>
      <c r="CI157" s="2"/>
      <c r="CJ157" s="5"/>
      <c r="CK157" s="2"/>
      <c r="CL157" s="5"/>
      <c r="CM157" s="2"/>
      <c r="CN157" s="5"/>
      <c r="CO157" s="2"/>
      <c r="CP157" s="5"/>
      <c r="CQ157" s="2"/>
      <c r="CR157" s="5"/>
      <c r="CS157" s="2"/>
      <c r="CT157" s="5"/>
      <c r="CU157" s="2"/>
      <c r="CV157" s="5"/>
      <c r="CW157" s="2"/>
      <c r="CX157" s="5"/>
      <c r="CY157" s="2"/>
      <c r="CZ157" s="5"/>
      <c r="DA157" s="2"/>
      <c r="DB157" s="5"/>
      <c r="DC157" s="2"/>
      <c r="DD157" s="5"/>
      <c r="DE157" s="2"/>
      <c r="DF157" s="5"/>
      <c r="DG157" s="21"/>
      <c r="DH157" s="5"/>
      <c r="DI157" s="2"/>
      <c r="DJ157" s="5"/>
      <c r="DK157" s="35"/>
      <c r="DL157" s="5"/>
      <c r="DM157" s="35"/>
      <c r="DN157" s="5"/>
      <c r="DO157" s="2"/>
      <c r="DP157" s="2"/>
      <c r="DQ157" s="2"/>
      <c r="DR157" s="2"/>
      <c r="DS157" s="2"/>
      <c r="DT157" s="5"/>
      <c r="DU157" s="2"/>
      <c r="DV157" s="2"/>
      <c r="DW157" s="2"/>
      <c r="DX157" s="2"/>
      <c r="DY157" s="2"/>
      <c r="DZ157" s="5"/>
      <c r="EA157" s="2"/>
      <c r="EB157" s="2"/>
      <c r="EC157" s="2"/>
      <c r="ED157" s="2"/>
      <c r="EE157" s="2"/>
      <c r="EF157" s="2"/>
      <c r="EG157" s="2"/>
      <c r="EH157" s="2"/>
      <c r="EI157" s="2"/>
      <c r="EJ157" s="2"/>
      <c r="EK157" s="2"/>
      <c r="EL157" s="5"/>
      <c r="EM157" s="2"/>
      <c r="EN157" s="2"/>
      <c r="EO157" s="2"/>
      <c r="EP157" s="2"/>
      <c r="EQ157" s="2"/>
      <c r="ES157" s="796"/>
      <c r="EU157" s="290" t="e">
        <f>SUM(DO157:EK157)+BI157+SUMIF(#REF!,1,AS157:AX157)</f>
        <v>#REF!</v>
      </c>
      <c r="EV157" s="290" t="e">
        <f>SUM(DO157:EK157)+SUMIF(#REF!,1,AS157:AX157)+SUMIF(#REF!,1,BC157:BH157)+IF(IDENT!$R$19="NON",SUM('3-SA'!BA157:BB157),0)+IF(IDENT!$R$20="NON",SUM('3-SA'!CA157:CB157,'3-SA'!DA157:DL157),0)+IF(IDENT!$R$21="NON",SUM('3-SA'!BM157:BZ157),0)</f>
        <v>#REF!</v>
      </c>
    </row>
    <row r="158" spans="1:152" x14ac:dyDescent="0.25">
      <c r="A158" s="46"/>
      <c r="B158" s="263" t="s">
        <v>1837</v>
      </c>
      <c r="C158" s="263" t="s">
        <v>1964</v>
      </c>
      <c r="D158" s="782">
        <v>617</v>
      </c>
      <c r="E158" s="852" t="s">
        <v>2331</v>
      </c>
      <c r="F158" s="12"/>
      <c r="G158" s="12"/>
      <c r="H158" s="454"/>
      <c r="I158" s="2"/>
      <c r="J158" s="2"/>
      <c r="K158" s="81" t="e">
        <f>IF(#REF!=1,$F$158-$O$158,0)</f>
        <v>#REF!</v>
      </c>
      <c r="L158" s="81" t="e">
        <f>IF(#REF!=1,$F$158-$O$158,0)</f>
        <v>#REF!</v>
      </c>
      <c r="M158" s="2"/>
      <c r="N158" s="2"/>
      <c r="O158" s="1"/>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5"/>
      <c r="AS158" s="21"/>
      <c r="AT158" s="5"/>
      <c r="AU158" s="21"/>
      <c r="AV158" s="5"/>
      <c r="AW158" s="21"/>
      <c r="AX158" s="5"/>
      <c r="AY158" s="21"/>
      <c r="AZ158" s="5"/>
      <c r="BA158" s="2"/>
      <c r="BB158" s="5"/>
      <c r="BC158" s="35"/>
      <c r="BD158" s="5"/>
      <c r="BE158" s="2"/>
      <c r="BF158" s="5"/>
      <c r="BG158" s="2"/>
      <c r="BH158" s="5"/>
      <c r="BI158" s="2"/>
      <c r="BJ158" s="5"/>
      <c r="BK158" s="2"/>
      <c r="BL158" s="5"/>
      <c r="BM158" s="2"/>
      <c r="BN158" s="5"/>
      <c r="BO158" s="2"/>
      <c r="BP158" s="5"/>
      <c r="BQ158" s="2"/>
      <c r="BR158" s="5"/>
      <c r="BS158" s="2"/>
      <c r="BT158" s="2"/>
      <c r="BU158" s="2"/>
      <c r="BV158" s="2"/>
      <c r="BW158" s="2"/>
      <c r="BX158" s="2"/>
      <c r="BY158" s="2"/>
      <c r="BZ158" s="5"/>
      <c r="CA158" s="2"/>
      <c r="CB158" s="5"/>
      <c r="CC158" s="2"/>
      <c r="CD158" s="5"/>
      <c r="CE158" s="2"/>
      <c r="CF158" s="5"/>
      <c r="CG158" s="2"/>
      <c r="CH158" s="5"/>
      <c r="CI158" s="2"/>
      <c r="CJ158" s="5"/>
      <c r="CK158" s="2"/>
      <c r="CL158" s="5"/>
      <c r="CM158" s="2"/>
      <c r="CN158" s="5"/>
      <c r="CO158" s="2"/>
      <c r="CP158" s="5"/>
      <c r="CQ158" s="2"/>
      <c r="CR158" s="5"/>
      <c r="CS158" s="2"/>
      <c r="CT158" s="5"/>
      <c r="CU158" s="2"/>
      <c r="CV158" s="5"/>
      <c r="CW158" s="2"/>
      <c r="CX158" s="5"/>
      <c r="CY158" s="2"/>
      <c r="CZ158" s="5"/>
      <c r="DA158" s="2"/>
      <c r="DB158" s="5"/>
      <c r="DC158" s="2"/>
      <c r="DD158" s="5"/>
      <c r="DE158" s="2"/>
      <c r="DF158" s="5"/>
      <c r="DG158" s="21"/>
      <c r="DH158" s="5"/>
      <c r="DI158" s="2"/>
      <c r="DJ158" s="5"/>
      <c r="DK158" s="35"/>
      <c r="DL158" s="5"/>
      <c r="DM158" s="35"/>
      <c r="DN158" s="5"/>
      <c r="DO158" s="2"/>
      <c r="DP158" s="2"/>
      <c r="DQ158" s="2"/>
      <c r="DR158" s="2"/>
      <c r="DS158" s="2"/>
      <c r="DT158" s="5"/>
      <c r="DU158" s="2"/>
      <c r="DV158" s="2"/>
      <c r="DW158" s="2"/>
      <c r="DX158" s="2"/>
      <c r="DY158" s="2"/>
      <c r="DZ158" s="5"/>
      <c r="EA158" s="2"/>
      <c r="EB158" s="2"/>
      <c r="EC158" s="2"/>
      <c r="ED158" s="2"/>
      <c r="EE158" s="2"/>
      <c r="EF158" s="2"/>
      <c r="EG158" s="2"/>
      <c r="EH158" s="2"/>
      <c r="EI158" s="2"/>
      <c r="EJ158" s="2"/>
      <c r="EK158" s="2"/>
      <c r="EL158" s="5"/>
      <c r="EM158" s="2"/>
      <c r="EN158" s="2"/>
      <c r="EO158" s="2"/>
      <c r="EP158" s="2"/>
      <c r="EQ158" s="2"/>
      <c r="ES158" s="796"/>
      <c r="EU158" s="290" t="e">
        <f>SUM(DO158:EK158)+BI158+SUMIF(#REF!,1,AS158:AX158)</f>
        <v>#REF!</v>
      </c>
      <c r="EV158" s="290" t="e">
        <f>SUM(DO158:EK158)+SUMIF(#REF!,1,AS158:AX158)+SUMIF(#REF!,1,BC158:BH158)+IF(IDENT!$R$19="NON",SUM('3-SA'!BA158:BB158),0)+IF(IDENT!$R$20="NON",SUM('3-SA'!CA158:CB158,'3-SA'!DA158:DL158),0)+IF(IDENT!$R$21="NON",SUM('3-SA'!BM158:BZ158),0)</f>
        <v>#REF!</v>
      </c>
    </row>
    <row r="159" spans="1:152" ht="20.399999999999999" x14ac:dyDescent="0.25">
      <c r="A159" s="46"/>
      <c r="B159" s="263" t="s">
        <v>1837</v>
      </c>
      <c r="C159" s="263" t="s">
        <v>1964</v>
      </c>
      <c r="D159" s="54">
        <v>618</v>
      </c>
      <c r="E159" s="54" t="s">
        <v>356</v>
      </c>
      <c r="F159" s="12"/>
      <c r="G159" s="12"/>
      <c r="H159" s="454"/>
      <c r="I159" s="1"/>
      <c r="J159" s="1"/>
      <c r="K159" s="1"/>
      <c r="L159" s="1"/>
      <c r="M159" s="1"/>
      <c r="N159" s="1"/>
      <c r="O159" s="1"/>
      <c r="P159" s="1"/>
      <c r="Q159" s="1"/>
      <c r="R159" s="1"/>
      <c r="S159" s="1"/>
      <c r="T159" s="1"/>
      <c r="U159" s="1"/>
      <c r="V159" s="1"/>
      <c r="W159" s="1"/>
      <c r="X159" s="1"/>
      <c r="Y159" s="1"/>
      <c r="Z159" s="1"/>
      <c r="AA159" s="1"/>
      <c r="AB159" s="1"/>
      <c r="AC159" s="1"/>
      <c r="AD159" s="2"/>
      <c r="AE159" s="1"/>
      <c r="AF159" s="1"/>
      <c r="AG159" s="1"/>
      <c r="AH159" s="2"/>
      <c r="AI159" s="2"/>
      <c r="AJ159" s="2"/>
      <c r="AK159" s="2"/>
      <c r="AL159" s="2"/>
      <c r="AM159" s="2"/>
      <c r="AN159" s="2"/>
      <c r="AO159" s="2"/>
      <c r="AP159" s="2"/>
      <c r="AQ159" s="2"/>
      <c r="AR159" s="5"/>
      <c r="AS159" s="21"/>
      <c r="AT159" s="5"/>
      <c r="AU159" s="21"/>
      <c r="AV159" s="5"/>
      <c r="AW159" s="21"/>
      <c r="AX159" s="5"/>
      <c r="AY159" s="21"/>
      <c r="AZ159" s="5"/>
      <c r="BA159" s="2"/>
      <c r="BB159" s="5"/>
      <c r="BC159" s="35"/>
      <c r="BD159" s="5"/>
      <c r="BE159" s="2"/>
      <c r="BF159" s="5"/>
      <c r="BG159" s="2"/>
      <c r="BH159" s="5"/>
      <c r="BI159" s="2"/>
      <c r="BJ159" s="5"/>
      <c r="BK159" s="2"/>
      <c r="BL159" s="5"/>
      <c r="BM159" s="2"/>
      <c r="BN159" s="5"/>
      <c r="BO159" s="2"/>
      <c r="BP159" s="5"/>
      <c r="BQ159" s="2"/>
      <c r="BR159" s="5"/>
      <c r="BS159" s="2"/>
      <c r="BT159" s="2"/>
      <c r="BU159" s="2"/>
      <c r="BV159" s="2"/>
      <c r="BW159" s="2"/>
      <c r="BX159" s="2"/>
      <c r="BY159" s="2"/>
      <c r="BZ159" s="5"/>
      <c r="CA159" s="2"/>
      <c r="CB159" s="5"/>
      <c r="CC159" s="2"/>
      <c r="CD159" s="5"/>
      <c r="CE159" s="2"/>
      <c r="CF159" s="5"/>
      <c r="CG159" s="2"/>
      <c r="CH159" s="5"/>
      <c r="CI159" s="2"/>
      <c r="CJ159" s="5"/>
      <c r="CK159" s="2"/>
      <c r="CL159" s="5"/>
      <c r="CM159" s="2"/>
      <c r="CN159" s="5"/>
      <c r="CO159" s="2"/>
      <c r="CP159" s="5"/>
      <c r="CQ159" s="2"/>
      <c r="CR159" s="5"/>
      <c r="CS159" s="2"/>
      <c r="CT159" s="5"/>
      <c r="CU159" s="2"/>
      <c r="CV159" s="5"/>
      <c r="CW159" s="2"/>
      <c r="CX159" s="5"/>
      <c r="CY159" s="2"/>
      <c r="CZ159" s="5"/>
      <c r="DA159" s="2"/>
      <c r="DB159" s="5"/>
      <c r="DC159" s="2"/>
      <c r="DD159" s="5"/>
      <c r="DE159" s="2"/>
      <c r="DF159" s="5"/>
      <c r="DG159" s="21"/>
      <c r="DH159" s="5"/>
      <c r="DI159" s="2"/>
      <c r="DJ159" s="5"/>
      <c r="DK159" s="35"/>
      <c r="DL159" s="5"/>
      <c r="DM159" s="35"/>
      <c r="DN159" s="5"/>
      <c r="DO159" s="2"/>
      <c r="DP159" s="2"/>
      <c r="DQ159" s="2"/>
      <c r="DR159" s="2"/>
      <c r="DS159" s="1"/>
      <c r="DT159" s="5"/>
      <c r="DU159" s="2"/>
      <c r="DV159" s="2"/>
      <c r="DW159" s="2"/>
      <c r="DX159" s="35"/>
      <c r="DY159" s="1"/>
      <c r="DZ159" s="5"/>
      <c r="EA159" s="2"/>
      <c r="EB159" s="2"/>
      <c r="EC159" s="2"/>
      <c r="ED159" s="2"/>
      <c r="EE159" s="2"/>
      <c r="EF159" s="2"/>
      <c r="EG159" s="2"/>
      <c r="EH159" s="2"/>
      <c r="EI159" s="2"/>
      <c r="EJ159" s="2"/>
      <c r="EK159" s="2"/>
      <c r="EL159" s="5"/>
      <c r="EM159" s="1"/>
      <c r="EN159" s="2"/>
      <c r="EO159" s="2"/>
      <c r="EP159" s="2"/>
      <c r="EQ159" s="2"/>
      <c r="ES159" s="796"/>
      <c r="EU159" s="290" t="e">
        <f>SUM(DO159:EK159)+BI159+SUMIF(#REF!,1,AS159:AX159)</f>
        <v>#REF!</v>
      </c>
      <c r="EV159" s="290" t="e">
        <f>SUM(DO159:EK159)+SUMIF(#REF!,1,AS159:AX159)+SUMIF(#REF!,1,BC159:BH159)+IF(IDENT!$R$19="NON",SUM('3-SA'!BA159:BB159),0)+IF(IDENT!$R$20="NON",SUM('3-SA'!CA159:CB159,'3-SA'!DA159:DL159),0)+IF(IDENT!$R$21="NON",SUM('3-SA'!BM159:BZ159),0)</f>
        <v>#REF!</v>
      </c>
    </row>
    <row r="160" spans="1:152" x14ac:dyDescent="0.25">
      <c r="A160" s="46"/>
      <c r="B160" s="263"/>
      <c r="C160" s="263"/>
      <c r="D160" s="54">
        <v>619</v>
      </c>
      <c r="E160" s="54" t="s">
        <v>516</v>
      </c>
      <c r="F160" s="12"/>
      <c r="G160" s="12"/>
      <c r="H160" s="454"/>
      <c r="I160" s="1"/>
      <c r="J160" s="1"/>
      <c r="K160" s="1"/>
      <c r="L160" s="1"/>
      <c r="M160" s="1"/>
      <c r="N160" s="1"/>
      <c r="O160" s="1"/>
      <c r="P160" s="1"/>
      <c r="Q160" s="1"/>
      <c r="R160" s="1"/>
      <c r="S160" s="1"/>
      <c r="T160" s="1"/>
      <c r="U160" s="1"/>
      <c r="V160" s="1"/>
      <c r="W160" s="1"/>
      <c r="X160" s="1"/>
      <c r="Y160" s="1"/>
      <c r="Z160" s="1"/>
      <c r="AA160" s="1"/>
      <c r="AB160" s="1"/>
      <c r="AC160" s="1"/>
      <c r="AD160" s="2"/>
      <c r="AE160" s="1"/>
      <c r="AF160" s="1"/>
      <c r="AG160" s="1"/>
      <c r="AH160" s="1"/>
      <c r="AI160" s="1"/>
      <c r="AJ160" s="1"/>
      <c r="AK160" s="1"/>
      <c r="AL160" s="1"/>
      <c r="AM160" s="1"/>
      <c r="AN160" s="1"/>
      <c r="AO160" s="1"/>
      <c r="AP160" s="1"/>
      <c r="AQ160" s="1"/>
      <c r="AR160" s="5"/>
      <c r="AS160" s="27"/>
      <c r="AT160" s="5"/>
      <c r="AU160" s="27"/>
      <c r="AV160" s="5"/>
      <c r="AW160" s="27"/>
      <c r="AX160" s="5"/>
      <c r="AY160" s="27"/>
      <c r="AZ160" s="5"/>
      <c r="BA160" s="1"/>
      <c r="BB160" s="5"/>
      <c r="BC160" s="47"/>
      <c r="BD160" s="5"/>
      <c r="BE160" s="1"/>
      <c r="BF160" s="5"/>
      <c r="BG160" s="1"/>
      <c r="BH160" s="5"/>
      <c r="BI160" s="1"/>
      <c r="BJ160" s="5"/>
      <c r="BK160" s="1"/>
      <c r="BL160" s="5"/>
      <c r="BM160" s="1"/>
      <c r="BN160" s="5"/>
      <c r="BO160" s="2"/>
      <c r="BP160" s="5"/>
      <c r="BQ160" s="1"/>
      <c r="BR160" s="5"/>
      <c r="BS160" s="1"/>
      <c r="BT160" s="1"/>
      <c r="BU160" s="1"/>
      <c r="BV160" s="1"/>
      <c r="BW160" s="1"/>
      <c r="BX160" s="1"/>
      <c r="BY160" s="1"/>
      <c r="BZ160" s="5"/>
      <c r="CA160" s="1"/>
      <c r="CB160" s="5"/>
      <c r="CC160" s="1"/>
      <c r="CD160" s="5"/>
      <c r="CE160" s="1"/>
      <c r="CF160" s="5"/>
      <c r="CG160" s="1"/>
      <c r="CH160" s="5"/>
      <c r="CI160" s="1"/>
      <c r="CJ160" s="5"/>
      <c r="CK160" s="2"/>
      <c r="CL160" s="5"/>
      <c r="CM160" s="2"/>
      <c r="CN160" s="5"/>
      <c r="CO160" s="1"/>
      <c r="CP160" s="5"/>
      <c r="CQ160" s="2"/>
      <c r="CR160" s="5"/>
      <c r="CS160" s="1"/>
      <c r="CT160" s="5"/>
      <c r="CU160" s="1"/>
      <c r="CV160" s="5"/>
      <c r="CW160" s="1"/>
      <c r="CX160" s="5"/>
      <c r="CY160" s="2"/>
      <c r="CZ160" s="5"/>
      <c r="DA160" s="1"/>
      <c r="DB160" s="5"/>
      <c r="DC160" s="1"/>
      <c r="DD160" s="5"/>
      <c r="DE160" s="2"/>
      <c r="DF160" s="5"/>
      <c r="DG160" s="27"/>
      <c r="DH160" s="5"/>
      <c r="DI160" s="1"/>
      <c r="DJ160" s="5"/>
      <c r="DK160" s="47"/>
      <c r="DL160" s="5"/>
      <c r="DM160" s="47"/>
      <c r="DN160" s="5"/>
      <c r="DO160" s="1"/>
      <c r="DP160" s="1"/>
      <c r="DQ160" s="1"/>
      <c r="DR160" s="1"/>
      <c r="DS160" s="1"/>
      <c r="DT160" s="5"/>
      <c r="DU160" s="1"/>
      <c r="DV160" s="1"/>
      <c r="DW160" s="1"/>
      <c r="DX160" s="1"/>
      <c r="DY160" s="1"/>
      <c r="DZ160" s="5"/>
      <c r="EA160" s="1"/>
      <c r="EB160" s="1"/>
      <c r="EC160" s="1"/>
      <c r="ED160" s="1"/>
      <c r="EE160" s="1"/>
      <c r="EF160" s="1"/>
      <c r="EG160" s="1"/>
      <c r="EH160" s="1"/>
      <c r="EI160" s="1"/>
      <c r="EJ160" s="1"/>
      <c r="EK160" s="1"/>
      <c r="EL160" s="5"/>
      <c r="EM160" s="1"/>
      <c r="EN160" s="2"/>
      <c r="EO160" s="2"/>
      <c r="EP160" s="2"/>
      <c r="EQ160" s="2"/>
      <c r="ES160" s="796"/>
      <c r="EU160" s="290" t="e">
        <f>SUM(DO160:EK160)+BI160+SUMIF(#REF!,1,AS160:AX160)</f>
        <v>#REF!</v>
      </c>
      <c r="EV160" s="290" t="e">
        <f>SUM(DO160:EK160)+SUMIF(#REF!,1,AS160:AX160)+SUMIF(#REF!,1,BC160:BH160)+IF(IDENT!$R$19="NON",SUM('3-SA'!BA160:BB160),0)+IF(IDENT!$R$20="NON",SUM('3-SA'!CA160:CB160,'3-SA'!DA160:DL160),0)+IF(IDENT!$R$21="NON",SUM('3-SA'!BM160:BZ160),0)</f>
        <v>#REF!</v>
      </c>
    </row>
    <row r="161" spans="1:152" x14ac:dyDescent="0.25">
      <c r="A161" s="46"/>
      <c r="B161" s="263" t="s">
        <v>757</v>
      </c>
      <c r="C161" s="263" t="s">
        <v>757</v>
      </c>
      <c r="D161" s="300" t="s">
        <v>757</v>
      </c>
      <c r="E161" s="54" t="s">
        <v>1304</v>
      </c>
      <c r="F161" s="12"/>
      <c r="G161" s="12"/>
      <c r="H161" s="454"/>
      <c r="I161" s="1"/>
      <c r="J161" s="1"/>
      <c r="K161" s="1"/>
      <c r="L161" s="1"/>
      <c r="M161" s="1"/>
      <c r="N161" s="1"/>
      <c r="O161" s="1"/>
      <c r="P161" s="1"/>
      <c r="Q161" s="1"/>
      <c r="R161" s="1"/>
      <c r="S161" s="1"/>
      <c r="T161" s="1"/>
      <c r="U161" s="1"/>
      <c r="V161" s="1"/>
      <c r="W161" s="1"/>
      <c r="X161" s="1"/>
      <c r="Y161" s="1"/>
      <c r="Z161" s="1"/>
      <c r="AA161" s="1"/>
      <c r="AB161" s="1"/>
      <c r="AC161" s="1"/>
      <c r="AD161" s="2"/>
      <c r="AE161" s="1"/>
      <c r="AF161" s="1"/>
      <c r="AG161" s="1"/>
      <c r="AH161" s="1"/>
      <c r="AI161" s="1"/>
      <c r="AJ161" s="1"/>
      <c r="AK161" s="1"/>
      <c r="AL161" s="1"/>
      <c r="AM161" s="1"/>
      <c r="AN161" s="1"/>
      <c r="AO161" s="1"/>
      <c r="AP161" s="2"/>
      <c r="AQ161" s="2"/>
      <c r="AR161" s="5"/>
      <c r="AS161" s="27"/>
      <c r="AT161" s="5"/>
      <c r="AU161" s="27"/>
      <c r="AV161" s="5"/>
      <c r="AW161" s="27"/>
      <c r="AX161" s="5"/>
      <c r="AY161" s="27"/>
      <c r="AZ161" s="5"/>
      <c r="BA161" s="27"/>
      <c r="BB161" s="5"/>
      <c r="BC161" s="27"/>
      <c r="BD161" s="5"/>
      <c r="BE161" s="1"/>
      <c r="BF161" s="5"/>
      <c r="BG161" s="1"/>
      <c r="BH161" s="5"/>
      <c r="BI161" s="27"/>
      <c r="BJ161" s="5"/>
      <c r="BK161" s="1"/>
      <c r="BL161" s="5"/>
      <c r="BM161" s="1"/>
      <c r="BN161" s="5"/>
      <c r="BO161" s="1"/>
      <c r="BP161" s="5"/>
      <c r="BQ161" s="1"/>
      <c r="BR161" s="5"/>
      <c r="BS161" s="2"/>
      <c r="BT161" s="1"/>
      <c r="BU161" s="1"/>
      <c r="BV161" s="2"/>
      <c r="BW161" s="2"/>
      <c r="BX161" s="1"/>
      <c r="BY161" s="2"/>
      <c r="BZ161" s="5"/>
      <c r="CA161" s="1"/>
      <c r="CB161" s="5"/>
      <c r="CC161" s="1"/>
      <c r="CD161" s="5"/>
      <c r="CE161" s="1"/>
      <c r="CF161" s="5"/>
      <c r="CG161" s="1"/>
      <c r="CH161" s="5"/>
      <c r="CI161" s="1"/>
      <c r="CJ161" s="5"/>
      <c r="CK161" s="2"/>
      <c r="CL161" s="5"/>
      <c r="CM161" s="2"/>
      <c r="CN161" s="5"/>
      <c r="CO161" s="1"/>
      <c r="CP161" s="5"/>
      <c r="CQ161" s="2"/>
      <c r="CR161" s="5"/>
      <c r="CS161" s="1"/>
      <c r="CT161" s="5"/>
      <c r="CU161" s="1"/>
      <c r="CV161" s="5"/>
      <c r="CW161" s="1"/>
      <c r="CX161" s="5"/>
      <c r="CY161" s="2"/>
      <c r="CZ161" s="5"/>
      <c r="DA161" s="1"/>
      <c r="DB161" s="5"/>
      <c r="DC161" s="1"/>
      <c r="DD161" s="5"/>
      <c r="DE161" s="1"/>
      <c r="DF161" s="5"/>
      <c r="DG161" s="21"/>
      <c r="DH161" s="5"/>
      <c r="DI161" s="2"/>
      <c r="DJ161" s="5"/>
      <c r="DK161" s="47"/>
      <c r="DL161" s="5"/>
      <c r="DM161" s="47"/>
      <c r="DN161" s="5"/>
      <c r="DO161" s="35"/>
      <c r="DP161" s="1"/>
      <c r="DQ161" s="1"/>
      <c r="DR161" s="1"/>
      <c r="DS161" s="1"/>
      <c r="DT161" s="5"/>
      <c r="DU161" s="1"/>
      <c r="DV161" s="1"/>
      <c r="DW161" s="1"/>
      <c r="DX161" s="1"/>
      <c r="DY161" s="1"/>
      <c r="DZ161" s="5"/>
      <c r="EA161" s="1"/>
      <c r="EB161" s="1"/>
      <c r="EC161" s="1"/>
      <c r="ED161" s="1"/>
      <c r="EE161" s="1"/>
      <c r="EF161" s="1"/>
      <c r="EG161" s="1"/>
      <c r="EH161" s="1"/>
      <c r="EI161" s="1"/>
      <c r="EJ161" s="1"/>
      <c r="EK161" s="1"/>
      <c r="EL161" s="5"/>
      <c r="EM161" s="1"/>
      <c r="EN161" s="1"/>
      <c r="EO161" s="2"/>
      <c r="EP161" s="2"/>
      <c r="EQ161" s="2"/>
      <c r="ES161" s="796"/>
      <c r="EU161" s="290" t="e">
        <f>SUM(DO161:EK161)+BI161+SUMIF(#REF!,1,AS161:AX161)</f>
        <v>#REF!</v>
      </c>
      <c r="EV161" s="290" t="e">
        <f>SUM(DO161:EK161)+SUMIF(#REF!,1,AS161:AX161)+SUMIF(#REF!,1,BC161:BH161)+IF(IDENT!$R$19="NON",SUM('3-SA'!BA161:BB161),0)+IF(IDENT!$R$20="NON",SUM('3-SA'!CA161:CB161,'3-SA'!DA161:DL161),0)+IF(IDENT!$R$21="NON",SUM('3-SA'!BM161:BZ161),0)</f>
        <v>#REF!</v>
      </c>
    </row>
    <row r="162" spans="1:152" x14ac:dyDescent="0.25">
      <c r="A162" s="46"/>
      <c r="B162" s="263" t="s">
        <v>2126</v>
      </c>
      <c r="C162" s="263" t="s">
        <v>2126</v>
      </c>
      <c r="D162" s="300" t="s">
        <v>993</v>
      </c>
      <c r="E162" s="54" t="s">
        <v>2466</v>
      </c>
      <c r="F162" s="12"/>
      <c r="G162" s="12"/>
      <c r="H162" s="454"/>
      <c r="I162" s="1"/>
      <c r="J162" s="1"/>
      <c r="K162" s="1"/>
      <c r="L162" s="1"/>
      <c r="M162" s="1"/>
      <c r="N162" s="1"/>
      <c r="O162" s="1"/>
      <c r="P162" s="1"/>
      <c r="Q162" s="1"/>
      <c r="R162" s="1"/>
      <c r="S162" s="1"/>
      <c r="T162" s="1"/>
      <c r="U162" s="1"/>
      <c r="V162" s="1"/>
      <c r="W162" s="1"/>
      <c r="X162" s="1"/>
      <c r="Y162" s="1"/>
      <c r="Z162" s="1"/>
      <c r="AA162" s="1"/>
      <c r="AB162" s="1"/>
      <c r="AC162" s="1"/>
      <c r="AD162" s="2"/>
      <c r="AE162" s="1"/>
      <c r="AF162" s="1"/>
      <c r="AG162" s="1"/>
      <c r="AH162" s="1"/>
      <c r="AI162" s="1"/>
      <c r="AJ162" s="1"/>
      <c r="AK162" s="1"/>
      <c r="AL162" s="1"/>
      <c r="AM162" s="1"/>
      <c r="AN162" s="1"/>
      <c r="AO162" s="1"/>
      <c r="AP162" s="2"/>
      <c r="AQ162" s="2"/>
      <c r="AR162" s="5"/>
      <c r="AS162" s="27"/>
      <c r="AT162" s="5"/>
      <c r="AU162" s="27"/>
      <c r="AV162" s="5"/>
      <c r="AW162" s="27"/>
      <c r="AX162" s="7"/>
      <c r="AY162" s="27"/>
      <c r="AZ162" s="7"/>
      <c r="BA162" s="27"/>
      <c r="BB162" s="7"/>
      <c r="BC162" s="27"/>
      <c r="BD162" s="7"/>
      <c r="BE162" s="1"/>
      <c r="BF162" s="7"/>
      <c r="BG162" s="1"/>
      <c r="BH162" s="7"/>
      <c r="BI162" s="1"/>
      <c r="BJ162" s="7"/>
      <c r="BK162" s="1"/>
      <c r="BL162" s="7"/>
      <c r="BM162" s="1"/>
      <c r="BN162" s="7"/>
      <c r="BO162" s="1"/>
      <c r="BP162" s="7"/>
      <c r="BQ162" s="1"/>
      <c r="BR162" s="7"/>
      <c r="BS162" s="1"/>
      <c r="BT162" s="1"/>
      <c r="BU162" s="1"/>
      <c r="BV162" s="1"/>
      <c r="BW162" s="1"/>
      <c r="BX162" s="1"/>
      <c r="BY162" s="1"/>
      <c r="BZ162" s="7"/>
      <c r="CA162" s="1"/>
      <c r="CB162" s="7"/>
      <c r="CC162" s="1"/>
      <c r="CD162" s="7"/>
      <c r="CE162" s="1"/>
      <c r="CF162" s="7"/>
      <c r="CG162" s="1"/>
      <c r="CH162" s="7"/>
      <c r="CI162" s="1"/>
      <c r="CJ162" s="7"/>
      <c r="CK162" s="2"/>
      <c r="CL162" s="7"/>
      <c r="CM162" s="2"/>
      <c r="CN162" s="7"/>
      <c r="CO162" s="1"/>
      <c r="CP162" s="7"/>
      <c r="CQ162" s="2"/>
      <c r="CR162" s="7"/>
      <c r="CS162" s="1"/>
      <c r="CT162" s="7"/>
      <c r="CU162" s="1"/>
      <c r="CV162" s="7"/>
      <c r="CW162" s="1"/>
      <c r="CX162" s="7"/>
      <c r="CY162" s="2"/>
      <c r="CZ162" s="7"/>
      <c r="DA162" s="1"/>
      <c r="DB162" s="7"/>
      <c r="DC162" s="1"/>
      <c r="DD162" s="7"/>
      <c r="DE162" s="21"/>
      <c r="DF162" s="7"/>
      <c r="DG162" s="21"/>
      <c r="DH162" s="7"/>
      <c r="DI162" s="2"/>
      <c r="DJ162" s="7"/>
      <c r="DK162" s="47"/>
      <c r="DL162" s="7"/>
      <c r="DM162" s="1"/>
      <c r="DN162" s="7"/>
      <c r="DO162" s="35"/>
      <c r="DP162" s="1"/>
      <c r="DQ162" s="1"/>
      <c r="DR162" s="1"/>
      <c r="DS162" s="1"/>
      <c r="DT162" s="7"/>
      <c r="DU162" s="1"/>
      <c r="DV162" s="1"/>
      <c r="DW162" s="1"/>
      <c r="DX162" s="1"/>
      <c r="DY162" s="1"/>
      <c r="DZ162" s="7"/>
      <c r="EA162" s="1"/>
      <c r="EB162" s="1"/>
      <c r="EC162" s="1"/>
      <c r="ED162" s="1"/>
      <c r="EE162" s="1"/>
      <c r="EF162" s="1"/>
      <c r="EG162" s="1"/>
      <c r="EH162" s="1"/>
      <c r="EI162" s="1"/>
      <c r="EJ162" s="1"/>
      <c r="EK162" s="1"/>
      <c r="EL162" s="7"/>
      <c r="EM162" s="1"/>
      <c r="EN162" s="2"/>
      <c r="EO162" s="2"/>
      <c r="EP162" s="2"/>
      <c r="EQ162" s="2"/>
      <c r="ES162" s="796"/>
      <c r="EU162" s="290" t="e">
        <f>SUM(DO162:EK162)+BI162+SUMIF(#REF!,1,AS162:AX162)</f>
        <v>#REF!</v>
      </c>
      <c r="EV162" s="290" t="e">
        <f>SUM(DO162:EK162)+SUMIF(#REF!,1,AS162:AX162)+SUMIF(#REF!,1,BC162:BH162)+IF(IDENT!$R$19="NON",SUM('3-SA'!BA162:BB162),0)+IF(IDENT!$R$20="NON",SUM('3-SA'!CA162:CB162,'3-SA'!DA162:DL162),0)+IF(IDENT!$R$21="NON",SUM('3-SA'!BM162:BZ162),0)</f>
        <v>#REF!</v>
      </c>
    </row>
    <row r="163" spans="1:152" x14ac:dyDescent="0.25">
      <c r="A163" s="46"/>
      <c r="B163" s="263" t="s">
        <v>1902</v>
      </c>
      <c r="C163" s="263" t="s">
        <v>1902</v>
      </c>
      <c r="D163" s="300" t="s">
        <v>1902</v>
      </c>
      <c r="E163" s="54" t="s">
        <v>2301</v>
      </c>
      <c r="F163" s="12"/>
      <c r="G163" s="12"/>
      <c r="H163" s="454"/>
      <c r="I163" s="1"/>
      <c r="J163" s="1"/>
      <c r="K163" s="1"/>
      <c r="L163" s="1"/>
      <c r="M163" s="1"/>
      <c r="N163" s="1"/>
      <c r="O163" s="1"/>
      <c r="P163" s="1"/>
      <c r="Q163" s="1"/>
      <c r="R163" s="1"/>
      <c r="S163" s="1"/>
      <c r="T163" s="1"/>
      <c r="U163" s="1"/>
      <c r="V163" s="1"/>
      <c r="W163" s="1"/>
      <c r="X163" s="1"/>
      <c r="Y163" s="1"/>
      <c r="Z163" s="1"/>
      <c r="AA163" s="1"/>
      <c r="AB163" s="1"/>
      <c r="AC163" s="1"/>
      <c r="AD163" s="2"/>
      <c r="AE163" s="1"/>
      <c r="AF163" s="1"/>
      <c r="AG163" s="1"/>
      <c r="AH163" s="1"/>
      <c r="AI163" s="1"/>
      <c r="AJ163" s="1"/>
      <c r="AK163" s="1"/>
      <c r="AL163" s="1"/>
      <c r="AM163" s="1"/>
      <c r="AN163" s="1"/>
      <c r="AO163" s="1"/>
      <c r="AP163" s="2"/>
      <c r="AQ163" s="2"/>
      <c r="AR163" s="5"/>
      <c r="AS163" s="27"/>
      <c r="AT163" s="5"/>
      <c r="AU163" s="27"/>
      <c r="AV163" s="5"/>
      <c r="AW163" s="27"/>
      <c r="AX163" s="5"/>
      <c r="AY163" s="27"/>
      <c r="AZ163" s="5"/>
      <c r="BA163" s="27"/>
      <c r="BB163" s="5"/>
      <c r="BC163" s="27"/>
      <c r="BD163" s="5"/>
      <c r="BE163" s="1"/>
      <c r="BF163" s="5"/>
      <c r="BG163" s="1"/>
      <c r="BH163" s="5"/>
      <c r="BI163" s="1"/>
      <c r="BJ163" s="5"/>
      <c r="BK163" s="1"/>
      <c r="BL163" s="5"/>
      <c r="BM163" s="1"/>
      <c r="BN163" s="5"/>
      <c r="BO163" s="1"/>
      <c r="BP163" s="5"/>
      <c r="BQ163" s="1"/>
      <c r="BR163" s="5"/>
      <c r="BS163" s="2"/>
      <c r="BT163" s="2"/>
      <c r="BU163" s="1"/>
      <c r="BV163" s="1"/>
      <c r="BW163" s="1"/>
      <c r="BX163" s="1"/>
      <c r="BY163" s="1"/>
      <c r="BZ163" s="5"/>
      <c r="CA163" s="1"/>
      <c r="CB163" s="5"/>
      <c r="CC163" s="1"/>
      <c r="CD163" s="5"/>
      <c r="CE163" s="1"/>
      <c r="CF163" s="5"/>
      <c r="CG163" s="1"/>
      <c r="CH163" s="5"/>
      <c r="CI163" s="1"/>
      <c r="CJ163" s="5"/>
      <c r="CK163" s="2"/>
      <c r="CL163" s="5"/>
      <c r="CM163" s="2"/>
      <c r="CN163" s="5"/>
      <c r="CO163" s="1"/>
      <c r="CP163" s="5"/>
      <c r="CQ163" s="2"/>
      <c r="CR163" s="5"/>
      <c r="CS163" s="1"/>
      <c r="CT163" s="5"/>
      <c r="CU163" s="1"/>
      <c r="CV163" s="5"/>
      <c r="CW163" s="1"/>
      <c r="CX163" s="5"/>
      <c r="CY163" s="2"/>
      <c r="CZ163" s="5"/>
      <c r="DA163" s="1"/>
      <c r="DB163" s="5"/>
      <c r="DC163" s="1"/>
      <c r="DD163" s="5"/>
      <c r="DE163" s="1"/>
      <c r="DF163" s="5"/>
      <c r="DG163" s="27"/>
      <c r="DH163" s="5"/>
      <c r="DI163" s="1"/>
      <c r="DJ163" s="5"/>
      <c r="DK163" s="47"/>
      <c r="DL163" s="5"/>
      <c r="DM163" s="47"/>
      <c r="DN163" s="5"/>
      <c r="DO163" s="35"/>
      <c r="DP163" s="1"/>
      <c r="DQ163" s="1"/>
      <c r="DR163" s="1"/>
      <c r="DS163" s="1"/>
      <c r="DT163" s="5"/>
      <c r="DU163" s="1"/>
      <c r="DV163" s="1"/>
      <c r="DW163" s="1"/>
      <c r="DX163" s="1"/>
      <c r="DY163" s="1"/>
      <c r="DZ163" s="5"/>
      <c r="EA163" s="1"/>
      <c r="EB163" s="1"/>
      <c r="EC163" s="1"/>
      <c r="ED163" s="1"/>
      <c r="EE163" s="1"/>
      <c r="EF163" s="1"/>
      <c r="EG163" s="1"/>
      <c r="EH163" s="1"/>
      <c r="EI163" s="1"/>
      <c r="EJ163" s="1"/>
      <c r="EK163" s="1"/>
      <c r="EL163" s="5"/>
      <c r="EM163" s="1"/>
      <c r="EN163" s="1"/>
      <c r="EO163" s="2"/>
      <c r="EP163" s="2"/>
      <c r="EQ163" s="2"/>
      <c r="ES163" s="796"/>
      <c r="EU163" s="290" t="e">
        <f>SUM(DO163:EK163)+BI163+SUMIF(#REF!,1,AS163:AX163)</f>
        <v>#REF!</v>
      </c>
      <c r="EV163" s="290" t="e">
        <f>SUM(DO163:EK163)+SUMIF(#REF!,1,AS163:AX163)+SUMIF(#REF!,1,BC163:BH163)+IF(IDENT!$R$19="NON",SUM('3-SA'!BA163:BB163),0)+IF(IDENT!$R$20="NON",SUM('3-SA'!CA163:CB163,'3-SA'!DA163:DL163),0)+IF(IDENT!$R$21="NON",SUM('3-SA'!BM163:BZ163),0)</f>
        <v>#REF!</v>
      </c>
    </row>
    <row r="164" spans="1:152" x14ac:dyDescent="0.25">
      <c r="A164" s="46"/>
      <c r="B164" s="263" t="s">
        <v>1903</v>
      </c>
      <c r="C164" s="263" t="s">
        <v>1903</v>
      </c>
      <c r="D164" s="300" t="s">
        <v>1903</v>
      </c>
      <c r="E164" s="54" t="s">
        <v>1785</v>
      </c>
      <c r="F164" s="12"/>
      <c r="G164" s="12"/>
      <c r="H164" s="454"/>
      <c r="I164" s="1"/>
      <c r="J164" s="1"/>
      <c r="K164" s="1"/>
      <c r="L164" s="1"/>
      <c r="M164" s="1"/>
      <c r="N164" s="1"/>
      <c r="O164" s="1"/>
      <c r="P164" s="1"/>
      <c r="Q164" s="1"/>
      <c r="R164" s="1"/>
      <c r="S164" s="1"/>
      <c r="T164" s="1"/>
      <c r="U164" s="1"/>
      <c r="V164" s="1"/>
      <c r="W164" s="1"/>
      <c r="X164" s="1"/>
      <c r="Y164" s="1"/>
      <c r="Z164" s="1"/>
      <c r="AA164" s="1"/>
      <c r="AB164" s="1"/>
      <c r="AC164" s="1"/>
      <c r="AD164" s="2"/>
      <c r="AE164" s="1"/>
      <c r="AF164" s="1"/>
      <c r="AG164" s="1"/>
      <c r="AH164" s="1"/>
      <c r="AI164" s="1"/>
      <c r="AJ164" s="1"/>
      <c r="AK164" s="1"/>
      <c r="AL164" s="1"/>
      <c r="AM164" s="1"/>
      <c r="AN164" s="1"/>
      <c r="AO164" s="1"/>
      <c r="AP164" s="2"/>
      <c r="AQ164" s="2"/>
      <c r="AR164" s="5"/>
      <c r="AS164" s="27"/>
      <c r="AT164" s="5"/>
      <c r="AU164" s="27"/>
      <c r="AV164" s="5"/>
      <c r="AW164" s="27"/>
      <c r="AX164" s="5"/>
      <c r="AY164" s="27"/>
      <c r="AZ164" s="5"/>
      <c r="BA164" s="27"/>
      <c r="BB164" s="5"/>
      <c r="BC164" s="27"/>
      <c r="BD164" s="5"/>
      <c r="BE164" s="1"/>
      <c r="BF164" s="5"/>
      <c r="BG164" s="1"/>
      <c r="BH164" s="5"/>
      <c r="BI164" s="27"/>
      <c r="BJ164" s="5"/>
      <c r="BK164" s="1"/>
      <c r="BL164" s="5"/>
      <c r="BM164" s="1"/>
      <c r="BN164" s="5"/>
      <c r="BO164" s="1"/>
      <c r="BP164" s="5"/>
      <c r="BQ164" s="1"/>
      <c r="BR164" s="5"/>
      <c r="BS164" s="2"/>
      <c r="BT164" s="1"/>
      <c r="BU164" s="1"/>
      <c r="BV164" s="2"/>
      <c r="BW164" s="1"/>
      <c r="BX164" s="1"/>
      <c r="BY164" s="2"/>
      <c r="BZ164" s="5"/>
      <c r="CA164" s="1"/>
      <c r="CB164" s="5"/>
      <c r="CC164" s="1"/>
      <c r="CD164" s="5"/>
      <c r="CE164" s="1"/>
      <c r="CF164" s="5"/>
      <c r="CG164" s="1"/>
      <c r="CH164" s="5"/>
      <c r="CI164" s="1"/>
      <c r="CJ164" s="5"/>
      <c r="CK164" s="2"/>
      <c r="CL164" s="5"/>
      <c r="CM164" s="2"/>
      <c r="CN164" s="5"/>
      <c r="CO164" s="1"/>
      <c r="CP164" s="5"/>
      <c r="CQ164" s="2"/>
      <c r="CR164" s="5"/>
      <c r="CS164" s="1"/>
      <c r="CT164" s="5"/>
      <c r="CU164" s="1"/>
      <c r="CV164" s="5"/>
      <c r="CW164" s="1"/>
      <c r="CX164" s="5"/>
      <c r="CY164" s="2"/>
      <c r="CZ164" s="5"/>
      <c r="DA164" s="1"/>
      <c r="DB164" s="5"/>
      <c r="DC164" s="1"/>
      <c r="DD164" s="5"/>
      <c r="DE164" s="1"/>
      <c r="DF164" s="5"/>
      <c r="DG164" s="1"/>
      <c r="DH164" s="5"/>
      <c r="DI164" s="2"/>
      <c r="DJ164" s="5"/>
      <c r="DK164" s="47"/>
      <c r="DL164" s="5"/>
      <c r="DM164" s="47"/>
      <c r="DN164" s="5"/>
      <c r="DO164" s="35"/>
      <c r="DP164" s="1"/>
      <c r="DQ164" s="1"/>
      <c r="DR164" s="1"/>
      <c r="DS164" s="1"/>
      <c r="DT164" s="5"/>
      <c r="DU164" s="1"/>
      <c r="DV164" s="1"/>
      <c r="DW164" s="1"/>
      <c r="DX164" s="1"/>
      <c r="DY164" s="1"/>
      <c r="DZ164" s="5"/>
      <c r="EA164" s="47"/>
      <c r="EB164" s="1"/>
      <c r="EC164" s="1"/>
      <c r="ED164" s="1"/>
      <c r="EE164" s="1"/>
      <c r="EF164" s="1"/>
      <c r="EG164" s="1"/>
      <c r="EH164" s="1"/>
      <c r="EI164" s="1"/>
      <c r="EJ164" s="1"/>
      <c r="EK164" s="1"/>
      <c r="EL164" s="5"/>
      <c r="EM164" s="1"/>
      <c r="EN164" s="1"/>
      <c r="EO164" s="2"/>
      <c r="EP164" s="2"/>
      <c r="EQ164" s="2"/>
      <c r="ES164" s="796"/>
      <c r="EU164" s="290" t="e">
        <f>SUM(DO164:EK164)+BI164+SUMIF(#REF!,1,AS164:AX164)</f>
        <v>#REF!</v>
      </c>
      <c r="EV164" s="290" t="e">
        <f>SUM(DO164:EK164)+SUMIF(#REF!,1,AS164:AX164)+SUMIF(#REF!,1,BC164:BH164)+IF(IDENT!$R$19="NON",SUM('3-SA'!BA164:BB164),0)+IF(IDENT!$R$20="NON",SUM('3-SA'!CA164:CB164,'3-SA'!DA164:DL164),0)+IF(IDENT!$R$21="NON",SUM('3-SA'!BM164:BZ164),0)</f>
        <v>#REF!</v>
      </c>
    </row>
    <row r="165" spans="1:152" x14ac:dyDescent="0.25">
      <c r="A165" s="46"/>
      <c r="B165" s="263" t="s">
        <v>2126</v>
      </c>
      <c r="C165" s="263" t="s">
        <v>2126</v>
      </c>
      <c r="D165" s="300" t="s">
        <v>2296</v>
      </c>
      <c r="E165" s="54" t="s">
        <v>303</v>
      </c>
      <c r="F165" s="12"/>
      <c r="G165" s="12"/>
      <c r="H165" s="454"/>
      <c r="I165" s="1"/>
      <c r="J165" s="1"/>
      <c r="K165" s="1"/>
      <c r="L165" s="1"/>
      <c r="M165" s="1"/>
      <c r="N165" s="1"/>
      <c r="O165" s="1"/>
      <c r="P165" s="1"/>
      <c r="Q165" s="1"/>
      <c r="R165" s="1"/>
      <c r="S165" s="1"/>
      <c r="T165" s="1"/>
      <c r="U165" s="1"/>
      <c r="V165" s="1"/>
      <c r="W165" s="1"/>
      <c r="X165" s="1"/>
      <c r="Y165" s="1"/>
      <c r="Z165" s="1"/>
      <c r="AA165" s="1"/>
      <c r="AB165" s="1"/>
      <c r="AC165" s="1"/>
      <c r="AD165" s="2"/>
      <c r="AE165" s="1"/>
      <c r="AF165" s="1"/>
      <c r="AG165" s="1"/>
      <c r="AH165" s="1"/>
      <c r="AI165" s="1"/>
      <c r="AJ165" s="1"/>
      <c r="AK165" s="1"/>
      <c r="AL165" s="1"/>
      <c r="AM165" s="1"/>
      <c r="AN165" s="1"/>
      <c r="AO165" s="1"/>
      <c r="AP165" s="2"/>
      <c r="AQ165" s="2"/>
      <c r="AR165" s="5"/>
      <c r="AS165" s="27"/>
      <c r="AT165" s="5"/>
      <c r="AU165" s="27"/>
      <c r="AV165" s="5"/>
      <c r="AW165" s="27"/>
      <c r="AX165" s="7"/>
      <c r="AY165" s="27"/>
      <c r="AZ165" s="7"/>
      <c r="BA165" s="27"/>
      <c r="BB165" s="7"/>
      <c r="BC165" s="27"/>
      <c r="BD165" s="7"/>
      <c r="BE165" s="1"/>
      <c r="BF165" s="7"/>
      <c r="BG165" s="1"/>
      <c r="BH165" s="7"/>
      <c r="BI165" s="1"/>
      <c r="BJ165" s="7"/>
      <c r="BK165" s="1"/>
      <c r="BL165" s="7"/>
      <c r="BM165" s="1"/>
      <c r="BN165" s="7"/>
      <c r="BO165" s="1"/>
      <c r="BP165" s="7"/>
      <c r="BQ165" s="1"/>
      <c r="BR165" s="7"/>
      <c r="BS165" s="1"/>
      <c r="BT165" s="1"/>
      <c r="BU165" s="1"/>
      <c r="BV165" s="1"/>
      <c r="BW165" s="1"/>
      <c r="BX165" s="1"/>
      <c r="BY165" s="1"/>
      <c r="BZ165" s="7"/>
      <c r="CA165" s="1"/>
      <c r="CB165" s="7"/>
      <c r="CC165" s="1"/>
      <c r="CD165" s="7"/>
      <c r="CE165" s="1"/>
      <c r="CF165" s="7"/>
      <c r="CG165" s="1"/>
      <c r="CH165" s="7"/>
      <c r="CI165" s="1"/>
      <c r="CJ165" s="7"/>
      <c r="CK165" s="2"/>
      <c r="CL165" s="7"/>
      <c r="CM165" s="2"/>
      <c r="CN165" s="7"/>
      <c r="CO165" s="1"/>
      <c r="CP165" s="7"/>
      <c r="CQ165" s="2"/>
      <c r="CR165" s="7"/>
      <c r="CS165" s="1"/>
      <c r="CT165" s="7"/>
      <c r="CU165" s="1"/>
      <c r="CV165" s="7"/>
      <c r="CW165" s="1"/>
      <c r="CX165" s="7"/>
      <c r="CY165" s="2"/>
      <c r="CZ165" s="7"/>
      <c r="DA165" s="1"/>
      <c r="DB165" s="7"/>
      <c r="DC165" s="1"/>
      <c r="DD165" s="7"/>
      <c r="DE165" s="21"/>
      <c r="DF165" s="7"/>
      <c r="DG165" s="21"/>
      <c r="DH165" s="7"/>
      <c r="DI165" s="2"/>
      <c r="DJ165" s="7"/>
      <c r="DK165" s="47"/>
      <c r="DL165" s="7"/>
      <c r="DM165" s="1"/>
      <c r="DN165" s="7"/>
      <c r="DO165" s="35"/>
      <c r="DP165" s="1"/>
      <c r="DQ165" s="1"/>
      <c r="DR165" s="1"/>
      <c r="DS165" s="1"/>
      <c r="DT165" s="7"/>
      <c r="DU165" s="1"/>
      <c r="DV165" s="1"/>
      <c r="DW165" s="1"/>
      <c r="DX165" s="1"/>
      <c r="DY165" s="1"/>
      <c r="DZ165" s="7"/>
      <c r="EA165" s="1"/>
      <c r="EB165" s="1"/>
      <c r="EC165" s="1"/>
      <c r="ED165" s="1"/>
      <c r="EE165" s="1"/>
      <c r="EF165" s="1"/>
      <c r="EG165" s="1"/>
      <c r="EH165" s="1"/>
      <c r="EI165" s="1"/>
      <c r="EJ165" s="1"/>
      <c r="EK165" s="1"/>
      <c r="EL165" s="7"/>
      <c r="EM165" s="1"/>
      <c r="EN165" s="2"/>
      <c r="EO165" s="2"/>
      <c r="EP165" s="2"/>
      <c r="EQ165" s="2"/>
      <c r="ES165" s="796"/>
      <c r="EU165" s="290" t="e">
        <f>SUM(DO165:EK165)+BI165+SUMIF(#REF!,1,AS165:AX165)</f>
        <v>#REF!</v>
      </c>
      <c r="EV165" s="290" t="e">
        <f>SUM(DO165:EK165)+SUMIF(#REF!,1,AS165:AX165)+SUMIF(#REF!,1,BC165:BH165)+IF(IDENT!$R$19="NON",SUM('3-SA'!BA165:BB165),0)+IF(IDENT!$R$20="NON",SUM('3-SA'!CA165:CB165,'3-SA'!DA165:DL165),0)+IF(IDENT!$R$21="NON",SUM('3-SA'!BM165:BZ165),0)</f>
        <v>#REF!</v>
      </c>
    </row>
    <row r="166" spans="1:152" x14ac:dyDescent="0.25">
      <c r="A166" s="46"/>
      <c r="B166" s="263" t="s">
        <v>1903</v>
      </c>
      <c r="C166" s="263" t="s">
        <v>1903</v>
      </c>
      <c r="D166" s="54">
        <v>6223</v>
      </c>
      <c r="E166" s="54" t="s">
        <v>1665</v>
      </c>
      <c r="F166" s="12"/>
      <c r="G166" s="12"/>
      <c r="H166" s="454"/>
      <c r="I166" s="1"/>
      <c r="J166" s="1"/>
      <c r="K166" s="1"/>
      <c r="L166" s="1"/>
      <c r="M166" s="1"/>
      <c r="N166" s="1"/>
      <c r="O166" s="1"/>
      <c r="P166" s="1"/>
      <c r="Q166" s="1"/>
      <c r="R166" s="1"/>
      <c r="S166" s="1"/>
      <c r="T166" s="1"/>
      <c r="U166" s="1"/>
      <c r="V166" s="1"/>
      <c r="W166" s="1"/>
      <c r="X166" s="1"/>
      <c r="Y166" s="1"/>
      <c r="Z166" s="1"/>
      <c r="AA166" s="1"/>
      <c r="AB166" s="1"/>
      <c r="AC166" s="1"/>
      <c r="AD166" s="2"/>
      <c r="AE166" s="1"/>
      <c r="AF166" s="1"/>
      <c r="AG166" s="1"/>
      <c r="AH166" s="1"/>
      <c r="AI166" s="1"/>
      <c r="AJ166" s="1"/>
      <c r="AK166" s="1"/>
      <c r="AL166" s="1"/>
      <c r="AM166" s="1"/>
      <c r="AN166" s="1"/>
      <c r="AO166" s="1"/>
      <c r="AP166" s="2"/>
      <c r="AQ166" s="2"/>
      <c r="AR166" s="5"/>
      <c r="AS166" s="27"/>
      <c r="AT166" s="5"/>
      <c r="AU166" s="27"/>
      <c r="AV166" s="5"/>
      <c r="AW166" s="27"/>
      <c r="AX166" s="5"/>
      <c r="AY166" s="27"/>
      <c r="AZ166" s="5"/>
      <c r="BA166" s="27"/>
      <c r="BB166" s="5"/>
      <c r="BC166" s="27"/>
      <c r="BD166" s="5"/>
      <c r="BE166" s="1"/>
      <c r="BF166" s="5"/>
      <c r="BG166" s="1"/>
      <c r="BH166" s="5"/>
      <c r="BI166" s="27"/>
      <c r="BJ166" s="5"/>
      <c r="BK166" s="1"/>
      <c r="BL166" s="5"/>
      <c r="BM166" s="1"/>
      <c r="BN166" s="5"/>
      <c r="BO166" s="1"/>
      <c r="BP166" s="5"/>
      <c r="BQ166" s="1"/>
      <c r="BR166" s="5"/>
      <c r="BS166" s="2"/>
      <c r="BT166" s="1"/>
      <c r="BU166" s="1"/>
      <c r="BV166" s="2"/>
      <c r="BW166" s="1"/>
      <c r="BX166" s="2"/>
      <c r="BY166" s="2"/>
      <c r="BZ166" s="5"/>
      <c r="CA166" s="1"/>
      <c r="CB166" s="5"/>
      <c r="CC166" s="1"/>
      <c r="CD166" s="5"/>
      <c r="CE166" s="1"/>
      <c r="CF166" s="5"/>
      <c r="CG166" s="1"/>
      <c r="CH166" s="5"/>
      <c r="CI166" s="1"/>
      <c r="CJ166" s="5"/>
      <c r="CK166" s="2"/>
      <c r="CL166" s="5"/>
      <c r="CM166" s="2"/>
      <c r="CN166" s="5"/>
      <c r="CO166" s="1"/>
      <c r="CP166" s="5"/>
      <c r="CQ166" s="2"/>
      <c r="CR166" s="5"/>
      <c r="CS166" s="1"/>
      <c r="CT166" s="5"/>
      <c r="CU166" s="1"/>
      <c r="CV166" s="5"/>
      <c r="CW166" s="1"/>
      <c r="CX166" s="5"/>
      <c r="CY166" s="2"/>
      <c r="CZ166" s="5"/>
      <c r="DA166" s="1"/>
      <c r="DB166" s="5"/>
      <c r="DC166" s="1"/>
      <c r="DD166" s="5"/>
      <c r="DE166" s="1"/>
      <c r="DF166" s="5"/>
      <c r="DG166" s="21"/>
      <c r="DH166" s="5"/>
      <c r="DI166" s="2"/>
      <c r="DJ166" s="5"/>
      <c r="DK166" s="47"/>
      <c r="DL166" s="5"/>
      <c r="DM166" s="47"/>
      <c r="DN166" s="5"/>
      <c r="DO166" s="2"/>
      <c r="DP166" s="1"/>
      <c r="DQ166" s="1"/>
      <c r="DR166" s="1"/>
      <c r="DS166" s="1"/>
      <c r="DT166" s="5"/>
      <c r="DU166" s="1"/>
      <c r="DV166" s="1"/>
      <c r="DW166" s="1"/>
      <c r="DX166" s="1"/>
      <c r="DY166" s="1"/>
      <c r="DZ166" s="5"/>
      <c r="EA166" s="47"/>
      <c r="EB166" s="1"/>
      <c r="EC166" s="1"/>
      <c r="ED166" s="1"/>
      <c r="EE166" s="1"/>
      <c r="EF166" s="1"/>
      <c r="EG166" s="1"/>
      <c r="EH166" s="1"/>
      <c r="EI166" s="1"/>
      <c r="EJ166" s="1"/>
      <c r="EK166" s="1"/>
      <c r="EL166" s="5"/>
      <c r="EM166" s="1"/>
      <c r="EN166" s="1"/>
      <c r="EO166" s="2"/>
      <c r="EP166" s="2"/>
      <c r="EQ166" s="2"/>
      <c r="ES166" s="796"/>
      <c r="EU166" s="290" t="e">
        <f>SUM(DO166:EK166)+BI166+SUMIF(#REF!,1,AS166:AX166)</f>
        <v>#REF!</v>
      </c>
      <c r="EV166" s="290" t="e">
        <f>SUM(DO166:EK166)+SUMIF(#REF!,1,AS166:AX166)+SUMIF(#REF!,1,BC166:BH166)+IF(IDENT!$R$19="NON",SUM('3-SA'!BA166:BB166),0)+IF(IDENT!$R$20="NON",SUM('3-SA'!CA166:CB166,'3-SA'!DA166:DL166),0)+IF(IDENT!$R$21="NON",SUM('3-SA'!BM166:BZ166),0)</f>
        <v>#REF!</v>
      </c>
    </row>
    <row r="167" spans="1:152" x14ac:dyDescent="0.25">
      <c r="A167" s="46"/>
      <c r="B167" s="263" t="s">
        <v>2126</v>
      </c>
      <c r="C167" s="263" t="s">
        <v>2126</v>
      </c>
      <c r="D167" s="54" t="s">
        <v>1165</v>
      </c>
      <c r="E167" s="54" t="s">
        <v>2297</v>
      </c>
      <c r="F167" s="12"/>
      <c r="G167" s="12"/>
      <c r="H167" s="454"/>
      <c r="I167" s="1"/>
      <c r="J167" s="1"/>
      <c r="K167" s="1"/>
      <c r="L167" s="1"/>
      <c r="M167" s="1"/>
      <c r="N167" s="1"/>
      <c r="O167" s="1"/>
      <c r="P167" s="1"/>
      <c r="Q167" s="1"/>
      <c r="R167" s="1"/>
      <c r="S167" s="1"/>
      <c r="T167" s="1"/>
      <c r="U167" s="1"/>
      <c r="V167" s="1"/>
      <c r="W167" s="1"/>
      <c r="X167" s="1"/>
      <c r="Y167" s="1"/>
      <c r="Z167" s="1"/>
      <c r="AA167" s="1"/>
      <c r="AB167" s="1"/>
      <c r="AC167" s="1"/>
      <c r="AD167" s="2"/>
      <c r="AE167" s="1"/>
      <c r="AF167" s="1"/>
      <c r="AG167" s="1"/>
      <c r="AH167" s="1"/>
      <c r="AI167" s="1"/>
      <c r="AJ167" s="1"/>
      <c r="AK167" s="1"/>
      <c r="AL167" s="1"/>
      <c r="AM167" s="1"/>
      <c r="AN167" s="1"/>
      <c r="AO167" s="1"/>
      <c r="AP167" s="2"/>
      <c r="AQ167" s="2"/>
      <c r="AR167" s="5"/>
      <c r="AS167" s="27"/>
      <c r="AT167" s="5"/>
      <c r="AU167" s="27"/>
      <c r="AV167" s="5"/>
      <c r="AW167" s="27"/>
      <c r="AX167" s="7"/>
      <c r="AY167" s="27"/>
      <c r="AZ167" s="7"/>
      <c r="BA167" s="27"/>
      <c r="BB167" s="7"/>
      <c r="BC167" s="27"/>
      <c r="BD167" s="7"/>
      <c r="BE167" s="1"/>
      <c r="BF167" s="7"/>
      <c r="BG167" s="1"/>
      <c r="BH167" s="7"/>
      <c r="BI167" s="1"/>
      <c r="BJ167" s="7"/>
      <c r="BK167" s="1"/>
      <c r="BL167" s="7"/>
      <c r="BM167" s="1"/>
      <c r="BN167" s="7"/>
      <c r="BO167" s="1"/>
      <c r="BP167" s="7"/>
      <c r="BQ167" s="1"/>
      <c r="BR167" s="7"/>
      <c r="BS167" s="1"/>
      <c r="BT167" s="1"/>
      <c r="BU167" s="1"/>
      <c r="BV167" s="1"/>
      <c r="BW167" s="1"/>
      <c r="BX167" s="1"/>
      <c r="BY167" s="1"/>
      <c r="BZ167" s="7"/>
      <c r="CA167" s="1"/>
      <c r="CB167" s="7"/>
      <c r="CC167" s="1"/>
      <c r="CD167" s="7"/>
      <c r="CE167" s="1"/>
      <c r="CF167" s="7"/>
      <c r="CG167" s="1"/>
      <c r="CH167" s="7"/>
      <c r="CI167" s="1"/>
      <c r="CJ167" s="7"/>
      <c r="CK167" s="2"/>
      <c r="CL167" s="7"/>
      <c r="CM167" s="2"/>
      <c r="CN167" s="7"/>
      <c r="CO167" s="1"/>
      <c r="CP167" s="7"/>
      <c r="CQ167" s="2"/>
      <c r="CR167" s="7"/>
      <c r="CS167" s="1"/>
      <c r="CT167" s="7"/>
      <c r="CU167" s="1"/>
      <c r="CV167" s="7"/>
      <c r="CW167" s="1"/>
      <c r="CX167" s="7"/>
      <c r="CY167" s="2"/>
      <c r="CZ167" s="7"/>
      <c r="DA167" s="1"/>
      <c r="DB167" s="7"/>
      <c r="DC167" s="1"/>
      <c r="DD167" s="7"/>
      <c r="DE167" s="21"/>
      <c r="DF167" s="7"/>
      <c r="DG167" s="21"/>
      <c r="DH167" s="7"/>
      <c r="DI167" s="2"/>
      <c r="DJ167" s="7"/>
      <c r="DK167" s="47"/>
      <c r="DL167" s="7"/>
      <c r="DM167" s="1"/>
      <c r="DN167" s="7"/>
      <c r="DO167" s="35"/>
      <c r="DP167" s="1"/>
      <c r="DQ167" s="1"/>
      <c r="DR167" s="1"/>
      <c r="DS167" s="1"/>
      <c r="DT167" s="7"/>
      <c r="DU167" s="1"/>
      <c r="DV167" s="1"/>
      <c r="DW167" s="1"/>
      <c r="DX167" s="1"/>
      <c r="DY167" s="1"/>
      <c r="DZ167" s="7"/>
      <c r="EA167" s="1"/>
      <c r="EB167" s="1"/>
      <c r="EC167" s="1"/>
      <c r="ED167" s="1"/>
      <c r="EE167" s="1"/>
      <c r="EF167" s="1"/>
      <c r="EG167" s="1"/>
      <c r="EH167" s="1"/>
      <c r="EI167" s="1"/>
      <c r="EJ167" s="1"/>
      <c r="EK167" s="1"/>
      <c r="EL167" s="7"/>
      <c r="EM167" s="1"/>
      <c r="EN167" s="2"/>
      <c r="EO167" s="2"/>
      <c r="EP167" s="2"/>
      <c r="EQ167" s="2"/>
      <c r="ES167" s="796"/>
      <c r="EU167" s="290" t="e">
        <f>SUM(DO167:EK167)+BI167+SUMIF(#REF!,1,AS167:AX167)</f>
        <v>#REF!</v>
      </c>
      <c r="EV167" s="290" t="e">
        <f>SUM(DO167:EK167)+SUMIF(#REF!,1,AS167:AX167)+SUMIF(#REF!,1,BC167:BH167)+IF(IDENT!$R$19="NON",SUM('3-SA'!BA167:BB167),0)+IF(IDENT!$R$20="NON",SUM('3-SA'!CA167:CB167,'3-SA'!DA167:DL167),0)+IF(IDENT!$R$21="NON",SUM('3-SA'!BM167:BZ167),0)</f>
        <v>#REF!</v>
      </c>
    </row>
    <row r="168" spans="1:152" x14ac:dyDescent="0.25">
      <c r="A168" s="46"/>
      <c r="B168" s="263" t="s">
        <v>757</v>
      </c>
      <c r="C168" s="263" t="s">
        <v>1044</v>
      </c>
      <c r="D168" s="305" t="s">
        <v>587</v>
      </c>
      <c r="E168" s="54" t="s">
        <v>2229</v>
      </c>
      <c r="F168" s="12"/>
      <c r="G168" s="12"/>
      <c r="H168" s="454"/>
      <c r="I168" s="2"/>
      <c r="J168" s="2"/>
      <c r="K168" s="81" t="e">
        <f>IF(#REF!=1,$F$168,0)</f>
        <v>#REF!</v>
      </c>
      <c r="L168" s="2"/>
      <c r="M168" s="81" t="e">
        <f>IF(#REF!=1,$F$168,0)</f>
        <v>#REF!</v>
      </c>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5"/>
      <c r="AS168" s="2"/>
      <c r="AT168" s="5"/>
      <c r="AU168" s="2"/>
      <c r="AV168" s="5"/>
      <c r="AW168" s="2"/>
      <c r="AX168" s="5"/>
      <c r="AY168" s="2"/>
      <c r="AZ168" s="5"/>
      <c r="BA168" s="2"/>
      <c r="BB168" s="5"/>
      <c r="BC168" s="2"/>
      <c r="BD168" s="5"/>
      <c r="BE168" s="2"/>
      <c r="BF168" s="5"/>
      <c r="BG168" s="2"/>
      <c r="BH168" s="5"/>
      <c r="BI168" s="2"/>
      <c r="BJ168" s="5"/>
      <c r="BK168" s="2"/>
      <c r="BL168" s="5"/>
      <c r="BM168" s="2"/>
      <c r="BN168" s="5"/>
      <c r="BO168" s="2"/>
      <c r="BP168" s="5"/>
      <c r="BQ168" s="2"/>
      <c r="BR168" s="5"/>
      <c r="BS168" s="2"/>
      <c r="BT168" s="2"/>
      <c r="BU168" s="2"/>
      <c r="BV168" s="2"/>
      <c r="BW168" s="2"/>
      <c r="BX168" s="2"/>
      <c r="BY168" s="2"/>
      <c r="BZ168" s="5"/>
      <c r="CA168" s="2"/>
      <c r="CB168" s="5"/>
      <c r="CC168" s="2"/>
      <c r="CD168" s="5"/>
      <c r="CE168" s="2"/>
      <c r="CF168" s="5"/>
      <c r="CG168" s="2"/>
      <c r="CH168" s="5"/>
      <c r="CI168" s="2"/>
      <c r="CJ168" s="5"/>
      <c r="CK168" s="2"/>
      <c r="CL168" s="5"/>
      <c r="CM168" s="2"/>
      <c r="CN168" s="5"/>
      <c r="CO168" s="2"/>
      <c r="CP168" s="5"/>
      <c r="CQ168" s="2"/>
      <c r="CR168" s="5"/>
      <c r="CS168" s="2"/>
      <c r="CT168" s="5"/>
      <c r="CU168" s="2"/>
      <c r="CV168" s="5"/>
      <c r="CW168" s="2"/>
      <c r="CX168" s="5"/>
      <c r="CY168" s="2"/>
      <c r="CZ168" s="5"/>
      <c r="DA168" s="2"/>
      <c r="DB168" s="5"/>
      <c r="DC168" s="2"/>
      <c r="DD168" s="5"/>
      <c r="DE168" s="2"/>
      <c r="DF168" s="5"/>
      <c r="DG168" s="21"/>
      <c r="DH168" s="5"/>
      <c r="DI168" s="2"/>
      <c r="DJ168" s="5"/>
      <c r="DK168" s="35"/>
      <c r="DL168" s="5"/>
      <c r="DM168" s="35"/>
      <c r="DN168" s="5"/>
      <c r="DO168" s="2"/>
      <c r="DP168" s="2"/>
      <c r="DQ168" s="2"/>
      <c r="DR168" s="2"/>
      <c r="DS168" s="2"/>
      <c r="DT168" s="5"/>
      <c r="DU168" s="2"/>
      <c r="DV168" s="2"/>
      <c r="DW168" s="2"/>
      <c r="DX168" s="2"/>
      <c r="DY168" s="2"/>
      <c r="DZ168" s="5"/>
      <c r="EA168" s="2"/>
      <c r="EB168" s="2"/>
      <c r="EC168" s="2"/>
      <c r="ED168" s="2"/>
      <c r="EE168" s="2"/>
      <c r="EF168" s="2"/>
      <c r="EG168" s="2"/>
      <c r="EH168" s="2"/>
      <c r="EI168" s="2"/>
      <c r="EJ168" s="2"/>
      <c r="EK168" s="2"/>
      <c r="EL168" s="5"/>
      <c r="EM168" s="2"/>
      <c r="EN168" s="2"/>
      <c r="EO168" s="2"/>
      <c r="EP168" s="2"/>
      <c r="EQ168" s="2"/>
      <c r="ES168" s="796"/>
      <c r="EU168" s="290" t="e">
        <f>SUM(DO168:EK168)+BI168+SUMIF(#REF!,1,AS168:AX168)</f>
        <v>#REF!</v>
      </c>
      <c r="EV168" s="290" t="e">
        <f>SUM(DO168:EK168)+SUMIF(#REF!,1,AS168:AX168)+SUMIF(#REF!,1,BC168:BH168)+IF(IDENT!$R$19="NON",SUM('3-SA'!BA168:BB168),0)+IF(IDENT!$R$20="NON",SUM('3-SA'!CA168:CB168,'3-SA'!DA168:DL168),0)+IF(IDENT!$R$21="NON",SUM('3-SA'!BM168:BZ168),0)</f>
        <v>#REF!</v>
      </c>
    </row>
    <row r="169" spans="1:152" x14ac:dyDescent="0.25">
      <c r="A169" s="46"/>
      <c r="B169" s="263" t="s">
        <v>757</v>
      </c>
      <c r="C169" s="263" t="s">
        <v>757</v>
      </c>
      <c r="D169" s="778" t="s">
        <v>2064</v>
      </c>
      <c r="E169" s="40" t="s">
        <v>1330</v>
      </c>
      <c r="F169" s="12"/>
      <c r="G169" s="12"/>
      <c r="H169" s="454"/>
      <c r="I169" s="1"/>
      <c r="J169" s="1"/>
      <c r="K169" s="1"/>
      <c r="L169" s="1"/>
      <c r="M169" s="1"/>
      <c r="N169" s="1"/>
      <c r="O169" s="1"/>
      <c r="P169" s="1"/>
      <c r="Q169" s="1"/>
      <c r="R169" s="1"/>
      <c r="S169" s="1"/>
      <c r="T169" s="1"/>
      <c r="U169" s="1"/>
      <c r="V169" s="1"/>
      <c r="W169" s="1"/>
      <c r="X169" s="1"/>
      <c r="Y169" s="1"/>
      <c r="Z169" s="1"/>
      <c r="AA169" s="1"/>
      <c r="AB169" s="1"/>
      <c r="AC169" s="1"/>
      <c r="AD169" s="2"/>
      <c r="AE169" s="1"/>
      <c r="AF169" s="1"/>
      <c r="AG169" s="1"/>
      <c r="AH169" s="1"/>
      <c r="AI169" s="1"/>
      <c r="AJ169" s="1"/>
      <c r="AK169" s="1"/>
      <c r="AL169" s="1"/>
      <c r="AM169" s="1"/>
      <c r="AN169" s="1"/>
      <c r="AO169" s="1"/>
      <c r="AP169" s="2"/>
      <c r="AQ169" s="2"/>
      <c r="AR169" s="5"/>
      <c r="AS169" s="27"/>
      <c r="AT169" s="5"/>
      <c r="AU169" s="27"/>
      <c r="AV169" s="5"/>
      <c r="AW169" s="27"/>
      <c r="AX169" s="5"/>
      <c r="AY169" s="27"/>
      <c r="AZ169" s="5"/>
      <c r="BA169" s="27"/>
      <c r="BB169" s="5"/>
      <c r="BC169" s="27"/>
      <c r="BD169" s="5"/>
      <c r="BE169" s="1"/>
      <c r="BF169" s="5"/>
      <c r="BG169" s="1"/>
      <c r="BH169" s="5"/>
      <c r="BI169" s="27"/>
      <c r="BJ169" s="5"/>
      <c r="BK169" s="1"/>
      <c r="BL169" s="5"/>
      <c r="BM169" s="1"/>
      <c r="BN169" s="5"/>
      <c r="BO169" s="1"/>
      <c r="BP169" s="5"/>
      <c r="BQ169" s="1"/>
      <c r="BR169" s="5"/>
      <c r="BS169" s="2"/>
      <c r="BT169" s="1"/>
      <c r="BU169" s="1"/>
      <c r="BV169" s="2"/>
      <c r="BW169" s="1"/>
      <c r="BX169" s="1"/>
      <c r="BY169" s="2"/>
      <c r="BZ169" s="5"/>
      <c r="CA169" s="1"/>
      <c r="CB169" s="5"/>
      <c r="CC169" s="1"/>
      <c r="CD169" s="5"/>
      <c r="CE169" s="1"/>
      <c r="CF169" s="5"/>
      <c r="CG169" s="1"/>
      <c r="CH169" s="5"/>
      <c r="CI169" s="1"/>
      <c r="CJ169" s="5"/>
      <c r="CK169" s="2"/>
      <c r="CL169" s="5"/>
      <c r="CM169" s="2"/>
      <c r="CN169" s="5"/>
      <c r="CO169" s="1"/>
      <c r="CP169" s="5"/>
      <c r="CQ169" s="2"/>
      <c r="CR169" s="5"/>
      <c r="CS169" s="1"/>
      <c r="CT169" s="5"/>
      <c r="CU169" s="1"/>
      <c r="CV169" s="5"/>
      <c r="CW169" s="1"/>
      <c r="CX169" s="5"/>
      <c r="CY169" s="2"/>
      <c r="CZ169" s="5"/>
      <c r="DA169" s="1"/>
      <c r="DB169" s="5"/>
      <c r="DC169" s="1"/>
      <c r="DD169" s="5"/>
      <c r="DE169" s="1"/>
      <c r="DF169" s="5"/>
      <c r="DG169" s="21"/>
      <c r="DH169" s="5"/>
      <c r="DI169" s="2"/>
      <c r="DJ169" s="5"/>
      <c r="DK169" s="47"/>
      <c r="DL169" s="5"/>
      <c r="DM169" s="47"/>
      <c r="DN169" s="5"/>
      <c r="DO169" s="2"/>
      <c r="DP169" s="1"/>
      <c r="DQ169" s="1"/>
      <c r="DR169" s="1"/>
      <c r="DS169" s="1"/>
      <c r="DT169" s="5"/>
      <c r="DU169" s="1"/>
      <c r="DV169" s="1"/>
      <c r="DW169" s="1"/>
      <c r="DX169" s="1"/>
      <c r="DY169" s="1"/>
      <c r="DZ169" s="5"/>
      <c r="EA169" s="1"/>
      <c r="EB169" s="1"/>
      <c r="EC169" s="1"/>
      <c r="ED169" s="1"/>
      <c r="EE169" s="1"/>
      <c r="EF169" s="1"/>
      <c r="EG169" s="1"/>
      <c r="EH169" s="1"/>
      <c r="EI169" s="1"/>
      <c r="EJ169" s="1"/>
      <c r="EK169" s="1"/>
      <c r="EL169" s="5"/>
      <c r="EM169" s="1"/>
      <c r="EN169" s="1"/>
      <c r="EO169" s="2"/>
      <c r="EP169" s="2"/>
      <c r="EQ169" s="2"/>
      <c r="ES169" s="796"/>
      <c r="EU169" s="290" t="e">
        <f>SUM(DO169:EK169)+BI169+SUMIF(#REF!,1,AS169:AX169)</f>
        <v>#REF!</v>
      </c>
      <c r="EV169" s="290" t="e">
        <f>SUM(DO169:EK169)+SUMIF(#REF!,1,AS169:AX169)+SUMIF(#REF!,1,BC169:BH169)+IF(IDENT!$R$19="NON",SUM('3-SA'!BA169:BB169),0)+IF(IDENT!$R$20="NON",SUM('3-SA'!CA169:CB169,'3-SA'!DA169:DL169),0)+IF(IDENT!$R$21="NON",SUM('3-SA'!BM169:BZ169),0)</f>
        <v>#REF!</v>
      </c>
    </row>
    <row r="170" spans="1:152" x14ac:dyDescent="0.25">
      <c r="A170" s="46"/>
      <c r="B170" s="263" t="s">
        <v>2126</v>
      </c>
      <c r="C170" s="263" t="s">
        <v>2126</v>
      </c>
      <c r="D170" s="300" t="s">
        <v>1164</v>
      </c>
      <c r="E170" s="54" t="s">
        <v>2302</v>
      </c>
      <c r="F170" s="12"/>
      <c r="G170" s="12"/>
      <c r="H170" s="454"/>
      <c r="I170" s="1"/>
      <c r="J170" s="1"/>
      <c r="K170" s="1"/>
      <c r="L170" s="1"/>
      <c r="M170" s="1"/>
      <c r="N170" s="1"/>
      <c r="O170" s="1"/>
      <c r="P170" s="1"/>
      <c r="Q170" s="1"/>
      <c r="R170" s="1"/>
      <c r="S170" s="1"/>
      <c r="T170" s="1"/>
      <c r="U170" s="1"/>
      <c r="V170" s="1"/>
      <c r="W170" s="1"/>
      <c r="X170" s="1"/>
      <c r="Y170" s="1"/>
      <c r="Z170" s="1"/>
      <c r="AA170" s="1"/>
      <c r="AB170" s="1"/>
      <c r="AC170" s="1"/>
      <c r="AD170" s="2"/>
      <c r="AE170" s="1"/>
      <c r="AF170" s="1"/>
      <c r="AG170" s="1"/>
      <c r="AH170" s="1"/>
      <c r="AI170" s="1"/>
      <c r="AJ170" s="1"/>
      <c r="AK170" s="1"/>
      <c r="AL170" s="1"/>
      <c r="AM170" s="1"/>
      <c r="AN170" s="1"/>
      <c r="AO170" s="1"/>
      <c r="AP170" s="2"/>
      <c r="AQ170" s="2"/>
      <c r="AR170" s="5"/>
      <c r="AS170" s="27"/>
      <c r="AT170" s="5"/>
      <c r="AU170" s="27"/>
      <c r="AV170" s="5"/>
      <c r="AW170" s="27"/>
      <c r="AX170" s="7"/>
      <c r="AY170" s="27"/>
      <c r="AZ170" s="7"/>
      <c r="BA170" s="27"/>
      <c r="BB170" s="7"/>
      <c r="BC170" s="27"/>
      <c r="BD170" s="7"/>
      <c r="BE170" s="1"/>
      <c r="BF170" s="7"/>
      <c r="BG170" s="1"/>
      <c r="BH170" s="7"/>
      <c r="BI170" s="1"/>
      <c r="BJ170" s="7"/>
      <c r="BK170" s="1"/>
      <c r="BL170" s="7"/>
      <c r="BM170" s="1"/>
      <c r="BN170" s="7"/>
      <c r="BO170" s="1"/>
      <c r="BP170" s="7"/>
      <c r="BQ170" s="1"/>
      <c r="BR170" s="7"/>
      <c r="BS170" s="1"/>
      <c r="BT170" s="1"/>
      <c r="BU170" s="1"/>
      <c r="BV170" s="1"/>
      <c r="BW170" s="1"/>
      <c r="BX170" s="1"/>
      <c r="BY170" s="1"/>
      <c r="BZ170" s="7"/>
      <c r="CA170" s="1"/>
      <c r="CB170" s="7"/>
      <c r="CC170" s="1"/>
      <c r="CD170" s="7"/>
      <c r="CE170" s="1"/>
      <c r="CF170" s="7"/>
      <c r="CG170" s="1"/>
      <c r="CH170" s="7"/>
      <c r="CI170" s="1"/>
      <c r="CJ170" s="7"/>
      <c r="CK170" s="2"/>
      <c r="CL170" s="7"/>
      <c r="CM170" s="2"/>
      <c r="CN170" s="7"/>
      <c r="CO170" s="1"/>
      <c r="CP170" s="7"/>
      <c r="CQ170" s="2"/>
      <c r="CR170" s="7"/>
      <c r="CS170" s="1"/>
      <c r="CT170" s="7"/>
      <c r="CU170" s="1"/>
      <c r="CV170" s="7"/>
      <c r="CW170" s="1"/>
      <c r="CX170" s="7"/>
      <c r="CY170" s="2"/>
      <c r="CZ170" s="7"/>
      <c r="DA170" s="1"/>
      <c r="DB170" s="7"/>
      <c r="DC170" s="1"/>
      <c r="DD170" s="7"/>
      <c r="DE170" s="21"/>
      <c r="DF170" s="7"/>
      <c r="DG170" s="21"/>
      <c r="DH170" s="7"/>
      <c r="DI170" s="2"/>
      <c r="DJ170" s="7"/>
      <c r="DK170" s="47"/>
      <c r="DL170" s="7"/>
      <c r="DM170" s="1"/>
      <c r="DN170" s="7"/>
      <c r="DO170" s="35"/>
      <c r="DP170" s="1"/>
      <c r="DQ170" s="1"/>
      <c r="DR170" s="1"/>
      <c r="DS170" s="1"/>
      <c r="DT170" s="7"/>
      <c r="DU170" s="1"/>
      <c r="DV170" s="1"/>
      <c r="DW170" s="1"/>
      <c r="DX170" s="1"/>
      <c r="DY170" s="1"/>
      <c r="DZ170" s="7"/>
      <c r="EA170" s="1"/>
      <c r="EB170" s="1"/>
      <c r="EC170" s="1"/>
      <c r="ED170" s="1"/>
      <c r="EE170" s="1"/>
      <c r="EF170" s="1"/>
      <c r="EG170" s="1"/>
      <c r="EH170" s="1"/>
      <c r="EI170" s="1"/>
      <c r="EJ170" s="1"/>
      <c r="EK170" s="1"/>
      <c r="EL170" s="7"/>
      <c r="EM170" s="1"/>
      <c r="EN170" s="2"/>
      <c r="EO170" s="2"/>
      <c r="EP170" s="2"/>
      <c r="EQ170" s="2"/>
      <c r="ES170" s="796"/>
      <c r="EU170" s="290" t="e">
        <f>SUM(DO170:EK170)+BI170+SUMIF(#REF!,1,AS170:AX170)</f>
        <v>#REF!</v>
      </c>
      <c r="EV170" s="290" t="e">
        <f>SUM(DO170:EK170)+SUMIF(#REF!,1,AS170:AX170)+SUMIF(#REF!,1,BC170:BH170)+IF(IDENT!$R$19="NON",SUM('3-SA'!BA170:BB170),0)+IF(IDENT!$R$20="NON",SUM('3-SA'!CA170:CB170,'3-SA'!DA170:DL170),0)+IF(IDENT!$R$21="NON",SUM('3-SA'!BM170:BZ170),0)</f>
        <v>#REF!</v>
      </c>
    </row>
    <row r="171" spans="1:152" ht="20.399999999999999" x14ac:dyDescent="0.25">
      <c r="A171" s="46"/>
      <c r="B171" s="263" t="s">
        <v>1902</v>
      </c>
      <c r="C171" s="263" t="s">
        <v>1902</v>
      </c>
      <c r="D171" s="778" t="s">
        <v>1725</v>
      </c>
      <c r="E171" s="40" t="s">
        <v>1990</v>
      </c>
      <c r="F171" s="12"/>
      <c r="G171" s="12"/>
      <c r="H171" s="454"/>
      <c r="I171" s="1"/>
      <c r="J171" s="1"/>
      <c r="K171" s="1"/>
      <c r="L171" s="1"/>
      <c r="M171" s="1"/>
      <c r="N171" s="1"/>
      <c r="O171" s="1"/>
      <c r="P171" s="1"/>
      <c r="Q171" s="1"/>
      <c r="R171" s="1"/>
      <c r="S171" s="1"/>
      <c r="T171" s="1"/>
      <c r="U171" s="1"/>
      <c r="V171" s="1"/>
      <c r="W171" s="1"/>
      <c r="X171" s="1"/>
      <c r="Y171" s="1"/>
      <c r="Z171" s="1"/>
      <c r="AA171" s="1"/>
      <c r="AB171" s="1"/>
      <c r="AC171" s="1"/>
      <c r="AD171" s="2"/>
      <c r="AE171" s="1"/>
      <c r="AF171" s="1"/>
      <c r="AG171" s="1"/>
      <c r="AH171" s="1"/>
      <c r="AI171" s="1"/>
      <c r="AJ171" s="1"/>
      <c r="AK171" s="1"/>
      <c r="AL171" s="1"/>
      <c r="AM171" s="1"/>
      <c r="AN171" s="1"/>
      <c r="AO171" s="1"/>
      <c r="AP171" s="2"/>
      <c r="AQ171" s="2"/>
      <c r="AR171" s="5"/>
      <c r="AS171" s="27"/>
      <c r="AT171" s="5"/>
      <c r="AU171" s="27"/>
      <c r="AV171" s="5"/>
      <c r="AW171" s="27"/>
      <c r="AX171" s="5"/>
      <c r="AY171" s="27"/>
      <c r="AZ171" s="5"/>
      <c r="BA171" s="1"/>
      <c r="BB171" s="5"/>
      <c r="BC171" s="47"/>
      <c r="BD171" s="5"/>
      <c r="BE171" s="1"/>
      <c r="BF171" s="5"/>
      <c r="BG171" s="1"/>
      <c r="BH171" s="5"/>
      <c r="BI171" s="1"/>
      <c r="BJ171" s="5"/>
      <c r="BK171" s="1"/>
      <c r="BL171" s="5"/>
      <c r="BM171" s="1"/>
      <c r="BN171" s="5"/>
      <c r="BO171" s="1"/>
      <c r="BP171" s="5"/>
      <c r="BQ171" s="1"/>
      <c r="BR171" s="5"/>
      <c r="BS171" s="2"/>
      <c r="BT171" s="2"/>
      <c r="BU171" s="1"/>
      <c r="BV171" s="1"/>
      <c r="BW171" s="1"/>
      <c r="BX171" s="1"/>
      <c r="BY171" s="1"/>
      <c r="BZ171" s="5"/>
      <c r="CA171" s="1"/>
      <c r="CB171" s="5"/>
      <c r="CC171" s="1"/>
      <c r="CD171" s="5"/>
      <c r="CE171" s="1"/>
      <c r="CF171" s="5"/>
      <c r="CG171" s="1"/>
      <c r="CH171" s="5"/>
      <c r="CI171" s="1"/>
      <c r="CJ171" s="5"/>
      <c r="CK171" s="2"/>
      <c r="CL171" s="5"/>
      <c r="CM171" s="2"/>
      <c r="CN171" s="5"/>
      <c r="CO171" s="1"/>
      <c r="CP171" s="5"/>
      <c r="CQ171" s="2"/>
      <c r="CR171" s="5"/>
      <c r="CS171" s="1"/>
      <c r="CT171" s="5"/>
      <c r="CU171" s="1"/>
      <c r="CV171" s="5"/>
      <c r="CW171" s="1"/>
      <c r="CX171" s="5"/>
      <c r="CY171" s="2"/>
      <c r="CZ171" s="5"/>
      <c r="DA171" s="1"/>
      <c r="DB171" s="5"/>
      <c r="DC171" s="1"/>
      <c r="DD171" s="5"/>
      <c r="DE171" s="1"/>
      <c r="DF171" s="5"/>
      <c r="DG171" s="27"/>
      <c r="DH171" s="5"/>
      <c r="DI171" s="1"/>
      <c r="DJ171" s="5"/>
      <c r="DK171" s="47"/>
      <c r="DL171" s="5"/>
      <c r="DM171" s="47"/>
      <c r="DN171" s="5"/>
      <c r="DO171" s="2"/>
      <c r="DP171" s="1"/>
      <c r="DQ171" s="1"/>
      <c r="DR171" s="1"/>
      <c r="DS171" s="1"/>
      <c r="DT171" s="5"/>
      <c r="DU171" s="1"/>
      <c r="DV171" s="1"/>
      <c r="DW171" s="1"/>
      <c r="DX171" s="1"/>
      <c r="DY171" s="1"/>
      <c r="DZ171" s="5"/>
      <c r="EA171" s="1"/>
      <c r="EB171" s="1"/>
      <c r="EC171" s="1"/>
      <c r="ED171" s="1"/>
      <c r="EE171" s="1"/>
      <c r="EF171" s="1"/>
      <c r="EG171" s="1"/>
      <c r="EH171" s="1"/>
      <c r="EI171" s="1"/>
      <c r="EJ171" s="1"/>
      <c r="EK171" s="1"/>
      <c r="EL171" s="5"/>
      <c r="EM171" s="1"/>
      <c r="EN171" s="1"/>
      <c r="EO171" s="2"/>
      <c r="EP171" s="2"/>
      <c r="EQ171" s="2"/>
      <c r="ES171" s="796"/>
      <c r="EU171" s="290" t="e">
        <f>SUM(DO171:EK171)+BI171+SUMIF(#REF!,1,AS171:AX171)</f>
        <v>#REF!</v>
      </c>
      <c r="EV171" s="290" t="e">
        <f>SUM(DO171:EK171)+SUMIF(#REF!,1,AS171:AX171)+SUMIF(#REF!,1,BC171:BH171)+IF(IDENT!$R$19="NON",SUM('3-SA'!BA171:BB171),0)+IF(IDENT!$R$20="NON",SUM('3-SA'!CA171:CB171,'3-SA'!DA171:DL171),0)+IF(IDENT!$R$21="NON",SUM('3-SA'!BM171:BZ171),0)</f>
        <v>#REF!</v>
      </c>
    </row>
    <row r="172" spans="1:152" x14ac:dyDescent="0.25">
      <c r="A172" s="46"/>
      <c r="B172" s="263" t="s">
        <v>1837</v>
      </c>
      <c r="C172" s="263" t="s">
        <v>1964</v>
      </c>
      <c r="D172" s="190">
        <v>623</v>
      </c>
      <c r="E172" s="190" t="s">
        <v>2505</v>
      </c>
      <c r="F172" s="12"/>
      <c r="G172" s="12"/>
      <c r="H172" s="454"/>
      <c r="I172" s="2"/>
      <c r="J172" s="2"/>
      <c r="K172" s="81" t="e">
        <f>IF(#REF!=1,$F$172-$O$172,0)</f>
        <v>#REF!</v>
      </c>
      <c r="L172" s="81" t="e">
        <f>IF(#REF!=1,$F$172-$O$172,0)</f>
        <v>#REF!</v>
      </c>
      <c r="M172" s="2"/>
      <c r="N172" s="2"/>
      <c r="O172" s="1"/>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5"/>
      <c r="AS172" s="21"/>
      <c r="AT172" s="5"/>
      <c r="AU172" s="21"/>
      <c r="AV172" s="5"/>
      <c r="AW172" s="21"/>
      <c r="AX172" s="5"/>
      <c r="AY172" s="21"/>
      <c r="AZ172" s="5"/>
      <c r="BA172" s="2"/>
      <c r="BB172" s="5"/>
      <c r="BC172" s="35"/>
      <c r="BD172" s="5"/>
      <c r="BE172" s="2"/>
      <c r="BF172" s="5"/>
      <c r="BG172" s="2"/>
      <c r="BH172" s="5"/>
      <c r="BI172" s="2"/>
      <c r="BJ172" s="5"/>
      <c r="BK172" s="2"/>
      <c r="BL172" s="5"/>
      <c r="BM172" s="2"/>
      <c r="BN172" s="5"/>
      <c r="BO172" s="2"/>
      <c r="BP172" s="5"/>
      <c r="BQ172" s="2"/>
      <c r="BR172" s="5"/>
      <c r="BS172" s="2"/>
      <c r="BT172" s="2"/>
      <c r="BU172" s="2"/>
      <c r="BV172" s="2"/>
      <c r="BW172" s="2"/>
      <c r="BX172" s="2"/>
      <c r="BY172" s="2"/>
      <c r="BZ172" s="5"/>
      <c r="CA172" s="2"/>
      <c r="CB172" s="5"/>
      <c r="CC172" s="2"/>
      <c r="CD172" s="5"/>
      <c r="CE172" s="2"/>
      <c r="CF172" s="5"/>
      <c r="CG172" s="2"/>
      <c r="CH172" s="5"/>
      <c r="CI172" s="2"/>
      <c r="CJ172" s="5"/>
      <c r="CK172" s="2"/>
      <c r="CL172" s="5"/>
      <c r="CM172" s="2"/>
      <c r="CN172" s="5"/>
      <c r="CO172" s="2"/>
      <c r="CP172" s="5"/>
      <c r="CQ172" s="2"/>
      <c r="CR172" s="5"/>
      <c r="CS172" s="2"/>
      <c r="CT172" s="5"/>
      <c r="CU172" s="2"/>
      <c r="CV172" s="5"/>
      <c r="CW172" s="2"/>
      <c r="CX172" s="5"/>
      <c r="CY172" s="2"/>
      <c r="CZ172" s="5"/>
      <c r="DA172" s="2"/>
      <c r="DB172" s="5"/>
      <c r="DC172" s="2"/>
      <c r="DD172" s="5"/>
      <c r="DE172" s="2"/>
      <c r="DF172" s="5"/>
      <c r="DG172" s="21"/>
      <c r="DH172" s="5"/>
      <c r="DI172" s="2"/>
      <c r="DJ172" s="5"/>
      <c r="DK172" s="35"/>
      <c r="DL172" s="5"/>
      <c r="DM172" s="35"/>
      <c r="DN172" s="5"/>
      <c r="DO172" s="2"/>
      <c r="DP172" s="2"/>
      <c r="DQ172" s="2"/>
      <c r="DR172" s="2"/>
      <c r="DS172" s="2"/>
      <c r="DT172" s="5"/>
      <c r="DU172" s="2"/>
      <c r="DV172" s="2"/>
      <c r="DW172" s="2"/>
      <c r="DX172" s="2"/>
      <c r="DY172" s="2"/>
      <c r="DZ172" s="5"/>
      <c r="EA172" s="2"/>
      <c r="EB172" s="2"/>
      <c r="EC172" s="2"/>
      <c r="ED172" s="2"/>
      <c r="EE172" s="2"/>
      <c r="EF172" s="2"/>
      <c r="EG172" s="2"/>
      <c r="EH172" s="2"/>
      <c r="EI172" s="2"/>
      <c r="EJ172" s="2"/>
      <c r="EK172" s="2"/>
      <c r="EL172" s="5"/>
      <c r="EM172" s="2"/>
      <c r="EN172" s="2"/>
      <c r="EO172" s="2"/>
      <c r="EP172" s="2"/>
      <c r="EQ172" s="2"/>
      <c r="ES172" s="796"/>
      <c r="EU172" s="290" t="e">
        <f>SUM(DO172:EK172)+BI172+SUMIF(#REF!,1,AS172:AX172)</f>
        <v>#REF!</v>
      </c>
      <c r="EV172" s="290" t="e">
        <f>SUM(DO172:EK172)+SUMIF(#REF!,1,AS172:AX172)+SUMIF(#REF!,1,BC172:BH172)+IF(IDENT!$R$19="NON",SUM('3-SA'!BA172:BB172),0)+IF(IDENT!$R$20="NON",SUM('3-SA'!CA172:CB172,'3-SA'!DA172:DL172),0)+IF(IDENT!$R$21="NON",SUM('3-SA'!BM172:BZ172),0)</f>
        <v>#REF!</v>
      </c>
    </row>
    <row r="173" spans="1:152" ht="20.399999999999999" x14ac:dyDescent="0.25">
      <c r="A173" s="46"/>
      <c r="B173" s="263" t="s">
        <v>1837</v>
      </c>
      <c r="C173" s="263" t="s">
        <v>1964</v>
      </c>
      <c r="D173" s="650" t="s">
        <v>1326</v>
      </c>
      <c r="E173" s="190" t="s">
        <v>1996</v>
      </c>
      <c r="F173" s="12"/>
      <c r="G173" s="12"/>
      <c r="H173" s="454"/>
      <c r="I173" s="2"/>
      <c r="J173" s="2"/>
      <c r="K173" s="2"/>
      <c r="L173" s="2"/>
      <c r="M173" s="2"/>
      <c r="N173" s="2"/>
      <c r="O173" s="6"/>
      <c r="P173" s="2"/>
      <c r="Q173" s="2"/>
      <c r="R173" s="2"/>
      <c r="S173" s="2"/>
      <c r="T173" s="2"/>
      <c r="U173" s="2"/>
      <c r="V173" s="130" t="e">
        <f>IF(#REF!=1,$F$173-$AG$173-SUM($BM$173:$BN$173)-SUM($BQ$173:$BR$173)-SUM($BY$173:$BZ$173)-SUM($DM$173:$DN$173)-SUM($DY$173:$DZ$173),0)</f>
        <v>#REF!</v>
      </c>
      <c r="W173" s="2"/>
      <c r="X173" s="2"/>
      <c r="Y173" s="2"/>
      <c r="Z173" s="2"/>
      <c r="AA173" s="2"/>
      <c r="AB173" s="2"/>
      <c r="AC173" s="2"/>
      <c r="AD173" s="2"/>
      <c r="AE173" s="2"/>
      <c r="AF173" s="2"/>
      <c r="AG173" s="1"/>
      <c r="AH173" s="2"/>
      <c r="AI173" s="2"/>
      <c r="AJ173" s="2"/>
      <c r="AK173" s="2"/>
      <c r="AL173" s="2"/>
      <c r="AM173" s="2"/>
      <c r="AN173" s="2"/>
      <c r="AO173" s="2"/>
      <c r="AP173" s="2"/>
      <c r="AQ173" s="2"/>
      <c r="AR173" s="5"/>
      <c r="AS173" s="21"/>
      <c r="AT173" s="5"/>
      <c r="AU173" s="21"/>
      <c r="AV173" s="5"/>
      <c r="AW173" s="21"/>
      <c r="AX173" s="5"/>
      <c r="AY173" s="21"/>
      <c r="AZ173" s="5"/>
      <c r="BA173" s="2"/>
      <c r="BB173" s="5"/>
      <c r="BC173" s="35"/>
      <c r="BD173" s="5"/>
      <c r="BE173" s="2"/>
      <c r="BF173" s="5"/>
      <c r="BG173" s="2"/>
      <c r="BH173" s="5"/>
      <c r="BI173" s="2"/>
      <c r="BJ173" s="5"/>
      <c r="BK173" s="2"/>
      <c r="BL173" s="5"/>
      <c r="BM173" s="1"/>
      <c r="BN173" s="5"/>
      <c r="BO173" s="2"/>
      <c r="BP173" s="5"/>
      <c r="BQ173" s="1"/>
      <c r="BR173" s="5"/>
      <c r="BS173" s="2"/>
      <c r="BT173" s="2"/>
      <c r="BU173" s="2"/>
      <c r="BV173" s="2"/>
      <c r="BW173" s="2"/>
      <c r="BX173" s="2"/>
      <c r="BY173" s="1"/>
      <c r="BZ173" s="5"/>
      <c r="CA173" s="2"/>
      <c r="CB173" s="5"/>
      <c r="CC173" s="2"/>
      <c r="CD173" s="5"/>
      <c r="CE173" s="2"/>
      <c r="CF173" s="5"/>
      <c r="CG173" s="2"/>
      <c r="CH173" s="5"/>
      <c r="CI173" s="2"/>
      <c r="CJ173" s="5"/>
      <c r="CK173" s="2"/>
      <c r="CL173" s="5"/>
      <c r="CM173" s="2"/>
      <c r="CN173" s="5"/>
      <c r="CO173" s="2"/>
      <c r="CP173" s="5"/>
      <c r="CQ173" s="2"/>
      <c r="CR173" s="5"/>
      <c r="CS173" s="2"/>
      <c r="CT173" s="5"/>
      <c r="CU173" s="2"/>
      <c r="CV173" s="5"/>
      <c r="CW173" s="2"/>
      <c r="CX173" s="5"/>
      <c r="CY173" s="2"/>
      <c r="CZ173" s="5"/>
      <c r="DA173" s="2"/>
      <c r="DB173" s="5"/>
      <c r="DC173" s="2"/>
      <c r="DD173" s="5"/>
      <c r="DE173" s="2"/>
      <c r="DF173" s="5"/>
      <c r="DG173" s="21"/>
      <c r="DH173" s="5"/>
      <c r="DI173" s="2"/>
      <c r="DJ173" s="5"/>
      <c r="DK173" s="35"/>
      <c r="DL173" s="5"/>
      <c r="DM173" s="1"/>
      <c r="DN173" s="5"/>
      <c r="DO173" s="2"/>
      <c r="DP173" s="2"/>
      <c r="DQ173" s="2"/>
      <c r="DR173" s="2"/>
      <c r="DS173" s="2"/>
      <c r="DT173" s="5"/>
      <c r="DU173" s="2"/>
      <c r="DV173" s="2"/>
      <c r="DW173" s="2"/>
      <c r="DX173" s="2"/>
      <c r="DY173" s="1"/>
      <c r="DZ173" s="5"/>
      <c r="EA173" s="2"/>
      <c r="EB173" s="2"/>
      <c r="EC173" s="2"/>
      <c r="ED173" s="2"/>
      <c r="EE173" s="2"/>
      <c r="EF173" s="2"/>
      <c r="EG173" s="2"/>
      <c r="EH173" s="2"/>
      <c r="EI173" s="2"/>
      <c r="EJ173" s="2"/>
      <c r="EK173" s="2"/>
      <c r="EL173" s="5"/>
      <c r="EM173" s="1"/>
      <c r="EN173" s="2"/>
      <c r="EO173" s="2"/>
      <c r="EP173" s="2"/>
      <c r="EQ173" s="2"/>
      <c r="ES173" s="796"/>
      <c r="EU173" s="290" t="e">
        <f>SUM(DO173:EK173)+BI173+SUMIF(#REF!,1,AS173:AX173)</f>
        <v>#REF!</v>
      </c>
      <c r="EV173" s="290" t="e">
        <f>SUM(DO173:EK173)+SUMIF(#REF!,1,AS173:AX173)+SUMIF(#REF!,1,BC173:BH173)+IF(IDENT!$R$19="NON",SUM('3-SA'!BA173:BB173),0)+IF(IDENT!$R$20="NON",SUM('3-SA'!CA173:CB173,'3-SA'!DA173:DL173),0)+IF(IDENT!$R$21="NON",SUM('3-SA'!BM173:BZ173),0)</f>
        <v>#REF!</v>
      </c>
    </row>
    <row r="174" spans="1:152" ht="20.399999999999999" x14ac:dyDescent="0.25">
      <c r="A174" s="46">
        <v>0</v>
      </c>
      <c r="B174" s="263"/>
      <c r="C174" s="263"/>
      <c r="D174" s="286" t="s">
        <v>1470</v>
      </c>
      <c r="E174" s="143" t="s">
        <v>301</v>
      </c>
      <c r="F174" s="12"/>
      <c r="G174" s="12"/>
      <c r="H174" s="454"/>
      <c r="I174" s="2"/>
      <c r="J174" s="2"/>
      <c r="K174" s="2"/>
      <c r="L174" s="2"/>
      <c r="M174" s="2"/>
      <c r="N174" s="2"/>
      <c r="O174" s="6"/>
      <c r="P174" s="2"/>
      <c r="Q174" s="2"/>
      <c r="R174" s="2"/>
      <c r="S174" s="2"/>
      <c r="T174" s="2"/>
      <c r="U174" s="2"/>
      <c r="V174" s="130" t="e">
        <f>IF(#REF!=1,$F$174-$AG$174-SUM($BE$174:$BF$174)-SUM($BI$174:$BJ$174)-SUM($BQ$174:$BR$174)-SUM($BY$174:$BZ$174)-SUM($DM$174:$DN$174)-$DW$174-$DX$174-SUM($DY$174:$DZ$174)-$BM$174,0)</f>
        <v>#REF!</v>
      </c>
      <c r="W174" s="2"/>
      <c r="X174" s="2"/>
      <c r="Y174" s="2"/>
      <c r="Z174" s="2"/>
      <c r="AA174" s="2"/>
      <c r="AB174" s="2"/>
      <c r="AC174" s="2"/>
      <c r="AD174" s="2"/>
      <c r="AE174" s="2"/>
      <c r="AF174" s="2"/>
      <c r="AG174" s="1"/>
      <c r="AH174" s="2"/>
      <c r="AI174" s="2"/>
      <c r="AJ174" s="2"/>
      <c r="AK174" s="2"/>
      <c r="AL174" s="2"/>
      <c r="AM174" s="2"/>
      <c r="AN174" s="2"/>
      <c r="AO174" s="2"/>
      <c r="AP174" s="2"/>
      <c r="AQ174" s="2"/>
      <c r="AR174" s="7"/>
      <c r="AS174" s="2"/>
      <c r="AT174" s="7"/>
      <c r="AU174" s="2"/>
      <c r="AV174" s="7"/>
      <c r="AW174" s="2"/>
      <c r="AX174" s="7"/>
      <c r="AY174" s="2"/>
      <c r="AZ174" s="7"/>
      <c r="BA174" s="2"/>
      <c r="BB174" s="7"/>
      <c r="BC174" s="2"/>
      <c r="BD174" s="7"/>
      <c r="BE174" s="1"/>
      <c r="BF174" s="7"/>
      <c r="BG174" s="2"/>
      <c r="BH174" s="7"/>
      <c r="BI174" s="1"/>
      <c r="BJ174" s="7"/>
      <c r="BK174" s="2"/>
      <c r="BL174" s="7"/>
      <c r="BM174" s="1"/>
      <c r="BN174" s="7"/>
      <c r="BO174" s="2"/>
      <c r="BP174" s="7"/>
      <c r="BQ174" s="1"/>
      <c r="BR174" s="7"/>
      <c r="BS174" s="2"/>
      <c r="BT174" s="2"/>
      <c r="BU174" s="2"/>
      <c r="BV174" s="2"/>
      <c r="BW174" s="2"/>
      <c r="BX174" s="2"/>
      <c r="BY174" s="1"/>
      <c r="BZ174" s="7"/>
      <c r="CA174" s="2"/>
      <c r="CB174" s="7"/>
      <c r="CC174" s="2"/>
      <c r="CD174" s="7"/>
      <c r="CE174" s="2"/>
      <c r="CF174" s="7"/>
      <c r="CG174" s="2"/>
      <c r="CH174" s="7"/>
      <c r="CI174" s="2"/>
      <c r="CJ174" s="7"/>
      <c r="CK174" s="2"/>
      <c r="CL174" s="7"/>
      <c r="CM174" s="2"/>
      <c r="CN174" s="7"/>
      <c r="CO174" s="2"/>
      <c r="CP174" s="7"/>
      <c r="CQ174" s="2"/>
      <c r="CR174" s="7"/>
      <c r="CS174" s="2"/>
      <c r="CT174" s="7"/>
      <c r="CU174" s="2"/>
      <c r="CV174" s="7"/>
      <c r="CW174" s="2"/>
      <c r="CX174" s="7"/>
      <c r="CY174" s="2"/>
      <c r="CZ174" s="7"/>
      <c r="DA174" s="2"/>
      <c r="DB174" s="7"/>
      <c r="DC174" s="2"/>
      <c r="DD174" s="7"/>
      <c r="DE174" s="2"/>
      <c r="DF174" s="7"/>
      <c r="DG174" s="2"/>
      <c r="DH174" s="7"/>
      <c r="DI174" s="2"/>
      <c r="DJ174" s="7"/>
      <c r="DK174" s="2"/>
      <c r="DL174" s="7"/>
      <c r="DM174" s="1"/>
      <c r="DN174" s="7"/>
      <c r="DO174" s="2"/>
      <c r="DP174" s="2"/>
      <c r="DQ174" s="2"/>
      <c r="DR174" s="2"/>
      <c r="DS174" s="2"/>
      <c r="DT174" s="7"/>
      <c r="DU174" s="2"/>
      <c r="DV174" s="2"/>
      <c r="DW174" s="1"/>
      <c r="DX174" s="1"/>
      <c r="DY174" s="1"/>
      <c r="DZ174" s="7"/>
      <c r="EA174" s="2"/>
      <c r="EB174" s="2"/>
      <c r="EC174" s="2"/>
      <c r="ED174" s="2"/>
      <c r="EE174" s="2"/>
      <c r="EF174" s="2"/>
      <c r="EG174" s="2"/>
      <c r="EH174" s="2"/>
      <c r="EI174" s="2"/>
      <c r="EJ174" s="2"/>
      <c r="EK174" s="2"/>
      <c r="EL174" s="7"/>
      <c r="EM174" s="1"/>
      <c r="EN174" s="2"/>
      <c r="EO174" s="2"/>
      <c r="EP174" s="2"/>
      <c r="EQ174" s="2"/>
      <c r="ES174" s="796"/>
      <c r="EU174" s="290" t="e">
        <f>SUM(DO174:EK174)+BI174+SUMIF(#REF!,1,AS174:AX174)</f>
        <v>#REF!</v>
      </c>
      <c r="EV174" s="290" t="e">
        <f>SUM(DO174:EK174)+SUMIF(#REF!,1,AS174:AX174)+SUMIF(#REF!,1,BC174:BH174)+IF(IDENT!$R$19="NON",SUM('3-SA'!BA174:BB174),0)+IF(IDENT!$R$20="NON",SUM('3-SA'!CA174:CB174,'3-SA'!DA174:DL174),0)+IF(IDENT!$R$21="NON",SUM('3-SA'!BM174:BZ174),0)</f>
        <v>#REF!</v>
      </c>
    </row>
    <row r="175" spans="1:152" x14ac:dyDescent="0.25">
      <c r="A175" s="46"/>
      <c r="B175" s="263" t="s">
        <v>1846</v>
      </c>
      <c r="C175" s="263" t="s">
        <v>1044</v>
      </c>
      <c r="D175" s="581" t="s">
        <v>650</v>
      </c>
      <c r="E175" s="169" t="s">
        <v>1214</v>
      </c>
      <c r="F175" s="12"/>
      <c r="G175" s="12"/>
      <c r="H175" s="454"/>
      <c r="I175" s="2"/>
      <c r="J175" s="2"/>
      <c r="K175" s="2"/>
      <c r="L175" s="2"/>
      <c r="M175" s="2"/>
      <c r="N175" s="2"/>
      <c r="O175" s="2"/>
      <c r="P175" s="2"/>
      <c r="Q175" s="2"/>
      <c r="R175" s="2"/>
      <c r="S175" s="2"/>
      <c r="T175" s="2"/>
      <c r="U175" s="2"/>
      <c r="V175" s="2"/>
      <c r="W175" s="2"/>
      <c r="X175" s="2"/>
      <c r="Y175" s="2"/>
      <c r="Z175" s="2"/>
      <c r="AA175" s="2"/>
      <c r="AB175" s="2"/>
      <c r="AC175" s="2"/>
      <c r="AD175" s="81" t="e">
        <f>IF(#REF!=1,$F$175-$AG$175-SUM($CS$175:$CT$175)-$DS$175-$EB$175-$EC$175-$ED$175-$EE$175-$EF$175-$EG$175-$EH$175-$EI$175-$EJ$175-$EK$175,0)</f>
        <v>#REF!</v>
      </c>
      <c r="AE175" s="2"/>
      <c r="AF175" s="2"/>
      <c r="AG175" s="1"/>
      <c r="AH175" s="2"/>
      <c r="AI175" s="2"/>
      <c r="AJ175" s="2"/>
      <c r="AK175" s="2"/>
      <c r="AL175" s="2"/>
      <c r="AM175" s="2"/>
      <c r="AN175" s="2"/>
      <c r="AO175" s="2"/>
      <c r="AP175" s="2"/>
      <c r="AQ175" s="2"/>
      <c r="AR175" s="5"/>
      <c r="AS175" s="21"/>
      <c r="AT175" s="5"/>
      <c r="AU175" s="21"/>
      <c r="AV175" s="5"/>
      <c r="AW175" s="21"/>
      <c r="AX175" s="5"/>
      <c r="AY175" s="21"/>
      <c r="AZ175" s="5"/>
      <c r="BA175" s="2"/>
      <c r="BB175" s="5"/>
      <c r="BC175" s="35"/>
      <c r="BD175" s="5"/>
      <c r="BE175" s="2"/>
      <c r="BF175" s="5"/>
      <c r="BG175" s="2"/>
      <c r="BH175" s="5"/>
      <c r="BI175" s="2"/>
      <c r="BJ175" s="5"/>
      <c r="BK175" s="2"/>
      <c r="BL175" s="5"/>
      <c r="BM175" s="2"/>
      <c r="BN175" s="5"/>
      <c r="BO175" s="2"/>
      <c r="BP175" s="5"/>
      <c r="BQ175" s="2"/>
      <c r="BR175" s="5"/>
      <c r="BS175" s="2"/>
      <c r="BT175" s="2"/>
      <c r="BU175" s="2"/>
      <c r="BV175" s="2"/>
      <c r="BW175" s="2"/>
      <c r="BX175" s="2"/>
      <c r="BY175" s="2"/>
      <c r="BZ175" s="5"/>
      <c r="CA175" s="2"/>
      <c r="CB175" s="5"/>
      <c r="CC175" s="2"/>
      <c r="CD175" s="5"/>
      <c r="CE175" s="2"/>
      <c r="CF175" s="5"/>
      <c r="CG175" s="2"/>
      <c r="CH175" s="5"/>
      <c r="CI175" s="2"/>
      <c r="CJ175" s="5"/>
      <c r="CK175" s="2"/>
      <c r="CL175" s="5"/>
      <c r="CM175" s="2"/>
      <c r="CN175" s="5"/>
      <c r="CO175" s="2"/>
      <c r="CP175" s="5"/>
      <c r="CQ175" s="2"/>
      <c r="CR175" s="5"/>
      <c r="CS175" s="1"/>
      <c r="CT175" s="5"/>
      <c r="CU175" s="2"/>
      <c r="CV175" s="5"/>
      <c r="CW175" s="2"/>
      <c r="CX175" s="5"/>
      <c r="CY175" s="2"/>
      <c r="CZ175" s="5"/>
      <c r="DA175" s="2"/>
      <c r="DB175" s="5"/>
      <c r="DC175" s="2"/>
      <c r="DD175" s="5"/>
      <c r="DE175" s="2"/>
      <c r="DF175" s="5"/>
      <c r="DG175" s="21"/>
      <c r="DH175" s="5"/>
      <c r="DI175" s="2"/>
      <c r="DJ175" s="5"/>
      <c r="DK175" s="35"/>
      <c r="DL175" s="5"/>
      <c r="DM175" s="736"/>
      <c r="DN175" s="5"/>
      <c r="DO175" s="2"/>
      <c r="DP175" s="2"/>
      <c r="DQ175" s="2"/>
      <c r="DR175" s="2"/>
      <c r="DS175" s="1"/>
      <c r="DT175" s="5"/>
      <c r="DU175" s="2"/>
      <c r="DV175" s="2"/>
      <c r="DW175" s="2"/>
      <c r="DX175" s="2"/>
      <c r="DY175" s="2"/>
      <c r="DZ175" s="5"/>
      <c r="EA175" s="2"/>
      <c r="EB175" s="1"/>
      <c r="EC175" s="1"/>
      <c r="ED175" s="1"/>
      <c r="EE175" s="1"/>
      <c r="EF175" s="1"/>
      <c r="EG175" s="1"/>
      <c r="EH175" s="1"/>
      <c r="EI175" s="1"/>
      <c r="EJ175" s="1"/>
      <c r="EK175" s="1"/>
      <c r="EL175" s="5"/>
      <c r="EM175" s="1"/>
      <c r="EN175" s="2"/>
      <c r="EO175" s="2"/>
      <c r="EP175" s="2"/>
      <c r="EQ175" s="2"/>
      <c r="ES175" s="796"/>
      <c r="EU175" s="290" t="e">
        <f>SUM(DO175:EK175)+BI175+SUMIF(#REF!,1,AS175:AX175)</f>
        <v>#REF!</v>
      </c>
      <c r="EV175" s="290" t="e">
        <f>SUM(DO175:EK175)+SUMIF(#REF!,1,AS175:AX175)+SUMIF(#REF!,1,BC175:BH175)+IF(IDENT!$R$19="NON",SUM('3-SA'!BA175:BB175),0)+IF(IDENT!$R$20="NON",SUM('3-SA'!CA175:CB175,'3-SA'!DA175:DL175),0)+IF(IDENT!$R$21="NON",SUM('3-SA'!BM175:BZ175),0)</f>
        <v>#REF!</v>
      </c>
    </row>
    <row r="176" spans="1:152" x14ac:dyDescent="0.25">
      <c r="A176" s="46">
        <v>0</v>
      </c>
      <c r="B176" s="263"/>
      <c r="C176" s="263"/>
      <c r="D176" s="286" t="s">
        <v>1789</v>
      </c>
      <c r="E176" s="143" t="s">
        <v>2129</v>
      </c>
      <c r="F176" s="12"/>
      <c r="G176" s="12"/>
      <c r="H176" s="454"/>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1"/>
      <c r="AH176" s="2"/>
      <c r="AI176" s="2"/>
      <c r="AJ176" s="2"/>
      <c r="AK176" s="2"/>
      <c r="AL176" s="2"/>
      <c r="AM176" s="2"/>
      <c r="AN176" s="2"/>
      <c r="AO176" s="2"/>
      <c r="AP176" s="2"/>
      <c r="AQ176" s="2"/>
      <c r="AR176" s="7"/>
      <c r="AS176" s="2"/>
      <c r="AT176" s="7"/>
      <c r="AU176" s="2"/>
      <c r="AV176" s="7"/>
      <c r="AW176" s="2"/>
      <c r="AX176" s="7"/>
      <c r="AY176" s="1"/>
      <c r="AZ176" s="7"/>
      <c r="BA176" s="1"/>
      <c r="BB176" s="7"/>
      <c r="BC176" s="2"/>
      <c r="BD176" s="7"/>
      <c r="BE176" s="1"/>
      <c r="BF176" s="7"/>
      <c r="BG176" s="1"/>
      <c r="BH176" s="7"/>
      <c r="BI176" s="1"/>
      <c r="BJ176" s="7"/>
      <c r="BK176" s="1"/>
      <c r="BL176" s="7"/>
      <c r="BM176" s="1"/>
      <c r="BN176" s="7"/>
      <c r="BO176" s="2"/>
      <c r="BP176" s="7"/>
      <c r="BQ176" s="2"/>
      <c r="BR176" s="7"/>
      <c r="BS176" s="1"/>
      <c r="BT176" s="2"/>
      <c r="BU176" s="2"/>
      <c r="BV176" s="2"/>
      <c r="BW176" s="2"/>
      <c r="BX176" s="2"/>
      <c r="BY176" s="2"/>
      <c r="BZ176" s="7"/>
      <c r="CA176" s="1"/>
      <c r="CB176" s="7"/>
      <c r="CC176" s="1"/>
      <c r="CD176" s="7"/>
      <c r="CE176" s="1"/>
      <c r="CF176" s="7"/>
      <c r="CG176" s="1"/>
      <c r="CH176" s="7"/>
      <c r="CI176" s="1"/>
      <c r="CJ176" s="7"/>
      <c r="CK176" s="2"/>
      <c r="CL176" s="7"/>
      <c r="CM176" s="2"/>
      <c r="CN176" s="7"/>
      <c r="CO176" s="1"/>
      <c r="CP176" s="7"/>
      <c r="CQ176" s="2"/>
      <c r="CR176" s="7"/>
      <c r="CS176" s="1"/>
      <c r="CT176" s="7"/>
      <c r="CU176" s="1"/>
      <c r="CV176" s="7"/>
      <c r="CW176" s="2"/>
      <c r="CX176" s="7"/>
      <c r="CY176" s="2"/>
      <c r="CZ176" s="7"/>
      <c r="DA176" s="2"/>
      <c r="DB176" s="7"/>
      <c r="DC176" s="2"/>
      <c r="DD176" s="7"/>
      <c r="DE176" s="2"/>
      <c r="DF176" s="7"/>
      <c r="DG176" s="2"/>
      <c r="DH176" s="7"/>
      <c r="DI176" s="2"/>
      <c r="DJ176" s="7"/>
      <c r="DK176" s="2"/>
      <c r="DL176" s="7"/>
      <c r="DM176" s="736"/>
      <c r="DN176" s="7"/>
      <c r="DO176" s="2"/>
      <c r="DP176" s="2"/>
      <c r="DQ176" s="2"/>
      <c r="DR176" s="2"/>
      <c r="DS176" s="1"/>
      <c r="DT176" s="7"/>
      <c r="DU176" s="1"/>
      <c r="DV176" s="1"/>
      <c r="DW176" s="1"/>
      <c r="DX176" s="1"/>
      <c r="DY176" s="1"/>
      <c r="DZ176" s="7"/>
      <c r="EA176" s="2"/>
      <c r="EB176" s="1"/>
      <c r="EC176" s="1"/>
      <c r="ED176" s="1"/>
      <c r="EE176" s="1"/>
      <c r="EF176" s="1"/>
      <c r="EG176" s="1"/>
      <c r="EH176" s="1"/>
      <c r="EI176" s="1"/>
      <c r="EJ176" s="1"/>
      <c r="EK176" s="1"/>
      <c r="EL176" s="7"/>
      <c r="EM176" s="1"/>
      <c r="EN176" s="2"/>
      <c r="EO176" s="2"/>
      <c r="EP176" s="2"/>
      <c r="EQ176" s="2"/>
      <c r="ES176" s="796"/>
      <c r="EU176" s="290" t="e">
        <f>SUM(DO176:EK176)+BI176+SUMIF(#REF!,1,AS176:AX176)</f>
        <v>#REF!</v>
      </c>
      <c r="EV176" s="290" t="e">
        <f>SUM(DO176:EK176)+SUMIF(#REF!,1,AS176:AX176)+SUMIF(#REF!,1,BC176:BH176)+IF(IDENT!$R$19="NON",SUM('3-SA'!BA176:BB176),0)+IF(IDENT!$R$20="NON",SUM('3-SA'!CA176:CB176,'3-SA'!DA176:DL176),0)+IF(IDENT!$R$21="NON",SUM('3-SA'!BM176:BZ176),0)</f>
        <v>#REF!</v>
      </c>
    </row>
    <row r="177" spans="1:152" x14ac:dyDescent="0.25">
      <c r="A177" s="46"/>
      <c r="B177" s="263" t="s">
        <v>1837</v>
      </c>
      <c r="C177" s="263" t="s">
        <v>1964</v>
      </c>
      <c r="D177" s="190">
        <v>6251</v>
      </c>
      <c r="E177" s="190" t="s">
        <v>1482</v>
      </c>
      <c r="F177" s="12"/>
      <c r="G177" s="12"/>
      <c r="H177" s="454"/>
      <c r="I177" s="2"/>
      <c r="J177" s="2"/>
      <c r="K177" s="2"/>
      <c r="L177" s="2"/>
      <c r="M177" s="2"/>
      <c r="N177" s="2"/>
      <c r="O177" s="2"/>
      <c r="P177" s="81" t="e">
        <f>IF(#REF!=1,$F$177,0)</f>
        <v>#REF!</v>
      </c>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5"/>
      <c r="AS177" s="21"/>
      <c r="AT177" s="5"/>
      <c r="AU177" s="21"/>
      <c r="AV177" s="5"/>
      <c r="AW177" s="21"/>
      <c r="AX177" s="5"/>
      <c r="AY177" s="21"/>
      <c r="AZ177" s="5"/>
      <c r="BA177" s="2"/>
      <c r="BB177" s="5"/>
      <c r="BC177" s="35"/>
      <c r="BD177" s="5"/>
      <c r="BE177" s="2"/>
      <c r="BF177" s="5"/>
      <c r="BG177" s="2"/>
      <c r="BH177" s="5"/>
      <c r="BI177" s="2"/>
      <c r="BJ177" s="5"/>
      <c r="BK177" s="2"/>
      <c r="BL177" s="5"/>
      <c r="BM177" s="2"/>
      <c r="BN177" s="5"/>
      <c r="BO177" s="2"/>
      <c r="BP177" s="5"/>
      <c r="BQ177" s="2"/>
      <c r="BR177" s="5"/>
      <c r="BS177" s="2"/>
      <c r="BT177" s="2"/>
      <c r="BU177" s="2"/>
      <c r="BV177" s="2"/>
      <c r="BW177" s="2"/>
      <c r="BX177" s="2"/>
      <c r="BY177" s="2"/>
      <c r="BZ177" s="5"/>
      <c r="CA177" s="2"/>
      <c r="CB177" s="5"/>
      <c r="CC177" s="2"/>
      <c r="CD177" s="5"/>
      <c r="CE177" s="2"/>
      <c r="CF177" s="5"/>
      <c r="CG177" s="2"/>
      <c r="CH177" s="5"/>
      <c r="CI177" s="2"/>
      <c r="CJ177" s="5"/>
      <c r="CK177" s="2"/>
      <c r="CL177" s="5"/>
      <c r="CM177" s="2"/>
      <c r="CN177" s="5"/>
      <c r="CO177" s="2"/>
      <c r="CP177" s="5"/>
      <c r="CQ177" s="2"/>
      <c r="CR177" s="5"/>
      <c r="CS177" s="2"/>
      <c r="CT177" s="5"/>
      <c r="CU177" s="2"/>
      <c r="CV177" s="5"/>
      <c r="CW177" s="2"/>
      <c r="CX177" s="5"/>
      <c r="CY177" s="2"/>
      <c r="CZ177" s="5"/>
      <c r="DA177" s="2"/>
      <c r="DB177" s="5"/>
      <c r="DC177" s="2"/>
      <c r="DD177" s="5"/>
      <c r="DE177" s="2"/>
      <c r="DF177" s="5"/>
      <c r="DG177" s="21"/>
      <c r="DH177" s="5"/>
      <c r="DI177" s="2"/>
      <c r="DJ177" s="5"/>
      <c r="DK177" s="35"/>
      <c r="DL177" s="5"/>
      <c r="DM177" s="35"/>
      <c r="DN177" s="5"/>
      <c r="DO177" s="2"/>
      <c r="DP177" s="2"/>
      <c r="DQ177" s="2"/>
      <c r="DR177" s="2"/>
      <c r="DS177" s="2"/>
      <c r="DT177" s="5"/>
      <c r="DU177" s="2"/>
      <c r="DV177" s="2"/>
      <c r="DW177" s="2"/>
      <c r="DX177" s="2"/>
      <c r="DY177" s="2"/>
      <c r="DZ177" s="5"/>
      <c r="EA177" s="2"/>
      <c r="EB177" s="2"/>
      <c r="EC177" s="2"/>
      <c r="ED177" s="2"/>
      <c r="EE177" s="2"/>
      <c r="EF177" s="2"/>
      <c r="EG177" s="2"/>
      <c r="EH177" s="2"/>
      <c r="EI177" s="2"/>
      <c r="EJ177" s="2"/>
      <c r="EK177" s="2"/>
      <c r="EL177" s="5"/>
      <c r="EM177" s="2"/>
      <c r="EN177" s="2"/>
      <c r="EO177" s="2"/>
      <c r="EP177" s="2"/>
      <c r="EQ177" s="2"/>
      <c r="ES177" s="796"/>
      <c r="EU177" s="290" t="e">
        <f>SUM(DO177:EK177)+BI177+SUMIF(#REF!,1,AS177:AX177)</f>
        <v>#REF!</v>
      </c>
      <c r="EV177" s="290" t="e">
        <f>SUM(DO177:EK177)+SUMIF(#REF!,1,AS177:AX177)+SUMIF(#REF!,1,BC177:BH177)+IF(IDENT!$R$19="NON",SUM('3-SA'!BA177:BB177),0)+IF(IDENT!$R$20="NON",SUM('3-SA'!CA177:CB177,'3-SA'!DA177:DL177),0)+IF(IDENT!$R$21="NON",SUM('3-SA'!BM177:BZ177),0)</f>
        <v>#REF!</v>
      </c>
    </row>
    <row r="178" spans="1:152" x14ac:dyDescent="0.25">
      <c r="A178" s="46"/>
      <c r="B178" s="263" t="s">
        <v>1837</v>
      </c>
      <c r="C178" s="263" t="s">
        <v>1964</v>
      </c>
      <c r="D178" s="581" t="s">
        <v>2181</v>
      </c>
      <c r="E178" s="169" t="s">
        <v>1037</v>
      </c>
      <c r="F178" s="12"/>
      <c r="G178" s="12"/>
      <c r="H178" s="454"/>
      <c r="I178" s="2"/>
      <c r="J178" s="2"/>
      <c r="K178" s="81" t="e">
        <f>IF(#REF!=1,$F$178-$O$178,0)</f>
        <v>#REF!</v>
      </c>
      <c r="L178" s="2"/>
      <c r="M178" s="2"/>
      <c r="N178" s="81" t="e">
        <f>IF(#REF!=1,$F$178-$O$178,0)</f>
        <v>#REF!</v>
      </c>
      <c r="O178" s="1"/>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5"/>
      <c r="AS178" s="21"/>
      <c r="AT178" s="5"/>
      <c r="AU178" s="21"/>
      <c r="AV178" s="5"/>
      <c r="AW178" s="21"/>
      <c r="AX178" s="5"/>
      <c r="AY178" s="21"/>
      <c r="AZ178" s="5"/>
      <c r="BA178" s="2"/>
      <c r="BB178" s="5"/>
      <c r="BC178" s="35"/>
      <c r="BD178" s="5"/>
      <c r="BE178" s="2"/>
      <c r="BF178" s="5"/>
      <c r="BG178" s="2"/>
      <c r="BH178" s="5"/>
      <c r="BI178" s="2"/>
      <c r="BJ178" s="5"/>
      <c r="BK178" s="2"/>
      <c r="BL178" s="5"/>
      <c r="BM178" s="2"/>
      <c r="BN178" s="5"/>
      <c r="BO178" s="2"/>
      <c r="BP178" s="5"/>
      <c r="BQ178" s="2"/>
      <c r="BR178" s="5"/>
      <c r="BS178" s="2"/>
      <c r="BT178" s="2"/>
      <c r="BU178" s="2"/>
      <c r="BV178" s="2"/>
      <c r="BW178" s="2"/>
      <c r="BX178" s="2"/>
      <c r="BY178" s="2"/>
      <c r="BZ178" s="5"/>
      <c r="CA178" s="2"/>
      <c r="CB178" s="5"/>
      <c r="CC178" s="2"/>
      <c r="CD178" s="5"/>
      <c r="CE178" s="2"/>
      <c r="CF178" s="5"/>
      <c r="CG178" s="2"/>
      <c r="CH178" s="5"/>
      <c r="CI178" s="2"/>
      <c r="CJ178" s="5"/>
      <c r="CK178" s="2"/>
      <c r="CL178" s="5"/>
      <c r="CM178" s="2"/>
      <c r="CN178" s="5"/>
      <c r="CO178" s="2"/>
      <c r="CP178" s="5"/>
      <c r="CQ178" s="2"/>
      <c r="CR178" s="5"/>
      <c r="CS178" s="2"/>
      <c r="CT178" s="5"/>
      <c r="CU178" s="2"/>
      <c r="CV178" s="5"/>
      <c r="CW178" s="2"/>
      <c r="CX178" s="5"/>
      <c r="CY178" s="2"/>
      <c r="CZ178" s="5"/>
      <c r="DA178" s="2"/>
      <c r="DB178" s="5"/>
      <c r="DC178" s="2"/>
      <c r="DD178" s="5"/>
      <c r="DE178" s="2"/>
      <c r="DF178" s="5"/>
      <c r="DG178" s="21"/>
      <c r="DH178" s="5"/>
      <c r="DI178" s="2"/>
      <c r="DJ178" s="5"/>
      <c r="DK178" s="35"/>
      <c r="DL178" s="5"/>
      <c r="DM178" s="35"/>
      <c r="DN178" s="5"/>
      <c r="DO178" s="2"/>
      <c r="DP178" s="2"/>
      <c r="DQ178" s="2"/>
      <c r="DR178" s="2"/>
      <c r="DS178" s="2"/>
      <c r="DT178" s="5"/>
      <c r="DU178" s="2"/>
      <c r="DV178" s="2"/>
      <c r="DW178" s="2"/>
      <c r="DX178" s="2"/>
      <c r="DY178" s="2"/>
      <c r="DZ178" s="5"/>
      <c r="EA178" s="2"/>
      <c r="EB178" s="2"/>
      <c r="EC178" s="2"/>
      <c r="ED178" s="2"/>
      <c r="EE178" s="2"/>
      <c r="EF178" s="2"/>
      <c r="EG178" s="2"/>
      <c r="EH178" s="2"/>
      <c r="EI178" s="2"/>
      <c r="EJ178" s="2"/>
      <c r="EK178" s="2"/>
      <c r="EL178" s="5"/>
      <c r="EM178" s="2"/>
      <c r="EN178" s="2"/>
      <c r="EO178" s="2"/>
      <c r="EP178" s="2"/>
      <c r="EQ178" s="2"/>
      <c r="ES178" s="796"/>
      <c r="EU178" s="290" t="e">
        <f>SUM(DO178:EK178)+BI178+SUMIF(#REF!,1,AS178:AX178)</f>
        <v>#REF!</v>
      </c>
      <c r="EV178" s="290" t="e">
        <f>SUM(DO178:EK178)+SUMIF(#REF!,1,AS178:AX178)+SUMIF(#REF!,1,BC178:BH178)+IF(IDENT!$R$19="NON",SUM('3-SA'!BA178:BB178),0)+IF(IDENT!$R$20="NON",SUM('3-SA'!CA178:CB178,'3-SA'!DA178:DL178),0)+IF(IDENT!$R$21="NON",SUM('3-SA'!BM178:BZ178),0)</f>
        <v>#REF!</v>
      </c>
    </row>
    <row r="179" spans="1:152" x14ac:dyDescent="0.25">
      <c r="A179" s="46"/>
      <c r="B179" s="263" t="s">
        <v>1837</v>
      </c>
      <c r="C179" s="263" t="s">
        <v>1964</v>
      </c>
      <c r="D179" s="190">
        <v>6261</v>
      </c>
      <c r="E179" s="190" t="s">
        <v>2350</v>
      </c>
      <c r="F179" s="12"/>
      <c r="G179" s="12"/>
      <c r="H179" s="454"/>
      <c r="I179" s="2"/>
      <c r="J179" s="2"/>
      <c r="K179" s="2"/>
      <c r="L179" s="2"/>
      <c r="M179" s="2"/>
      <c r="N179" s="2"/>
      <c r="O179" s="2"/>
      <c r="P179" s="2"/>
      <c r="Q179" s="2"/>
      <c r="R179" s="2"/>
      <c r="S179" s="2"/>
      <c r="T179" s="2"/>
      <c r="U179" s="2"/>
      <c r="V179" s="2"/>
      <c r="W179" s="2"/>
      <c r="X179" s="81" t="e">
        <f>IF(#REF!=1,$F$179-$Z$179-SUM($BM$179:$BN$179)-$BS$179-$DX$179-SUM($DY$179:$DZ$179),0)</f>
        <v>#REF!</v>
      </c>
      <c r="Y179" s="81" t="e">
        <f>IF(#REF!=1,$F$179-$Z$179-SUM($BM$179:$BN$179)-$BS$179-$DX$179-SUM($DY$179:$DZ$179),0)</f>
        <v>#REF!</v>
      </c>
      <c r="Z179" s="1"/>
      <c r="AA179" s="2"/>
      <c r="AB179" s="2"/>
      <c r="AC179" s="2"/>
      <c r="AD179" s="2"/>
      <c r="AE179" s="2"/>
      <c r="AF179" s="2"/>
      <c r="AG179" s="2"/>
      <c r="AH179" s="2"/>
      <c r="AI179" s="2"/>
      <c r="AJ179" s="2"/>
      <c r="AK179" s="2"/>
      <c r="AL179" s="2"/>
      <c r="AM179" s="2"/>
      <c r="AN179" s="2"/>
      <c r="AO179" s="2"/>
      <c r="AP179" s="2"/>
      <c r="AQ179" s="2"/>
      <c r="AR179" s="5"/>
      <c r="AS179" s="21"/>
      <c r="AT179" s="5"/>
      <c r="AU179" s="21"/>
      <c r="AV179" s="5"/>
      <c r="AW179" s="21"/>
      <c r="AX179" s="5"/>
      <c r="AY179" s="21"/>
      <c r="AZ179" s="5"/>
      <c r="BA179" s="2"/>
      <c r="BB179" s="5"/>
      <c r="BC179" s="35"/>
      <c r="BD179" s="5"/>
      <c r="BE179" s="2"/>
      <c r="BF179" s="5"/>
      <c r="BG179" s="2"/>
      <c r="BH179" s="5"/>
      <c r="BI179" s="2"/>
      <c r="BJ179" s="5"/>
      <c r="BK179" s="2"/>
      <c r="BL179" s="5"/>
      <c r="BM179" s="1"/>
      <c r="BN179" s="5"/>
      <c r="BO179" s="2"/>
      <c r="BP179" s="5"/>
      <c r="BQ179" s="2"/>
      <c r="BR179" s="5"/>
      <c r="BS179" s="1"/>
      <c r="BT179" s="2"/>
      <c r="BU179" s="2"/>
      <c r="BV179" s="2"/>
      <c r="BW179" s="2"/>
      <c r="BX179" s="2"/>
      <c r="BY179" s="2"/>
      <c r="BZ179" s="5"/>
      <c r="CA179" s="2"/>
      <c r="CB179" s="5"/>
      <c r="CC179" s="2"/>
      <c r="CD179" s="5"/>
      <c r="CE179" s="2"/>
      <c r="CF179" s="5"/>
      <c r="CG179" s="2"/>
      <c r="CH179" s="5"/>
      <c r="CI179" s="2"/>
      <c r="CJ179" s="5"/>
      <c r="CK179" s="2"/>
      <c r="CL179" s="5"/>
      <c r="CM179" s="2"/>
      <c r="CN179" s="5"/>
      <c r="CO179" s="2"/>
      <c r="CP179" s="5"/>
      <c r="CQ179" s="2"/>
      <c r="CR179" s="5"/>
      <c r="CS179" s="2"/>
      <c r="CT179" s="5"/>
      <c r="CU179" s="2"/>
      <c r="CV179" s="5"/>
      <c r="CW179" s="2"/>
      <c r="CX179" s="5"/>
      <c r="CY179" s="2"/>
      <c r="CZ179" s="5"/>
      <c r="DA179" s="2"/>
      <c r="DB179" s="5"/>
      <c r="DC179" s="2"/>
      <c r="DD179" s="5"/>
      <c r="DE179" s="2"/>
      <c r="DF179" s="5"/>
      <c r="DG179" s="21"/>
      <c r="DH179" s="5"/>
      <c r="DI179" s="2"/>
      <c r="DJ179" s="5"/>
      <c r="DK179" s="35"/>
      <c r="DL179" s="5"/>
      <c r="DM179" s="35"/>
      <c r="DN179" s="5"/>
      <c r="DO179" s="2"/>
      <c r="DP179" s="2"/>
      <c r="DQ179" s="2"/>
      <c r="DR179" s="2"/>
      <c r="DS179" s="2"/>
      <c r="DT179" s="5"/>
      <c r="DU179" s="2"/>
      <c r="DV179" s="2"/>
      <c r="DW179" s="2"/>
      <c r="DX179" s="1"/>
      <c r="DY179" s="1"/>
      <c r="DZ179" s="5"/>
      <c r="EA179" s="2"/>
      <c r="EB179" s="2"/>
      <c r="EC179" s="2"/>
      <c r="ED179" s="2"/>
      <c r="EE179" s="2"/>
      <c r="EF179" s="2"/>
      <c r="EG179" s="2"/>
      <c r="EH179" s="2"/>
      <c r="EI179" s="2"/>
      <c r="EJ179" s="2"/>
      <c r="EK179" s="2"/>
      <c r="EL179" s="5"/>
      <c r="EM179" s="2"/>
      <c r="EN179" s="2"/>
      <c r="EO179" s="2"/>
      <c r="EP179" s="2"/>
      <c r="EQ179" s="2"/>
      <c r="ES179" s="796"/>
      <c r="EU179" s="290" t="e">
        <f>SUM(DO179:EK179)+BI179+SUMIF(#REF!,1,AS179:AX179)</f>
        <v>#REF!</v>
      </c>
      <c r="EV179" s="290" t="e">
        <f>SUM(DO179:EK179)+SUMIF(#REF!,1,AS179:AX179)+SUMIF(#REF!,1,BC179:BH179)+IF(IDENT!$R$19="NON",SUM('3-SA'!BA179:BB179),0)+IF(IDENT!$R$20="NON",SUM('3-SA'!CA179:CB179,'3-SA'!DA179:DL179),0)+IF(IDENT!$R$21="NON",SUM('3-SA'!BM179:BZ179),0)</f>
        <v>#REF!</v>
      </c>
    </row>
    <row r="180" spans="1:152" x14ac:dyDescent="0.25">
      <c r="A180" s="46"/>
      <c r="B180" s="263" t="s">
        <v>1837</v>
      </c>
      <c r="C180" s="263" t="s">
        <v>1964</v>
      </c>
      <c r="D180" s="169">
        <v>6263</v>
      </c>
      <c r="E180" s="169" t="s">
        <v>1193</v>
      </c>
      <c r="F180" s="12"/>
      <c r="G180" s="12"/>
      <c r="H180" s="454"/>
      <c r="I180" s="2"/>
      <c r="J180" s="2"/>
      <c r="K180" s="81" t="e">
        <f>IF(#REF!=1,$F$180-$O$180,0)</f>
        <v>#REF!</v>
      </c>
      <c r="L180" s="2"/>
      <c r="M180" s="2"/>
      <c r="N180" s="81" t="e">
        <f>IF(#REF!=1,$F$180-$O$180,0)</f>
        <v>#REF!</v>
      </c>
      <c r="O180" s="1"/>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5"/>
      <c r="AS180" s="21"/>
      <c r="AT180" s="5"/>
      <c r="AU180" s="21"/>
      <c r="AV180" s="5"/>
      <c r="AW180" s="21"/>
      <c r="AX180" s="5"/>
      <c r="AY180" s="21"/>
      <c r="AZ180" s="5"/>
      <c r="BA180" s="2"/>
      <c r="BB180" s="5"/>
      <c r="BC180" s="35"/>
      <c r="BD180" s="5"/>
      <c r="BE180" s="2"/>
      <c r="BF180" s="5"/>
      <c r="BG180" s="2"/>
      <c r="BH180" s="5"/>
      <c r="BI180" s="2"/>
      <c r="BJ180" s="5"/>
      <c r="BK180" s="2"/>
      <c r="BL180" s="5"/>
      <c r="BM180" s="2"/>
      <c r="BN180" s="5"/>
      <c r="BO180" s="2"/>
      <c r="BP180" s="5"/>
      <c r="BQ180" s="2"/>
      <c r="BR180" s="5"/>
      <c r="BS180" s="2"/>
      <c r="BT180" s="2"/>
      <c r="BU180" s="2"/>
      <c r="BV180" s="2"/>
      <c r="BW180" s="2"/>
      <c r="BX180" s="2"/>
      <c r="BY180" s="2"/>
      <c r="BZ180" s="5"/>
      <c r="CA180" s="2"/>
      <c r="CB180" s="5"/>
      <c r="CC180" s="2"/>
      <c r="CD180" s="5"/>
      <c r="CE180" s="2"/>
      <c r="CF180" s="5"/>
      <c r="CG180" s="2"/>
      <c r="CH180" s="5"/>
      <c r="CI180" s="2"/>
      <c r="CJ180" s="5"/>
      <c r="CK180" s="2"/>
      <c r="CL180" s="5"/>
      <c r="CM180" s="2"/>
      <c r="CN180" s="5"/>
      <c r="CO180" s="2"/>
      <c r="CP180" s="5"/>
      <c r="CQ180" s="2"/>
      <c r="CR180" s="5"/>
      <c r="CS180" s="2"/>
      <c r="CT180" s="5"/>
      <c r="CU180" s="2"/>
      <c r="CV180" s="5"/>
      <c r="CW180" s="2"/>
      <c r="CX180" s="5"/>
      <c r="CY180" s="2"/>
      <c r="CZ180" s="5"/>
      <c r="DA180" s="2"/>
      <c r="DB180" s="5"/>
      <c r="DC180" s="2"/>
      <c r="DD180" s="5"/>
      <c r="DE180" s="2"/>
      <c r="DF180" s="5"/>
      <c r="DG180" s="21"/>
      <c r="DH180" s="5"/>
      <c r="DI180" s="2"/>
      <c r="DJ180" s="5"/>
      <c r="DK180" s="35"/>
      <c r="DL180" s="5"/>
      <c r="DM180" s="35"/>
      <c r="DN180" s="5"/>
      <c r="DO180" s="2"/>
      <c r="DP180" s="2"/>
      <c r="DQ180" s="2"/>
      <c r="DR180" s="2"/>
      <c r="DS180" s="2"/>
      <c r="DT180" s="5"/>
      <c r="DU180" s="2"/>
      <c r="DV180" s="2"/>
      <c r="DW180" s="2"/>
      <c r="DX180" s="2"/>
      <c r="DY180" s="2"/>
      <c r="DZ180" s="5"/>
      <c r="EA180" s="2"/>
      <c r="EB180" s="2"/>
      <c r="EC180" s="2"/>
      <c r="ED180" s="2"/>
      <c r="EE180" s="2"/>
      <c r="EF180" s="2"/>
      <c r="EG180" s="2"/>
      <c r="EH180" s="2"/>
      <c r="EI180" s="2"/>
      <c r="EJ180" s="2"/>
      <c r="EK180" s="2"/>
      <c r="EL180" s="5"/>
      <c r="EM180" s="2"/>
      <c r="EN180" s="2"/>
      <c r="EO180" s="2"/>
      <c r="EP180" s="2"/>
      <c r="EQ180" s="2"/>
      <c r="ES180" s="796"/>
      <c r="EU180" s="290" t="e">
        <f>SUM(DO180:EK180)+BI180+SUMIF(#REF!,1,AS180:AX180)</f>
        <v>#REF!</v>
      </c>
      <c r="EV180" s="290" t="e">
        <f>SUM(DO180:EK180)+SUMIF(#REF!,1,AS180:AX180)+SUMIF(#REF!,1,BC180:BH180)+IF(IDENT!$R$19="NON",SUM('3-SA'!BA180:BB180),0)+IF(IDENT!$R$20="NON",SUM('3-SA'!CA180:CB180,'3-SA'!DA180:DL180),0)+IF(IDENT!$R$21="NON",SUM('3-SA'!BM180:BZ180),0)</f>
        <v>#REF!</v>
      </c>
    </row>
    <row r="181" spans="1:152" x14ac:dyDescent="0.25">
      <c r="A181" s="46"/>
      <c r="B181" s="263" t="s">
        <v>1837</v>
      </c>
      <c r="C181" s="263" t="s">
        <v>1964</v>
      </c>
      <c r="D181" s="169">
        <v>6265</v>
      </c>
      <c r="E181" s="169" t="s">
        <v>1478</v>
      </c>
      <c r="F181" s="12"/>
      <c r="G181" s="12"/>
      <c r="H181" s="454"/>
      <c r="I181" s="2"/>
      <c r="J181" s="2"/>
      <c r="K181" s="2"/>
      <c r="L181" s="2"/>
      <c r="M181" s="2"/>
      <c r="N181" s="2"/>
      <c r="O181" s="2"/>
      <c r="P181" s="2"/>
      <c r="Q181" s="2"/>
      <c r="R181" s="2"/>
      <c r="S181" s="2"/>
      <c r="T181" s="2"/>
      <c r="U181" s="2"/>
      <c r="V181" s="2"/>
      <c r="W181" s="2"/>
      <c r="X181" s="81" t="e">
        <f>IF(#REF!=1,$F$181-$Z$181,0)</f>
        <v>#REF!</v>
      </c>
      <c r="Y181" s="81" t="e">
        <f>IF(#REF!=1,$F$181-$Z$181,0)</f>
        <v>#REF!</v>
      </c>
      <c r="Z181" s="1"/>
      <c r="AA181" s="2"/>
      <c r="AB181" s="2"/>
      <c r="AC181" s="2"/>
      <c r="AD181" s="2"/>
      <c r="AE181" s="2"/>
      <c r="AF181" s="2"/>
      <c r="AG181" s="2"/>
      <c r="AH181" s="2"/>
      <c r="AI181" s="2"/>
      <c r="AJ181" s="2"/>
      <c r="AK181" s="2"/>
      <c r="AL181" s="2"/>
      <c r="AM181" s="2"/>
      <c r="AN181" s="2"/>
      <c r="AO181" s="2"/>
      <c r="AP181" s="2"/>
      <c r="AQ181" s="2"/>
      <c r="AR181" s="5"/>
      <c r="AS181" s="21"/>
      <c r="AT181" s="5"/>
      <c r="AU181" s="21"/>
      <c r="AV181" s="5"/>
      <c r="AW181" s="21"/>
      <c r="AX181" s="5"/>
      <c r="AY181" s="21"/>
      <c r="AZ181" s="5"/>
      <c r="BA181" s="2"/>
      <c r="BB181" s="5"/>
      <c r="BC181" s="35"/>
      <c r="BD181" s="5"/>
      <c r="BE181" s="2"/>
      <c r="BF181" s="5"/>
      <c r="BG181" s="2"/>
      <c r="BH181" s="5"/>
      <c r="BI181" s="2"/>
      <c r="BJ181" s="5"/>
      <c r="BK181" s="2"/>
      <c r="BL181" s="5"/>
      <c r="BM181" s="2"/>
      <c r="BN181" s="5"/>
      <c r="BO181" s="2"/>
      <c r="BP181" s="5"/>
      <c r="BQ181" s="2"/>
      <c r="BR181" s="5"/>
      <c r="BS181" s="2"/>
      <c r="BT181" s="2"/>
      <c r="BU181" s="2"/>
      <c r="BV181" s="2"/>
      <c r="BW181" s="2"/>
      <c r="BX181" s="2"/>
      <c r="BY181" s="2"/>
      <c r="BZ181" s="5"/>
      <c r="CA181" s="2"/>
      <c r="CB181" s="5"/>
      <c r="CC181" s="2"/>
      <c r="CD181" s="5"/>
      <c r="CE181" s="2"/>
      <c r="CF181" s="5"/>
      <c r="CG181" s="2"/>
      <c r="CH181" s="5"/>
      <c r="CI181" s="2"/>
      <c r="CJ181" s="5"/>
      <c r="CK181" s="2"/>
      <c r="CL181" s="5"/>
      <c r="CM181" s="2"/>
      <c r="CN181" s="5"/>
      <c r="CO181" s="2"/>
      <c r="CP181" s="5"/>
      <c r="CQ181" s="2"/>
      <c r="CR181" s="5"/>
      <c r="CS181" s="2"/>
      <c r="CT181" s="5"/>
      <c r="CU181" s="2"/>
      <c r="CV181" s="5"/>
      <c r="CW181" s="2"/>
      <c r="CX181" s="5"/>
      <c r="CY181" s="2"/>
      <c r="CZ181" s="5"/>
      <c r="DA181" s="2"/>
      <c r="DB181" s="5"/>
      <c r="DC181" s="2"/>
      <c r="DD181" s="5"/>
      <c r="DE181" s="2"/>
      <c r="DF181" s="5"/>
      <c r="DG181" s="21"/>
      <c r="DH181" s="5"/>
      <c r="DI181" s="2"/>
      <c r="DJ181" s="5"/>
      <c r="DK181" s="35"/>
      <c r="DL181" s="5"/>
      <c r="DM181" s="35"/>
      <c r="DN181" s="5"/>
      <c r="DO181" s="2"/>
      <c r="DP181" s="2"/>
      <c r="DQ181" s="2"/>
      <c r="DR181" s="2"/>
      <c r="DS181" s="2"/>
      <c r="DT181" s="5"/>
      <c r="DU181" s="2"/>
      <c r="DV181" s="2"/>
      <c r="DW181" s="2"/>
      <c r="DX181" s="2"/>
      <c r="DY181" s="2"/>
      <c r="DZ181" s="5"/>
      <c r="EA181" s="2"/>
      <c r="EB181" s="2"/>
      <c r="EC181" s="2"/>
      <c r="ED181" s="2"/>
      <c r="EE181" s="2"/>
      <c r="EF181" s="2"/>
      <c r="EG181" s="2"/>
      <c r="EH181" s="2"/>
      <c r="EI181" s="2"/>
      <c r="EJ181" s="2"/>
      <c r="EK181" s="2"/>
      <c r="EL181" s="5"/>
      <c r="EM181" s="2"/>
      <c r="EN181" s="2"/>
      <c r="EO181" s="2"/>
      <c r="EP181" s="2"/>
      <c r="EQ181" s="2"/>
      <c r="ES181" s="796"/>
      <c r="EU181" s="290" t="e">
        <f>SUM(DO181:EK181)+BI181+SUMIF(#REF!,1,AS181:AX181)</f>
        <v>#REF!</v>
      </c>
      <c r="EV181" s="290" t="e">
        <f>SUM(DO181:EK181)+SUMIF(#REF!,1,AS181:AX181)+SUMIF(#REF!,1,BC181:BH181)+IF(IDENT!$R$19="NON",SUM('3-SA'!BA181:BB181),0)+IF(IDENT!$R$20="NON",SUM('3-SA'!CA181:CB181,'3-SA'!DA181:DL181),0)+IF(IDENT!$R$21="NON",SUM('3-SA'!BM181:BZ181),0)</f>
        <v>#REF!</v>
      </c>
    </row>
    <row r="182" spans="1:152" x14ac:dyDescent="0.25">
      <c r="A182" s="46">
        <v>0</v>
      </c>
      <c r="B182" s="263"/>
      <c r="C182" s="263"/>
      <c r="D182" s="421" t="s">
        <v>829</v>
      </c>
      <c r="E182" s="421" t="s">
        <v>1478</v>
      </c>
      <c r="F182" s="12"/>
      <c r="G182" s="12"/>
      <c r="H182" s="454"/>
      <c r="I182" s="2"/>
      <c r="J182" s="2"/>
      <c r="K182" s="2"/>
      <c r="L182" s="2"/>
      <c r="M182" s="2"/>
      <c r="N182" s="2"/>
      <c r="O182" s="2"/>
      <c r="P182" s="2"/>
      <c r="Q182" s="2"/>
      <c r="R182" s="2"/>
      <c r="S182" s="2"/>
      <c r="T182" s="2"/>
      <c r="U182" s="2"/>
      <c r="V182" s="2"/>
      <c r="W182" s="2"/>
      <c r="X182" s="81" t="e">
        <f>IF(#REF!=1,$F$182-$Z$182-$BS$182-$DX$182-SUM($DY$182:$DZ$182),0)</f>
        <v>#REF!</v>
      </c>
      <c r="Y182" s="81" t="e">
        <f>IF(#REF!=1,$F$182-$Z$182-$BS$182-$DX$182-SUM($DY$182:$DZ$182),0)</f>
        <v>#REF!</v>
      </c>
      <c r="Z182" s="1"/>
      <c r="AA182" s="2"/>
      <c r="AB182" s="2"/>
      <c r="AC182" s="2"/>
      <c r="AD182" s="2"/>
      <c r="AE182" s="2"/>
      <c r="AF182" s="2"/>
      <c r="AG182" s="2"/>
      <c r="AH182" s="2"/>
      <c r="AI182" s="2"/>
      <c r="AJ182" s="2"/>
      <c r="AK182" s="2"/>
      <c r="AL182" s="2"/>
      <c r="AM182" s="2"/>
      <c r="AN182" s="2"/>
      <c r="AO182" s="2"/>
      <c r="AP182" s="2"/>
      <c r="AQ182" s="2"/>
      <c r="AR182" s="5"/>
      <c r="AS182" s="21"/>
      <c r="AT182" s="5"/>
      <c r="AU182" s="21"/>
      <c r="AV182" s="5"/>
      <c r="AW182" s="21"/>
      <c r="AX182" s="5"/>
      <c r="AY182" s="21"/>
      <c r="AZ182" s="5"/>
      <c r="BA182" s="2"/>
      <c r="BB182" s="5"/>
      <c r="BC182" s="35"/>
      <c r="BD182" s="5"/>
      <c r="BE182" s="2"/>
      <c r="BF182" s="5"/>
      <c r="BG182" s="2"/>
      <c r="BH182" s="5"/>
      <c r="BI182" s="2"/>
      <c r="BJ182" s="5"/>
      <c r="BK182" s="2"/>
      <c r="BL182" s="5"/>
      <c r="BM182" s="2"/>
      <c r="BN182" s="5"/>
      <c r="BO182" s="2"/>
      <c r="BP182" s="5"/>
      <c r="BQ182" s="2"/>
      <c r="BR182" s="5"/>
      <c r="BS182" s="1"/>
      <c r="BT182" s="2"/>
      <c r="BU182" s="2"/>
      <c r="BV182" s="2"/>
      <c r="BW182" s="2"/>
      <c r="BX182" s="2"/>
      <c r="BY182" s="2"/>
      <c r="BZ182" s="5"/>
      <c r="CA182" s="2"/>
      <c r="CB182" s="5"/>
      <c r="CC182" s="2"/>
      <c r="CD182" s="5"/>
      <c r="CE182" s="2"/>
      <c r="CF182" s="5"/>
      <c r="CG182" s="2"/>
      <c r="CH182" s="5"/>
      <c r="CI182" s="2"/>
      <c r="CJ182" s="5"/>
      <c r="CK182" s="2"/>
      <c r="CL182" s="5"/>
      <c r="CM182" s="2"/>
      <c r="CN182" s="5"/>
      <c r="CO182" s="2"/>
      <c r="CP182" s="5"/>
      <c r="CQ182" s="2"/>
      <c r="CR182" s="5"/>
      <c r="CS182" s="2"/>
      <c r="CT182" s="5"/>
      <c r="CU182" s="2"/>
      <c r="CV182" s="5"/>
      <c r="CW182" s="2"/>
      <c r="CX182" s="5"/>
      <c r="CY182" s="2"/>
      <c r="CZ182" s="5"/>
      <c r="DA182" s="2"/>
      <c r="DB182" s="5"/>
      <c r="DC182" s="2"/>
      <c r="DD182" s="5"/>
      <c r="DE182" s="2"/>
      <c r="DF182" s="5"/>
      <c r="DG182" s="21"/>
      <c r="DH182" s="5"/>
      <c r="DI182" s="2"/>
      <c r="DJ182" s="5"/>
      <c r="DK182" s="35"/>
      <c r="DL182" s="5"/>
      <c r="DM182" s="35"/>
      <c r="DN182" s="5"/>
      <c r="DO182" s="2"/>
      <c r="DP182" s="2"/>
      <c r="DQ182" s="2"/>
      <c r="DR182" s="2"/>
      <c r="DS182" s="2"/>
      <c r="DT182" s="5"/>
      <c r="DU182" s="2"/>
      <c r="DV182" s="2"/>
      <c r="DW182" s="2"/>
      <c r="DX182" s="1"/>
      <c r="DY182" s="1"/>
      <c r="DZ182" s="5"/>
      <c r="EA182" s="2"/>
      <c r="EB182" s="2"/>
      <c r="EC182" s="2"/>
      <c r="ED182" s="2"/>
      <c r="EE182" s="2"/>
      <c r="EF182" s="2"/>
      <c r="EG182" s="2"/>
      <c r="EH182" s="2"/>
      <c r="EI182" s="2"/>
      <c r="EJ182" s="2"/>
      <c r="EK182" s="2"/>
      <c r="EL182" s="5"/>
      <c r="EM182" s="2"/>
      <c r="EN182" s="2"/>
      <c r="EO182" s="2"/>
      <c r="EP182" s="2"/>
      <c r="EQ182" s="2"/>
      <c r="ES182" s="796"/>
      <c r="EU182" s="290" t="e">
        <f>SUM(DO182:EK182)+BI182+SUMIF(#REF!,1,AS182:AX182)</f>
        <v>#REF!</v>
      </c>
      <c r="EV182" s="290" t="e">
        <f>SUM(DO182:EK182)+SUMIF(#REF!,1,AS182:AX182)+SUMIF(#REF!,1,BC182:BH182)+IF(IDENT!$R$19="NON",SUM('3-SA'!BA182:BB182),0)+IF(IDENT!$R$20="NON",SUM('3-SA'!CA182:CB182,'3-SA'!DA182:DL182),0)+IF(IDENT!$R$21="NON",SUM('3-SA'!BM182:BZ182),0)</f>
        <v>#REF!</v>
      </c>
    </row>
    <row r="183" spans="1:152" x14ac:dyDescent="0.25">
      <c r="A183" s="46"/>
      <c r="B183" s="263" t="s">
        <v>1837</v>
      </c>
      <c r="C183" s="263" t="s">
        <v>1964</v>
      </c>
      <c r="D183" s="190">
        <v>627</v>
      </c>
      <c r="E183" s="190" t="s">
        <v>1995</v>
      </c>
      <c r="F183" s="12"/>
      <c r="G183" s="12"/>
      <c r="H183" s="454"/>
      <c r="I183" s="2"/>
      <c r="J183" s="2"/>
      <c r="K183" s="81" t="e">
        <f>IF(#REF!=1,$F$183-$O$183,0)</f>
        <v>#REF!</v>
      </c>
      <c r="L183" s="2"/>
      <c r="M183" s="81" t="e">
        <f>IF(#REF!=1,$F$183-$O$183,0)</f>
        <v>#REF!</v>
      </c>
      <c r="N183" s="2"/>
      <c r="O183" s="1"/>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5"/>
      <c r="AS183" s="21"/>
      <c r="AT183" s="5"/>
      <c r="AU183" s="21"/>
      <c r="AV183" s="5"/>
      <c r="AW183" s="21"/>
      <c r="AX183" s="5"/>
      <c r="AY183" s="21"/>
      <c r="AZ183" s="5"/>
      <c r="BA183" s="2"/>
      <c r="BB183" s="5"/>
      <c r="BC183" s="35"/>
      <c r="BD183" s="5"/>
      <c r="BE183" s="2"/>
      <c r="BF183" s="5"/>
      <c r="BG183" s="2"/>
      <c r="BH183" s="5"/>
      <c r="BI183" s="2"/>
      <c r="BJ183" s="5"/>
      <c r="BK183" s="2"/>
      <c r="BL183" s="5"/>
      <c r="BM183" s="2"/>
      <c r="BN183" s="5"/>
      <c r="BO183" s="2"/>
      <c r="BP183" s="5"/>
      <c r="BQ183" s="2"/>
      <c r="BR183" s="5"/>
      <c r="BS183" s="2"/>
      <c r="BT183" s="2"/>
      <c r="BU183" s="2"/>
      <c r="BV183" s="2"/>
      <c r="BW183" s="2"/>
      <c r="BX183" s="2"/>
      <c r="BY183" s="2"/>
      <c r="BZ183" s="5"/>
      <c r="CA183" s="2"/>
      <c r="CB183" s="5"/>
      <c r="CC183" s="2"/>
      <c r="CD183" s="5"/>
      <c r="CE183" s="2"/>
      <c r="CF183" s="5"/>
      <c r="CG183" s="2"/>
      <c r="CH183" s="5"/>
      <c r="CI183" s="2"/>
      <c r="CJ183" s="5"/>
      <c r="CK183" s="2"/>
      <c r="CL183" s="5"/>
      <c r="CM183" s="2"/>
      <c r="CN183" s="5"/>
      <c r="CO183" s="2"/>
      <c r="CP183" s="5"/>
      <c r="CQ183" s="2"/>
      <c r="CR183" s="5"/>
      <c r="CS183" s="2"/>
      <c r="CT183" s="5"/>
      <c r="CU183" s="2"/>
      <c r="CV183" s="5"/>
      <c r="CW183" s="2"/>
      <c r="CX183" s="5"/>
      <c r="CY183" s="2"/>
      <c r="CZ183" s="5"/>
      <c r="DA183" s="2"/>
      <c r="DB183" s="5"/>
      <c r="DC183" s="2"/>
      <c r="DD183" s="5"/>
      <c r="DE183" s="2"/>
      <c r="DF183" s="5"/>
      <c r="DG183" s="21"/>
      <c r="DH183" s="5"/>
      <c r="DI183" s="2"/>
      <c r="DJ183" s="5"/>
      <c r="DK183" s="35"/>
      <c r="DL183" s="5"/>
      <c r="DM183" s="35"/>
      <c r="DN183" s="5"/>
      <c r="DO183" s="2"/>
      <c r="DP183" s="2"/>
      <c r="DQ183" s="2"/>
      <c r="DR183" s="2"/>
      <c r="DS183" s="2"/>
      <c r="DT183" s="5"/>
      <c r="DU183" s="2"/>
      <c r="DV183" s="2"/>
      <c r="DW183" s="2"/>
      <c r="DX183" s="2"/>
      <c r="DY183" s="2"/>
      <c r="DZ183" s="5"/>
      <c r="EA183" s="2"/>
      <c r="EB183" s="2"/>
      <c r="EC183" s="2"/>
      <c r="ED183" s="2"/>
      <c r="EE183" s="2"/>
      <c r="EF183" s="2"/>
      <c r="EG183" s="2"/>
      <c r="EH183" s="2"/>
      <c r="EI183" s="2"/>
      <c r="EJ183" s="2"/>
      <c r="EK183" s="2"/>
      <c r="EL183" s="5"/>
      <c r="EM183" s="2"/>
      <c r="EN183" s="2"/>
      <c r="EO183" s="2"/>
      <c r="EP183" s="2"/>
      <c r="EQ183" s="2"/>
      <c r="ES183" s="796"/>
      <c r="EU183" s="290" t="e">
        <f>SUM(DO183:EK183)+BI183+SUMIF(#REF!,1,AS183:AX183)</f>
        <v>#REF!</v>
      </c>
      <c r="EV183" s="290" t="e">
        <f>SUM(DO183:EK183)+SUMIF(#REF!,1,AS183:AX183)+SUMIF(#REF!,1,BC183:BH183)+IF(IDENT!$R$19="NON",SUM('3-SA'!BA183:BB183),0)+IF(IDENT!$R$20="NON",SUM('3-SA'!CA183:CB183,'3-SA'!DA183:DL183),0)+IF(IDENT!$R$21="NON",SUM('3-SA'!BM183:BZ183),0)</f>
        <v>#REF!</v>
      </c>
    </row>
    <row r="184" spans="1:152" x14ac:dyDescent="0.25">
      <c r="A184" s="46"/>
      <c r="B184" s="263" t="s">
        <v>1902</v>
      </c>
      <c r="C184" s="263" t="s">
        <v>1044</v>
      </c>
      <c r="D184" s="190">
        <v>6281</v>
      </c>
      <c r="E184" s="190" t="s">
        <v>674</v>
      </c>
      <c r="F184" s="12"/>
      <c r="G184" s="12"/>
      <c r="H184" s="454"/>
      <c r="I184" s="2"/>
      <c r="J184" s="81" t="e">
        <f>IF(#REF!=1,$F$184-$AG$184,0)</f>
        <v>#REF!</v>
      </c>
      <c r="K184" s="2"/>
      <c r="L184" s="2"/>
      <c r="M184" s="2"/>
      <c r="N184" s="2"/>
      <c r="O184" s="2"/>
      <c r="P184" s="2"/>
      <c r="Q184" s="2"/>
      <c r="R184" s="2"/>
      <c r="S184" s="2"/>
      <c r="T184" s="2"/>
      <c r="U184" s="2"/>
      <c r="V184" s="2"/>
      <c r="W184" s="2"/>
      <c r="X184" s="2"/>
      <c r="Y184" s="2"/>
      <c r="Z184" s="2"/>
      <c r="AA184" s="2"/>
      <c r="AB184" s="2"/>
      <c r="AC184" s="2"/>
      <c r="AD184" s="2"/>
      <c r="AE184" s="2"/>
      <c r="AF184" s="2"/>
      <c r="AG184" s="1"/>
      <c r="AH184" s="2"/>
      <c r="AI184" s="2"/>
      <c r="AJ184" s="2"/>
      <c r="AK184" s="2"/>
      <c r="AL184" s="2"/>
      <c r="AM184" s="2"/>
      <c r="AN184" s="2"/>
      <c r="AO184" s="2"/>
      <c r="AP184" s="2"/>
      <c r="AQ184" s="2"/>
      <c r="AR184" s="5"/>
      <c r="AS184" s="21"/>
      <c r="AT184" s="5"/>
      <c r="AU184" s="21"/>
      <c r="AV184" s="5"/>
      <c r="AW184" s="21"/>
      <c r="AX184" s="5"/>
      <c r="AY184" s="21"/>
      <c r="AZ184" s="5"/>
      <c r="BA184" s="2"/>
      <c r="BB184" s="5"/>
      <c r="BC184" s="35"/>
      <c r="BD184" s="5"/>
      <c r="BE184" s="2"/>
      <c r="BF184" s="5"/>
      <c r="BG184" s="2"/>
      <c r="BH184" s="5"/>
      <c r="BI184" s="2"/>
      <c r="BJ184" s="5"/>
      <c r="BK184" s="2"/>
      <c r="BL184" s="5"/>
      <c r="BM184" s="2"/>
      <c r="BN184" s="5"/>
      <c r="BO184" s="2"/>
      <c r="BP184" s="5"/>
      <c r="BQ184" s="2"/>
      <c r="BR184" s="5"/>
      <c r="BS184" s="2"/>
      <c r="BT184" s="2"/>
      <c r="BU184" s="2"/>
      <c r="BV184" s="2"/>
      <c r="BW184" s="2"/>
      <c r="BX184" s="2"/>
      <c r="BY184" s="2"/>
      <c r="BZ184" s="5"/>
      <c r="CA184" s="2"/>
      <c r="CB184" s="5"/>
      <c r="CC184" s="2"/>
      <c r="CD184" s="5"/>
      <c r="CE184" s="2"/>
      <c r="CF184" s="5"/>
      <c r="CG184" s="2"/>
      <c r="CH184" s="5"/>
      <c r="CI184" s="2"/>
      <c r="CJ184" s="5"/>
      <c r="CK184" s="2"/>
      <c r="CL184" s="5"/>
      <c r="CM184" s="2"/>
      <c r="CN184" s="5"/>
      <c r="CO184" s="2"/>
      <c r="CP184" s="5"/>
      <c r="CQ184" s="2"/>
      <c r="CR184" s="5"/>
      <c r="CS184" s="2"/>
      <c r="CT184" s="5"/>
      <c r="CU184" s="2"/>
      <c r="CV184" s="5"/>
      <c r="CW184" s="2"/>
      <c r="CX184" s="5"/>
      <c r="CY184" s="2"/>
      <c r="CZ184" s="5"/>
      <c r="DA184" s="2"/>
      <c r="DB184" s="5"/>
      <c r="DC184" s="2"/>
      <c r="DD184" s="5"/>
      <c r="DE184" s="2"/>
      <c r="DF184" s="5"/>
      <c r="DG184" s="21"/>
      <c r="DH184" s="5"/>
      <c r="DI184" s="2"/>
      <c r="DJ184" s="5"/>
      <c r="DK184" s="35"/>
      <c r="DL184" s="5"/>
      <c r="DM184" s="35"/>
      <c r="DN184" s="5"/>
      <c r="DO184" s="2"/>
      <c r="DP184" s="2"/>
      <c r="DQ184" s="2"/>
      <c r="DR184" s="2"/>
      <c r="DS184" s="2"/>
      <c r="DT184" s="5"/>
      <c r="DU184" s="2"/>
      <c r="DV184" s="2"/>
      <c r="DW184" s="2"/>
      <c r="DX184" s="2"/>
      <c r="DY184" s="2"/>
      <c r="DZ184" s="5"/>
      <c r="EA184" s="2"/>
      <c r="EB184" s="2"/>
      <c r="EC184" s="2"/>
      <c r="ED184" s="2"/>
      <c r="EE184" s="2"/>
      <c r="EF184" s="2"/>
      <c r="EG184" s="2"/>
      <c r="EH184" s="2"/>
      <c r="EI184" s="2"/>
      <c r="EJ184" s="2"/>
      <c r="EK184" s="2"/>
      <c r="EL184" s="5"/>
      <c r="EM184" s="2"/>
      <c r="EN184" s="2"/>
      <c r="EO184" s="2"/>
      <c r="EP184" s="2"/>
      <c r="EQ184" s="2"/>
      <c r="ES184" s="796"/>
      <c r="EU184" s="290" t="e">
        <f>SUM(DO184:EK184)+BI184+SUMIF(#REF!,1,AS184:AX184)</f>
        <v>#REF!</v>
      </c>
      <c r="EV184" s="290" t="e">
        <f>SUM(DO184:EK184)+SUMIF(#REF!,1,AS184:AX184)+SUMIF(#REF!,1,BC184:BH184)+IF(IDENT!$R$19="NON",SUM('3-SA'!BA184:BB184),0)+IF(IDENT!$R$20="NON",SUM('3-SA'!CA184:CB184,'3-SA'!DA184:DL184),0)+IF(IDENT!$R$21="NON",SUM('3-SA'!BM184:BZ184),0)</f>
        <v>#REF!</v>
      </c>
    </row>
    <row r="185" spans="1:152" x14ac:dyDescent="0.25">
      <c r="A185" s="46"/>
      <c r="B185" s="263" t="s">
        <v>1902</v>
      </c>
      <c r="C185" s="263" t="s">
        <v>1044</v>
      </c>
      <c r="D185" s="169">
        <v>6282</v>
      </c>
      <c r="E185" s="169" t="s">
        <v>6</v>
      </c>
      <c r="F185" s="12"/>
      <c r="G185" s="12"/>
      <c r="H185" s="454"/>
      <c r="I185" s="81" t="e">
        <f>IF(#REF!=1,$F$185-$AG$185,0)</f>
        <v>#REF!</v>
      </c>
      <c r="J185" s="2"/>
      <c r="K185" s="2"/>
      <c r="L185" s="2"/>
      <c r="M185" s="2"/>
      <c r="N185" s="2"/>
      <c r="O185" s="2"/>
      <c r="P185" s="2"/>
      <c r="Q185" s="2"/>
      <c r="R185" s="2"/>
      <c r="S185" s="2"/>
      <c r="T185" s="2"/>
      <c r="U185" s="2"/>
      <c r="V185" s="2"/>
      <c r="W185" s="2"/>
      <c r="X185" s="2"/>
      <c r="Y185" s="2"/>
      <c r="Z185" s="2"/>
      <c r="AA185" s="2"/>
      <c r="AB185" s="2"/>
      <c r="AC185" s="2"/>
      <c r="AD185" s="2"/>
      <c r="AE185" s="2"/>
      <c r="AF185" s="2"/>
      <c r="AG185" s="1"/>
      <c r="AH185" s="2"/>
      <c r="AI185" s="2"/>
      <c r="AJ185" s="2"/>
      <c r="AK185" s="2"/>
      <c r="AL185" s="2"/>
      <c r="AM185" s="2"/>
      <c r="AN185" s="2"/>
      <c r="AO185" s="2"/>
      <c r="AP185" s="2"/>
      <c r="AQ185" s="2"/>
      <c r="AR185" s="5"/>
      <c r="AS185" s="21"/>
      <c r="AT185" s="5"/>
      <c r="AU185" s="21"/>
      <c r="AV185" s="5"/>
      <c r="AW185" s="21"/>
      <c r="AX185" s="5"/>
      <c r="AY185" s="21"/>
      <c r="AZ185" s="5"/>
      <c r="BA185" s="2"/>
      <c r="BB185" s="5"/>
      <c r="BC185" s="35"/>
      <c r="BD185" s="5"/>
      <c r="BE185" s="2"/>
      <c r="BF185" s="5"/>
      <c r="BG185" s="2"/>
      <c r="BH185" s="5"/>
      <c r="BI185" s="2"/>
      <c r="BJ185" s="5"/>
      <c r="BK185" s="2"/>
      <c r="BL185" s="5"/>
      <c r="BM185" s="2"/>
      <c r="BN185" s="5"/>
      <c r="BO185" s="2"/>
      <c r="BP185" s="5"/>
      <c r="BQ185" s="2"/>
      <c r="BR185" s="5"/>
      <c r="BS185" s="2"/>
      <c r="BT185" s="2"/>
      <c r="BU185" s="2"/>
      <c r="BV185" s="2"/>
      <c r="BW185" s="2"/>
      <c r="BX185" s="2"/>
      <c r="BY185" s="2"/>
      <c r="BZ185" s="5"/>
      <c r="CA185" s="2"/>
      <c r="CB185" s="5"/>
      <c r="CC185" s="2"/>
      <c r="CD185" s="5"/>
      <c r="CE185" s="2"/>
      <c r="CF185" s="5"/>
      <c r="CG185" s="2"/>
      <c r="CH185" s="5"/>
      <c r="CI185" s="2"/>
      <c r="CJ185" s="5"/>
      <c r="CK185" s="2"/>
      <c r="CL185" s="5"/>
      <c r="CM185" s="2"/>
      <c r="CN185" s="5"/>
      <c r="CO185" s="2"/>
      <c r="CP185" s="5"/>
      <c r="CQ185" s="2"/>
      <c r="CR185" s="5"/>
      <c r="CS185" s="2"/>
      <c r="CT185" s="5"/>
      <c r="CU185" s="2"/>
      <c r="CV185" s="5"/>
      <c r="CW185" s="2"/>
      <c r="CX185" s="5"/>
      <c r="CY185" s="2"/>
      <c r="CZ185" s="5"/>
      <c r="DA185" s="2"/>
      <c r="DB185" s="5"/>
      <c r="DC185" s="2"/>
      <c r="DD185" s="5"/>
      <c r="DE185" s="2"/>
      <c r="DF185" s="5"/>
      <c r="DG185" s="21"/>
      <c r="DH185" s="5"/>
      <c r="DI185" s="2"/>
      <c r="DJ185" s="5"/>
      <c r="DK185" s="35"/>
      <c r="DL185" s="5"/>
      <c r="DM185" s="35"/>
      <c r="DN185" s="5"/>
      <c r="DO185" s="2"/>
      <c r="DP185" s="2"/>
      <c r="DQ185" s="2"/>
      <c r="DR185" s="2"/>
      <c r="DS185" s="2"/>
      <c r="DT185" s="5"/>
      <c r="DU185" s="2"/>
      <c r="DV185" s="2"/>
      <c r="DW185" s="2"/>
      <c r="DX185" s="2"/>
      <c r="DY185" s="2"/>
      <c r="DZ185" s="5"/>
      <c r="EA185" s="2"/>
      <c r="EB185" s="2"/>
      <c r="EC185" s="2"/>
      <c r="ED185" s="2"/>
      <c r="EE185" s="2"/>
      <c r="EF185" s="2"/>
      <c r="EG185" s="2"/>
      <c r="EH185" s="2"/>
      <c r="EI185" s="2"/>
      <c r="EJ185" s="2"/>
      <c r="EK185" s="2"/>
      <c r="EL185" s="5"/>
      <c r="EM185" s="2"/>
      <c r="EN185" s="2"/>
      <c r="EO185" s="2"/>
      <c r="EP185" s="2"/>
      <c r="EQ185" s="2"/>
      <c r="ES185" s="796"/>
      <c r="EU185" s="290" t="e">
        <f>SUM(DO185:EK185)+BI185+SUMIF(#REF!,1,AS185:AX185)</f>
        <v>#REF!</v>
      </c>
      <c r="EV185" s="290" t="e">
        <f>SUM(DO185:EK185)+SUMIF(#REF!,1,AS185:AX185)+SUMIF(#REF!,1,BC185:BH185)+IF(IDENT!$R$19="NON",SUM('3-SA'!BA185:BB185),0)+IF(IDENT!$R$20="NON",SUM('3-SA'!CA185:CB185,'3-SA'!DA185:DL185),0)+IF(IDENT!$R$21="NON",SUM('3-SA'!BM185:BZ185),0)</f>
        <v>#REF!</v>
      </c>
    </row>
    <row r="186" spans="1:152" x14ac:dyDescent="0.25">
      <c r="A186" s="46"/>
      <c r="B186" s="263" t="s">
        <v>1902</v>
      </c>
      <c r="C186" s="263" t="s">
        <v>1902</v>
      </c>
      <c r="D186" s="40">
        <v>6283</v>
      </c>
      <c r="E186" s="40" t="s">
        <v>1652</v>
      </c>
      <c r="F186" s="12"/>
      <c r="G186" s="12"/>
      <c r="H186" s="454"/>
      <c r="I186" s="2"/>
      <c r="J186" s="2"/>
      <c r="K186" s="2"/>
      <c r="L186" s="2"/>
      <c r="M186" s="2"/>
      <c r="N186" s="2"/>
      <c r="O186" s="2"/>
      <c r="P186" s="2"/>
      <c r="Q186" s="2"/>
      <c r="R186" s="2"/>
      <c r="S186" s="2"/>
      <c r="T186" s="2"/>
      <c r="U186" s="2"/>
      <c r="V186" s="1"/>
      <c r="W186" s="2"/>
      <c r="X186" s="2"/>
      <c r="Y186" s="2"/>
      <c r="Z186" s="2"/>
      <c r="AA186" s="2"/>
      <c r="AB186" s="2"/>
      <c r="AC186" s="2"/>
      <c r="AD186" s="2"/>
      <c r="AE186" s="2"/>
      <c r="AF186" s="2"/>
      <c r="AG186" s="1"/>
      <c r="AH186" s="2"/>
      <c r="AI186" s="2"/>
      <c r="AJ186" s="2"/>
      <c r="AK186" s="2"/>
      <c r="AL186" s="2"/>
      <c r="AM186" s="2"/>
      <c r="AN186" s="2"/>
      <c r="AO186" s="2"/>
      <c r="AP186" s="2"/>
      <c r="AQ186" s="2"/>
      <c r="AR186" s="5"/>
      <c r="AS186" s="27"/>
      <c r="AT186" s="5"/>
      <c r="AU186" s="27"/>
      <c r="AV186" s="5"/>
      <c r="AW186" s="2"/>
      <c r="AX186" s="5"/>
      <c r="AY186" s="27"/>
      <c r="AZ186" s="5"/>
      <c r="BA186" s="1"/>
      <c r="BB186" s="5"/>
      <c r="BC186" s="47"/>
      <c r="BD186" s="5"/>
      <c r="BE186" s="1"/>
      <c r="BF186" s="5"/>
      <c r="BG186" s="1"/>
      <c r="BH186" s="5"/>
      <c r="BI186" s="1"/>
      <c r="BJ186" s="5"/>
      <c r="BK186" s="1"/>
      <c r="BL186" s="5"/>
      <c r="BM186" s="2"/>
      <c r="BN186" s="5"/>
      <c r="BO186" s="2"/>
      <c r="BP186" s="5"/>
      <c r="BQ186" s="2"/>
      <c r="BR186" s="5"/>
      <c r="BS186" s="2"/>
      <c r="BT186" s="2"/>
      <c r="BU186" s="2"/>
      <c r="BV186" s="2"/>
      <c r="BW186" s="2"/>
      <c r="BX186" s="2"/>
      <c r="BY186" s="2"/>
      <c r="BZ186" s="5"/>
      <c r="CA186" s="1"/>
      <c r="CB186" s="5"/>
      <c r="CC186" s="1"/>
      <c r="CD186" s="5"/>
      <c r="CE186" s="1"/>
      <c r="CF186" s="5"/>
      <c r="CG186" s="1"/>
      <c r="CH186" s="5"/>
      <c r="CI186" s="1"/>
      <c r="CJ186" s="5"/>
      <c r="CK186" s="2"/>
      <c r="CL186" s="5"/>
      <c r="CM186" s="2"/>
      <c r="CN186" s="5"/>
      <c r="CO186" s="1"/>
      <c r="CP186" s="5"/>
      <c r="CQ186" s="2"/>
      <c r="CR186" s="5"/>
      <c r="CS186" s="1"/>
      <c r="CT186" s="5"/>
      <c r="CU186" s="1"/>
      <c r="CV186" s="5"/>
      <c r="CW186" s="1"/>
      <c r="CX186" s="5"/>
      <c r="CY186" s="2"/>
      <c r="CZ186" s="5"/>
      <c r="DA186" s="1"/>
      <c r="DB186" s="5"/>
      <c r="DC186" s="1"/>
      <c r="DD186" s="5"/>
      <c r="DE186" s="2"/>
      <c r="DF186" s="5"/>
      <c r="DG186" s="27"/>
      <c r="DH186" s="5"/>
      <c r="DI186" s="1"/>
      <c r="DJ186" s="5"/>
      <c r="DK186" s="47"/>
      <c r="DL186" s="5"/>
      <c r="DM186" s="47"/>
      <c r="DN186" s="5"/>
      <c r="DO186" s="2"/>
      <c r="DP186" s="1"/>
      <c r="DQ186" s="1"/>
      <c r="DR186" s="1"/>
      <c r="DS186" s="1"/>
      <c r="DT186" s="5"/>
      <c r="DU186" s="1"/>
      <c r="DV186" s="1"/>
      <c r="DW186" s="1"/>
      <c r="DX186" s="35"/>
      <c r="DY186" s="1"/>
      <c r="DZ186" s="5"/>
      <c r="EA186" s="2"/>
      <c r="EB186" s="1"/>
      <c r="EC186" s="1"/>
      <c r="ED186" s="1"/>
      <c r="EE186" s="1"/>
      <c r="EF186" s="1"/>
      <c r="EG186" s="1"/>
      <c r="EH186" s="1"/>
      <c r="EI186" s="1"/>
      <c r="EJ186" s="1"/>
      <c r="EK186" s="1"/>
      <c r="EL186" s="5"/>
      <c r="EM186" s="1"/>
      <c r="EN186" s="2"/>
      <c r="EO186" s="2"/>
      <c r="EP186" s="2"/>
      <c r="EQ186" s="2"/>
      <c r="ES186" s="796"/>
      <c r="EU186" s="290" t="e">
        <f>SUM(DO186:EK186)+BI186+SUMIF(#REF!,1,AS186:AX186)</f>
        <v>#REF!</v>
      </c>
      <c r="EV186" s="290" t="e">
        <f>SUM(DO186:EK186)+SUMIF(#REF!,1,AS186:AX186)+SUMIF(#REF!,1,BC186:BH186)+IF(IDENT!$R$19="NON",SUM('3-SA'!BA186:BB186),0)+IF(IDENT!$R$20="NON",SUM('3-SA'!CA186:CB186,'3-SA'!DA186:DL186),0)+IF(IDENT!$R$21="NON",SUM('3-SA'!BM186:BZ186),0)</f>
        <v>#REF!</v>
      </c>
    </row>
    <row r="187" spans="1:152" x14ac:dyDescent="0.25">
      <c r="A187" s="46"/>
      <c r="B187" s="263" t="s">
        <v>1837</v>
      </c>
      <c r="C187" s="263" t="s">
        <v>1964</v>
      </c>
      <c r="D187" s="169">
        <v>6284</v>
      </c>
      <c r="E187" s="169" t="s">
        <v>687</v>
      </c>
      <c r="F187" s="12"/>
      <c r="G187" s="12"/>
      <c r="H187" s="454"/>
      <c r="I187" s="2"/>
      <c r="J187" s="2"/>
      <c r="K187" s="2"/>
      <c r="L187" s="2"/>
      <c r="M187" s="2"/>
      <c r="N187" s="2"/>
      <c r="O187" s="2"/>
      <c r="P187" s="2"/>
      <c r="Q187" s="2"/>
      <c r="R187" s="2"/>
      <c r="S187" s="2"/>
      <c r="T187" s="2"/>
      <c r="U187" s="2"/>
      <c r="V187" s="2"/>
      <c r="W187" s="2"/>
      <c r="X187" s="81" t="e">
        <f>IF(#REF!=1,$F$187-$Z$187,0)</f>
        <v>#REF!</v>
      </c>
      <c r="Y187" s="81" t="e">
        <f>IF(#REF!=1,$F$187-$Z$187,0)</f>
        <v>#REF!</v>
      </c>
      <c r="Z187" s="1"/>
      <c r="AA187" s="2"/>
      <c r="AB187" s="2"/>
      <c r="AC187" s="2"/>
      <c r="AD187" s="2"/>
      <c r="AE187" s="2"/>
      <c r="AF187" s="2"/>
      <c r="AG187" s="2"/>
      <c r="AH187" s="2"/>
      <c r="AI187" s="2"/>
      <c r="AJ187" s="2"/>
      <c r="AK187" s="2"/>
      <c r="AL187" s="2"/>
      <c r="AM187" s="2"/>
      <c r="AN187" s="2"/>
      <c r="AO187" s="2"/>
      <c r="AP187" s="2"/>
      <c r="AQ187" s="2"/>
      <c r="AR187" s="5"/>
      <c r="AS187" s="21"/>
      <c r="AT187" s="5"/>
      <c r="AU187" s="21"/>
      <c r="AV187" s="5"/>
      <c r="AW187" s="21"/>
      <c r="AX187" s="5"/>
      <c r="AY187" s="21"/>
      <c r="AZ187" s="5"/>
      <c r="BA187" s="2"/>
      <c r="BB187" s="5"/>
      <c r="BC187" s="35"/>
      <c r="BD187" s="5"/>
      <c r="BE187" s="2"/>
      <c r="BF187" s="5"/>
      <c r="BG187" s="2"/>
      <c r="BH187" s="5"/>
      <c r="BI187" s="2"/>
      <c r="BJ187" s="5"/>
      <c r="BK187" s="2"/>
      <c r="BL187" s="5"/>
      <c r="BM187" s="2"/>
      <c r="BN187" s="5"/>
      <c r="BO187" s="2"/>
      <c r="BP187" s="5"/>
      <c r="BQ187" s="2"/>
      <c r="BR187" s="5"/>
      <c r="BS187" s="2"/>
      <c r="BT187" s="2"/>
      <c r="BU187" s="2"/>
      <c r="BV187" s="2"/>
      <c r="BW187" s="2"/>
      <c r="BX187" s="2"/>
      <c r="BY187" s="2"/>
      <c r="BZ187" s="5"/>
      <c r="CA187" s="2"/>
      <c r="CB187" s="5"/>
      <c r="CC187" s="2"/>
      <c r="CD187" s="5"/>
      <c r="CE187" s="2"/>
      <c r="CF187" s="5"/>
      <c r="CG187" s="2"/>
      <c r="CH187" s="5"/>
      <c r="CI187" s="2"/>
      <c r="CJ187" s="5"/>
      <c r="CK187" s="2"/>
      <c r="CL187" s="5"/>
      <c r="CM187" s="2"/>
      <c r="CN187" s="5"/>
      <c r="CO187" s="2"/>
      <c r="CP187" s="5"/>
      <c r="CQ187" s="2"/>
      <c r="CR187" s="5"/>
      <c r="CS187" s="2"/>
      <c r="CT187" s="5"/>
      <c r="CU187" s="2"/>
      <c r="CV187" s="5"/>
      <c r="CW187" s="2"/>
      <c r="CX187" s="5"/>
      <c r="CY187" s="2"/>
      <c r="CZ187" s="5"/>
      <c r="DA187" s="2"/>
      <c r="DB187" s="5"/>
      <c r="DC187" s="2"/>
      <c r="DD187" s="5"/>
      <c r="DE187" s="2"/>
      <c r="DF187" s="5"/>
      <c r="DG187" s="21"/>
      <c r="DH187" s="5"/>
      <c r="DI187" s="2"/>
      <c r="DJ187" s="5"/>
      <c r="DK187" s="35"/>
      <c r="DL187" s="5"/>
      <c r="DM187" s="35"/>
      <c r="DN187" s="5"/>
      <c r="DO187" s="2"/>
      <c r="DP187" s="2"/>
      <c r="DQ187" s="2"/>
      <c r="DR187" s="2"/>
      <c r="DS187" s="2"/>
      <c r="DT187" s="5"/>
      <c r="DU187" s="2"/>
      <c r="DV187" s="2"/>
      <c r="DW187" s="2"/>
      <c r="DX187" s="2"/>
      <c r="DY187" s="2"/>
      <c r="DZ187" s="5"/>
      <c r="EA187" s="2"/>
      <c r="EB187" s="2"/>
      <c r="EC187" s="2"/>
      <c r="ED187" s="2"/>
      <c r="EE187" s="2"/>
      <c r="EF187" s="2"/>
      <c r="EG187" s="2"/>
      <c r="EH187" s="2"/>
      <c r="EI187" s="2"/>
      <c r="EJ187" s="2"/>
      <c r="EK187" s="2"/>
      <c r="EL187" s="5"/>
      <c r="EM187" s="2"/>
      <c r="EN187" s="1"/>
      <c r="EO187" s="2"/>
      <c r="EP187" s="2"/>
      <c r="EQ187" s="2"/>
      <c r="ES187" s="796"/>
      <c r="EU187" s="290" t="e">
        <f>SUM(DO187:EK187)+BI187+SUMIF(#REF!,1,AS187:AX187)</f>
        <v>#REF!</v>
      </c>
      <c r="EV187" s="290" t="e">
        <f>SUM(DO187:EK187)+SUMIF(#REF!,1,AS187:AX187)+SUMIF(#REF!,1,BC187:BH187)+IF(IDENT!$R$19="NON",SUM('3-SA'!BA187:BB187),0)+IF(IDENT!$R$20="NON",SUM('3-SA'!CA187:CB187,'3-SA'!DA187:DL187),0)+IF(IDENT!$R$21="NON",SUM('3-SA'!BM187:BZ187),0)</f>
        <v>#REF!</v>
      </c>
    </row>
    <row r="188" spans="1:152" x14ac:dyDescent="0.25">
      <c r="A188" s="46"/>
      <c r="B188" s="263" t="s">
        <v>1837</v>
      </c>
      <c r="C188" s="263" t="s">
        <v>1964</v>
      </c>
      <c r="D188" s="169">
        <v>6285</v>
      </c>
      <c r="E188" s="169" t="s">
        <v>2499</v>
      </c>
      <c r="F188" s="12"/>
      <c r="G188" s="12"/>
      <c r="H188" s="454"/>
      <c r="I188" s="2"/>
      <c r="J188" s="2"/>
      <c r="K188" s="81" t="e">
        <f>IF(#REF!=1,$F$188-$O$188,0)</f>
        <v>#REF!</v>
      </c>
      <c r="L188" s="2"/>
      <c r="M188" s="2"/>
      <c r="N188" s="81" t="e">
        <f>IF(#REF!=1,$F$188-$O$188,0)</f>
        <v>#REF!</v>
      </c>
      <c r="O188" s="1"/>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5"/>
      <c r="AS188" s="21"/>
      <c r="AT188" s="5"/>
      <c r="AU188" s="21"/>
      <c r="AV188" s="5"/>
      <c r="AW188" s="21"/>
      <c r="AX188" s="5"/>
      <c r="AY188" s="21"/>
      <c r="AZ188" s="5"/>
      <c r="BA188" s="2"/>
      <c r="BB188" s="5"/>
      <c r="BC188" s="35"/>
      <c r="BD188" s="5"/>
      <c r="BE188" s="2"/>
      <c r="BF188" s="5"/>
      <c r="BG188" s="2"/>
      <c r="BH188" s="5"/>
      <c r="BI188" s="2"/>
      <c r="BJ188" s="5"/>
      <c r="BK188" s="2"/>
      <c r="BL188" s="5"/>
      <c r="BM188" s="2"/>
      <c r="BN188" s="5"/>
      <c r="BO188" s="2"/>
      <c r="BP188" s="5"/>
      <c r="BQ188" s="2"/>
      <c r="BR188" s="5"/>
      <c r="BS188" s="2"/>
      <c r="BT188" s="2"/>
      <c r="BU188" s="2"/>
      <c r="BV188" s="2"/>
      <c r="BW188" s="2"/>
      <c r="BX188" s="2"/>
      <c r="BY188" s="2"/>
      <c r="BZ188" s="5"/>
      <c r="CA188" s="2"/>
      <c r="CB188" s="5"/>
      <c r="CC188" s="2"/>
      <c r="CD188" s="5"/>
      <c r="CE188" s="2"/>
      <c r="CF188" s="5"/>
      <c r="CG188" s="2"/>
      <c r="CH188" s="5"/>
      <c r="CI188" s="2"/>
      <c r="CJ188" s="5"/>
      <c r="CK188" s="2"/>
      <c r="CL188" s="5"/>
      <c r="CM188" s="2"/>
      <c r="CN188" s="5"/>
      <c r="CO188" s="2"/>
      <c r="CP188" s="5"/>
      <c r="CQ188" s="2"/>
      <c r="CR188" s="5"/>
      <c r="CS188" s="2"/>
      <c r="CT188" s="5"/>
      <c r="CU188" s="2"/>
      <c r="CV188" s="5"/>
      <c r="CW188" s="2"/>
      <c r="CX188" s="5"/>
      <c r="CY188" s="2"/>
      <c r="CZ188" s="5"/>
      <c r="DA188" s="2"/>
      <c r="DB188" s="5"/>
      <c r="DC188" s="2"/>
      <c r="DD188" s="5"/>
      <c r="DE188" s="2"/>
      <c r="DF188" s="5"/>
      <c r="DG188" s="21"/>
      <c r="DH188" s="5"/>
      <c r="DI188" s="2"/>
      <c r="DJ188" s="5"/>
      <c r="DK188" s="35"/>
      <c r="DL188" s="5"/>
      <c r="DM188" s="35"/>
      <c r="DN188" s="5"/>
      <c r="DO188" s="2"/>
      <c r="DP188" s="2"/>
      <c r="DQ188" s="2"/>
      <c r="DR188" s="2"/>
      <c r="DS188" s="2"/>
      <c r="DT188" s="5"/>
      <c r="DU188" s="2"/>
      <c r="DV188" s="2"/>
      <c r="DW188" s="2"/>
      <c r="DX188" s="35"/>
      <c r="DY188" s="2"/>
      <c r="DZ188" s="5"/>
      <c r="EA188" s="2"/>
      <c r="EB188" s="2"/>
      <c r="EC188" s="2"/>
      <c r="ED188" s="2"/>
      <c r="EE188" s="2"/>
      <c r="EF188" s="2"/>
      <c r="EG188" s="2"/>
      <c r="EH188" s="2"/>
      <c r="EI188" s="2"/>
      <c r="EJ188" s="2"/>
      <c r="EK188" s="2"/>
      <c r="EL188" s="5"/>
      <c r="EM188" s="2"/>
      <c r="EN188" s="2"/>
      <c r="EO188" s="2"/>
      <c r="EP188" s="2"/>
      <c r="EQ188" s="2"/>
      <c r="ES188" s="796"/>
      <c r="EU188" s="290" t="e">
        <f>SUM(DO188:EK188)+BI188+SUMIF(#REF!,1,AS188:AX188)</f>
        <v>#REF!</v>
      </c>
      <c r="EV188" s="290" t="e">
        <f>SUM(DO188:EK188)+SUMIF(#REF!,1,AS188:AX188)+SUMIF(#REF!,1,BC188:BH188)+IF(IDENT!$R$19="NON",SUM('3-SA'!BA188:BB188),0)+IF(IDENT!$R$20="NON",SUM('3-SA'!CA188:CB188,'3-SA'!DA188:DL188),0)+IF(IDENT!$R$21="NON",SUM('3-SA'!BM188:BZ188),0)</f>
        <v>#REF!</v>
      </c>
    </row>
    <row r="189" spans="1:152" x14ac:dyDescent="0.25">
      <c r="A189" s="46"/>
      <c r="B189" s="263" t="s">
        <v>1837</v>
      </c>
      <c r="C189" s="263" t="s">
        <v>1964</v>
      </c>
      <c r="D189" s="40">
        <v>6287</v>
      </c>
      <c r="E189" s="40" t="s">
        <v>1542</v>
      </c>
      <c r="F189" s="12"/>
      <c r="G189" s="12"/>
      <c r="H189" s="454"/>
      <c r="I189" s="2"/>
      <c r="J189" s="2"/>
      <c r="K189" s="2"/>
      <c r="L189" s="2"/>
      <c r="M189" s="2"/>
      <c r="N189" s="2"/>
      <c r="O189" s="2"/>
      <c r="P189" s="81" t="e">
        <f>IF(#REF!=1,$F$189,0)</f>
        <v>#REF!</v>
      </c>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5"/>
      <c r="AS189" s="21"/>
      <c r="AT189" s="5"/>
      <c r="AU189" s="21"/>
      <c r="AV189" s="5"/>
      <c r="AW189" s="21"/>
      <c r="AX189" s="5"/>
      <c r="AY189" s="21"/>
      <c r="AZ189" s="5"/>
      <c r="BA189" s="2"/>
      <c r="BB189" s="5"/>
      <c r="BC189" s="35"/>
      <c r="BD189" s="5"/>
      <c r="BE189" s="2"/>
      <c r="BF189" s="5"/>
      <c r="BG189" s="2"/>
      <c r="BH189" s="5"/>
      <c r="BI189" s="2"/>
      <c r="BJ189" s="5"/>
      <c r="BK189" s="2"/>
      <c r="BL189" s="5"/>
      <c r="BM189" s="2"/>
      <c r="BN189" s="5"/>
      <c r="BO189" s="2"/>
      <c r="BP189" s="5"/>
      <c r="BQ189" s="2"/>
      <c r="BR189" s="5"/>
      <c r="BS189" s="2"/>
      <c r="BT189" s="2"/>
      <c r="BU189" s="2"/>
      <c r="BV189" s="2"/>
      <c r="BW189" s="2"/>
      <c r="BX189" s="2"/>
      <c r="BY189" s="2"/>
      <c r="BZ189" s="5"/>
      <c r="CA189" s="2"/>
      <c r="CB189" s="5"/>
      <c r="CC189" s="2"/>
      <c r="CD189" s="5"/>
      <c r="CE189" s="2"/>
      <c r="CF189" s="5"/>
      <c r="CG189" s="2"/>
      <c r="CH189" s="5"/>
      <c r="CI189" s="2"/>
      <c r="CJ189" s="5"/>
      <c r="CK189" s="2"/>
      <c r="CL189" s="5"/>
      <c r="CM189" s="2"/>
      <c r="CN189" s="5"/>
      <c r="CO189" s="2"/>
      <c r="CP189" s="5"/>
      <c r="CQ189" s="2"/>
      <c r="CR189" s="5"/>
      <c r="CS189" s="2"/>
      <c r="CT189" s="5"/>
      <c r="CU189" s="2"/>
      <c r="CV189" s="5"/>
      <c r="CW189" s="2"/>
      <c r="CX189" s="5"/>
      <c r="CY189" s="2"/>
      <c r="CZ189" s="5"/>
      <c r="DA189" s="2"/>
      <c r="DB189" s="5"/>
      <c r="DC189" s="2"/>
      <c r="DD189" s="5"/>
      <c r="DE189" s="2"/>
      <c r="DF189" s="5"/>
      <c r="DG189" s="21"/>
      <c r="DH189" s="5"/>
      <c r="DI189" s="2"/>
      <c r="DJ189" s="5"/>
      <c r="DK189" s="35"/>
      <c r="DL189" s="5"/>
      <c r="DM189" s="35"/>
      <c r="DN189" s="5"/>
      <c r="DO189" s="2"/>
      <c r="DP189" s="2"/>
      <c r="DQ189" s="2"/>
      <c r="DR189" s="2"/>
      <c r="DS189" s="2"/>
      <c r="DT189" s="5"/>
      <c r="DU189" s="2"/>
      <c r="DV189" s="2"/>
      <c r="DW189" s="2"/>
      <c r="DX189" s="35"/>
      <c r="DY189" s="2"/>
      <c r="DZ189" s="5"/>
      <c r="EA189" s="2"/>
      <c r="EB189" s="2"/>
      <c r="EC189" s="2"/>
      <c r="ED189" s="2"/>
      <c r="EE189" s="2"/>
      <c r="EF189" s="2"/>
      <c r="EG189" s="2"/>
      <c r="EH189" s="2"/>
      <c r="EI189" s="2"/>
      <c r="EJ189" s="2"/>
      <c r="EK189" s="2"/>
      <c r="EL189" s="5"/>
      <c r="EM189" s="2"/>
      <c r="EN189" s="2"/>
      <c r="EO189" s="2"/>
      <c r="EP189" s="2"/>
      <c r="EQ189" s="2"/>
      <c r="ES189" s="796"/>
      <c r="EU189" s="290" t="e">
        <f>SUM(DO189:EK189)+BI189+SUMIF(#REF!,1,AS189:AX189)</f>
        <v>#REF!</v>
      </c>
      <c r="EV189" s="290" t="e">
        <f>SUM(DO189:EK189)+SUMIF(#REF!,1,AS189:AX189)+SUMIF(#REF!,1,BC189:BH189)+IF(IDENT!$R$19="NON",SUM('3-SA'!BA189:BB189),0)+IF(IDENT!$R$20="NON",SUM('3-SA'!CA189:CB189,'3-SA'!DA189:DL189),0)+IF(IDENT!$R$21="NON",SUM('3-SA'!BM189:BZ189),0)</f>
        <v>#REF!</v>
      </c>
    </row>
    <row r="190" spans="1:152" x14ac:dyDescent="0.25">
      <c r="A190" s="46"/>
      <c r="B190" s="263" t="s">
        <v>1837</v>
      </c>
      <c r="C190" s="263" t="s">
        <v>1964</v>
      </c>
      <c r="D190" s="40">
        <v>6288</v>
      </c>
      <c r="E190" s="40" t="s">
        <v>1341</v>
      </c>
      <c r="F190" s="12"/>
      <c r="G190" s="12"/>
      <c r="H190" s="454"/>
      <c r="I190" s="1"/>
      <c r="J190" s="1"/>
      <c r="K190" s="1"/>
      <c r="L190" s="1"/>
      <c r="M190" s="1"/>
      <c r="N190" s="1"/>
      <c r="O190" s="1"/>
      <c r="P190" s="1"/>
      <c r="Q190" s="1"/>
      <c r="R190" s="1"/>
      <c r="S190" s="1"/>
      <c r="T190" s="1"/>
      <c r="U190" s="1"/>
      <c r="V190" s="1"/>
      <c r="W190" s="1"/>
      <c r="X190" s="1"/>
      <c r="Y190" s="1"/>
      <c r="Z190" s="1"/>
      <c r="AA190" s="1"/>
      <c r="AB190" s="1"/>
      <c r="AC190" s="1"/>
      <c r="AD190" s="2"/>
      <c r="AE190" s="1"/>
      <c r="AF190" s="1"/>
      <c r="AG190" s="1"/>
      <c r="AH190" s="2"/>
      <c r="AI190" s="2"/>
      <c r="AJ190" s="2"/>
      <c r="AK190" s="2"/>
      <c r="AL190" s="2"/>
      <c r="AM190" s="2"/>
      <c r="AN190" s="2"/>
      <c r="AO190" s="2"/>
      <c r="AP190" s="2"/>
      <c r="AQ190" s="2"/>
      <c r="AR190" s="5"/>
      <c r="AS190" s="21"/>
      <c r="AT190" s="5"/>
      <c r="AU190" s="21"/>
      <c r="AV190" s="5"/>
      <c r="AW190" s="21"/>
      <c r="AX190" s="5"/>
      <c r="AY190" s="21"/>
      <c r="AZ190" s="5"/>
      <c r="BA190" s="2"/>
      <c r="BB190" s="5"/>
      <c r="BC190" s="35"/>
      <c r="BD190" s="5"/>
      <c r="BE190" s="2"/>
      <c r="BF190" s="5"/>
      <c r="BG190" s="2"/>
      <c r="BH190" s="5"/>
      <c r="BI190" s="2"/>
      <c r="BJ190" s="5"/>
      <c r="BK190" s="2"/>
      <c r="BL190" s="5"/>
      <c r="BM190" s="2"/>
      <c r="BN190" s="5"/>
      <c r="BO190" s="2"/>
      <c r="BP190" s="5"/>
      <c r="BQ190" s="2"/>
      <c r="BR190" s="5"/>
      <c r="BS190" s="2"/>
      <c r="BT190" s="2"/>
      <c r="BU190" s="2"/>
      <c r="BV190" s="2"/>
      <c r="BW190" s="2"/>
      <c r="BX190" s="2"/>
      <c r="BY190" s="2"/>
      <c r="BZ190" s="5"/>
      <c r="CA190" s="2"/>
      <c r="CB190" s="5"/>
      <c r="CC190" s="2"/>
      <c r="CD190" s="5"/>
      <c r="CE190" s="2"/>
      <c r="CF190" s="5"/>
      <c r="CG190" s="2"/>
      <c r="CH190" s="5"/>
      <c r="CI190" s="1"/>
      <c r="CJ190" s="5"/>
      <c r="CK190" s="2"/>
      <c r="CL190" s="5"/>
      <c r="CM190" s="2"/>
      <c r="CN190" s="5"/>
      <c r="CO190" s="1"/>
      <c r="CP190" s="5"/>
      <c r="CQ190" s="2"/>
      <c r="CR190" s="5"/>
      <c r="CS190" s="2"/>
      <c r="CT190" s="5"/>
      <c r="CU190" s="2"/>
      <c r="CV190" s="5"/>
      <c r="CW190" s="2"/>
      <c r="CX190" s="5"/>
      <c r="CY190" s="2"/>
      <c r="CZ190" s="5"/>
      <c r="DA190" s="2"/>
      <c r="DB190" s="5"/>
      <c r="DC190" s="2"/>
      <c r="DD190" s="5"/>
      <c r="DE190" s="2"/>
      <c r="DF190" s="5"/>
      <c r="DG190" s="21"/>
      <c r="DH190" s="5"/>
      <c r="DI190" s="2"/>
      <c r="DJ190" s="5"/>
      <c r="DK190" s="35"/>
      <c r="DL190" s="5"/>
      <c r="DM190" s="35"/>
      <c r="DN190" s="5"/>
      <c r="DO190" s="2"/>
      <c r="DP190" s="2"/>
      <c r="DQ190" s="2"/>
      <c r="DR190" s="2"/>
      <c r="DS190" s="1"/>
      <c r="DT190" s="5"/>
      <c r="DU190" s="2"/>
      <c r="DV190" s="2"/>
      <c r="DW190" s="2"/>
      <c r="DX190" s="35"/>
      <c r="DY190" s="2"/>
      <c r="DZ190" s="5"/>
      <c r="EA190" s="2"/>
      <c r="EB190" s="2"/>
      <c r="EC190" s="2"/>
      <c r="ED190" s="2"/>
      <c r="EE190" s="2"/>
      <c r="EF190" s="2"/>
      <c r="EG190" s="2"/>
      <c r="EH190" s="2"/>
      <c r="EI190" s="2"/>
      <c r="EJ190" s="2"/>
      <c r="EK190" s="2"/>
      <c r="EL190" s="5"/>
      <c r="EM190" s="1"/>
      <c r="EN190" s="1"/>
      <c r="EO190" s="2"/>
      <c r="EP190" s="2"/>
      <c r="EQ190" s="2"/>
      <c r="ES190" s="796"/>
      <c r="EU190" s="290" t="e">
        <f>SUM(DO190:EK190)+BI190+SUMIF(#REF!,1,AS190:AX190)</f>
        <v>#REF!</v>
      </c>
      <c r="EV190" s="290" t="e">
        <f>SUM(DO190:EK190)+SUMIF(#REF!,1,AS190:AX190)+SUMIF(#REF!,1,BC190:BH190)+IF(IDENT!$R$19="NON",SUM('3-SA'!BA190:BB190),0)+IF(IDENT!$R$20="NON",SUM('3-SA'!CA190:CB190,'3-SA'!DA190:DL190),0)+IF(IDENT!$R$21="NON",SUM('3-SA'!BM190:BZ190),0)</f>
        <v>#REF!</v>
      </c>
    </row>
    <row r="191" spans="1:152" x14ac:dyDescent="0.25">
      <c r="A191" s="46"/>
      <c r="B191" s="263"/>
      <c r="C191" s="263"/>
      <c r="D191" s="54">
        <v>629</v>
      </c>
      <c r="E191" s="54" t="s">
        <v>333</v>
      </c>
      <c r="F191" s="12"/>
      <c r="G191" s="12"/>
      <c r="H191" s="454"/>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5"/>
      <c r="AS191" s="27"/>
      <c r="AT191" s="5"/>
      <c r="AU191" s="27"/>
      <c r="AV191" s="5"/>
      <c r="AW191" s="27"/>
      <c r="AX191" s="5"/>
      <c r="AY191" s="27"/>
      <c r="AZ191" s="5"/>
      <c r="BA191" s="1"/>
      <c r="BB191" s="5"/>
      <c r="BC191" s="47"/>
      <c r="BD191" s="5"/>
      <c r="BE191" s="1"/>
      <c r="BF191" s="5"/>
      <c r="BG191" s="1"/>
      <c r="BH191" s="5"/>
      <c r="BI191" s="1"/>
      <c r="BJ191" s="5"/>
      <c r="BK191" s="1"/>
      <c r="BL191" s="5"/>
      <c r="BM191" s="1"/>
      <c r="BN191" s="5"/>
      <c r="BO191" s="2"/>
      <c r="BP191" s="5"/>
      <c r="BQ191" s="1"/>
      <c r="BR191" s="5"/>
      <c r="BS191" s="1"/>
      <c r="BT191" s="1"/>
      <c r="BU191" s="1"/>
      <c r="BV191" s="1"/>
      <c r="BW191" s="1"/>
      <c r="BX191" s="1"/>
      <c r="BY191" s="1"/>
      <c r="BZ191" s="5"/>
      <c r="CA191" s="1"/>
      <c r="CB191" s="5"/>
      <c r="CC191" s="1"/>
      <c r="CD191" s="5"/>
      <c r="CE191" s="1"/>
      <c r="CF191" s="5"/>
      <c r="CG191" s="1"/>
      <c r="CH191" s="5"/>
      <c r="CI191" s="1"/>
      <c r="CJ191" s="5"/>
      <c r="CK191" s="2"/>
      <c r="CL191" s="5"/>
      <c r="CM191" s="2"/>
      <c r="CN191" s="5"/>
      <c r="CO191" s="1"/>
      <c r="CP191" s="5"/>
      <c r="CQ191" s="2"/>
      <c r="CR191" s="5"/>
      <c r="CS191" s="1"/>
      <c r="CT191" s="5"/>
      <c r="CU191" s="1"/>
      <c r="CV191" s="5"/>
      <c r="CW191" s="1"/>
      <c r="CX191" s="5"/>
      <c r="CY191" s="2"/>
      <c r="CZ191" s="5"/>
      <c r="DA191" s="1"/>
      <c r="DB191" s="5"/>
      <c r="DC191" s="1"/>
      <c r="DD191" s="5"/>
      <c r="DE191" s="2"/>
      <c r="DF191" s="5"/>
      <c r="DG191" s="27"/>
      <c r="DH191" s="5"/>
      <c r="DI191" s="1"/>
      <c r="DJ191" s="5"/>
      <c r="DK191" s="47"/>
      <c r="DL191" s="5"/>
      <c r="DM191" s="47"/>
      <c r="DN191" s="5"/>
      <c r="DO191" s="1"/>
      <c r="DP191" s="1"/>
      <c r="DQ191" s="1"/>
      <c r="DR191" s="1"/>
      <c r="DS191" s="1"/>
      <c r="DT191" s="5"/>
      <c r="DU191" s="1"/>
      <c r="DV191" s="1"/>
      <c r="DW191" s="1"/>
      <c r="DX191" s="1"/>
      <c r="DY191" s="1"/>
      <c r="DZ191" s="5"/>
      <c r="EA191" s="1"/>
      <c r="EB191" s="1"/>
      <c r="EC191" s="1"/>
      <c r="ED191" s="1"/>
      <c r="EE191" s="1"/>
      <c r="EF191" s="1"/>
      <c r="EG191" s="1"/>
      <c r="EH191" s="1"/>
      <c r="EI191" s="1"/>
      <c r="EJ191" s="1"/>
      <c r="EK191" s="1"/>
      <c r="EL191" s="5"/>
      <c r="EM191" s="1"/>
      <c r="EN191" s="2"/>
      <c r="EO191" s="2"/>
      <c r="EP191" s="2"/>
      <c r="EQ191" s="2"/>
      <c r="ES191" s="796"/>
      <c r="EU191" s="290" t="e">
        <f>SUM(DO191:EK191)+BI191+SUMIF(#REF!,1,AS191:AX191)</f>
        <v>#REF!</v>
      </c>
      <c r="EV191" s="290" t="e">
        <f>SUM(DO191:EK191)+SUMIF(#REF!,1,AS191:AX191)+SUMIF(#REF!,1,BC191:BH191)+IF(IDENT!$R$19="NON",SUM('3-SA'!BA191:BB191),0)+IF(IDENT!$R$20="NON",SUM('3-SA'!CA191:CB191,'3-SA'!DA191:DL191),0)+IF(IDENT!$R$21="NON",SUM('3-SA'!BM191:BZ191),0)</f>
        <v>#REF!</v>
      </c>
    </row>
    <row r="192" spans="1:152" x14ac:dyDescent="0.25">
      <c r="A192" s="46"/>
      <c r="B192" s="263" t="s">
        <v>2402</v>
      </c>
      <c r="C192" s="263" t="s">
        <v>2402</v>
      </c>
      <c r="D192" s="305" t="s">
        <v>2402</v>
      </c>
      <c r="E192" s="54" t="s">
        <v>363</v>
      </c>
      <c r="F192" s="12"/>
      <c r="G192" s="12"/>
      <c r="H192" s="454"/>
      <c r="I192" s="1"/>
      <c r="J192" s="1"/>
      <c r="K192" s="1"/>
      <c r="L192" s="1"/>
      <c r="M192" s="1"/>
      <c r="N192" s="1"/>
      <c r="O192" s="1"/>
      <c r="P192" s="1"/>
      <c r="Q192" s="1"/>
      <c r="R192" s="1"/>
      <c r="S192" s="1"/>
      <c r="T192" s="1"/>
      <c r="U192" s="1"/>
      <c r="V192" s="1"/>
      <c r="W192" s="1"/>
      <c r="X192" s="1"/>
      <c r="Y192" s="1"/>
      <c r="Z192" s="1"/>
      <c r="AA192" s="1"/>
      <c r="AB192" s="1"/>
      <c r="AC192" s="1"/>
      <c r="AD192" s="2"/>
      <c r="AE192" s="1"/>
      <c r="AF192" s="1"/>
      <c r="AG192" s="1"/>
      <c r="AH192" s="1"/>
      <c r="AI192" s="1"/>
      <c r="AJ192" s="1"/>
      <c r="AK192" s="1"/>
      <c r="AL192" s="1"/>
      <c r="AM192" s="1"/>
      <c r="AN192" s="1"/>
      <c r="AO192" s="1"/>
      <c r="AP192" s="2"/>
      <c r="AQ192" s="2"/>
      <c r="AR192" s="5"/>
      <c r="AS192" s="1"/>
      <c r="AT192" s="5"/>
      <c r="AU192" s="1"/>
      <c r="AV192" s="5"/>
      <c r="AW192" s="27"/>
      <c r="AX192" s="5"/>
      <c r="AY192" s="1"/>
      <c r="AZ192" s="5"/>
      <c r="BA192" s="1"/>
      <c r="BB192" s="5"/>
      <c r="BC192" s="1"/>
      <c r="BD192" s="5"/>
      <c r="BE192" s="1"/>
      <c r="BF192" s="5"/>
      <c r="BG192" s="1"/>
      <c r="BH192" s="5"/>
      <c r="BI192" s="27"/>
      <c r="BJ192" s="5"/>
      <c r="BK192" s="1"/>
      <c r="BL192" s="5"/>
      <c r="BM192" s="1"/>
      <c r="BN192" s="5"/>
      <c r="BO192" s="1"/>
      <c r="BP192" s="5"/>
      <c r="BQ192" s="1"/>
      <c r="BR192" s="5"/>
      <c r="BS192" s="472"/>
      <c r="BT192" s="1"/>
      <c r="BU192" s="1"/>
      <c r="BV192" s="472"/>
      <c r="BW192" s="1"/>
      <c r="BX192" s="1"/>
      <c r="BY192" s="472"/>
      <c r="BZ192" s="5"/>
      <c r="CA192" s="1"/>
      <c r="CB192" s="5"/>
      <c r="CC192" s="1"/>
      <c r="CD192" s="5"/>
      <c r="CE192" s="1"/>
      <c r="CF192" s="5"/>
      <c r="CG192" s="1"/>
      <c r="CH192" s="5"/>
      <c r="CI192" s="1"/>
      <c r="CJ192" s="5"/>
      <c r="CK192" s="2"/>
      <c r="CL192" s="5"/>
      <c r="CM192" s="2"/>
      <c r="CN192" s="5"/>
      <c r="CO192" s="1"/>
      <c r="CP192" s="5"/>
      <c r="CQ192" s="2"/>
      <c r="CR192" s="5"/>
      <c r="CS192" s="1"/>
      <c r="CT192" s="5"/>
      <c r="CU192" s="1"/>
      <c r="CV192" s="5"/>
      <c r="CW192" s="1"/>
      <c r="CX192" s="5"/>
      <c r="CY192" s="2"/>
      <c r="CZ192" s="5"/>
      <c r="DA192" s="1"/>
      <c r="DB192" s="5"/>
      <c r="DC192" s="1"/>
      <c r="DD192" s="5"/>
      <c r="DE192" s="1"/>
      <c r="DF192" s="5"/>
      <c r="DG192" s="21"/>
      <c r="DH192" s="5"/>
      <c r="DI192" s="2"/>
      <c r="DJ192" s="5"/>
      <c r="DK192" s="47"/>
      <c r="DL192" s="5"/>
      <c r="DM192" s="47"/>
      <c r="DN192" s="5"/>
      <c r="DO192" s="2"/>
      <c r="DP192" s="1"/>
      <c r="DQ192" s="1"/>
      <c r="DR192" s="1"/>
      <c r="DS192" s="1"/>
      <c r="DT192" s="5"/>
      <c r="DU192" s="1"/>
      <c r="DV192" s="1"/>
      <c r="DW192" s="1"/>
      <c r="DX192" s="1"/>
      <c r="DY192" s="1"/>
      <c r="DZ192" s="5"/>
      <c r="EA192" s="1"/>
      <c r="EB192" s="1"/>
      <c r="EC192" s="1"/>
      <c r="ED192" s="1"/>
      <c r="EE192" s="1"/>
      <c r="EF192" s="1"/>
      <c r="EG192" s="1"/>
      <c r="EH192" s="1"/>
      <c r="EI192" s="1"/>
      <c r="EJ192" s="1"/>
      <c r="EK192" s="1"/>
      <c r="EL192" s="5"/>
      <c r="EM192" s="1"/>
      <c r="EN192" s="2"/>
      <c r="EO192" s="2"/>
      <c r="EP192" s="2"/>
      <c r="EQ192" s="2"/>
      <c r="ES192" s="796"/>
      <c r="EU192" s="290" t="e">
        <f>SUM(DO192:EK192)+BI192+SUMIF(#REF!,1,AS192:AX192)</f>
        <v>#REF!</v>
      </c>
      <c r="EV192" s="290" t="e">
        <f>SUM(DO192:EK192)+SUMIF(#REF!,1,AS192:AX192)+SUMIF(#REF!,1,BC192:BH192)+IF(IDENT!$R$19="NON",SUM('3-SA'!BA192:BB192),0)+IF(IDENT!$R$20="NON",SUM('3-SA'!CA192:CB192,'3-SA'!DA192:DL192),0)+IF(IDENT!$R$21="NON",SUM('3-SA'!BM192:BZ192),0)</f>
        <v>#REF!</v>
      </c>
    </row>
    <row r="193" spans="1:153" x14ac:dyDescent="0.25">
      <c r="A193" s="46"/>
      <c r="B193" s="263" t="s">
        <v>2639</v>
      </c>
      <c r="C193" s="263" t="s">
        <v>2639</v>
      </c>
      <c r="D193" s="305" t="s">
        <v>2643</v>
      </c>
      <c r="E193" s="54" t="s">
        <v>138</v>
      </c>
      <c r="F193" s="12"/>
      <c r="G193" s="12"/>
      <c r="H193" s="454"/>
      <c r="I193" s="1"/>
      <c r="J193" s="1"/>
      <c r="K193" s="1"/>
      <c r="L193" s="1"/>
      <c r="M193" s="1"/>
      <c r="N193" s="1"/>
      <c r="O193" s="1"/>
      <c r="P193" s="1"/>
      <c r="Q193" s="1"/>
      <c r="R193" s="1"/>
      <c r="S193" s="1"/>
      <c r="T193" s="1"/>
      <c r="U193" s="1"/>
      <c r="V193" s="1"/>
      <c r="W193" s="1"/>
      <c r="X193" s="1"/>
      <c r="Y193" s="1"/>
      <c r="Z193" s="1"/>
      <c r="AA193" s="1"/>
      <c r="AB193" s="1"/>
      <c r="AC193" s="1"/>
      <c r="AD193" s="2"/>
      <c r="AE193" s="1"/>
      <c r="AF193" s="27"/>
      <c r="AG193" s="27"/>
      <c r="AH193" s="27"/>
      <c r="AI193" s="1"/>
      <c r="AJ193" s="27"/>
      <c r="AK193" s="1"/>
      <c r="AL193" s="27"/>
      <c r="AM193" s="27"/>
      <c r="AN193" s="27"/>
      <c r="AO193" s="27"/>
      <c r="AP193" s="2"/>
      <c r="AQ193" s="2"/>
      <c r="AR193" s="5"/>
      <c r="AS193" s="27"/>
      <c r="AT193" s="5"/>
      <c r="AU193" s="27"/>
      <c r="AV193" s="5"/>
      <c r="AW193" s="27"/>
      <c r="AX193" s="7"/>
      <c r="AY193" s="27"/>
      <c r="AZ193" s="7"/>
      <c r="BA193" s="27"/>
      <c r="BB193" s="7"/>
      <c r="BC193" s="27"/>
      <c r="BD193" s="7"/>
      <c r="BE193" s="1"/>
      <c r="BF193" s="7"/>
      <c r="BG193" s="1"/>
      <c r="BH193" s="7"/>
      <c r="BI193" s="1"/>
      <c r="BJ193" s="7"/>
      <c r="BK193" s="1"/>
      <c r="BL193" s="7"/>
      <c r="BM193" s="1"/>
      <c r="BN193" s="7"/>
      <c r="BO193" s="1"/>
      <c r="BP193" s="7"/>
      <c r="BQ193" s="1"/>
      <c r="BR193" s="7"/>
      <c r="BS193" s="472"/>
      <c r="BT193" s="1"/>
      <c r="BU193" s="1"/>
      <c r="BV193" s="472"/>
      <c r="BW193" s="1"/>
      <c r="BX193" s="1"/>
      <c r="BY193" s="472"/>
      <c r="BZ193" s="7"/>
      <c r="CA193" s="1"/>
      <c r="CB193" s="7"/>
      <c r="CC193" s="1"/>
      <c r="CD193" s="7"/>
      <c r="CE193" s="1"/>
      <c r="CF193" s="7"/>
      <c r="CG193" s="1"/>
      <c r="CH193" s="7"/>
      <c r="CI193" s="1"/>
      <c r="CJ193" s="7"/>
      <c r="CK193" s="2"/>
      <c r="CL193" s="7"/>
      <c r="CM193" s="2"/>
      <c r="CN193" s="7"/>
      <c r="CO193" s="1"/>
      <c r="CP193" s="7"/>
      <c r="CQ193" s="2"/>
      <c r="CR193" s="7"/>
      <c r="CS193" s="1"/>
      <c r="CT193" s="7"/>
      <c r="CU193" s="1"/>
      <c r="CV193" s="7"/>
      <c r="CW193" s="1"/>
      <c r="CX193" s="7"/>
      <c r="CY193" s="2"/>
      <c r="CZ193" s="7"/>
      <c r="DA193" s="1"/>
      <c r="DB193" s="7"/>
      <c r="DC193" s="1"/>
      <c r="DD193" s="7"/>
      <c r="DE193" s="21"/>
      <c r="DF193" s="7"/>
      <c r="DG193" s="21"/>
      <c r="DH193" s="7"/>
      <c r="DI193" s="2"/>
      <c r="DJ193" s="7"/>
      <c r="DK193" s="47"/>
      <c r="DL193" s="7"/>
      <c r="DM193" s="47"/>
      <c r="DN193" s="7"/>
      <c r="DO193" s="35"/>
      <c r="DP193" s="47"/>
      <c r="DQ193" s="47"/>
      <c r="DR193" s="47"/>
      <c r="DS193" s="47"/>
      <c r="DT193" s="7"/>
      <c r="DU193" s="1"/>
      <c r="DV193" s="1"/>
      <c r="DW193" s="1"/>
      <c r="DX193" s="1"/>
      <c r="DY193" s="1"/>
      <c r="DZ193" s="7"/>
      <c r="EA193" s="1"/>
      <c r="EB193" s="1"/>
      <c r="EC193" s="1"/>
      <c r="ED193" s="1"/>
      <c r="EE193" s="1"/>
      <c r="EF193" s="1"/>
      <c r="EG193" s="1"/>
      <c r="EH193" s="1"/>
      <c r="EI193" s="1"/>
      <c r="EJ193" s="1"/>
      <c r="EK193" s="1"/>
      <c r="EL193" s="7"/>
      <c r="EM193" s="1"/>
      <c r="EN193" s="2"/>
      <c r="EO193" s="2"/>
      <c r="EP193" s="2"/>
      <c r="EQ193" s="2"/>
      <c r="ES193" s="796"/>
      <c r="EU193" s="290" t="e">
        <f>SUM(DO193:EK193)+BI193+SUMIF(#REF!,1,AS193:AX193)</f>
        <v>#REF!</v>
      </c>
      <c r="EV193" s="290" t="e">
        <f>SUM(DO193:EK193)+SUMIF(#REF!,1,AS193:AX193)+SUMIF(#REF!,1,BC193:BH193)+IF(IDENT!$R$19="NON",SUM('3-SA'!BA193:BB193),0)+IF(IDENT!$R$20="NON",SUM('3-SA'!CA193:CB193,'3-SA'!DA193:DL193),0)+IF(IDENT!$R$21="NON",SUM('3-SA'!BM193:BZ193),0)</f>
        <v>#REF!</v>
      </c>
    </row>
    <row r="194" spans="1:153" x14ac:dyDescent="0.25">
      <c r="A194" s="46"/>
      <c r="B194" s="263" t="s">
        <v>78</v>
      </c>
      <c r="C194" s="263" t="s">
        <v>78</v>
      </c>
      <c r="D194" s="300" t="s">
        <v>78</v>
      </c>
      <c r="E194" s="40" t="s">
        <v>1356</v>
      </c>
      <c r="F194" s="12"/>
      <c r="G194" s="12"/>
      <c r="H194" s="454"/>
      <c r="I194" s="1"/>
      <c r="J194" s="1"/>
      <c r="K194" s="1"/>
      <c r="L194" s="1"/>
      <c r="M194" s="1"/>
      <c r="N194" s="1"/>
      <c r="O194" s="1"/>
      <c r="P194" s="1"/>
      <c r="Q194" s="1"/>
      <c r="R194" s="1"/>
      <c r="S194" s="1"/>
      <c r="T194" s="1"/>
      <c r="U194" s="1"/>
      <c r="V194" s="1"/>
      <c r="W194" s="1"/>
      <c r="X194" s="1"/>
      <c r="Y194" s="1"/>
      <c r="Z194" s="1"/>
      <c r="AA194" s="1"/>
      <c r="AB194" s="1"/>
      <c r="AC194" s="1"/>
      <c r="AD194" s="2"/>
      <c r="AE194" s="1"/>
      <c r="AF194" s="1"/>
      <c r="AG194" s="1"/>
      <c r="AH194" s="1"/>
      <c r="AI194" s="1"/>
      <c r="AJ194" s="1"/>
      <c r="AK194" s="1"/>
      <c r="AL194" s="1"/>
      <c r="AM194" s="1"/>
      <c r="AN194" s="1"/>
      <c r="AO194" s="1"/>
      <c r="AP194" s="2"/>
      <c r="AQ194" s="2"/>
      <c r="AR194" s="5"/>
      <c r="AS194" s="1"/>
      <c r="AT194" s="5"/>
      <c r="AU194" s="1"/>
      <c r="AV194" s="5"/>
      <c r="AW194" s="27"/>
      <c r="AX194" s="5"/>
      <c r="AY194" s="1"/>
      <c r="AZ194" s="5"/>
      <c r="BA194" s="47"/>
      <c r="BB194" s="5"/>
      <c r="BC194" s="1"/>
      <c r="BD194" s="5"/>
      <c r="BE194" s="1"/>
      <c r="BF194" s="5"/>
      <c r="BG194" s="1"/>
      <c r="BH194" s="5"/>
      <c r="BI194" s="1"/>
      <c r="BJ194" s="5"/>
      <c r="BK194" s="1"/>
      <c r="BL194" s="5"/>
      <c r="BM194" s="1"/>
      <c r="BN194" s="5"/>
      <c r="BO194" s="1"/>
      <c r="BP194" s="5"/>
      <c r="BQ194" s="1"/>
      <c r="BR194" s="5"/>
      <c r="BS194" s="472"/>
      <c r="BT194" s="472"/>
      <c r="BU194" s="1"/>
      <c r="BV194" s="1"/>
      <c r="BW194" s="1"/>
      <c r="BX194" s="1"/>
      <c r="BY194" s="1"/>
      <c r="BZ194" s="5"/>
      <c r="CA194" s="1"/>
      <c r="CB194" s="5"/>
      <c r="CC194" s="1"/>
      <c r="CD194" s="5"/>
      <c r="CE194" s="1"/>
      <c r="CF194" s="5"/>
      <c r="CG194" s="1"/>
      <c r="CH194" s="5"/>
      <c r="CI194" s="1"/>
      <c r="CJ194" s="5"/>
      <c r="CK194" s="2"/>
      <c r="CL194" s="5"/>
      <c r="CM194" s="2"/>
      <c r="CN194" s="5"/>
      <c r="CO194" s="1"/>
      <c r="CP194" s="5"/>
      <c r="CQ194" s="2"/>
      <c r="CR194" s="5"/>
      <c r="CS194" s="1"/>
      <c r="CT194" s="5"/>
      <c r="CU194" s="1"/>
      <c r="CV194" s="5"/>
      <c r="CW194" s="1"/>
      <c r="CX194" s="5"/>
      <c r="CY194" s="2"/>
      <c r="CZ194" s="5"/>
      <c r="DA194" s="1"/>
      <c r="DB194" s="5"/>
      <c r="DC194" s="1"/>
      <c r="DD194" s="5"/>
      <c r="DE194" s="1"/>
      <c r="DF194" s="5"/>
      <c r="DG194" s="27"/>
      <c r="DH194" s="5"/>
      <c r="DI194" s="1"/>
      <c r="DJ194" s="5"/>
      <c r="DK194" s="47"/>
      <c r="DL194" s="5"/>
      <c r="DM194" s="47"/>
      <c r="DN194" s="5"/>
      <c r="DO194" s="2"/>
      <c r="DP194" s="1"/>
      <c r="DQ194" s="1"/>
      <c r="DR194" s="1"/>
      <c r="DS194" s="1"/>
      <c r="DT194" s="5"/>
      <c r="DU194" s="1"/>
      <c r="DV194" s="1"/>
      <c r="DW194" s="1"/>
      <c r="DX194" s="1"/>
      <c r="DY194" s="1"/>
      <c r="DZ194" s="5"/>
      <c r="EA194" s="1"/>
      <c r="EB194" s="1"/>
      <c r="EC194" s="1"/>
      <c r="ED194" s="1"/>
      <c r="EE194" s="1"/>
      <c r="EF194" s="1"/>
      <c r="EG194" s="1"/>
      <c r="EH194" s="1"/>
      <c r="EI194" s="1"/>
      <c r="EJ194" s="1"/>
      <c r="EK194" s="1"/>
      <c r="EL194" s="5"/>
      <c r="EM194" s="1"/>
      <c r="EN194" s="2"/>
      <c r="EO194" s="2"/>
      <c r="EP194" s="2"/>
      <c r="EQ194" s="2"/>
      <c r="ES194" s="796"/>
      <c r="EU194" s="290" t="e">
        <f>SUM(DO194:EK194)+BI194+SUMIF(#REF!,1,AS194:AX194)</f>
        <v>#REF!</v>
      </c>
      <c r="EV194" s="290" t="e">
        <f>SUM(DO194:EK194)+SUMIF(#REF!,1,AS194:AX194)+SUMIF(#REF!,1,BC194:BH194)+IF(IDENT!$R$19="NON",SUM('3-SA'!BA194:BB194),0)+IF(IDENT!$R$20="NON",SUM('3-SA'!CA194:CB194,'3-SA'!DA194:DL194),0)+IF(IDENT!$R$21="NON",SUM('3-SA'!BM194:BZ194),0)</f>
        <v>#REF!</v>
      </c>
    </row>
    <row r="195" spans="1:153" x14ac:dyDescent="0.25">
      <c r="A195" s="46"/>
      <c r="B195" s="263" t="s">
        <v>2571</v>
      </c>
      <c r="C195" s="263" t="s">
        <v>2571</v>
      </c>
      <c r="D195" s="300" t="s">
        <v>2571</v>
      </c>
      <c r="E195" s="40" t="s">
        <v>1357</v>
      </c>
      <c r="F195" s="12"/>
      <c r="G195" s="12"/>
      <c r="H195" s="454"/>
      <c r="I195" s="1"/>
      <c r="J195" s="1"/>
      <c r="K195" s="1"/>
      <c r="L195" s="1"/>
      <c r="M195" s="1"/>
      <c r="N195" s="1"/>
      <c r="O195" s="1"/>
      <c r="P195" s="1"/>
      <c r="Q195" s="1"/>
      <c r="R195" s="1"/>
      <c r="S195" s="1"/>
      <c r="T195" s="1"/>
      <c r="U195" s="1"/>
      <c r="V195" s="1"/>
      <c r="W195" s="1"/>
      <c r="X195" s="1"/>
      <c r="Y195" s="1"/>
      <c r="Z195" s="1"/>
      <c r="AA195" s="1"/>
      <c r="AB195" s="1"/>
      <c r="AC195" s="1"/>
      <c r="AD195" s="2"/>
      <c r="AE195" s="1"/>
      <c r="AF195" s="1"/>
      <c r="AG195" s="1"/>
      <c r="AH195" s="1"/>
      <c r="AI195" s="1"/>
      <c r="AJ195" s="1"/>
      <c r="AK195" s="1"/>
      <c r="AL195" s="1"/>
      <c r="AM195" s="1"/>
      <c r="AN195" s="1"/>
      <c r="AO195" s="1"/>
      <c r="AP195" s="2"/>
      <c r="AQ195" s="2"/>
      <c r="AR195" s="5"/>
      <c r="AS195" s="1"/>
      <c r="AT195" s="5"/>
      <c r="AU195" s="1"/>
      <c r="AV195" s="5"/>
      <c r="AW195" s="27"/>
      <c r="AX195" s="5"/>
      <c r="AY195" s="1"/>
      <c r="AZ195" s="5"/>
      <c r="BA195" s="47"/>
      <c r="BB195" s="5"/>
      <c r="BC195" s="1"/>
      <c r="BD195" s="5"/>
      <c r="BE195" s="1"/>
      <c r="BF195" s="5"/>
      <c r="BG195" s="1"/>
      <c r="BH195" s="5"/>
      <c r="BI195" s="27"/>
      <c r="BJ195" s="5"/>
      <c r="BK195" s="1"/>
      <c r="BL195" s="5"/>
      <c r="BM195" s="1"/>
      <c r="BN195" s="5"/>
      <c r="BO195" s="1"/>
      <c r="BP195" s="5"/>
      <c r="BQ195" s="1"/>
      <c r="BR195" s="5"/>
      <c r="BS195" s="472"/>
      <c r="BT195" s="1"/>
      <c r="BU195" s="1"/>
      <c r="BV195" s="472"/>
      <c r="BW195" s="1"/>
      <c r="BX195" s="1"/>
      <c r="BY195" s="472"/>
      <c r="BZ195" s="5"/>
      <c r="CA195" s="1"/>
      <c r="CB195" s="5"/>
      <c r="CC195" s="1"/>
      <c r="CD195" s="5"/>
      <c r="CE195" s="1"/>
      <c r="CF195" s="5"/>
      <c r="CG195" s="1"/>
      <c r="CH195" s="5"/>
      <c r="CI195" s="1"/>
      <c r="CJ195" s="5"/>
      <c r="CK195" s="2"/>
      <c r="CL195" s="5"/>
      <c r="CM195" s="2"/>
      <c r="CN195" s="5"/>
      <c r="CO195" s="1"/>
      <c r="CP195" s="5"/>
      <c r="CQ195" s="2"/>
      <c r="CR195" s="5"/>
      <c r="CS195" s="1"/>
      <c r="CT195" s="5"/>
      <c r="CU195" s="1"/>
      <c r="CV195" s="5"/>
      <c r="CW195" s="1"/>
      <c r="CX195" s="5"/>
      <c r="CY195" s="2"/>
      <c r="CZ195" s="5"/>
      <c r="DA195" s="1"/>
      <c r="DB195" s="5"/>
      <c r="DC195" s="1"/>
      <c r="DD195" s="5"/>
      <c r="DE195" s="1"/>
      <c r="DF195" s="5"/>
      <c r="DG195" s="27"/>
      <c r="DH195" s="5"/>
      <c r="DI195" s="2"/>
      <c r="DJ195" s="5"/>
      <c r="DK195" s="47"/>
      <c r="DL195" s="5"/>
      <c r="DM195" s="47"/>
      <c r="DN195" s="5"/>
      <c r="DO195" s="2"/>
      <c r="DP195" s="1"/>
      <c r="DQ195" s="1"/>
      <c r="DR195" s="1"/>
      <c r="DS195" s="1"/>
      <c r="DT195" s="5"/>
      <c r="DU195" s="1"/>
      <c r="DV195" s="1"/>
      <c r="DW195" s="1"/>
      <c r="DX195" s="1"/>
      <c r="DY195" s="1"/>
      <c r="DZ195" s="5"/>
      <c r="EA195" s="47"/>
      <c r="EB195" s="1"/>
      <c r="EC195" s="1"/>
      <c r="ED195" s="1"/>
      <c r="EE195" s="1"/>
      <c r="EF195" s="1"/>
      <c r="EG195" s="1"/>
      <c r="EH195" s="1"/>
      <c r="EI195" s="1"/>
      <c r="EJ195" s="1"/>
      <c r="EK195" s="1"/>
      <c r="EL195" s="5"/>
      <c r="EM195" s="1"/>
      <c r="EN195" s="2"/>
      <c r="EO195" s="2"/>
      <c r="EP195" s="2"/>
      <c r="EQ195" s="2"/>
      <c r="ES195" s="796"/>
      <c r="EU195" s="290" t="e">
        <f>SUM(DO195:EK195)+BI195+SUMIF(#REF!,1,AS195:AX195)</f>
        <v>#REF!</v>
      </c>
      <c r="EV195" s="290" t="e">
        <f>SUM(DO195:EK195)+SUMIF(#REF!,1,AS195:AX195)+SUMIF(#REF!,1,BC195:BH195)+IF(IDENT!$R$19="NON",SUM('3-SA'!BA195:BB195),0)+IF(IDENT!$R$20="NON",SUM('3-SA'!CA195:CB195,'3-SA'!DA195:DL195),0)+IF(IDENT!$R$21="NON",SUM('3-SA'!BM195:BZ195),0)</f>
        <v>#REF!</v>
      </c>
    </row>
    <row r="196" spans="1:153" x14ac:dyDescent="0.25">
      <c r="A196" s="46"/>
      <c r="B196" s="263" t="s">
        <v>2639</v>
      </c>
      <c r="C196" s="263" t="s">
        <v>2639</v>
      </c>
      <c r="D196" s="300" t="s">
        <v>2644</v>
      </c>
      <c r="E196" s="54" t="s">
        <v>138</v>
      </c>
      <c r="F196" s="12"/>
      <c r="G196" s="12"/>
      <c r="H196" s="454"/>
      <c r="I196" s="1"/>
      <c r="J196" s="1"/>
      <c r="K196" s="1"/>
      <c r="L196" s="1"/>
      <c r="M196" s="1"/>
      <c r="N196" s="1"/>
      <c r="O196" s="1"/>
      <c r="P196" s="1"/>
      <c r="Q196" s="1"/>
      <c r="R196" s="1"/>
      <c r="S196" s="1"/>
      <c r="T196" s="1"/>
      <c r="U196" s="1"/>
      <c r="V196" s="1"/>
      <c r="W196" s="1"/>
      <c r="X196" s="1"/>
      <c r="Y196" s="1"/>
      <c r="Z196" s="1"/>
      <c r="AA196" s="1"/>
      <c r="AB196" s="1"/>
      <c r="AC196" s="1"/>
      <c r="AD196" s="2"/>
      <c r="AE196" s="1"/>
      <c r="AF196" s="27"/>
      <c r="AG196" s="27"/>
      <c r="AH196" s="27"/>
      <c r="AI196" s="1"/>
      <c r="AJ196" s="27"/>
      <c r="AK196" s="1"/>
      <c r="AL196" s="27"/>
      <c r="AM196" s="27"/>
      <c r="AN196" s="27"/>
      <c r="AO196" s="27"/>
      <c r="AP196" s="2"/>
      <c r="AQ196" s="2"/>
      <c r="AR196" s="5"/>
      <c r="AS196" s="27"/>
      <c r="AT196" s="5"/>
      <c r="AU196" s="27"/>
      <c r="AV196" s="5"/>
      <c r="AW196" s="27"/>
      <c r="AX196" s="7"/>
      <c r="AY196" s="27"/>
      <c r="AZ196" s="7"/>
      <c r="BA196" s="27"/>
      <c r="BB196" s="7"/>
      <c r="BC196" s="27"/>
      <c r="BD196" s="7"/>
      <c r="BE196" s="1"/>
      <c r="BF196" s="7"/>
      <c r="BG196" s="1"/>
      <c r="BH196" s="7"/>
      <c r="BI196" s="1"/>
      <c r="BJ196" s="7"/>
      <c r="BK196" s="1"/>
      <c r="BL196" s="7"/>
      <c r="BM196" s="1"/>
      <c r="BN196" s="7"/>
      <c r="BO196" s="1"/>
      <c r="BP196" s="7"/>
      <c r="BQ196" s="1"/>
      <c r="BR196" s="7"/>
      <c r="BS196" s="472"/>
      <c r="BT196" s="1"/>
      <c r="BU196" s="1"/>
      <c r="BV196" s="472"/>
      <c r="BW196" s="1"/>
      <c r="BX196" s="1"/>
      <c r="BY196" s="472"/>
      <c r="BZ196" s="7"/>
      <c r="CA196" s="1"/>
      <c r="CB196" s="7"/>
      <c r="CC196" s="1"/>
      <c r="CD196" s="7"/>
      <c r="CE196" s="1"/>
      <c r="CF196" s="7"/>
      <c r="CG196" s="1"/>
      <c r="CH196" s="7"/>
      <c r="CI196" s="1"/>
      <c r="CJ196" s="7"/>
      <c r="CK196" s="2"/>
      <c r="CL196" s="7"/>
      <c r="CM196" s="2"/>
      <c r="CN196" s="7"/>
      <c r="CO196" s="1"/>
      <c r="CP196" s="7"/>
      <c r="CQ196" s="2"/>
      <c r="CR196" s="7"/>
      <c r="CS196" s="1"/>
      <c r="CT196" s="7"/>
      <c r="CU196" s="1"/>
      <c r="CV196" s="7"/>
      <c r="CW196" s="1"/>
      <c r="CX196" s="7"/>
      <c r="CY196" s="2"/>
      <c r="CZ196" s="7"/>
      <c r="DA196" s="1"/>
      <c r="DB196" s="7"/>
      <c r="DC196" s="1"/>
      <c r="DD196" s="7"/>
      <c r="DE196" s="21"/>
      <c r="DF196" s="7"/>
      <c r="DG196" s="21"/>
      <c r="DH196" s="7"/>
      <c r="DI196" s="2"/>
      <c r="DJ196" s="7"/>
      <c r="DK196" s="47"/>
      <c r="DL196" s="7"/>
      <c r="DM196" s="47"/>
      <c r="DN196" s="7"/>
      <c r="DO196" s="35"/>
      <c r="DP196" s="47"/>
      <c r="DQ196" s="47"/>
      <c r="DR196" s="47"/>
      <c r="DS196" s="47"/>
      <c r="DT196" s="7"/>
      <c r="DU196" s="1"/>
      <c r="DV196" s="1"/>
      <c r="DW196" s="1"/>
      <c r="DX196" s="1"/>
      <c r="DY196" s="1"/>
      <c r="DZ196" s="7"/>
      <c r="EA196" s="1"/>
      <c r="EB196" s="1"/>
      <c r="EC196" s="1"/>
      <c r="ED196" s="1"/>
      <c r="EE196" s="1"/>
      <c r="EF196" s="1"/>
      <c r="EG196" s="1"/>
      <c r="EH196" s="1"/>
      <c r="EI196" s="1"/>
      <c r="EJ196" s="1"/>
      <c r="EK196" s="1"/>
      <c r="EL196" s="7"/>
      <c r="EM196" s="1"/>
      <c r="EN196" s="2"/>
      <c r="EO196" s="2"/>
      <c r="EP196" s="2"/>
      <c r="EQ196" s="2"/>
      <c r="ES196" s="796"/>
      <c r="EU196" s="290" t="e">
        <f>SUM(DO196:EK196)+BI196+SUMIF(#REF!,1,AS196:AX196)</f>
        <v>#REF!</v>
      </c>
      <c r="EV196" s="290" t="e">
        <f>SUM(DO196:EK196)+SUMIF(#REF!,1,AS196:AX196)+SUMIF(#REF!,1,BC196:BH196)+IF(IDENT!$R$19="NON",SUM('3-SA'!BA196:BB196),0)+IF(IDENT!$R$20="NON",SUM('3-SA'!CA196:CB196,'3-SA'!DA196:DL196),0)+IF(IDENT!$R$21="NON",SUM('3-SA'!BM196:BZ196),0)</f>
        <v>#REF!</v>
      </c>
    </row>
    <row r="197" spans="1:153" x14ac:dyDescent="0.25">
      <c r="A197" s="46"/>
      <c r="B197" s="263" t="s">
        <v>1351</v>
      </c>
      <c r="C197" s="263" t="s">
        <v>1351</v>
      </c>
      <c r="D197" s="300" t="s">
        <v>1980</v>
      </c>
      <c r="E197" s="54" t="s">
        <v>328</v>
      </c>
      <c r="F197" s="12"/>
      <c r="G197" s="12"/>
      <c r="H197" s="454"/>
      <c r="I197" s="1"/>
      <c r="J197" s="1"/>
      <c r="K197" s="1"/>
      <c r="L197" s="1"/>
      <c r="M197" s="1"/>
      <c r="N197" s="1"/>
      <c r="O197" s="1"/>
      <c r="P197" s="1"/>
      <c r="Q197" s="1"/>
      <c r="R197" s="1"/>
      <c r="S197" s="1"/>
      <c r="T197" s="1"/>
      <c r="U197" s="1"/>
      <c r="V197" s="1"/>
      <c r="W197" s="1"/>
      <c r="X197" s="1"/>
      <c r="Y197" s="1"/>
      <c r="Z197" s="1"/>
      <c r="AA197" s="1"/>
      <c r="AB197" s="1"/>
      <c r="AC197" s="1"/>
      <c r="AD197" s="2"/>
      <c r="AE197" s="1"/>
      <c r="AF197" s="1"/>
      <c r="AG197" s="1"/>
      <c r="AH197" s="1"/>
      <c r="AI197" s="1"/>
      <c r="AJ197" s="1"/>
      <c r="AK197" s="1"/>
      <c r="AL197" s="1"/>
      <c r="AM197" s="1"/>
      <c r="AN197" s="1"/>
      <c r="AO197" s="1"/>
      <c r="AP197" s="2"/>
      <c r="AQ197" s="2"/>
      <c r="AR197" s="5"/>
      <c r="AS197" s="1"/>
      <c r="AT197" s="5"/>
      <c r="AU197" s="1"/>
      <c r="AV197" s="5"/>
      <c r="AW197" s="2"/>
      <c r="AX197" s="5"/>
      <c r="AY197" s="1"/>
      <c r="AZ197" s="5"/>
      <c r="BA197" s="47"/>
      <c r="BB197" s="5"/>
      <c r="BC197" s="1"/>
      <c r="BD197" s="5"/>
      <c r="BE197" s="1"/>
      <c r="BF197" s="5"/>
      <c r="BG197" s="1"/>
      <c r="BH197" s="5"/>
      <c r="BI197" s="1"/>
      <c r="BJ197" s="5"/>
      <c r="BK197" s="1"/>
      <c r="BL197" s="5"/>
      <c r="BM197" s="1"/>
      <c r="BN197" s="5"/>
      <c r="BO197" s="1"/>
      <c r="BP197" s="5"/>
      <c r="BQ197" s="1"/>
      <c r="BR197" s="5"/>
      <c r="BS197" s="472"/>
      <c r="BT197" s="1"/>
      <c r="BU197" s="1"/>
      <c r="BV197" s="472"/>
      <c r="BW197" s="1"/>
      <c r="BX197" s="1"/>
      <c r="BY197" s="472"/>
      <c r="BZ197" s="5"/>
      <c r="CA197" s="1"/>
      <c r="CB197" s="5"/>
      <c r="CC197" s="1"/>
      <c r="CD197" s="5"/>
      <c r="CE197" s="1"/>
      <c r="CF197" s="5"/>
      <c r="CG197" s="1"/>
      <c r="CH197" s="5"/>
      <c r="CI197" s="1"/>
      <c r="CJ197" s="5"/>
      <c r="CK197" s="2"/>
      <c r="CL197" s="5"/>
      <c r="CM197" s="2"/>
      <c r="CN197" s="5"/>
      <c r="CO197" s="1"/>
      <c r="CP197" s="5"/>
      <c r="CQ197" s="2"/>
      <c r="CR197" s="5"/>
      <c r="CS197" s="1"/>
      <c r="CT197" s="5"/>
      <c r="CU197" s="1"/>
      <c r="CV197" s="5"/>
      <c r="CW197" s="1"/>
      <c r="CX197" s="5"/>
      <c r="CY197" s="2"/>
      <c r="CZ197" s="5"/>
      <c r="DA197" s="1"/>
      <c r="DB197" s="5"/>
      <c r="DC197" s="1"/>
      <c r="DD197" s="5"/>
      <c r="DE197" s="1"/>
      <c r="DF197" s="5"/>
      <c r="DG197" s="27"/>
      <c r="DH197" s="5"/>
      <c r="DI197" s="2"/>
      <c r="DJ197" s="5"/>
      <c r="DK197" s="47"/>
      <c r="DL197" s="5"/>
      <c r="DM197" s="47"/>
      <c r="DN197" s="5"/>
      <c r="DO197" s="2"/>
      <c r="DP197" s="1"/>
      <c r="DQ197" s="1"/>
      <c r="DR197" s="1"/>
      <c r="DS197" s="1"/>
      <c r="DT197" s="5"/>
      <c r="DU197" s="1"/>
      <c r="DV197" s="1"/>
      <c r="DW197" s="1"/>
      <c r="DX197" s="1"/>
      <c r="DY197" s="1"/>
      <c r="DZ197" s="5"/>
      <c r="EA197" s="1"/>
      <c r="EB197" s="1"/>
      <c r="EC197" s="1"/>
      <c r="ED197" s="1"/>
      <c r="EE197" s="1"/>
      <c r="EF197" s="1"/>
      <c r="EG197" s="1"/>
      <c r="EH197" s="1"/>
      <c r="EI197" s="1"/>
      <c r="EJ197" s="1"/>
      <c r="EK197" s="1"/>
      <c r="EL197" s="5"/>
      <c r="EM197" s="1"/>
      <c r="EN197" s="2"/>
      <c r="EO197" s="2"/>
      <c r="EP197" s="2"/>
      <c r="EQ197" s="2"/>
      <c r="ES197" s="796"/>
      <c r="EU197" s="290" t="e">
        <f>SUM(DO197:EK197)+BI197+SUMIF(#REF!,1,AS197:AX197)</f>
        <v>#REF!</v>
      </c>
      <c r="EV197" s="290" t="e">
        <f>SUM(DO197:EK197)+SUMIF(#REF!,1,AS197:AX197)+SUMIF(#REF!,1,BC197:BH197)+IF(IDENT!$R$19="NON",SUM('3-SA'!BA197:BB197),0)+IF(IDENT!$R$20="NON",SUM('3-SA'!CA197:CB197,'3-SA'!DA197:DL197),0)+IF(IDENT!$R$21="NON",SUM('3-SA'!BM197:BZ197),0)</f>
        <v>#REF!</v>
      </c>
    </row>
    <row r="198" spans="1:153" ht="20.399999999999999" x14ac:dyDescent="0.25">
      <c r="A198" s="46"/>
      <c r="B198" s="263" t="s">
        <v>1722</v>
      </c>
      <c r="C198" s="263" t="s">
        <v>1722</v>
      </c>
      <c r="D198" s="300" t="s">
        <v>1722</v>
      </c>
      <c r="E198" s="40" t="s">
        <v>2677</v>
      </c>
      <c r="F198" s="12"/>
      <c r="G198" s="12"/>
      <c r="H198" s="454"/>
      <c r="I198" s="1"/>
      <c r="J198" s="1"/>
      <c r="K198" s="1"/>
      <c r="L198" s="1"/>
      <c r="M198" s="1"/>
      <c r="N198" s="1"/>
      <c r="O198" s="1"/>
      <c r="P198" s="1"/>
      <c r="Q198" s="1"/>
      <c r="R198" s="1"/>
      <c r="S198" s="1"/>
      <c r="T198" s="1"/>
      <c r="U198" s="1"/>
      <c r="V198" s="1"/>
      <c r="W198" s="1"/>
      <c r="X198" s="1"/>
      <c r="Y198" s="1"/>
      <c r="Z198" s="1"/>
      <c r="AA198" s="1"/>
      <c r="AB198" s="1"/>
      <c r="AC198" s="1"/>
      <c r="AD198" s="2"/>
      <c r="AE198" s="1"/>
      <c r="AF198" s="1"/>
      <c r="AG198" s="1"/>
      <c r="AH198" s="1"/>
      <c r="AI198" s="1"/>
      <c r="AJ198" s="1"/>
      <c r="AK198" s="1"/>
      <c r="AL198" s="1"/>
      <c r="AM198" s="1"/>
      <c r="AN198" s="1"/>
      <c r="AO198" s="1"/>
      <c r="AP198" s="2"/>
      <c r="AQ198" s="2"/>
      <c r="AR198" s="5"/>
      <c r="AS198" s="1"/>
      <c r="AT198" s="5"/>
      <c r="AU198" s="1"/>
      <c r="AV198" s="5"/>
      <c r="AW198" s="27"/>
      <c r="AX198" s="5"/>
      <c r="AY198" s="1"/>
      <c r="AZ198" s="5"/>
      <c r="BA198" s="47"/>
      <c r="BB198" s="5"/>
      <c r="BC198" s="1"/>
      <c r="BD198" s="5"/>
      <c r="BE198" s="1"/>
      <c r="BF198" s="5"/>
      <c r="BG198" s="1"/>
      <c r="BH198" s="5"/>
      <c r="BI198" s="27"/>
      <c r="BJ198" s="5"/>
      <c r="BK198" s="1"/>
      <c r="BL198" s="5"/>
      <c r="BM198" s="1"/>
      <c r="BN198" s="5"/>
      <c r="BO198" s="1"/>
      <c r="BP198" s="5"/>
      <c r="BQ198" s="1"/>
      <c r="BR198" s="5"/>
      <c r="BS198" s="472"/>
      <c r="BT198" s="1"/>
      <c r="BU198" s="1"/>
      <c r="BV198" s="472"/>
      <c r="BW198" s="1"/>
      <c r="BX198" s="1"/>
      <c r="BY198" s="472"/>
      <c r="BZ198" s="5"/>
      <c r="CA198" s="1"/>
      <c r="CB198" s="5"/>
      <c r="CC198" s="1"/>
      <c r="CD198" s="5"/>
      <c r="CE198" s="1"/>
      <c r="CF198" s="5"/>
      <c r="CG198" s="1"/>
      <c r="CH198" s="5"/>
      <c r="CI198" s="1"/>
      <c r="CJ198" s="5"/>
      <c r="CK198" s="2"/>
      <c r="CL198" s="5"/>
      <c r="CM198" s="2"/>
      <c r="CN198" s="5"/>
      <c r="CO198" s="1"/>
      <c r="CP198" s="5"/>
      <c r="CQ198" s="2"/>
      <c r="CR198" s="5"/>
      <c r="CS198" s="1"/>
      <c r="CT198" s="5"/>
      <c r="CU198" s="1"/>
      <c r="CV198" s="5"/>
      <c r="CW198" s="1"/>
      <c r="CX198" s="5"/>
      <c r="CY198" s="2"/>
      <c r="CZ198" s="5"/>
      <c r="DA198" s="1"/>
      <c r="DB198" s="5"/>
      <c r="DC198" s="1"/>
      <c r="DD198" s="5"/>
      <c r="DE198" s="1"/>
      <c r="DF198" s="5"/>
      <c r="DG198" s="27"/>
      <c r="DH198" s="5"/>
      <c r="DI198" s="2"/>
      <c r="DJ198" s="5"/>
      <c r="DK198" s="47"/>
      <c r="DL198" s="5"/>
      <c r="DM198" s="47"/>
      <c r="DN198" s="5"/>
      <c r="DO198" s="2"/>
      <c r="DP198" s="1"/>
      <c r="DQ198" s="1"/>
      <c r="DR198" s="1"/>
      <c r="DS198" s="1"/>
      <c r="DT198" s="5"/>
      <c r="DU198" s="1"/>
      <c r="DV198" s="1"/>
      <c r="DW198" s="1"/>
      <c r="DX198" s="1"/>
      <c r="DY198" s="1"/>
      <c r="DZ198" s="5"/>
      <c r="EA198" s="1"/>
      <c r="EB198" s="1"/>
      <c r="EC198" s="1"/>
      <c r="ED198" s="1"/>
      <c r="EE198" s="1"/>
      <c r="EF198" s="1"/>
      <c r="EG198" s="1"/>
      <c r="EH198" s="1"/>
      <c r="EI198" s="1"/>
      <c r="EJ198" s="1"/>
      <c r="EK198" s="1"/>
      <c r="EL198" s="5"/>
      <c r="EM198" s="1"/>
      <c r="EN198" s="2"/>
      <c r="EO198" s="2"/>
      <c r="EP198" s="2"/>
      <c r="EQ198" s="2"/>
      <c r="ES198" s="796"/>
      <c r="EU198" s="290" t="e">
        <f>SUM(DO198:EK198)+BI198+SUMIF(#REF!,1,AS198:AX198)</f>
        <v>#REF!</v>
      </c>
      <c r="EV198" s="290" t="e">
        <f>SUM(DO198:EK198)+SUMIF(#REF!,1,AS198:AX198)+SUMIF(#REF!,1,BC198:BH198)+IF(IDENT!$R$19="NON",SUM('3-SA'!BA198:BB198),0)+IF(IDENT!$R$20="NON",SUM('3-SA'!CA198:CB198,'3-SA'!DA198:DL198),0)+IF(IDENT!$R$21="NON",SUM('3-SA'!BM198:BZ198),0)</f>
        <v>#REF!</v>
      </c>
    </row>
    <row r="199" spans="1:153" x14ac:dyDescent="0.25">
      <c r="A199" s="46"/>
      <c r="B199" s="263" t="s">
        <v>1837</v>
      </c>
      <c r="C199" s="263" t="s">
        <v>1964</v>
      </c>
      <c r="D199" s="190">
        <v>63511</v>
      </c>
      <c r="E199" s="190" t="s">
        <v>25</v>
      </c>
      <c r="F199" s="12"/>
      <c r="G199" s="12"/>
      <c r="H199" s="454"/>
      <c r="I199" s="2"/>
      <c r="J199" s="2"/>
      <c r="K199" s="81" t="e">
        <f>IF(#REF!=1,$F$199-$O$199,0)</f>
        <v>#REF!</v>
      </c>
      <c r="L199" s="2"/>
      <c r="M199" s="81" t="e">
        <f>IF(#REF!=1,$F$199-$O$199,0)</f>
        <v>#REF!</v>
      </c>
      <c r="N199" s="2"/>
      <c r="O199" s="1"/>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5"/>
      <c r="AS199" s="2"/>
      <c r="AT199" s="5"/>
      <c r="AU199" s="2"/>
      <c r="AV199" s="5"/>
      <c r="AW199" s="2"/>
      <c r="AX199" s="5"/>
      <c r="AY199" s="2"/>
      <c r="AZ199" s="5"/>
      <c r="BA199" s="2"/>
      <c r="BB199" s="5"/>
      <c r="BC199" s="2"/>
      <c r="BD199" s="5"/>
      <c r="BE199" s="2"/>
      <c r="BF199" s="5"/>
      <c r="BG199" s="2"/>
      <c r="BH199" s="5"/>
      <c r="BI199" s="2"/>
      <c r="BJ199" s="5"/>
      <c r="BK199" s="2"/>
      <c r="BL199" s="5"/>
      <c r="BM199" s="2"/>
      <c r="BN199" s="5"/>
      <c r="BO199" s="2"/>
      <c r="BP199" s="5"/>
      <c r="BQ199" s="2"/>
      <c r="BR199" s="5"/>
      <c r="BS199" s="2"/>
      <c r="BT199" s="2"/>
      <c r="BU199" s="2"/>
      <c r="BV199" s="2"/>
      <c r="BW199" s="2"/>
      <c r="BX199" s="2"/>
      <c r="BY199" s="2"/>
      <c r="BZ199" s="5"/>
      <c r="CA199" s="2"/>
      <c r="CB199" s="5"/>
      <c r="CC199" s="2"/>
      <c r="CD199" s="5"/>
      <c r="CE199" s="2"/>
      <c r="CF199" s="5"/>
      <c r="CG199" s="2"/>
      <c r="CH199" s="5"/>
      <c r="CI199" s="2"/>
      <c r="CJ199" s="5"/>
      <c r="CK199" s="2"/>
      <c r="CL199" s="5"/>
      <c r="CM199" s="2"/>
      <c r="CN199" s="5"/>
      <c r="CO199" s="2"/>
      <c r="CP199" s="5"/>
      <c r="CQ199" s="2"/>
      <c r="CR199" s="5"/>
      <c r="CS199" s="2"/>
      <c r="CT199" s="5"/>
      <c r="CU199" s="2"/>
      <c r="CV199" s="5"/>
      <c r="CW199" s="2"/>
      <c r="CX199" s="5"/>
      <c r="CY199" s="2"/>
      <c r="CZ199" s="5"/>
      <c r="DA199" s="2"/>
      <c r="DB199" s="5"/>
      <c r="DC199" s="2"/>
      <c r="DD199" s="5"/>
      <c r="DE199" s="2"/>
      <c r="DF199" s="5"/>
      <c r="DG199" s="21"/>
      <c r="DH199" s="5"/>
      <c r="DI199" s="2"/>
      <c r="DJ199" s="5"/>
      <c r="DK199" s="35"/>
      <c r="DL199" s="5"/>
      <c r="DM199" s="35"/>
      <c r="DN199" s="5"/>
      <c r="DO199" s="2"/>
      <c r="DP199" s="2"/>
      <c r="DQ199" s="2"/>
      <c r="DR199" s="2"/>
      <c r="DS199" s="2"/>
      <c r="DT199" s="5"/>
      <c r="DU199" s="2"/>
      <c r="DV199" s="2"/>
      <c r="DW199" s="2"/>
      <c r="DX199" s="2"/>
      <c r="DY199" s="2"/>
      <c r="DZ199" s="5"/>
      <c r="EA199" s="2"/>
      <c r="EB199" s="2"/>
      <c r="EC199" s="2"/>
      <c r="ED199" s="2"/>
      <c r="EE199" s="2"/>
      <c r="EF199" s="2"/>
      <c r="EG199" s="2"/>
      <c r="EH199" s="2"/>
      <c r="EI199" s="2"/>
      <c r="EJ199" s="2"/>
      <c r="EK199" s="2"/>
      <c r="EL199" s="5"/>
      <c r="EM199" s="2"/>
      <c r="EN199" s="2"/>
      <c r="EO199" s="2"/>
      <c r="EP199" s="2"/>
      <c r="EQ199" s="2"/>
      <c r="ES199" s="796"/>
      <c r="EU199" s="290" t="e">
        <f>SUM(DO199:EK199)+BI199+SUMIF(#REF!,1,AS199:AX199)</f>
        <v>#REF!</v>
      </c>
      <c r="EV199" s="290" t="e">
        <f>SUM(DO199:EK199)+SUMIF(#REF!,1,AS199:AX199)+SUMIF(#REF!,1,BC199:BH199)+IF(IDENT!$R$19="NON",SUM('3-SA'!BA199:BB199),0)+IF(IDENT!$R$20="NON",SUM('3-SA'!CA199:CB199,'3-SA'!DA199:DL199),0)+IF(IDENT!$R$21="NON",SUM('3-SA'!BM199:BZ199),0)</f>
        <v>#REF!</v>
      </c>
    </row>
    <row r="200" spans="1:153" x14ac:dyDescent="0.25">
      <c r="A200" s="46"/>
      <c r="B200" s="263" t="s">
        <v>1837</v>
      </c>
      <c r="C200" s="263" t="s">
        <v>1964</v>
      </c>
      <c r="D200" s="169">
        <v>63512</v>
      </c>
      <c r="E200" s="169" t="s">
        <v>152</v>
      </c>
      <c r="F200" s="12"/>
      <c r="G200" s="12"/>
      <c r="H200" s="454"/>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81">
        <f>$F$200</f>
        <v>0</v>
      </c>
      <c r="AR200" s="5"/>
      <c r="AS200" s="2"/>
      <c r="AT200" s="5"/>
      <c r="AU200" s="2"/>
      <c r="AV200" s="5"/>
      <c r="AW200" s="2"/>
      <c r="AX200" s="5"/>
      <c r="AY200" s="2"/>
      <c r="AZ200" s="5"/>
      <c r="BA200" s="2"/>
      <c r="BB200" s="5"/>
      <c r="BC200" s="2"/>
      <c r="BD200" s="5"/>
      <c r="BE200" s="2"/>
      <c r="BF200" s="5"/>
      <c r="BG200" s="2"/>
      <c r="BH200" s="5"/>
      <c r="BI200" s="2"/>
      <c r="BJ200" s="5"/>
      <c r="BK200" s="2"/>
      <c r="BL200" s="5"/>
      <c r="BM200" s="2"/>
      <c r="BN200" s="5"/>
      <c r="BO200" s="2"/>
      <c r="BP200" s="5"/>
      <c r="BQ200" s="2"/>
      <c r="BR200" s="5"/>
      <c r="BS200" s="2"/>
      <c r="BT200" s="2"/>
      <c r="BU200" s="2"/>
      <c r="BV200" s="2"/>
      <c r="BW200" s="2"/>
      <c r="BX200" s="2"/>
      <c r="BY200" s="2"/>
      <c r="BZ200" s="5"/>
      <c r="CA200" s="2"/>
      <c r="CB200" s="5"/>
      <c r="CC200" s="2"/>
      <c r="CD200" s="5"/>
      <c r="CE200" s="2"/>
      <c r="CF200" s="5"/>
      <c r="CG200" s="2"/>
      <c r="CH200" s="5"/>
      <c r="CI200" s="2"/>
      <c r="CJ200" s="5"/>
      <c r="CK200" s="2"/>
      <c r="CL200" s="5"/>
      <c r="CM200" s="2"/>
      <c r="CN200" s="5"/>
      <c r="CO200" s="2"/>
      <c r="CP200" s="5"/>
      <c r="CQ200" s="2"/>
      <c r="CR200" s="5"/>
      <c r="CS200" s="2"/>
      <c r="CT200" s="5"/>
      <c r="CU200" s="2"/>
      <c r="CV200" s="5"/>
      <c r="CW200" s="2"/>
      <c r="CX200" s="5"/>
      <c r="CY200" s="2"/>
      <c r="CZ200" s="5"/>
      <c r="DA200" s="2"/>
      <c r="DB200" s="5"/>
      <c r="DC200" s="2"/>
      <c r="DD200" s="5"/>
      <c r="DE200" s="2"/>
      <c r="DF200" s="5"/>
      <c r="DG200" s="21"/>
      <c r="DH200" s="5"/>
      <c r="DI200" s="2"/>
      <c r="DJ200" s="5"/>
      <c r="DK200" s="35"/>
      <c r="DL200" s="5"/>
      <c r="DM200" s="35"/>
      <c r="DN200" s="5"/>
      <c r="DO200" s="2"/>
      <c r="DP200" s="2"/>
      <c r="DQ200" s="2"/>
      <c r="DR200" s="2"/>
      <c r="DS200" s="2"/>
      <c r="DT200" s="5"/>
      <c r="DU200" s="2"/>
      <c r="DV200" s="2"/>
      <c r="DW200" s="2"/>
      <c r="DX200" s="2"/>
      <c r="DY200" s="2"/>
      <c r="DZ200" s="5"/>
      <c r="EA200" s="2"/>
      <c r="EB200" s="2"/>
      <c r="EC200" s="2"/>
      <c r="ED200" s="2"/>
      <c r="EE200" s="2"/>
      <c r="EF200" s="2"/>
      <c r="EG200" s="2"/>
      <c r="EH200" s="2"/>
      <c r="EI200" s="2"/>
      <c r="EJ200" s="2"/>
      <c r="EK200" s="2"/>
      <c r="EL200" s="5"/>
      <c r="EM200" s="2"/>
      <c r="EN200" s="2"/>
      <c r="EO200" s="2"/>
      <c r="EP200" s="2"/>
      <c r="EQ200" s="2"/>
      <c r="ES200" s="796"/>
      <c r="EU200" s="290" t="e">
        <f>SUM(DO200:EK200)+BI200+SUMIF(#REF!,1,AS200:AX200)</f>
        <v>#REF!</v>
      </c>
      <c r="EV200" s="290" t="e">
        <f>SUM(DO200:EK200)+SUMIF(#REF!,1,AS200:AX200)+SUMIF(#REF!,1,BC200:BH200)+IF(IDENT!$R$19="NON",SUM('3-SA'!BA200:BB200),0)+IF(IDENT!$R$20="NON",SUM('3-SA'!CA200:CB200,'3-SA'!DA200:DL200),0)+IF(IDENT!$R$21="NON",SUM('3-SA'!BM200:BZ200),0)</f>
        <v>#REF!</v>
      </c>
    </row>
    <row r="201" spans="1:153" x14ac:dyDescent="0.25">
      <c r="A201" s="46"/>
      <c r="B201" s="263" t="s">
        <v>1837</v>
      </c>
      <c r="C201" s="263" t="s">
        <v>1964</v>
      </c>
      <c r="D201" s="169">
        <v>63513</v>
      </c>
      <c r="E201" s="169" t="s">
        <v>2510</v>
      </c>
      <c r="F201" s="12"/>
      <c r="G201" s="12"/>
      <c r="H201" s="454"/>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81">
        <f>$F$201</f>
        <v>0</v>
      </c>
      <c r="AR201" s="5"/>
      <c r="AS201" s="2"/>
      <c r="AT201" s="5"/>
      <c r="AU201" s="2"/>
      <c r="AV201" s="5"/>
      <c r="AW201" s="2"/>
      <c r="AX201" s="5"/>
      <c r="AY201" s="2"/>
      <c r="AZ201" s="5"/>
      <c r="BA201" s="2"/>
      <c r="BB201" s="5"/>
      <c r="BC201" s="2"/>
      <c r="BD201" s="5"/>
      <c r="BE201" s="2"/>
      <c r="BF201" s="5"/>
      <c r="BG201" s="2"/>
      <c r="BH201" s="5"/>
      <c r="BI201" s="2"/>
      <c r="BJ201" s="5"/>
      <c r="BK201" s="2"/>
      <c r="BL201" s="5"/>
      <c r="BM201" s="2"/>
      <c r="BN201" s="5"/>
      <c r="BO201" s="2"/>
      <c r="BP201" s="5"/>
      <c r="BQ201" s="2"/>
      <c r="BR201" s="5"/>
      <c r="BS201" s="2"/>
      <c r="BT201" s="2"/>
      <c r="BU201" s="2"/>
      <c r="BV201" s="2"/>
      <c r="BW201" s="2"/>
      <c r="BX201" s="2"/>
      <c r="BY201" s="2"/>
      <c r="BZ201" s="5"/>
      <c r="CA201" s="2"/>
      <c r="CB201" s="5"/>
      <c r="CC201" s="2"/>
      <c r="CD201" s="5"/>
      <c r="CE201" s="2"/>
      <c r="CF201" s="5"/>
      <c r="CG201" s="2"/>
      <c r="CH201" s="5"/>
      <c r="CI201" s="2"/>
      <c r="CJ201" s="5"/>
      <c r="CK201" s="2"/>
      <c r="CL201" s="5"/>
      <c r="CM201" s="2"/>
      <c r="CN201" s="5"/>
      <c r="CO201" s="2"/>
      <c r="CP201" s="5"/>
      <c r="CQ201" s="2"/>
      <c r="CR201" s="5"/>
      <c r="CS201" s="2"/>
      <c r="CT201" s="5"/>
      <c r="CU201" s="2"/>
      <c r="CV201" s="5"/>
      <c r="CW201" s="2"/>
      <c r="CX201" s="5"/>
      <c r="CY201" s="2"/>
      <c r="CZ201" s="5"/>
      <c r="DA201" s="2"/>
      <c r="DB201" s="5"/>
      <c r="DC201" s="2"/>
      <c r="DD201" s="5"/>
      <c r="DE201" s="2"/>
      <c r="DF201" s="5"/>
      <c r="DG201" s="21"/>
      <c r="DH201" s="5"/>
      <c r="DI201" s="2"/>
      <c r="DJ201" s="5"/>
      <c r="DK201" s="35"/>
      <c r="DL201" s="5"/>
      <c r="DM201" s="35"/>
      <c r="DN201" s="5"/>
      <c r="DO201" s="2"/>
      <c r="DP201" s="2"/>
      <c r="DQ201" s="2"/>
      <c r="DR201" s="2"/>
      <c r="DS201" s="2"/>
      <c r="DT201" s="5"/>
      <c r="DU201" s="2"/>
      <c r="DV201" s="2"/>
      <c r="DW201" s="2"/>
      <c r="DX201" s="2"/>
      <c r="DY201" s="2"/>
      <c r="DZ201" s="5"/>
      <c r="EA201" s="2"/>
      <c r="EB201" s="2"/>
      <c r="EC201" s="2"/>
      <c r="ED201" s="2"/>
      <c r="EE201" s="2"/>
      <c r="EF201" s="2"/>
      <c r="EG201" s="2"/>
      <c r="EH201" s="2"/>
      <c r="EI201" s="2"/>
      <c r="EJ201" s="2"/>
      <c r="EK201" s="2"/>
      <c r="EL201" s="5"/>
      <c r="EM201" s="2"/>
      <c r="EN201" s="2"/>
      <c r="EO201" s="2"/>
      <c r="EP201" s="2"/>
      <c r="EQ201" s="2"/>
      <c r="ES201" s="796"/>
      <c r="EU201" s="290" t="e">
        <f>SUM(DO201:EK201)+BI201+SUMIF(#REF!,1,AS201:AX201)</f>
        <v>#REF!</v>
      </c>
      <c r="EV201" s="290" t="e">
        <f>SUM(DO201:EK201)+SUMIF(#REF!,1,AS201:AX201)+SUMIF(#REF!,1,BC201:BH201)+IF(IDENT!$R$19="NON",SUM('3-SA'!BA201:BB201),0)+IF(IDENT!$R$20="NON",SUM('3-SA'!CA201:CB201,'3-SA'!DA201:DL201),0)+IF(IDENT!$R$21="NON",SUM('3-SA'!BM201:BZ201),0)</f>
        <v>#REF!</v>
      </c>
    </row>
    <row r="202" spans="1:153" x14ac:dyDescent="0.25">
      <c r="A202" s="46"/>
      <c r="B202" s="263" t="s">
        <v>1837</v>
      </c>
      <c r="C202" s="263" t="s">
        <v>1964</v>
      </c>
      <c r="D202" s="169">
        <v>63514</v>
      </c>
      <c r="E202" s="169" t="s">
        <v>894</v>
      </c>
      <c r="F202" s="12"/>
      <c r="G202" s="12"/>
      <c r="H202" s="454"/>
      <c r="I202" s="2"/>
      <c r="J202" s="2"/>
      <c r="K202" s="81" t="e">
        <f>IF(#REF!=1,$F$202-SUM($BM$202:$BN$202)-SUM($BQ$202:$BR$202)-SUM($BY$202:$BZ$202),0)</f>
        <v>#REF!</v>
      </c>
      <c r="L202" s="2"/>
      <c r="M202" s="81" t="e">
        <f>IF(#REF!=1,$F$202-SUM($BM$202:$BN$202)-SUM($BQ$202:$BR$202)-SUM($BY$202:$BZ$202),0)</f>
        <v>#REF!</v>
      </c>
      <c r="N202" s="2"/>
      <c r="O202" s="6"/>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5"/>
      <c r="AS202" s="2"/>
      <c r="AT202" s="5"/>
      <c r="AU202" s="2"/>
      <c r="AV202" s="5"/>
      <c r="AW202" s="2"/>
      <c r="AX202" s="5"/>
      <c r="AY202" s="2"/>
      <c r="AZ202" s="5"/>
      <c r="BA202" s="2"/>
      <c r="BB202" s="5"/>
      <c r="BC202" s="2"/>
      <c r="BD202" s="5"/>
      <c r="BE202" s="2"/>
      <c r="BF202" s="5"/>
      <c r="BG202" s="2"/>
      <c r="BH202" s="5"/>
      <c r="BI202" s="2"/>
      <c r="BJ202" s="5"/>
      <c r="BK202" s="2"/>
      <c r="BL202" s="5"/>
      <c r="BM202" s="1"/>
      <c r="BN202" s="5"/>
      <c r="BO202" s="2"/>
      <c r="BP202" s="5"/>
      <c r="BQ202" s="1"/>
      <c r="BR202" s="5"/>
      <c r="BS202" s="2"/>
      <c r="BT202" s="2"/>
      <c r="BU202" s="2"/>
      <c r="BV202" s="2"/>
      <c r="BW202" s="2"/>
      <c r="BX202" s="2"/>
      <c r="BY202" s="1"/>
      <c r="BZ202" s="5"/>
      <c r="CA202" s="2"/>
      <c r="CB202" s="5"/>
      <c r="CC202" s="2"/>
      <c r="CD202" s="5"/>
      <c r="CE202" s="2"/>
      <c r="CF202" s="5"/>
      <c r="CG202" s="2"/>
      <c r="CH202" s="5"/>
      <c r="CI202" s="2"/>
      <c r="CJ202" s="5"/>
      <c r="CK202" s="2"/>
      <c r="CL202" s="5"/>
      <c r="CM202" s="2"/>
      <c r="CN202" s="5"/>
      <c r="CO202" s="2"/>
      <c r="CP202" s="5"/>
      <c r="CQ202" s="2"/>
      <c r="CR202" s="5"/>
      <c r="CS202" s="2"/>
      <c r="CT202" s="5"/>
      <c r="CU202" s="2"/>
      <c r="CV202" s="5"/>
      <c r="CW202" s="2"/>
      <c r="CX202" s="5"/>
      <c r="CY202" s="2"/>
      <c r="CZ202" s="5"/>
      <c r="DA202" s="2"/>
      <c r="DB202" s="5"/>
      <c r="DC202" s="2"/>
      <c r="DD202" s="5"/>
      <c r="DE202" s="2"/>
      <c r="DF202" s="5"/>
      <c r="DG202" s="21"/>
      <c r="DH202" s="5"/>
      <c r="DI202" s="2"/>
      <c r="DJ202" s="5"/>
      <c r="DK202" s="35"/>
      <c r="DL202" s="5"/>
      <c r="DM202" s="35"/>
      <c r="DN202" s="5"/>
      <c r="DO202" s="2"/>
      <c r="DP202" s="2"/>
      <c r="DQ202" s="2"/>
      <c r="DR202" s="2"/>
      <c r="DS202" s="2"/>
      <c r="DT202" s="5"/>
      <c r="DU202" s="2"/>
      <c r="DV202" s="2"/>
      <c r="DW202" s="2"/>
      <c r="DX202" s="2"/>
      <c r="DY202" s="2"/>
      <c r="DZ202" s="5"/>
      <c r="EA202" s="2"/>
      <c r="EB202" s="2"/>
      <c r="EC202" s="2"/>
      <c r="ED202" s="2"/>
      <c r="EE202" s="2"/>
      <c r="EF202" s="2"/>
      <c r="EG202" s="2"/>
      <c r="EH202" s="2"/>
      <c r="EI202" s="2"/>
      <c r="EJ202" s="2"/>
      <c r="EK202" s="2"/>
      <c r="EL202" s="5"/>
      <c r="EM202" s="2"/>
      <c r="EN202" s="2"/>
      <c r="EO202" s="2"/>
      <c r="EP202" s="2"/>
      <c r="EQ202" s="2"/>
      <c r="ES202" s="796"/>
      <c r="ET202" s="24"/>
      <c r="EU202" s="290" t="e">
        <f>SUM(DO202:EK202)+BI202+SUMIF(#REF!,1,AS202:AX202)</f>
        <v>#REF!</v>
      </c>
      <c r="EV202" s="290" t="e">
        <f>SUM(DO202:EK202)+SUMIF(#REF!,1,AS202:AX202)+SUMIF(#REF!,1,BC202:BH202)+IF(IDENT!$R$19="NON",SUM('3-SA'!BA202:BB202),0)+IF(IDENT!$R$20="NON",SUM('3-SA'!CA202:CB202,'3-SA'!DA202:DL202),0)+IF(IDENT!$R$21="NON",SUM('3-SA'!BM202:BZ202),0)</f>
        <v>#REF!</v>
      </c>
      <c r="EW202" s="24"/>
    </row>
    <row r="203" spans="1:153" x14ac:dyDescent="0.25">
      <c r="A203" s="46">
        <v>0</v>
      </c>
      <c r="B203" s="263"/>
      <c r="C203" s="263"/>
      <c r="D203" s="143" t="s">
        <v>1306</v>
      </c>
      <c r="E203" s="143" t="s">
        <v>463</v>
      </c>
      <c r="F203" s="12"/>
      <c r="G203" s="12"/>
      <c r="H203" s="454"/>
      <c r="I203" s="2"/>
      <c r="J203" s="2"/>
      <c r="K203" s="81" t="e">
        <f>IF(#REF!=1,$F$203-SUM($BE$203:$BF$203)-SUM($BI$203:$BJ$203)-SUM($BQ$203:$BR$203)-SUM($BY$203:$BZ$203)-$DX$203-SUM($DY$203:$DZ$203),0)</f>
        <v>#REF!</v>
      </c>
      <c r="L203" s="2"/>
      <c r="M203" s="81" t="e">
        <f>IF(#REF!=1,$F$203-SUM($BE$203:$BF$203)-SUM($BI$203:$BJ$203)-SUM($BQ$203:$BR$203)-SUM($BY$203:$BZ$203)-$DX$203-SUM($DY$203:$DZ$203),0)</f>
        <v>#REF!</v>
      </c>
      <c r="N203" s="2"/>
      <c r="O203" s="6"/>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7"/>
      <c r="AS203" s="2"/>
      <c r="AT203" s="7"/>
      <c r="AU203" s="2"/>
      <c r="AV203" s="7"/>
      <c r="AW203" s="2"/>
      <c r="AX203" s="7"/>
      <c r="AY203" s="2"/>
      <c r="AZ203" s="7"/>
      <c r="BA203" s="2"/>
      <c r="BB203" s="7"/>
      <c r="BC203" s="2"/>
      <c r="BD203" s="7"/>
      <c r="BE203" s="1"/>
      <c r="BF203" s="7"/>
      <c r="BG203" s="2"/>
      <c r="BH203" s="7"/>
      <c r="BI203" s="1"/>
      <c r="BJ203" s="7"/>
      <c r="BK203" s="2"/>
      <c r="BL203" s="7"/>
      <c r="BM203" s="1"/>
      <c r="BN203" s="7"/>
      <c r="BO203" s="2"/>
      <c r="BP203" s="7"/>
      <c r="BQ203" s="1"/>
      <c r="BR203" s="7"/>
      <c r="BS203" s="2"/>
      <c r="BT203" s="2"/>
      <c r="BU203" s="2"/>
      <c r="BV203" s="2"/>
      <c r="BW203" s="2"/>
      <c r="BX203" s="2"/>
      <c r="BY203" s="1"/>
      <c r="BZ203" s="7"/>
      <c r="CA203" s="2"/>
      <c r="CB203" s="7"/>
      <c r="CC203" s="2"/>
      <c r="CD203" s="7"/>
      <c r="CE203" s="2"/>
      <c r="CF203" s="7"/>
      <c r="CG203" s="2"/>
      <c r="CH203" s="7"/>
      <c r="CI203" s="2"/>
      <c r="CJ203" s="7"/>
      <c r="CK203" s="2"/>
      <c r="CL203" s="7"/>
      <c r="CM203" s="2"/>
      <c r="CN203" s="7"/>
      <c r="CO203" s="2"/>
      <c r="CP203" s="7"/>
      <c r="CQ203" s="2"/>
      <c r="CR203" s="7"/>
      <c r="CS203" s="2"/>
      <c r="CT203" s="7"/>
      <c r="CU203" s="2"/>
      <c r="CV203" s="7"/>
      <c r="CW203" s="2"/>
      <c r="CX203" s="7"/>
      <c r="CY203" s="2"/>
      <c r="CZ203" s="7"/>
      <c r="DA203" s="2"/>
      <c r="DB203" s="7"/>
      <c r="DC203" s="2"/>
      <c r="DD203" s="7"/>
      <c r="DE203" s="2"/>
      <c r="DF203" s="7"/>
      <c r="DG203" s="2"/>
      <c r="DH203" s="7"/>
      <c r="DI203" s="2"/>
      <c r="DJ203" s="7"/>
      <c r="DK203" s="2"/>
      <c r="DL203" s="7"/>
      <c r="DM203" s="2"/>
      <c r="DN203" s="7"/>
      <c r="DO203" s="2"/>
      <c r="DP203" s="2"/>
      <c r="DQ203" s="2"/>
      <c r="DR203" s="2"/>
      <c r="DS203" s="2"/>
      <c r="DT203" s="7"/>
      <c r="DU203" s="2"/>
      <c r="DV203" s="2"/>
      <c r="DW203" s="2"/>
      <c r="DX203" s="1"/>
      <c r="DY203" s="1"/>
      <c r="DZ203" s="7"/>
      <c r="EA203" s="2"/>
      <c r="EB203" s="2"/>
      <c r="EC203" s="2"/>
      <c r="ED203" s="2"/>
      <c r="EE203" s="2"/>
      <c r="EF203" s="2"/>
      <c r="EG203" s="2"/>
      <c r="EH203" s="2"/>
      <c r="EI203" s="2"/>
      <c r="EJ203" s="2"/>
      <c r="EK203" s="2"/>
      <c r="EL203" s="7"/>
      <c r="EM203" s="1"/>
      <c r="EN203" s="2"/>
      <c r="EO203" s="2"/>
      <c r="EP203" s="2"/>
      <c r="EQ203" s="2"/>
      <c r="ES203" s="796"/>
      <c r="EU203" s="290" t="e">
        <f>SUM(DO203:EK203)+BI203+SUMIF(#REF!,1,AS203:AX203)</f>
        <v>#REF!</v>
      </c>
      <c r="EV203" s="290" t="e">
        <f>SUM(DO203:EK203)+SUMIF(#REF!,1,AS203:AX203)+SUMIF(#REF!,1,BC203:BH203)+IF(IDENT!$R$19="NON",SUM('3-SA'!BA203:BB203),0)+IF(IDENT!$R$20="NON",SUM('3-SA'!CA203:CB203,'3-SA'!DA203:DL203),0)+IF(IDENT!$R$21="NON",SUM('3-SA'!BM203:BZ203),0)</f>
        <v>#REF!</v>
      </c>
    </row>
    <row r="204" spans="1:153" x14ac:dyDescent="0.25">
      <c r="A204" s="46">
        <v>0</v>
      </c>
      <c r="B204" s="263"/>
      <c r="C204" s="263"/>
      <c r="D204" s="322">
        <v>6352</v>
      </c>
      <c r="E204" s="322" t="s">
        <v>1979</v>
      </c>
      <c r="F204" s="12"/>
      <c r="G204" s="12"/>
      <c r="H204" s="454"/>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5"/>
      <c r="AS204" s="2"/>
      <c r="AT204" s="5"/>
      <c r="AU204" s="2"/>
      <c r="AV204" s="5"/>
      <c r="AW204" s="2"/>
      <c r="AX204" s="5"/>
      <c r="AY204" s="2"/>
      <c r="AZ204" s="5"/>
      <c r="BA204" s="2"/>
      <c r="BB204" s="5"/>
      <c r="BC204" s="2"/>
      <c r="BD204" s="5"/>
      <c r="BE204" s="2"/>
      <c r="BF204" s="5"/>
      <c r="BG204" s="2"/>
      <c r="BH204" s="5"/>
      <c r="BI204" s="2"/>
      <c r="BJ204" s="5"/>
      <c r="BK204" s="2"/>
      <c r="BL204" s="5"/>
      <c r="BM204" s="2"/>
      <c r="BN204" s="5"/>
      <c r="BO204" s="2"/>
      <c r="BP204" s="5"/>
      <c r="BQ204" s="2"/>
      <c r="BR204" s="5"/>
      <c r="BS204" s="2"/>
      <c r="BT204" s="2"/>
      <c r="BU204" s="2"/>
      <c r="BV204" s="2"/>
      <c r="BW204" s="2"/>
      <c r="BX204" s="2"/>
      <c r="BY204" s="2"/>
      <c r="BZ204" s="5"/>
      <c r="CA204" s="2"/>
      <c r="CB204" s="5"/>
      <c r="CC204" s="2"/>
      <c r="CD204" s="5"/>
      <c r="CE204" s="2"/>
      <c r="CF204" s="5"/>
      <c r="CG204" s="2"/>
      <c r="CH204" s="5"/>
      <c r="CI204" s="2"/>
      <c r="CJ204" s="5"/>
      <c r="CK204" s="2"/>
      <c r="CL204" s="5"/>
      <c r="CM204" s="2"/>
      <c r="CN204" s="5"/>
      <c r="CO204" s="2"/>
      <c r="CP204" s="5"/>
      <c r="CQ204" s="2"/>
      <c r="CR204" s="5"/>
      <c r="CS204" s="2"/>
      <c r="CT204" s="5"/>
      <c r="CU204" s="2"/>
      <c r="CV204" s="5"/>
      <c r="CW204" s="2"/>
      <c r="CX204" s="5"/>
      <c r="CY204" s="2"/>
      <c r="CZ204" s="5"/>
      <c r="DA204" s="2"/>
      <c r="DB204" s="5"/>
      <c r="DC204" s="2"/>
      <c r="DD204" s="5"/>
      <c r="DE204" s="2"/>
      <c r="DF204" s="5"/>
      <c r="DG204" s="21"/>
      <c r="DH204" s="5"/>
      <c r="DI204" s="2"/>
      <c r="DJ204" s="5"/>
      <c r="DK204" s="35"/>
      <c r="DL204" s="5"/>
      <c r="DM204" s="35"/>
      <c r="DN204" s="5"/>
      <c r="DO204" s="2"/>
      <c r="DP204" s="2"/>
      <c r="DQ204" s="2"/>
      <c r="DR204" s="2"/>
      <c r="DS204" s="2"/>
      <c r="DT204" s="5"/>
      <c r="DU204" s="2"/>
      <c r="DV204" s="2"/>
      <c r="DW204" s="2"/>
      <c r="DX204" s="2"/>
      <c r="DY204" s="2"/>
      <c r="DZ204" s="5"/>
      <c r="EA204" s="2"/>
      <c r="EB204" s="2"/>
      <c r="EC204" s="2"/>
      <c r="ED204" s="2"/>
      <c r="EE204" s="2"/>
      <c r="EF204" s="2"/>
      <c r="EG204" s="2"/>
      <c r="EH204" s="2"/>
      <c r="EI204" s="2"/>
      <c r="EJ204" s="2"/>
      <c r="EK204" s="2"/>
      <c r="EL204" s="5"/>
      <c r="EM204" s="1"/>
      <c r="EN204" s="2"/>
      <c r="EO204" s="2"/>
      <c r="EP204" s="2"/>
      <c r="EQ204" s="81"/>
      <c r="ES204" s="796"/>
      <c r="EU204" s="290" t="e">
        <f>SUM(DO204:EK204)+BI204+SUMIF(#REF!,1,AS204:AX204)</f>
        <v>#REF!</v>
      </c>
      <c r="EV204" s="290" t="e">
        <f>SUM(DO204:EK204)+SUMIF(#REF!,1,AS204:AX204)+SUMIF(#REF!,1,BC204:BH204)+IF(IDENT!$R$19="NON",SUM('3-SA'!BA204:BB204),0)+IF(IDENT!$R$20="NON",SUM('3-SA'!CA204:CB204,'3-SA'!DA204:DL204),0)+IF(IDENT!$R$21="NON",SUM('3-SA'!BM204:BZ204),0)</f>
        <v>#REF!</v>
      </c>
    </row>
    <row r="205" spans="1:153" x14ac:dyDescent="0.25">
      <c r="A205" s="46"/>
      <c r="B205" s="263" t="s">
        <v>1837</v>
      </c>
      <c r="C205" s="263" t="s">
        <v>1964</v>
      </c>
      <c r="D205" s="190">
        <v>6353</v>
      </c>
      <c r="E205" s="190" t="s">
        <v>2513</v>
      </c>
      <c r="F205" s="12"/>
      <c r="G205" s="12"/>
      <c r="H205" s="454"/>
      <c r="I205" s="2"/>
      <c r="J205" s="2"/>
      <c r="K205" s="81" t="e">
        <f>IF(#REF!=1,$F$205-$O$205,0)</f>
        <v>#REF!</v>
      </c>
      <c r="L205" s="2"/>
      <c r="M205" s="81" t="e">
        <f>IF(#REF!=1,$F$205-$O$205,0)</f>
        <v>#REF!</v>
      </c>
      <c r="N205" s="2"/>
      <c r="O205" s="1"/>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5"/>
      <c r="AS205" s="2"/>
      <c r="AT205" s="5"/>
      <c r="AU205" s="2"/>
      <c r="AV205" s="5"/>
      <c r="AW205" s="2"/>
      <c r="AX205" s="5"/>
      <c r="AY205" s="2"/>
      <c r="AZ205" s="5"/>
      <c r="BA205" s="2"/>
      <c r="BB205" s="5"/>
      <c r="BC205" s="2"/>
      <c r="BD205" s="5"/>
      <c r="BE205" s="2"/>
      <c r="BF205" s="5"/>
      <c r="BG205" s="2"/>
      <c r="BH205" s="5"/>
      <c r="BI205" s="2"/>
      <c r="BJ205" s="5"/>
      <c r="BK205" s="2"/>
      <c r="BL205" s="5"/>
      <c r="BM205" s="2"/>
      <c r="BN205" s="5"/>
      <c r="BO205" s="2"/>
      <c r="BP205" s="5"/>
      <c r="BQ205" s="2"/>
      <c r="BR205" s="5"/>
      <c r="BS205" s="2"/>
      <c r="BT205" s="2"/>
      <c r="BU205" s="2"/>
      <c r="BV205" s="2"/>
      <c r="BW205" s="2"/>
      <c r="BX205" s="2"/>
      <c r="BY205" s="2"/>
      <c r="BZ205" s="5"/>
      <c r="CA205" s="2"/>
      <c r="CB205" s="5"/>
      <c r="CC205" s="2"/>
      <c r="CD205" s="5"/>
      <c r="CE205" s="2"/>
      <c r="CF205" s="5"/>
      <c r="CG205" s="2"/>
      <c r="CH205" s="5"/>
      <c r="CI205" s="2"/>
      <c r="CJ205" s="5"/>
      <c r="CK205" s="2"/>
      <c r="CL205" s="5"/>
      <c r="CM205" s="2"/>
      <c r="CN205" s="5"/>
      <c r="CO205" s="2"/>
      <c r="CP205" s="5"/>
      <c r="CQ205" s="2"/>
      <c r="CR205" s="5"/>
      <c r="CS205" s="2"/>
      <c r="CT205" s="5"/>
      <c r="CU205" s="2"/>
      <c r="CV205" s="5"/>
      <c r="CW205" s="2"/>
      <c r="CX205" s="5"/>
      <c r="CY205" s="2"/>
      <c r="CZ205" s="5"/>
      <c r="DA205" s="2"/>
      <c r="DB205" s="5"/>
      <c r="DC205" s="2"/>
      <c r="DD205" s="5"/>
      <c r="DE205" s="2"/>
      <c r="DF205" s="5"/>
      <c r="DG205" s="21"/>
      <c r="DH205" s="5"/>
      <c r="DI205" s="2"/>
      <c r="DJ205" s="5"/>
      <c r="DK205" s="35"/>
      <c r="DL205" s="5"/>
      <c r="DM205" s="35"/>
      <c r="DN205" s="5"/>
      <c r="DO205" s="2"/>
      <c r="DP205" s="2"/>
      <c r="DQ205" s="2"/>
      <c r="DR205" s="2"/>
      <c r="DS205" s="2"/>
      <c r="DT205" s="5"/>
      <c r="DU205" s="2"/>
      <c r="DV205" s="2"/>
      <c r="DW205" s="2"/>
      <c r="DX205" s="2"/>
      <c r="DY205" s="2"/>
      <c r="DZ205" s="5"/>
      <c r="EA205" s="2"/>
      <c r="EB205" s="2"/>
      <c r="EC205" s="2"/>
      <c r="ED205" s="2"/>
      <c r="EE205" s="2"/>
      <c r="EF205" s="2"/>
      <c r="EG205" s="2"/>
      <c r="EH205" s="2"/>
      <c r="EI205" s="2"/>
      <c r="EJ205" s="2"/>
      <c r="EK205" s="2"/>
      <c r="EL205" s="5"/>
      <c r="EM205" s="2"/>
      <c r="EN205" s="2"/>
      <c r="EO205" s="2"/>
      <c r="EP205" s="2"/>
      <c r="EQ205" s="2"/>
      <c r="ES205" s="796"/>
      <c r="EU205" s="290" t="e">
        <f>SUM(DO205:EK205)+BI205+SUMIF(#REF!,1,AS205:AX205)</f>
        <v>#REF!</v>
      </c>
      <c r="EV205" s="290" t="e">
        <f>SUM(DO205:EK205)+SUMIF(#REF!,1,AS205:AX205)+SUMIF(#REF!,1,BC205:BH205)+IF(IDENT!$R$19="NON",SUM('3-SA'!BA205:BB205),0)+IF(IDENT!$R$20="NON",SUM('3-SA'!CA205:CB205,'3-SA'!DA205:DL205),0)+IF(IDENT!$R$21="NON",SUM('3-SA'!BM205:BZ205),0)</f>
        <v>#REF!</v>
      </c>
    </row>
    <row r="206" spans="1:153" x14ac:dyDescent="0.25">
      <c r="A206" s="46"/>
      <c r="B206" s="263" t="s">
        <v>1837</v>
      </c>
      <c r="C206" s="263" t="s">
        <v>1964</v>
      </c>
      <c r="D206" s="190">
        <v>6354</v>
      </c>
      <c r="E206" s="190" t="s">
        <v>2180</v>
      </c>
      <c r="F206" s="12"/>
      <c r="G206" s="12"/>
      <c r="H206" s="454"/>
      <c r="I206" s="2"/>
      <c r="J206" s="2"/>
      <c r="K206" s="81" t="e">
        <f>IF(#REF!=1,$F$206-$O$206,0)</f>
        <v>#REF!</v>
      </c>
      <c r="L206" s="2"/>
      <c r="M206" s="81" t="e">
        <f>IF(#REF!=1,$F$206-$O$206,0)</f>
        <v>#REF!</v>
      </c>
      <c r="N206" s="2"/>
      <c r="O206" s="1"/>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5"/>
      <c r="AS206" s="2"/>
      <c r="AT206" s="5"/>
      <c r="AU206" s="2"/>
      <c r="AV206" s="5"/>
      <c r="AW206" s="2"/>
      <c r="AX206" s="5"/>
      <c r="AY206" s="2"/>
      <c r="AZ206" s="5"/>
      <c r="BA206" s="2"/>
      <c r="BB206" s="5"/>
      <c r="BC206" s="2"/>
      <c r="BD206" s="5"/>
      <c r="BE206" s="2"/>
      <c r="BF206" s="5"/>
      <c r="BG206" s="2"/>
      <c r="BH206" s="5"/>
      <c r="BI206" s="2"/>
      <c r="BJ206" s="5"/>
      <c r="BK206" s="2"/>
      <c r="BL206" s="5"/>
      <c r="BM206" s="2"/>
      <c r="BN206" s="5"/>
      <c r="BO206" s="2"/>
      <c r="BP206" s="5"/>
      <c r="BQ206" s="2"/>
      <c r="BR206" s="5"/>
      <c r="BS206" s="2"/>
      <c r="BT206" s="2"/>
      <c r="BU206" s="2"/>
      <c r="BV206" s="2"/>
      <c r="BW206" s="2"/>
      <c r="BX206" s="2"/>
      <c r="BY206" s="2"/>
      <c r="BZ206" s="5"/>
      <c r="CA206" s="2"/>
      <c r="CB206" s="5"/>
      <c r="CC206" s="2"/>
      <c r="CD206" s="5"/>
      <c r="CE206" s="2"/>
      <c r="CF206" s="5"/>
      <c r="CG206" s="2"/>
      <c r="CH206" s="5"/>
      <c r="CI206" s="2"/>
      <c r="CJ206" s="5"/>
      <c r="CK206" s="2"/>
      <c r="CL206" s="5"/>
      <c r="CM206" s="2"/>
      <c r="CN206" s="5"/>
      <c r="CO206" s="2"/>
      <c r="CP206" s="5"/>
      <c r="CQ206" s="2"/>
      <c r="CR206" s="5"/>
      <c r="CS206" s="2"/>
      <c r="CT206" s="5"/>
      <c r="CU206" s="2"/>
      <c r="CV206" s="5"/>
      <c r="CW206" s="2"/>
      <c r="CX206" s="5"/>
      <c r="CY206" s="2"/>
      <c r="CZ206" s="5"/>
      <c r="DA206" s="2"/>
      <c r="DB206" s="5"/>
      <c r="DC206" s="2"/>
      <c r="DD206" s="5"/>
      <c r="DE206" s="2"/>
      <c r="DF206" s="5"/>
      <c r="DG206" s="21"/>
      <c r="DH206" s="5"/>
      <c r="DI206" s="2"/>
      <c r="DJ206" s="5"/>
      <c r="DK206" s="35"/>
      <c r="DL206" s="5"/>
      <c r="DM206" s="35"/>
      <c r="DN206" s="5"/>
      <c r="DO206" s="2"/>
      <c r="DP206" s="2"/>
      <c r="DQ206" s="2"/>
      <c r="DR206" s="2"/>
      <c r="DS206" s="2"/>
      <c r="DT206" s="5"/>
      <c r="DU206" s="2"/>
      <c r="DV206" s="2"/>
      <c r="DW206" s="2"/>
      <c r="DX206" s="2"/>
      <c r="DY206" s="2"/>
      <c r="DZ206" s="5"/>
      <c r="EA206" s="2"/>
      <c r="EB206" s="2"/>
      <c r="EC206" s="2"/>
      <c r="ED206" s="2"/>
      <c r="EE206" s="2"/>
      <c r="EF206" s="2"/>
      <c r="EG206" s="2"/>
      <c r="EH206" s="2"/>
      <c r="EI206" s="2"/>
      <c r="EJ206" s="2"/>
      <c r="EK206" s="2"/>
      <c r="EL206" s="5"/>
      <c r="EM206" s="2"/>
      <c r="EN206" s="2"/>
      <c r="EO206" s="2"/>
      <c r="EP206" s="2"/>
      <c r="EQ206" s="2"/>
      <c r="ES206" s="796"/>
      <c r="EU206" s="290" t="e">
        <f>SUM(DO206:EK206)+BI206+SUMIF(#REF!,1,AS206:AX206)</f>
        <v>#REF!</v>
      </c>
      <c r="EV206" s="290" t="e">
        <f>SUM(DO206:EK206)+SUMIF(#REF!,1,AS206:AX206)+SUMIF(#REF!,1,BC206:BH206)+IF(IDENT!$R$19="NON",SUM('3-SA'!BA206:BB206),0)+IF(IDENT!$R$20="NON",SUM('3-SA'!CA206:CB206,'3-SA'!DA206:DL206),0)+IF(IDENT!$R$21="NON",SUM('3-SA'!BM206:BZ206),0)</f>
        <v>#REF!</v>
      </c>
    </row>
    <row r="207" spans="1:153" x14ac:dyDescent="0.25">
      <c r="A207" s="46"/>
      <c r="B207" s="263" t="s">
        <v>1837</v>
      </c>
      <c r="C207" s="263" t="s">
        <v>1964</v>
      </c>
      <c r="D207" s="190">
        <v>6358</v>
      </c>
      <c r="E207" s="190" t="s">
        <v>871</v>
      </c>
      <c r="F207" s="12"/>
      <c r="G207" s="12"/>
      <c r="H207" s="454"/>
      <c r="I207" s="2"/>
      <c r="J207" s="2"/>
      <c r="K207" s="81" t="e">
        <f>IF(#REF!=1,$F$207-$O$207,0)</f>
        <v>#REF!</v>
      </c>
      <c r="L207" s="2"/>
      <c r="M207" s="81" t="e">
        <f>IF(#REF!=1,$F$207-$O$207,0)</f>
        <v>#REF!</v>
      </c>
      <c r="N207" s="2"/>
      <c r="O207" s="1"/>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5"/>
      <c r="AS207" s="2"/>
      <c r="AT207" s="5"/>
      <c r="AU207" s="2"/>
      <c r="AV207" s="5"/>
      <c r="AW207" s="2"/>
      <c r="AX207" s="5"/>
      <c r="AY207" s="2"/>
      <c r="AZ207" s="5"/>
      <c r="BA207" s="2"/>
      <c r="BB207" s="5"/>
      <c r="BC207" s="2"/>
      <c r="BD207" s="5"/>
      <c r="BE207" s="2"/>
      <c r="BF207" s="5"/>
      <c r="BG207" s="2"/>
      <c r="BH207" s="5"/>
      <c r="BI207" s="2"/>
      <c r="BJ207" s="5"/>
      <c r="BK207" s="2"/>
      <c r="BL207" s="5"/>
      <c r="BM207" s="2"/>
      <c r="BN207" s="5"/>
      <c r="BO207" s="2"/>
      <c r="BP207" s="5"/>
      <c r="BQ207" s="2"/>
      <c r="BR207" s="5"/>
      <c r="BS207" s="2"/>
      <c r="BT207" s="2"/>
      <c r="BU207" s="2"/>
      <c r="BV207" s="2"/>
      <c r="BW207" s="2"/>
      <c r="BX207" s="2"/>
      <c r="BY207" s="2"/>
      <c r="BZ207" s="5"/>
      <c r="CA207" s="2"/>
      <c r="CB207" s="5"/>
      <c r="CC207" s="2"/>
      <c r="CD207" s="5"/>
      <c r="CE207" s="2"/>
      <c r="CF207" s="5"/>
      <c r="CG207" s="2"/>
      <c r="CH207" s="5"/>
      <c r="CI207" s="2"/>
      <c r="CJ207" s="5"/>
      <c r="CK207" s="2"/>
      <c r="CL207" s="5"/>
      <c r="CM207" s="2"/>
      <c r="CN207" s="5"/>
      <c r="CO207" s="2"/>
      <c r="CP207" s="5"/>
      <c r="CQ207" s="2"/>
      <c r="CR207" s="5"/>
      <c r="CS207" s="2"/>
      <c r="CT207" s="5"/>
      <c r="CU207" s="2"/>
      <c r="CV207" s="5"/>
      <c r="CW207" s="2"/>
      <c r="CX207" s="5"/>
      <c r="CY207" s="2"/>
      <c r="CZ207" s="5"/>
      <c r="DA207" s="2"/>
      <c r="DB207" s="5"/>
      <c r="DC207" s="2"/>
      <c r="DD207" s="5"/>
      <c r="DE207" s="2"/>
      <c r="DF207" s="5"/>
      <c r="DG207" s="21"/>
      <c r="DH207" s="5"/>
      <c r="DI207" s="2"/>
      <c r="DJ207" s="5"/>
      <c r="DK207" s="35"/>
      <c r="DL207" s="5"/>
      <c r="DM207" s="35"/>
      <c r="DN207" s="5"/>
      <c r="DO207" s="2"/>
      <c r="DP207" s="2"/>
      <c r="DQ207" s="2"/>
      <c r="DR207" s="2"/>
      <c r="DS207" s="2"/>
      <c r="DT207" s="5"/>
      <c r="DU207" s="2"/>
      <c r="DV207" s="2"/>
      <c r="DW207" s="2"/>
      <c r="DX207" s="2"/>
      <c r="DY207" s="2"/>
      <c r="DZ207" s="5"/>
      <c r="EA207" s="2"/>
      <c r="EB207" s="2"/>
      <c r="EC207" s="2"/>
      <c r="ED207" s="2"/>
      <c r="EE207" s="2"/>
      <c r="EF207" s="2"/>
      <c r="EG207" s="2"/>
      <c r="EH207" s="2"/>
      <c r="EI207" s="2"/>
      <c r="EJ207" s="2"/>
      <c r="EK207" s="2"/>
      <c r="EL207" s="5"/>
      <c r="EM207" s="2"/>
      <c r="EN207" s="2"/>
      <c r="EO207" s="2"/>
      <c r="EP207" s="2"/>
      <c r="EQ207" s="2"/>
      <c r="ES207" s="796"/>
      <c r="EU207" s="290" t="e">
        <f>SUM(DO207:EK207)+BI207+SUMIF(#REF!,1,AS207:AX207)</f>
        <v>#REF!</v>
      </c>
      <c r="EV207" s="290" t="e">
        <f>SUM(DO207:EK207)+SUMIF(#REF!,1,AS207:AX207)+SUMIF(#REF!,1,BC207:BH207)+IF(IDENT!$R$19="NON",SUM('3-SA'!BA207:BB207),0)+IF(IDENT!$R$20="NON",SUM('3-SA'!CA207:CB207,'3-SA'!DA207:DL207),0)+IF(IDENT!$R$21="NON",SUM('3-SA'!BM207:BZ207),0)</f>
        <v>#REF!</v>
      </c>
    </row>
    <row r="208" spans="1:153" x14ac:dyDescent="0.25">
      <c r="A208" s="46"/>
      <c r="B208" s="263" t="s">
        <v>1837</v>
      </c>
      <c r="C208" s="263" t="s">
        <v>1964</v>
      </c>
      <c r="D208" s="190">
        <v>637</v>
      </c>
      <c r="E208" s="190" t="s">
        <v>1822</v>
      </c>
      <c r="F208" s="12"/>
      <c r="G208" s="12"/>
      <c r="H208" s="454"/>
      <c r="I208" s="2"/>
      <c r="J208" s="2"/>
      <c r="K208" s="81" t="e">
        <f>IF(#REF!=1,$F$208,0)</f>
        <v>#REF!</v>
      </c>
      <c r="L208" s="2"/>
      <c r="M208" s="81" t="e">
        <f>IF(#REF!=1,$F$208,0)</f>
        <v>#REF!</v>
      </c>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5"/>
      <c r="AS208" s="2"/>
      <c r="AT208" s="5"/>
      <c r="AU208" s="2"/>
      <c r="AV208" s="5"/>
      <c r="AW208" s="2"/>
      <c r="AX208" s="5"/>
      <c r="AY208" s="2"/>
      <c r="AZ208" s="5"/>
      <c r="BA208" s="2"/>
      <c r="BB208" s="5"/>
      <c r="BC208" s="2"/>
      <c r="BD208" s="5"/>
      <c r="BE208" s="2"/>
      <c r="BF208" s="5"/>
      <c r="BG208" s="2"/>
      <c r="BH208" s="5"/>
      <c r="BI208" s="2"/>
      <c r="BJ208" s="5"/>
      <c r="BK208" s="2"/>
      <c r="BL208" s="5"/>
      <c r="BM208" s="2"/>
      <c r="BN208" s="5"/>
      <c r="BO208" s="2"/>
      <c r="BP208" s="5"/>
      <c r="BQ208" s="2"/>
      <c r="BR208" s="5"/>
      <c r="BS208" s="2"/>
      <c r="BT208" s="2"/>
      <c r="BU208" s="2"/>
      <c r="BV208" s="2"/>
      <c r="BW208" s="2"/>
      <c r="BX208" s="2"/>
      <c r="BY208" s="2"/>
      <c r="BZ208" s="5"/>
      <c r="CA208" s="2"/>
      <c r="CB208" s="5"/>
      <c r="CC208" s="2"/>
      <c r="CD208" s="5"/>
      <c r="CE208" s="2"/>
      <c r="CF208" s="5"/>
      <c r="CG208" s="2"/>
      <c r="CH208" s="5"/>
      <c r="CI208" s="2"/>
      <c r="CJ208" s="5"/>
      <c r="CK208" s="2"/>
      <c r="CL208" s="5"/>
      <c r="CM208" s="2"/>
      <c r="CN208" s="5"/>
      <c r="CO208" s="2"/>
      <c r="CP208" s="5"/>
      <c r="CQ208" s="2"/>
      <c r="CR208" s="5"/>
      <c r="CS208" s="2"/>
      <c r="CT208" s="5"/>
      <c r="CU208" s="2"/>
      <c r="CV208" s="5"/>
      <c r="CW208" s="2"/>
      <c r="CX208" s="5"/>
      <c r="CY208" s="2"/>
      <c r="CZ208" s="5"/>
      <c r="DA208" s="2"/>
      <c r="DB208" s="5"/>
      <c r="DC208" s="2"/>
      <c r="DD208" s="5"/>
      <c r="DE208" s="2"/>
      <c r="DF208" s="5"/>
      <c r="DG208" s="21"/>
      <c r="DH208" s="5"/>
      <c r="DI208" s="2"/>
      <c r="DJ208" s="5"/>
      <c r="DK208" s="35"/>
      <c r="DL208" s="5"/>
      <c r="DM208" s="35"/>
      <c r="DN208" s="5"/>
      <c r="DO208" s="2"/>
      <c r="DP208" s="2"/>
      <c r="DQ208" s="2"/>
      <c r="DR208" s="2"/>
      <c r="DS208" s="2"/>
      <c r="DT208" s="5"/>
      <c r="DU208" s="2"/>
      <c r="DV208" s="2"/>
      <c r="DW208" s="2"/>
      <c r="DX208" s="2"/>
      <c r="DY208" s="2"/>
      <c r="DZ208" s="5"/>
      <c r="EA208" s="2"/>
      <c r="EB208" s="2"/>
      <c r="EC208" s="2"/>
      <c r="ED208" s="2"/>
      <c r="EE208" s="2"/>
      <c r="EF208" s="2"/>
      <c r="EG208" s="2"/>
      <c r="EH208" s="2"/>
      <c r="EI208" s="2"/>
      <c r="EJ208" s="2"/>
      <c r="EK208" s="2"/>
      <c r="EL208" s="5"/>
      <c r="EM208" s="2"/>
      <c r="EN208" s="2"/>
      <c r="EO208" s="2"/>
      <c r="EP208" s="2"/>
      <c r="EQ208" s="2"/>
      <c r="ES208" s="796"/>
      <c r="EU208" s="290" t="e">
        <f>SUM(DO208:EK208)+BI208+SUMIF(#REF!,1,AS208:AX208)</f>
        <v>#REF!</v>
      </c>
      <c r="EV208" s="290" t="e">
        <f>SUM(DO208:EK208)+SUMIF(#REF!,1,AS208:AX208)+SUMIF(#REF!,1,BC208:BH208)+IF(IDENT!$R$19="NON",SUM('3-SA'!BA208:BB208),0)+IF(IDENT!$R$20="NON",SUM('3-SA'!CA208:CB208,'3-SA'!DA208:DL208),0)+IF(IDENT!$R$21="NON",SUM('3-SA'!BM208:BZ208),0)</f>
        <v>#REF!</v>
      </c>
    </row>
    <row r="209" spans="1:153" x14ac:dyDescent="0.25">
      <c r="A209" s="46"/>
      <c r="B209" s="263" t="s">
        <v>1837</v>
      </c>
      <c r="C209" s="263" t="s">
        <v>658</v>
      </c>
      <c r="D209" s="190" t="s">
        <v>2663</v>
      </c>
      <c r="E209" s="190" t="s">
        <v>318</v>
      </c>
      <c r="F209" s="12"/>
      <c r="G209" s="12"/>
      <c r="H209" s="454"/>
      <c r="I209" s="2"/>
      <c r="J209" s="2"/>
      <c r="K209" s="2"/>
      <c r="L209" s="2"/>
      <c r="M209" s="2"/>
      <c r="N209" s="2"/>
      <c r="O209" s="2"/>
      <c r="P209" s="2"/>
      <c r="Q209" s="2"/>
      <c r="R209" s="2"/>
      <c r="S209" s="2"/>
      <c r="T209" s="81" t="e">
        <f>IF(#REF!=1,$F$209,0)</f>
        <v>#REF!</v>
      </c>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5"/>
      <c r="AS209" s="2"/>
      <c r="AT209" s="5"/>
      <c r="AU209" s="2"/>
      <c r="AV209" s="5"/>
      <c r="AW209" s="2"/>
      <c r="AX209" s="5"/>
      <c r="AY209" s="2"/>
      <c r="AZ209" s="5"/>
      <c r="BA209" s="2"/>
      <c r="BB209" s="5"/>
      <c r="BC209" s="2"/>
      <c r="BD209" s="5"/>
      <c r="BE209" s="2"/>
      <c r="BF209" s="5"/>
      <c r="BG209" s="2"/>
      <c r="BH209" s="5"/>
      <c r="BI209" s="2"/>
      <c r="BJ209" s="5"/>
      <c r="BK209" s="2"/>
      <c r="BL209" s="5"/>
      <c r="BM209" s="2"/>
      <c r="BN209" s="5"/>
      <c r="BO209" s="2"/>
      <c r="BP209" s="5"/>
      <c r="BQ209" s="2"/>
      <c r="BR209" s="5"/>
      <c r="BS209" s="2"/>
      <c r="BT209" s="2"/>
      <c r="BU209" s="2"/>
      <c r="BV209" s="2"/>
      <c r="BW209" s="2"/>
      <c r="BX209" s="2"/>
      <c r="BY209" s="2"/>
      <c r="BZ209" s="5"/>
      <c r="CA209" s="2"/>
      <c r="CB209" s="5"/>
      <c r="CC209" s="2"/>
      <c r="CD209" s="5"/>
      <c r="CE209" s="2"/>
      <c r="CF209" s="5"/>
      <c r="CG209" s="2"/>
      <c r="CH209" s="5"/>
      <c r="CI209" s="2"/>
      <c r="CJ209" s="5"/>
      <c r="CK209" s="2"/>
      <c r="CL209" s="5"/>
      <c r="CM209" s="2"/>
      <c r="CN209" s="5"/>
      <c r="CO209" s="2"/>
      <c r="CP209" s="5"/>
      <c r="CQ209" s="2"/>
      <c r="CR209" s="5"/>
      <c r="CS209" s="2"/>
      <c r="CT209" s="5"/>
      <c r="CU209" s="2"/>
      <c r="CV209" s="5"/>
      <c r="CW209" s="2"/>
      <c r="CX209" s="5"/>
      <c r="CY209" s="2"/>
      <c r="CZ209" s="5"/>
      <c r="DA209" s="2"/>
      <c r="DB209" s="5"/>
      <c r="DC209" s="2"/>
      <c r="DD209" s="5"/>
      <c r="DE209" s="2"/>
      <c r="DF209" s="5"/>
      <c r="DG209" s="21"/>
      <c r="DH209" s="5"/>
      <c r="DI209" s="2"/>
      <c r="DJ209" s="5"/>
      <c r="DK209" s="35"/>
      <c r="DL209" s="5"/>
      <c r="DM209" s="2"/>
      <c r="DN209" s="5"/>
      <c r="DO209" s="2"/>
      <c r="DP209" s="2"/>
      <c r="DQ209" s="2"/>
      <c r="DR209" s="2"/>
      <c r="DS209" s="2"/>
      <c r="DT209" s="5"/>
      <c r="DU209" s="2"/>
      <c r="DV209" s="2"/>
      <c r="DW209" s="2"/>
      <c r="DX209" s="2"/>
      <c r="DY209" s="2"/>
      <c r="DZ209" s="5"/>
      <c r="EA209" s="2"/>
      <c r="EB209" s="2"/>
      <c r="EC209" s="2"/>
      <c r="ED209" s="2"/>
      <c r="EE209" s="2"/>
      <c r="EF209" s="2"/>
      <c r="EG209" s="2"/>
      <c r="EH209" s="2"/>
      <c r="EI209" s="2"/>
      <c r="EJ209" s="2"/>
      <c r="EK209" s="2"/>
      <c r="EL209" s="5"/>
      <c r="EM209" s="1"/>
      <c r="EN209" s="2"/>
      <c r="EO209" s="2"/>
      <c r="EP209" s="2"/>
      <c r="EQ209" s="2"/>
      <c r="ES209" s="796"/>
      <c r="ET209" s="24"/>
      <c r="EU209" s="290" t="e">
        <f>SUM(DO209:EK209)+BI209+SUMIF(#REF!,1,AS209:AX209)</f>
        <v>#REF!</v>
      </c>
      <c r="EV209" s="290" t="e">
        <f>SUM(DO209:EK209)+SUMIF(#REF!,1,AS209:AX209)+SUMIF(#REF!,1,BC209:BH209)+IF(IDENT!$R$19="NON",SUM('3-SA'!BA209:BB209),0)+IF(IDENT!$R$20="NON",SUM('3-SA'!CA209:CB209,'3-SA'!DA209:DL209),0)+IF(IDENT!$R$21="NON",SUM('3-SA'!BM209:BZ209),0)</f>
        <v>#REF!</v>
      </c>
      <c r="EW209" s="24"/>
    </row>
    <row r="210" spans="1:153" x14ac:dyDescent="0.25">
      <c r="A210" s="46"/>
      <c r="B210" s="263" t="s">
        <v>1837</v>
      </c>
      <c r="C210" s="263" t="s">
        <v>658</v>
      </c>
      <c r="D210" s="190" t="s">
        <v>411</v>
      </c>
      <c r="E210" s="190" t="s">
        <v>852</v>
      </c>
      <c r="F210" s="12"/>
      <c r="G210" s="12"/>
      <c r="H210" s="454"/>
      <c r="I210" s="2"/>
      <c r="J210" s="2"/>
      <c r="K210" s="2"/>
      <c r="L210" s="2"/>
      <c r="M210" s="2"/>
      <c r="N210" s="2"/>
      <c r="O210" s="2"/>
      <c r="P210" s="81" t="e">
        <f>IF(#REF!=1,$F$210,0)</f>
        <v>#REF!</v>
      </c>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5"/>
      <c r="AS210" s="2"/>
      <c r="AT210" s="5"/>
      <c r="AU210" s="2"/>
      <c r="AV210" s="5"/>
      <c r="AW210" s="2"/>
      <c r="AX210" s="5"/>
      <c r="AY210" s="2"/>
      <c r="AZ210" s="5"/>
      <c r="BA210" s="2"/>
      <c r="BB210" s="5"/>
      <c r="BC210" s="2"/>
      <c r="BD210" s="5"/>
      <c r="BE210" s="2"/>
      <c r="BF210" s="5"/>
      <c r="BG210" s="2"/>
      <c r="BH210" s="5"/>
      <c r="BI210" s="2"/>
      <c r="BJ210" s="5"/>
      <c r="BK210" s="2"/>
      <c r="BL210" s="5"/>
      <c r="BM210" s="2"/>
      <c r="BN210" s="5"/>
      <c r="BO210" s="2"/>
      <c r="BP210" s="5"/>
      <c r="BQ210" s="2"/>
      <c r="BR210" s="5"/>
      <c r="BS210" s="2"/>
      <c r="BT210" s="2"/>
      <c r="BU210" s="2"/>
      <c r="BV210" s="2"/>
      <c r="BW210" s="2"/>
      <c r="BX210" s="2"/>
      <c r="BY210" s="2"/>
      <c r="BZ210" s="5"/>
      <c r="CA210" s="2"/>
      <c r="CB210" s="5"/>
      <c r="CC210" s="2"/>
      <c r="CD210" s="5"/>
      <c r="CE210" s="2"/>
      <c r="CF210" s="5"/>
      <c r="CG210" s="2"/>
      <c r="CH210" s="5"/>
      <c r="CI210" s="2"/>
      <c r="CJ210" s="5"/>
      <c r="CK210" s="2"/>
      <c r="CL210" s="5"/>
      <c r="CM210" s="2"/>
      <c r="CN210" s="5"/>
      <c r="CO210" s="2"/>
      <c r="CP210" s="5"/>
      <c r="CQ210" s="2"/>
      <c r="CR210" s="5"/>
      <c r="CS210" s="2"/>
      <c r="CT210" s="5"/>
      <c r="CU210" s="2"/>
      <c r="CV210" s="5"/>
      <c r="CW210" s="2"/>
      <c r="CX210" s="5"/>
      <c r="CY210" s="2"/>
      <c r="CZ210" s="5"/>
      <c r="DA210" s="2"/>
      <c r="DB210" s="5"/>
      <c r="DC210" s="2"/>
      <c r="DD210" s="5"/>
      <c r="DE210" s="2"/>
      <c r="DF210" s="5"/>
      <c r="DG210" s="21"/>
      <c r="DH210" s="5"/>
      <c r="DI210" s="2"/>
      <c r="DJ210" s="5"/>
      <c r="DK210" s="35"/>
      <c r="DL210" s="5"/>
      <c r="DM210" s="2"/>
      <c r="DN210" s="5"/>
      <c r="DO210" s="2"/>
      <c r="DP210" s="2"/>
      <c r="DQ210" s="2"/>
      <c r="DR210" s="2"/>
      <c r="DS210" s="2"/>
      <c r="DT210" s="5"/>
      <c r="DU210" s="2"/>
      <c r="DV210" s="2"/>
      <c r="DW210" s="2"/>
      <c r="DX210" s="2"/>
      <c r="DY210" s="2"/>
      <c r="DZ210" s="5"/>
      <c r="EA210" s="2"/>
      <c r="EB210" s="2"/>
      <c r="EC210" s="2"/>
      <c r="ED210" s="2"/>
      <c r="EE210" s="2"/>
      <c r="EF210" s="2"/>
      <c r="EG210" s="2"/>
      <c r="EH210" s="2"/>
      <c r="EI210" s="2"/>
      <c r="EJ210" s="2"/>
      <c r="EK210" s="2"/>
      <c r="EL210" s="5"/>
      <c r="EM210" s="1"/>
      <c r="EN210" s="2"/>
      <c r="EO210" s="2"/>
      <c r="EP210" s="2"/>
      <c r="EQ210" s="2"/>
      <c r="ES210" s="796"/>
      <c r="ET210" s="24"/>
      <c r="EU210" s="290" t="e">
        <f>SUM(DO210:EK210)+BI210+SUMIF(#REF!,1,AS210:AX210)</f>
        <v>#REF!</v>
      </c>
      <c r="EV210" s="290" t="e">
        <f>SUM(DO210:EK210)+SUMIF(#REF!,1,AS210:AX210)+SUMIF(#REF!,1,BC210:BH210)+IF(IDENT!$R$19="NON",SUM('3-SA'!BA210:BB210),0)+IF(IDENT!$R$20="NON",SUM('3-SA'!CA210:CB210,'3-SA'!DA210:DL210),0)+IF(IDENT!$R$21="NON",SUM('3-SA'!BM210:BZ210),0)</f>
        <v>#REF!</v>
      </c>
      <c r="EW210" s="24"/>
    </row>
    <row r="211" spans="1:153" ht="20.399999999999999" x14ac:dyDescent="0.25">
      <c r="A211" s="46"/>
      <c r="B211" s="263" t="s">
        <v>2571</v>
      </c>
      <c r="C211" s="263" t="s">
        <v>2571</v>
      </c>
      <c r="D211" s="305" t="s">
        <v>305</v>
      </c>
      <c r="E211" s="54" t="s">
        <v>825</v>
      </c>
      <c r="F211" s="12"/>
      <c r="G211" s="12"/>
      <c r="H211" s="454"/>
      <c r="I211" s="1"/>
      <c r="J211" s="1"/>
      <c r="K211" s="1"/>
      <c r="L211" s="1"/>
      <c r="M211" s="1"/>
      <c r="N211" s="1"/>
      <c r="O211" s="1"/>
      <c r="P211" s="1"/>
      <c r="Q211" s="1"/>
      <c r="R211" s="1"/>
      <c r="S211" s="1"/>
      <c r="T211" s="1"/>
      <c r="U211" s="1"/>
      <c r="V211" s="1"/>
      <c r="W211" s="1"/>
      <c r="X211" s="1"/>
      <c r="Y211" s="1"/>
      <c r="Z211" s="1"/>
      <c r="AA211" s="1"/>
      <c r="AB211" s="1"/>
      <c r="AC211" s="1"/>
      <c r="AD211" s="2"/>
      <c r="AE211" s="1"/>
      <c r="AF211" s="1"/>
      <c r="AG211" s="1"/>
      <c r="AH211" s="1"/>
      <c r="AI211" s="1"/>
      <c r="AJ211" s="1"/>
      <c r="AK211" s="1"/>
      <c r="AL211" s="1"/>
      <c r="AM211" s="1"/>
      <c r="AN211" s="1"/>
      <c r="AO211" s="1"/>
      <c r="AP211" s="1"/>
      <c r="AQ211" s="2"/>
      <c r="AR211" s="5"/>
      <c r="AS211" s="27"/>
      <c r="AT211" s="5"/>
      <c r="AU211" s="27"/>
      <c r="AV211" s="5"/>
      <c r="AW211" s="2"/>
      <c r="AX211" s="5"/>
      <c r="AY211" s="27"/>
      <c r="AZ211" s="5"/>
      <c r="BA211" s="1"/>
      <c r="BB211" s="5"/>
      <c r="BC211" s="1"/>
      <c r="BD211" s="5"/>
      <c r="BE211" s="1"/>
      <c r="BF211" s="5"/>
      <c r="BG211" s="1"/>
      <c r="BH211" s="5"/>
      <c r="BI211" s="27"/>
      <c r="BJ211" s="5"/>
      <c r="BK211" s="1"/>
      <c r="BL211" s="5"/>
      <c r="BM211" s="1"/>
      <c r="BN211" s="5"/>
      <c r="BO211" s="1"/>
      <c r="BP211" s="5"/>
      <c r="BQ211" s="1"/>
      <c r="BR211" s="5"/>
      <c r="BS211" s="2"/>
      <c r="BT211" s="1"/>
      <c r="BU211" s="1"/>
      <c r="BV211" s="1"/>
      <c r="BW211" s="1"/>
      <c r="BX211" s="1"/>
      <c r="BY211" s="2"/>
      <c r="BZ211" s="5"/>
      <c r="CA211" s="1"/>
      <c r="CB211" s="5"/>
      <c r="CC211" s="1"/>
      <c r="CD211" s="5"/>
      <c r="CE211" s="1"/>
      <c r="CF211" s="5"/>
      <c r="CG211" s="1"/>
      <c r="CH211" s="5"/>
      <c r="CI211" s="1"/>
      <c r="CJ211" s="5"/>
      <c r="CK211" s="2"/>
      <c r="CL211" s="5"/>
      <c r="CM211" s="2"/>
      <c r="CN211" s="5"/>
      <c r="CO211" s="1"/>
      <c r="CP211" s="5"/>
      <c r="CQ211" s="2"/>
      <c r="CR211" s="5"/>
      <c r="CS211" s="1"/>
      <c r="CT211" s="5"/>
      <c r="CU211" s="1"/>
      <c r="CV211" s="5"/>
      <c r="CW211" s="1"/>
      <c r="CX211" s="5"/>
      <c r="CY211" s="2"/>
      <c r="CZ211" s="5"/>
      <c r="DA211" s="1"/>
      <c r="DB211" s="5"/>
      <c r="DC211" s="1"/>
      <c r="DD211" s="5"/>
      <c r="DE211" s="1"/>
      <c r="DF211" s="5"/>
      <c r="DG211" s="27"/>
      <c r="DH211" s="5"/>
      <c r="DI211" s="2"/>
      <c r="DJ211" s="5"/>
      <c r="DK211" s="47"/>
      <c r="DL211" s="5"/>
      <c r="DM211" s="47"/>
      <c r="DN211" s="5"/>
      <c r="DO211" s="47"/>
      <c r="DP211" s="47"/>
      <c r="DQ211" s="47"/>
      <c r="DR211" s="47"/>
      <c r="DS211" s="47"/>
      <c r="DT211" s="5"/>
      <c r="DU211" s="1"/>
      <c r="DV211" s="1"/>
      <c r="DW211" s="1"/>
      <c r="DX211" s="1"/>
      <c r="DY211" s="1"/>
      <c r="DZ211" s="5"/>
      <c r="EA211" s="47"/>
      <c r="EB211" s="1"/>
      <c r="EC211" s="1"/>
      <c r="ED211" s="1"/>
      <c r="EE211" s="1"/>
      <c r="EF211" s="1"/>
      <c r="EG211" s="1"/>
      <c r="EH211" s="1"/>
      <c r="EI211" s="1"/>
      <c r="EJ211" s="1"/>
      <c r="EK211" s="1"/>
      <c r="EL211" s="5"/>
      <c r="EM211" s="1"/>
      <c r="EN211" s="2"/>
      <c r="EO211" s="2"/>
      <c r="EP211" s="2"/>
      <c r="EQ211" s="2"/>
      <c r="ER211" s="24"/>
      <c r="ES211" s="796"/>
      <c r="ET211" s="24"/>
      <c r="EU211" s="290" t="e">
        <f>SUM(DO211:EK211)+BI211+SUMIF(#REF!,1,AS211:AX211)</f>
        <v>#REF!</v>
      </c>
      <c r="EV211" s="290" t="e">
        <f>SUM(DO211:EK211)+SUMIF(#REF!,1,AS211:AX211)+SUMIF(#REF!,1,BC211:BH211)+IF(IDENT!$R$19="NON",SUM('3-SA'!BA211:BB211),0)+IF(IDENT!$R$20="NON",SUM('3-SA'!CA211:CB211,'3-SA'!DA211:DL211),0)+IF(IDENT!$R$21="NON",SUM('3-SA'!BM211:BZ211),0)</f>
        <v>#REF!</v>
      </c>
      <c r="EW211" s="24"/>
    </row>
    <row r="212" spans="1:153" ht="20.399999999999999" x14ac:dyDescent="0.25">
      <c r="A212" s="46"/>
      <c r="B212" s="263" t="s">
        <v>2639</v>
      </c>
      <c r="C212" s="263" t="s">
        <v>2639</v>
      </c>
      <c r="D212" s="305" t="s">
        <v>306</v>
      </c>
      <c r="E212" s="54" t="s">
        <v>826</v>
      </c>
      <c r="F212" s="12"/>
      <c r="G212" s="12"/>
      <c r="H212" s="454"/>
      <c r="I212" s="1"/>
      <c r="J212" s="1"/>
      <c r="K212" s="1"/>
      <c r="L212" s="1"/>
      <c r="M212" s="1"/>
      <c r="N212" s="1"/>
      <c r="O212" s="1"/>
      <c r="P212" s="1"/>
      <c r="Q212" s="1"/>
      <c r="R212" s="1"/>
      <c r="S212" s="1"/>
      <c r="T212" s="1"/>
      <c r="U212" s="1"/>
      <c r="V212" s="1"/>
      <c r="W212" s="1"/>
      <c r="X212" s="1"/>
      <c r="Y212" s="1"/>
      <c r="Z212" s="1"/>
      <c r="AA212" s="1"/>
      <c r="AB212" s="1"/>
      <c r="AC212" s="1"/>
      <c r="AD212" s="2"/>
      <c r="AE212" s="1"/>
      <c r="AF212" s="1"/>
      <c r="AG212" s="1"/>
      <c r="AH212" s="1"/>
      <c r="AI212" s="1"/>
      <c r="AJ212" s="1"/>
      <c r="AK212" s="1"/>
      <c r="AL212" s="1"/>
      <c r="AM212" s="1"/>
      <c r="AN212" s="1"/>
      <c r="AO212" s="1"/>
      <c r="AP212" s="2"/>
      <c r="AQ212" s="2"/>
      <c r="AR212" s="5"/>
      <c r="AS212" s="27"/>
      <c r="AT212" s="5"/>
      <c r="AU212" s="27"/>
      <c r="AV212" s="5"/>
      <c r="AW212" s="2"/>
      <c r="AX212" s="7"/>
      <c r="AY212" s="27"/>
      <c r="AZ212" s="7"/>
      <c r="BA212" s="1"/>
      <c r="BB212" s="7"/>
      <c r="BC212" s="1"/>
      <c r="BD212" s="7"/>
      <c r="BE212" s="1"/>
      <c r="BF212" s="7"/>
      <c r="BG212" s="1"/>
      <c r="BH212" s="7"/>
      <c r="BI212" s="1"/>
      <c r="BJ212" s="7"/>
      <c r="BK212" s="1"/>
      <c r="BL212" s="7"/>
      <c r="BM212" s="1"/>
      <c r="BN212" s="7"/>
      <c r="BO212" s="1"/>
      <c r="BP212" s="7"/>
      <c r="BQ212" s="1"/>
      <c r="BR212" s="7"/>
      <c r="BS212" s="2"/>
      <c r="BT212" s="1"/>
      <c r="BU212" s="1"/>
      <c r="BV212" s="1"/>
      <c r="BW212" s="1"/>
      <c r="BX212" s="1"/>
      <c r="BY212" s="2"/>
      <c r="BZ212" s="7"/>
      <c r="CA212" s="1"/>
      <c r="CB212" s="7"/>
      <c r="CC212" s="1"/>
      <c r="CD212" s="7"/>
      <c r="CE212" s="1"/>
      <c r="CF212" s="7"/>
      <c r="CG212" s="1"/>
      <c r="CH212" s="7"/>
      <c r="CI212" s="1"/>
      <c r="CJ212" s="7"/>
      <c r="CK212" s="2"/>
      <c r="CL212" s="7"/>
      <c r="CM212" s="2"/>
      <c r="CN212" s="7"/>
      <c r="CO212" s="1"/>
      <c r="CP212" s="7"/>
      <c r="CQ212" s="2"/>
      <c r="CR212" s="7"/>
      <c r="CS212" s="1"/>
      <c r="CT212" s="7"/>
      <c r="CU212" s="1"/>
      <c r="CV212" s="7"/>
      <c r="CW212" s="1"/>
      <c r="CX212" s="7"/>
      <c r="CY212" s="2"/>
      <c r="CZ212" s="7"/>
      <c r="DA212" s="1"/>
      <c r="DB212" s="7"/>
      <c r="DC212" s="1"/>
      <c r="DD212" s="7"/>
      <c r="DE212" s="21"/>
      <c r="DF212" s="7"/>
      <c r="DG212" s="21"/>
      <c r="DH212" s="7"/>
      <c r="DI212" s="2"/>
      <c r="DJ212" s="7"/>
      <c r="DK212" s="47"/>
      <c r="DL212" s="7"/>
      <c r="DM212" s="47"/>
      <c r="DN212" s="7"/>
      <c r="DO212" s="2"/>
      <c r="DP212" s="47"/>
      <c r="DQ212" s="47"/>
      <c r="DR212" s="47"/>
      <c r="DS212" s="47"/>
      <c r="DT212" s="7"/>
      <c r="DU212" s="1"/>
      <c r="DV212" s="1"/>
      <c r="DW212" s="1"/>
      <c r="DX212" s="1"/>
      <c r="DY212" s="1"/>
      <c r="DZ212" s="7"/>
      <c r="EA212" s="1"/>
      <c r="EB212" s="1"/>
      <c r="EC212" s="1"/>
      <c r="ED212" s="1"/>
      <c r="EE212" s="1"/>
      <c r="EF212" s="1"/>
      <c r="EG212" s="1"/>
      <c r="EH212" s="1"/>
      <c r="EI212" s="1"/>
      <c r="EJ212" s="1"/>
      <c r="EK212" s="1"/>
      <c r="EL212" s="7"/>
      <c r="EM212" s="1"/>
      <c r="EN212" s="2"/>
      <c r="EO212" s="2"/>
      <c r="EP212" s="2"/>
      <c r="EQ212" s="2"/>
      <c r="ER212" s="24"/>
      <c r="ES212" s="796"/>
      <c r="ET212" s="24"/>
      <c r="EU212" s="290" t="e">
        <f>SUM(DO212:EK212)+BI212+SUMIF(#REF!,1,AS212:AX212)</f>
        <v>#REF!</v>
      </c>
      <c r="EV212" s="290" t="e">
        <f>SUM(DO212:EK212)+SUMIF(#REF!,1,AS212:AX212)+SUMIF(#REF!,1,BC212:BH212)+IF(IDENT!$R$19="NON",SUM('3-SA'!BA212:BB212),0)+IF(IDENT!$R$20="NON",SUM('3-SA'!CA212:CB212,'3-SA'!DA212:DL212),0)+IF(IDENT!$R$21="NON",SUM('3-SA'!BM212:BZ212),0)</f>
        <v>#REF!</v>
      </c>
      <c r="EW212" s="24"/>
    </row>
    <row r="213" spans="1:153" ht="20.399999999999999" x14ac:dyDescent="0.25">
      <c r="A213" s="46"/>
      <c r="B213" s="263" t="s">
        <v>1722</v>
      </c>
      <c r="C213" s="263" t="s">
        <v>1722</v>
      </c>
      <c r="D213" s="305" t="s">
        <v>2131</v>
      </c>
      <c r="E213" s="54" t="s">
        <v>462</v>
      </c>
      <c r="F213" s="12"/>
      <c r="G213" s="12"/>
      <c r="H213" s="454"/>
      <c r="I213" s="1"/>
      <c r="J213" s="1"/>
      <c r="K213" s="1"/>
      <c r="L213" s="1"/>
      <c r="M213" s="1"/>
      <c r="N213" s="1"/>
      <c r="O213" s="1"/>
      <c r="P213" s="1"/>
      <c r="Q213" s="1"/>
      <c r="R213" s="1"/>
      <c r="S213" s="1"/>
      <c r="T213" s="1"/>
      <c r="U213" s="1"/>
      <c r="V213" s="1"/>
      <c r="W213" s="1"/>
      <c r="X213" s="1"/>
      <c r="Y213" s="1"/>
      <c r="Z213" s="1"/>
      <c r="AA213" s="1"/>
      <c r="AB213" s="1"/>
      <c r="AC213" s="1"/>
      <c r="AD213" s="2"/>
      <c r="AE213" s="1"/>
      <c r="AF213" s="1"/>
      <c r="AG213" s="1"/>
      <c r="AH213" s="1"/>
      <c r="AI213" s="1"/>
      <c r="AJ213" s="1"/>
      <c r="AK213" s="1"/>
      <c r="AL213" s="1"/>
      <c r="AM213" s="1"/>
      <c r="AN213" s="1"/>
      <c r="AO213" s="1"/>
      <c r="AP213" s="1"/>
      <c r="AQ213" s="2"/>
      <c r="AR213" s="5"/>
      <c r="AS213" s="27"/>
      <c r="AT213" s="5"/>
      <c r="AU213" s="27"/>
      <c r="AV213" s="5"/>
      <c r="AW213" s="2"/>
      <c r="AX213" s="5"/>
      <c r="AY213" s="27"/>
      <c r="AZ213" s="5"/>
      <c r="BA213" s="1"/>
      <c r="BB213" s="5"/>
      <c r="BC213" s="1"/>
      <c r="BD213" s="5"/>
      <c r="BE213" s="1"/>
      <c r="BF213" s="5"/>
      <c r="BG213" s="1"/>
      <c r="BH213" s="5"/>
      <c r="BI213" s="27"/>
      <c r="BJ213" s="5"/>
      <c r="BK213" s="1"/>
      <c r="BL213" s="5"/>
      <c r="BM213" s="1"/>
      <c r="BN213" s="5"/>
      <c r="BO213" s="1"/>
      <c r="BP213" s="5"/>
      <c r="BQ213" s="1"/>
      <c r="BR213" s="5"/>
      <c r="BS213" s="472"/>
      <c r="BT213" s="1"/>
      <c r="BU213" s="1"/>
      <c r="BV213" s="1"/>
      <c r="BW213" s="1"/>
      <c r="BX213" s="1"/>
      <c r="BY213" s="2"/>
      <c r="BZ213" s="5"/>
      <c r="CA213" s="1"/>
      <c r="CB213" s="5"/>
      <c r="CC213" s="1"/>
      <c r="CD213" s="5"/>
      <c r="CE213" s="1"/>
      <c r="CF213" s="5"/>
      <c r="CG213" s="1"/>
      <c r="CH213" s="5"/>
      <c r="CI213" s="1"/>
      <c r="CJ213" s="5"/>
      <c r="CK213" s="2"/>
      <c r="CL213" s="5"/>
      <c r="CM213" s="2"/>
      <c r="CN213" s="5"/>
      <c r="CO213" s="1"/>
      <c r="CP213" s="5"/>
      <c r="CQ213" s="2"/>
      <c r="CR213" s="5"/>
      <c r="CS213" s="1"/>
      <c r="CT213" s="5"/>
      <c r="CU213" s="1"/>
      <c r="CV213" s="5"/>
      <c r="CW213" s="1"/>
      <c r="CX213" s="5"/>
      <c r="CY213" s="2"/>
      <c r="CZ213" s="5"/>
      <c r="DA213" s="1"/>
      <c r="DB213" s="5"/>
      <c r="DC213" s="1"/>
      <c r="DD213" s="5"/>
      <c r="DE213" s="1"/>
      <c r="DF213" s="5"/>
      <c r="DG213" s="27"/>
      <c r="DH213" s="5"/>
      <c r="DI213" s="2"/>
      <c r="DJ213" s="5"/>
      <c r="DK213" s="47"/>
      <c r="DL213" s="5"/>
      <c r="DM213" s="47"/>
      <c r="DN213" s="5"/>
      <c r="DO213" s="736"/>
      <c r="DP213" s="47"/>
      <c r="DQ213" s="47"/>
      <c r="DR213" s="47"/>
      <c r="DS213" s="47"/>
      <c r="DT213" s="5"/>
      <c r="DU213" s="1"/>
      <c r="DV213" s="1"/>
      <c r="DW213" s="1"/>
      <c r="DX213" s="1"/>
      <c r="DY213" s="1"/>
      <c r="DZ213" s="5"/>
      <c r="EA213" s="1"/>
      <c r="EB213" s="1"/>
      <c r="EC213" s="1"/>
      <c r="ED213" s="1"/>
      <c r="EE213" s="1"/>
      <c r="EF213" s="1"/>
      <c r="EG213" s="1"/>
      <c r="EH213" s="1"/>
      <c r="EI213" s="1"/>
      <c r="EJ213" s="1"/>
      <c r="EK213" s="1"/>
      <c r="EL213" s="5"/>
      <c r="EM213" s="1"/>
      <c r="EN213" s="2"/>
      <c r="EO213" s="2"/>
      <c r="EP213" s="2"/>
      <c r="EQ213" s="2"/>
      <c r="ER213" s="24"/>
      <c r="ES213" s="796"/>
      <c r="ET213" s="24"/>
      <c r="EU213" s="290" t="e">
        <f>SUM(DO213:EK213)+BI213+SUMIF(#REF!,1,AS213:AX213)</f>
        <v>#REF!</v>
      </c>
      <c r="EV213" s="290" t="e">
        <f>SUM(DO213:EK213)+SUMIF(#REF!,1,AS213:AX213)+SUMIF(#REF!,1,BC213:BH213)+IF(IDENT!$R$19="NON",SUM('3-SA'!BA213:BB213),0)+IF(IDENT!$R$20="NON",SUM('3-SA'!CA213:CB213,'3-SA'!DA213:DL213),0)+IF(IDENT!$R$21="NON",SUM('3-SA'!BM213:BZ213),0)</f>
        <v>#REF!</v>
      </c>
      <c r="EW213" s="24"/>
    </row>
    <row r="214" spans="1:153" ht="20.399999999999999" x14ac:dyDescent="0.25">
      <c r="A214" s="46"/>
      <c r="B214" s="263" t="s">
        <v>2402</v>
      </c>
      <c r="C214" s="263" t="s">
        <v>2402</v>
      </c>
      <c r="D214" s="305" t="s">
        <v>140</v>
      </c>
      <c r="E214" s="54" t="s">
        <v>1302</v>
      </c>
      <c r="F214" s="12"/>
      <c r="G214" s="12"/>
      <c r="H214" s="454"/>
      <c r="I214" s="1"/>
      <c r="J214" s="1"/>
      <c r="K214" s="1"/>
      <c r="L214" s="1"/>
      <c r="M214" s="1"/>
      <c r="N214" s="1"/>
      <c r="O214" s="1"/>
      <c r="P214" s="1"/>
      <c r="Q214" s="1"/>
      <c r="R214" s="1"/>
      <c r="S214" s="1"/>
      <c r="T214" s="1"/>
      <c r="U214" s="1"/>
      <c r="V214" s="1"/>
      <c r="W214" s="1"/>
      <c r="X214" s="1"/>
      <c r="Y214" s="1"/>
      <c r="Z214" s="1"/>
      <c r="AA214" s="1"/>
      <c r="AB214" s="1"/>
      <c r="AC214" s="1"/>
      <c r="AD214" s="2"/>
      <c r="AE214" s="1"/>
      <c r="AF214" s="1"/>
      <c r="AG214" s="1"/>
      <c r="AH214" s="1"/>
      <c r="AI214" s="1"/>
      <c r="AJ214" s="1"/>
      <c r="AK214" s="1"/>
      <c r="AL214" s="1"/>
      <c r="AM214" s="1"/>
      <c r="AN214" s="1"/>
      <c r="AO214" s="1"/>
      <c r="AP214" s="1"/>
      <c r="AQ214" s="2"/>
      <c r="AR214" s="5"/>
      <c r="AS214" s="27"/>
      <c r="AT214" s="5"/>
      <c r="AU214" s="27"/>
      <c r="AV214" s="5"/>
      <c r="AW214" s="2"/>
      <c r="AX214" s="5"/>
      <c r="AY214" s="27"/>
      <c r="AZ214" s="5"/>
      <c r="BA214" s="1"/>
      <c r="BB214" s="5"/>
      <c r="BC214" s="1"/>
      <c r="BD214" s="5"/>
      <c r="BE214" s="1"/>
      <c r="BF214" s="5"/>
      <c r="BG214" s="1"/>
      <c r="BH214" s="5"/>
      <c r="BI214" s="27"/>
      <c r="BJ214" s="5"/>
      <c r="BK214" s="1"/>
      <c r="BL214" s="5"/>
      <c r="BM214" s="1"/>
      <c r="BN214" s="5"/>
      <c r="BO214" s="1"/>
      <c r="BP214" s="5"/>
      <c r="BQ214" s="1"/>
      <c r="BR214" s="5"/>
      <c r="BS214" s="2"/>
      <c r="BT214" s="1"/>
      <c r="BU214" s="1"/>
      <c r="BV214" s="1"/>
      <c r="BW214" s="1"/>
      <c r="BX214" s="1"/>
      <c r="BY214" s="2"/>
      <c r="BZ214" s="5"/>
      <c r="CA214" s="1"/>
      <c r="CB214" s="5"/>
      <c r="CC214" s="1"/>
      <c r="CD214" s="5"/>
      <c r="CE214" s="1"/>
      <c r="CF214" s="5"/>
      <c r="CG214" s="1"/>
      <c r="CH214" s="5"/>
      <c r="CI214" s="1"/>
      <c r="CJ214" s="5"/>
      <c r="CK214" s="2"/>
      <c r="CL214" s="5"/>
      <c r="CM214" s="2"/>
      <c r="CN214" s="5"/>
      <c r="CO214" s="1"/>
      <c r="CP214" s="5"/>
      <c r="CQ214" s="2"/>
      <c r="CR214" s="5"/>
      <c r="CS214" s="1"/>
      <c r="CT214" s="5"/>
      <c r="CU214" s="1"/>
      <c r="CV214" s="5"/>
      <c r="CW214" s="1"/>
      <c r="CX214" s="5"/>
      <c r="CY214" s="2"/>
      <c r="CZ214" s="5"/>
      <c r="DA214" s="1"/>
      <c r="DB214" s="5"/>
      <c r="DC214" s="1"/>
      <c r="DD214" s="5"/>
      <c r="DE214" s="1"/>
      <c r="DF214" s="5"/>
      <c r="DG214" s="21"/>
      <c r="DH214" s="5"/>
      <c r="DI214" s="2"/>
      <c r="DJ214" s="5"/>
      <c r="DK214" s="47"/>
      <c r="DL214" s="5"/>
      <c r="DM214" s="47"/>
      <c r="DN214" s="5"/>
      <c r="DO214" s="35"/>
      <c r="DP214" s="47"/>
      <c r="DQ214" s="47"/>
      <c r="DR214" s="47"/>
      <c r="DS214" s="47"/>
      <c r="DT214" s="5"/>
      <c r="DU214" s="1"/>
      <c r="DV214" s="1"/>
      <c r="DW214" s="1"/>
      <c r="DX214" s="1"/>
      <c r="DY214" s="1"/>
      <c r="DZ214" s="5"/>
      <c r="EA214" s="1"/>
      <c r="EB214" s="1"/>
      <c r="EC214" s="1"/>
      <c r="ED214" s="1"/>
      <c r="EE214" s="1"/>
      <c r="EF214" s="1"/>
      <c r="EG214" s="1"/>
      <c r="EH214" s="1"/>
      <c r="EI214" s="1"/>
      <c r="EJ214" s="1"/>
      <c r="EK214" s="1"/>
      <c r="EL214" s="5"/>
      <c r="EM214" s="1"/>
      <c r="EN214" s="2"/>
      <c r="EO214" s="2"/>
      <c r="EP214" s="2"/>
      <c r="EQ214" s="2"/>
      <c r="ER214" s="24"/>
      <c r="ES214" s="796"/>
      <c r="ET214" s="24"/>
      <c r="EU214" s="290" t="e">
        <f>SUM(DO214:EK214)+BI214+SUMIF(#REF!,1,AS214:AX214)</f>
        <v>#REF!</v>
      </c>
      <c r="EV214" s="290" t="e">
        <f>SUM(DO214:EK214)+SUMIF(#REF!,1,AS214:AX214)+SUMIF(#REF!,1,BC214:BH214)+IF(IDENT!$R$19="NON",SUM('3-SA'!BA214:BB214),0)+IF(IDENT!$R$20="NON",SUM('3-SA'!CA214:CB214,'3-SA'!DA214:DL214),0)+IF(IDENT!$R$21="NON",SUM('3-SA'!BM214:BZ214),0)</f>
        <v>#REF!</v>
      </c>
      <c r="EW214" s="24"/>
    </row>
    <row r="215" spans="1:153" ht="20.399999999999999" x14ac:dyDescent="0.25">
      <c r="A215" s="46"/>
      <c r="B215" s="263" t="s">
        <v>2639</v>
      </c>
      <c r="C215" s="263" t="s">
        <v>2639</v>
      </c>
      <c r="D215" s="305" t="s">
        <v>307</v>
      </c>
      <c r="E215" s="54" t="s">
        <v>1781</v>
      </c>
      <c r="F215" s="12"/>
      <c r="G215" s="12"/>
      <c r="H215" s="454"/>
      <c r="I215" s="1"/>
      <c r="J215" s="1"/>
      <c r="K215" s="1"/>
      <c r="L215" s="1"/>
      <c r="M215" s="1"/>
      <c r="N215" s="1"/>
      <c r="O215" s="1"/>
      <c r="P215" s="1"/>
      <c r="Q215" s="1"/>
      <c r="R215" s="1"/>
      <c r="S215" s="1"/>
      <c r="T215" s="1"/>
      <c r="U215" s="1"/>
      <c r="V215" s="1"/>
      <c r="W215" s="1"/>
      <c r="X215" s="1"/>
      <c r="Y215" s="1"/>
      <c r="Z215" s="1"/>
      <c r="AA215" s="1"/>
      <c r="AB215" s="1"/>
      <c r="AC215" s="1"/>
      <c r="AD215" s="2"/>
      <c r="AE215" s="1"/>
      <c r="AF215" s="1"/>
      <c r="AG215" s="1"/>
      <c r="AH215" s="1"/>
      <c r="AI215" s="1"/>
      <c r="AJ215" s="1"/>
      <c r="AK215" s="1"/>
      <c r="AL215" s="1"/>
      <c r="AM215" s="1"/>
      <c r="AN215" s="1"/>
      <c r="AO215" s="1"/>
      <c r="AP215" s="2"/>
      <c r="AQ215" s="2"/>
      <c r="AR215" s="5"/>
      <c r="AS215" s="27"/>
      <c r="AT215" s="5"/>
      <c r="AU215" s="27"/>
      <c r="AV215" s="5"/>
      <c r="AW215" s="2"/>
      <c r="AX215" s="7"/>
      <c r="AY215" s="27"/>
      <c r="AZ215" s="7"/>
      <c r="BA215" s="1"/>
      <c r="BB215" s="7"/>
      <c r="BC215" s="1"/>
      <c r="BD215" s="7"/>
      <c r="BE215" s="1"/>
      <c r="BF215" s="7"/>
      <c r="BG215" s="1"/>
      <c r="BH215" s="7"/>
      <c r="BI215" s="1"/>
      <c r="BJ215" s="7"/>
      <c r="BK215" s="1"/>
      <c r="BL215" s="7"/>
      <c r="BM215" s="1"/>
      <c r="BN215" s="7"/>
      <c r="BO215" s="1"/>
      <c r="BP215" s="7"/>
      <c r="BQ215" s="1"/>
      <c r="BR215" s="7"/>
      <c r="BS215" s="2"/>
      <c r="BT215" s="1"/>
      <c r="BU215" s="1"/>
      <c r="BV215" s="1"/>
      <c r="BW215" s="1"/>
      <c r="BX215" s="1"/>
      <c r="BY215" s="2"/>
      <c r="BZ215" s="7"/>
      <c r="CA215" s="1"/>
      <c r="CB215" s="7"/>
      <c r="CC215" s="1"/>
      <c r="CD215" s="7"/>
      <c r="CE215" s="1"/>
      <c r="CF215" s="7"/>
      <c r="CG215" s="1"/>
      <c r="CH215" s="7"/>
      <c r="CI215" s="1"/>
      <c r="CJ215" s="7"/>
      <c r="CK215" s="2"/>
      <c r="CL215" s="7"/>
      <c r="CM215" s="2"/>
      <c r="CN215" s="7"/>
      <c r="CO215" s="1"/>
      <c r="CP215" s="7"/>
      <c r="CQ215" s="2"/>
      <c r="CR215" s="7"/>
      <c r="CS215" s="1"/>
      <c r="CT215" s="7"/>
      <c r="CU215" s="1"/>
      <c r="CV215" s="7"/>
      <c r="CW215" s="1"/>
      <c r="CX215" s="7"/>
      <c r="CY215" s="2"/>
      <c r="CZ215" s="7"/>
      <c r="DA215" s="1"/>
      <c r="DB215" s="7"/>
      <c r="DC215" s="1"/>
      <c r="DD215" s="7"/>
      <c r="DE215" s="21"/>
      <c r="DF215" s="7"/>
      <c r="DG215" s="21"/>
      <c r="DH215" s="7"/>
      <c r="DI215" s="2"/>
      <c r="DJ215" s="7"/>
      <c r="DK215" s="47"/>
      <c r="DL215" s="7"/>
      <c r="DM215" s="47"/>
      <c r="DN215" s="7"/>
      <c r="DO215" s="35"/>
      <c r="DP215" s="47"/>
      <c r="DQ215" s="47"/>
      <c r="DR215" s="47"/>
      <c r="DS215" s="47"/>
      <c r="DT215" s="7"/>
      <c r="DU215" s="1"/>
      <c r="DV215" s="1"/>
      <c r="DW215" s="1"/>
      <c r="DX215" s="1"/>
      <c r="DY215" s="1"/>
      <c r="DZ215" s="7"/>
      <c r="EA215" s="1"/>
      <c r="EB215" s="1"/>
      <c r="EC215" s="1"/>
      <c r="ED215" s="1"/>
      <c r="EE215" s="1"/>
      <c r="EF215" s="1"/>
      <c r="EG215" s="1"/>
      <c r="EH215" s="1"/>
      <c r="EI215" s="1"/>
      <c r="EJ215" s="1"/>
      <c r="EK215" s="1"/>
      <c r="EL215" s="7"/>
      <c r="EM215" s="1"/>
      <c r="EN215" s="2"/>
      <c r="EO215" s="2"/>
      <c r="EP215" s="2"/>
      <c r="EQ215" s="2"/>
      <c r="ER215" s="24"/>
      <c r="ES215" s="796"/>
      <c r="ET215" s="24"/>
      <c r="EU215" s="290" t="e">
        <f>SUM(DO215:EK215)+BI215+SUMIF(#REF!,1,AS215:AX215)</f>
        <v>#REF!</v>
      </c>
      <c r="EV215" s="290" t="e">
        <f>SUM(DO215:EK215)+SUMIF(#REF!,1,AS215:AX215)+SUMIF(#REF!,1,BC215:BH215)+IF(IDENT!$R$19="NON",SUM('3-SA'!BA215:BB215),0)+IF(IDENT!$R$20="NON",SUM('3-SA'!CA215:CB215,'3-SA'!DA215:DL215),0)+IF(IDENT!$R$21="NON",SUM('3-SA'!BM215:BZ215),0)</f>
        <v>#REF!</v>
      </c>
      <c r="EW215" s="24"/>
    </row>
    <row r="216" spans="1:153" ht="20.399999999999999" x14ac:dyDescent="0.25">
      <c r="A216" s="46"/>
      <c r="B216" s="263" t="s">
        <v>78</v>
      </c>
      <c r="C216" s="263" t="s">
        <v>78</v>
      </c>
      <c r="D216" s="305" t="s">
        <v>465</v>
      </c>
      <c r="E216" s="54" t="s">
        <v>2467</v>
      </c>
      <c r="F216" s="12"/>
      <c r="G216" s="12"/>
      <c r="H216" s="454"/>
      <c r="I216" s="1"/>
      <c r="J216" s="1"/>
      <c r="K216" s="1"/>
      <c r="L216" s="1"/>
      <c r="M216" s="1"/>
      <c r="N216" s="1"/>
      <c r="O216" s="1"/>
      <c r="P216" s="1"/>
      <c r="Q216" s="1"/>
      <c r="R216" s="1"/>
      <c r="S216" s="1"/>
      <c r="T216" s="1"/>
      <c r="U216" s="1"/>
      <c r="V216" s="1"/>
      <c r="W216" s="1"/>
      <c r="X216" s="1"/>
      <c r="Y216" s="1"/>
      <c r="Z216" s="1"/>
      <c r="AA216" s="1"/>
      <c r="AB216" s="1"/>
      <c r="AC216" s="1"/>
      <c r="AD216" s="2"/>
      <c r="AE216" s="1"/>
      <c r="AF216" s="1"/>
      <c r="AG216" s="1"/>
      <c r="AH216" s="1"/>
      <c r="AI216" s="1"/>
      <c r="AJ216" s="1"/>
      <c r="AK216" s="1"/>
      <c r="AL216" s="1"/>
      <c r="AM216" s="1"/>
      <c r="AN216" s="1"/>
      <c r="AO216" s="1"/>
      <c r="AP216" s="1"/>
      <c r="AQ216" s="2"/>
      <c r="AR216" s="5"/>
      <c r="AS216" s="27"/>
      <c r="AT216" s="5"/>
      <c r="AU216" s="27"/>
      <c r="AV216" s="5"/>
      <c r="AW216" s="2"/>
      <c r="AX216" s="5"/>
      <c r="AY216" s="27"/>
      <c r="AZ216" s="5"/>
      <c r="BA216" s="1"/>
      <c r="BB216" s="5"/>
      <c r="BC216" s="1"/>
      <c r="BD216" s="5"/>
      <c r="BE216" s="1"/>
      <c r="BF216" s="5"/>
      <c r="BG216" s="1"/>
      <c r="BH216" s="5"/>
      <c r="BI216" s="1"/>
      <c r="BJ216" s="5"/>
      <c r="BK216" s="1"/>
      <c r="BL216" s="5"/>
      <c r="BM216" s="1"/>
      <c r="BN216" s="5"/>
      <c r="BO216" s="1"/>
      <c r="BP216" s="5"/>
      <c r="BQ216" s="1"/>
      <c r="BR216" s="5"/>
      <c r="BS216" s="2"/>
      <c r="BT216" s="1"/>
      <c r="BU216" s="1"/>
      <c r="BV216" s="1"/>
      <c r="BW216" s="1"/>
      <c r="BX216" s="1"/>
      <c r="BY216" s="2"/>
      <c r="BZ216" s="5"/>
      <c r="CA216" s="1"/>
      <c r="CB216" s="5"/>
      <c r="CC216" s="1"/>
      <c r="CD216" s="5"/>
      <c r="CE216" s="1"/>
      <c r="CF216" s="5"/>
      <c r="CG216" s="1"/>
      <c r="CH216" s="5"/>
      <c r="CI216" s="1"/>
      <c r="CJ216" s="5"/>
      <c r="CK216" s="2"/>
      <c r="CL216" s="5"/>
      <c r="CM216" s="2"/>
      <c r="CN216" s="5"/>
      <c r="CO216" s="1"/>
      <c r="CP216" s="5"/>
      <c r="CQ216" s="2"/>
      <c r="CR216" s="5"/>
      <c r="CS216" s="1"/>
      <c r="CT216" s="5"/>
      <c r="CU216" s="1"/>
      <c r="CV216" s="5"/>
      <c r="CW216" s="1"/>
      <c r="CX216" s="5"/>
      <c r="CY216" s="2"/>
      <c r="CZ216" s="5"/>
      <c r="DA216" s="1"/>
      <c r="DB216" s="5"/>
      <c r="DC216" s="1"/>
      <c r="DD216" s="5"/>
      <c r="DE216" s="1"/>
      <c r="DF216" s="5"/>
      <c r="DG216" s="27"/>
      <c r="DH216" s="5"/>
      <c r="DI216" s="1"/>
      <c r="DJ216" s="5"/>
      <c r="DK216" s="47"/>
      <c r="DL216" s="5"/>
      <c r="DM216" s="47"/>
      <c r="DN216" s="5"/>
      <c r="DO216" s="35"/>
      <c r="DP216" s="47"/>
      <c r="DQ216" s="47"/>
      <c r="DR216" s="47"/>
      <c r="DS216" s="47"/>
      <c r="DT216" s="5"/>
      <c r="DU216" s="1"/>
      <c r="DV216" s="1"/>
      <c r="DW216" s="1"/>
      <c r="DX216" s="1"/>
      <c r="DY216" s="1"/>
      <c r="DZ216" s="5"/>
      <c r="EA216" s="1"/>
      <c r="EB216" s="1"/>
      <c r="EC216" s="1"/>
      <c r="ED216" s="1"/>
      <c r="EE216" s="1"/>
      <c r="EF216" s="1"/>
      <c r="EG216" s="1"/>
      <c r="EH216" s="1"/>
      <c r="EI216" s="1"/>
      <c r="EJ216" s="1"/>
      <c r="EK216" s="1"/>
      <c r="EL216" s="5"/>
      <c r="EM216" s="1"/>
      <c r="EN216" s="2"/>
      <c r="EO216" s="2"/>
      <c r="EP216" s="2"/>
      <c r="EQ216" s="2"/>
      <c r="ER216" s="24"/>
      <c r="ES216" s="796"/>
      <c r="ET216" s="24"/>
      <c r="EU216" s="290" t="e">
        <f>SUM(DO216:EK216)+BI216+SUMIF(#REF!,1,AS216:AX216)</f>
        <v>#REF!</v>
      </c>
      <c r="EV216" s="290" t="e">
        <f>SUM(DO216:EK216)+SUMIF(#REF!,1,AS216:AX216)+SUMIF(#REF!,1,BC216:BH216)+IF(IDENT!$R$19="NON",SUM('3-SA'!BA216:BB216),0)+IF(IDENT!$R$20="NON",SUM('3-SA'!CA216:CB216,'3-SA'!DA216:DL216),0)+IF(IDENT!$R$21="NON",SUM('3-SA'!BM216:BZ216),0)</f>
        <v>#REF!</v>
      </c>
      <c r="EW216" s="24"/>
    </row>
    <row r="217" spans="1:153" x14ac:dyDescent="0.25">
      <c r="A217" s="46">
        <v>0</v>
      </c>
      <c r="B217" s="263" t="s">
        <v>2402</v>
      </c>
      <c r="C217" s="263" t="s">
        <v>2402</v>
      </c>
      <c r="D217" s="54" t="s">
        <v>1175</v>
      </c>
      <c r="E217" s="54" t="s">
        <v>2481</v>
      </c>
      <c r="F217" s="12"/>
      <c r="G217" s="12"/>
      <c r="H217" s="454"/>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5"/>
      <c r="AS217" s="27"/>
      <c r="AT217" s="5"/>
      <c r="AU217" s="27"/>
      <c r="AV217" s="5"/>
      <c r="AW217" s="2"/>
      <c r="AX217" s="5"/>
      <c r="AY217" s="2"/>
      <c r="AZ217" s="5"/>
      <c r="BA217" s="1"/>
      <c r="BB217" s="5"/>
      <c r="BC217" s="1"/>
      <c r="BD217" s="5"/>
      <c r="BE217" s="1"/>
      <c r="BF217" s="5"/>
      <c r="BG217" s="1"/>
      <c r="BH217" s="5"/>
      <c r="BI217" s="1"/>
      <c r="BJ217" s="5"/>
      <c r="BK217" s="2"/>
      <c r="BL217" s="5"/>
      <c r="BM217" s="2"/>
      <c r="BN217" s="5"/>
      <c r="BO217" s="2"/>
      <c r="BP217" s="5"/>
      <c r="BQ217" s="2"/>
      <c r="BR217" s="5"/>
      <c r="BS217" s="2"/>
      <c r="BT217" s="2"/>
      <c r="BU217" s="2"/>
      <c r="BV217" s="2"/>
      <c r="BW217" s="2"/>
      <c r="BX217" s="2"/>
      <c r="BY217" s="2"/>
      <c r="BZ217" s="5"/>
      <c r="CA217" s="2"/>
      <c r="CB217" s="5"/>
      <c r="CC217" s="2"/>
      <c r="CD217" s="5"/>
      <c r="CE217" s="2"/>
      <c r="CF217" s="5"/>
      <c r="CG217" s="2"/>
      <c r="CH217" s="5"/>
      <c r="CI217" s="1"/>
      <c r="CJ217" s="5"/>
      <c r="CK217" s="2"/>
      <c r="CL217" s="5"/>
      <c r="CM217" s="2"/>
      <c r="CN217" s="5"/>
      <c r="CO217" s="1"/>
      <c r="CP217" s="5"/>
      <c r="CQ217" s="2"/>
      <c r="CR217" s="5"/>
      <c r="CS217" s="1"/>
      <c r="CT217" s="5"/>
      <c r="CU217" s="2"/>
      <c r="CV217" s="5"/>
      <c r="CW217" s="2"/>
      <c r="CX217" s="5"/>
      <c r="CY217" s="2"/>
      <c r="CZ217" s="5"/>
      <c r="DA217" s="2"/>
      <c r="DB217" s="5"/>
      <c r="DC217" s="2"/>
      <c r="DD217" s="5"/>
      <c r="DE217" s="2"/>
      <c r="DF217" s="5"/>
      <c r="DG217" s="2"/>
      <c r="DH217" s="5"/>
      <c r="DI217" s="2"/>
      <c r="DJ217" s="5"/>
      <c r="DK217" s="2"/>
      <c r="DL217" s="5"/>
      <c r="DM217" s="2"/>
      <c r="DN217" s="5"/>
      <c r="DO217" s="35"/>
      <c r="DP217" s="2"/>
      <c r="DQ217" s="2"/>
      <c r="DR217" s="2"/>
      <c r="DS217" s="2"/>
      <c r="DT217" s="5"/>
      <c r="DU217" s="1"/>
      <c r="DV217" s="2"/>
      <c r="DW217" s="2"/>
      <c r="DX217" s="2"/>
      <c r="DY217" s="2"/>
      <c r="DZ217" s="5"/>
      <c r="EA217" s="2"/>
      <c r="EB217" s="2"/>
      <c r="EC217" s="2"/>
      <c r="ED217" s="2"/>
      <c r="EE217" s="2"/>
      <c r="EF217" s="2"/>
      <c r="EG217" s="2"/>
      <c r="EH217" s="2"/>
      <c r="EI217" s="2"/>
      <c r="EJ217" s="2"/>
      <c r="EK217" s="2"/>
      <c r="EL217" s="5"/>
      <c r="EM217" s="2"/>
      <c r="EN217" s="2"/>
      <c r="EO217" s="2"/>
      <c r="EP217" s="2"/>
      <c r="EQ217" s="2"/>
      <c r="ER217" s="24"/>
      <c r="ES217" s="796"/>
      <c r="ET217" s="24"/>
      <c r="EU217" s="290"/>
      <c r="EV217" s="290"/>
      <c r="EW217" s="24"/>
    </row>
    <row r="218" spans="1:153" x14ac:dyDescent="0.25">
      <c r="A218" s="46">
        <v>0</v>
      </c>
      <c r="B218" s="263" t="s">
        <v>2571</v>
      </c>
      <c r="C218" s="263" t="s">
        <v>2571</v>
      </c>
      <c r="D218" s="54" t="s">
        <v>2315</v>
      </c>
      <c r="E218" s="54" t="s">
        <v>490</v>
      </c>
      <c r="F218" s="12"/>
      <c r="G218" s="12"/>
      <c r="H218" s="454"/>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5"/>
      <c r="AS218" s="27"/>
      <c r="AT218" s="5"/>
      <c r="AU218" s="27"/>
      <c r="AV218" s="5"/>
      <c r="AW218" s="2"/>
      <c r="AX218" s="5"/>
      <c r="AY218" s="2"/>
      <c r="AZ218" s="5"/>
      <c r="BA218" s="1"/>
      <c r="BB218" s="5"/>
      <c r="BC218" s="1"/>
      <c r="BD218" s="5"/>
      <c r="BE218" s="1"/>
      <c r="BF218" s="5"/>
      <c r="BG218" s="1"/>
      <c r="BH218" s="5"/>
      <c r="BI218" s="1"/>
      <c r="BJ218" s="5"/>
      <c r="BK218" s="2"/>
      <c r="BL218" s="5"/>
      <c r="BM218" s="2"/>
      <c r="BN218" s="5"/>
      <c r="BO218" s="2"/>
      <c r="BP218" s="5"/>
      <c r="BQ218" s="2"/>
      <c r="BR218" s="5"/>
      <c r="BS218" s="2"/>
      <c r="BT218" s="2"/>
      <c r="BU218" s="2"/>
      <c r="BV218" s="2"/>
      <c r="BW218" s="2"/>
      <c r="BX218" s="2"/>
      <c r="BY218" s="2"/>
      <c r="BZ218" s="5"/>
      <c r="CA218" s="2"/>
      <c r="CB218" s="5"/>
      <c r="CC218" s="2"/>
      <c r="CD218" s="5"/>
      <c r="CE218" s="2"/>
      <c r="CF218" s="5"/>
      <c r="CG218" s="2"/>
      <c r="CH218" s="5"/>
      <c r="CI218" s="1"/>
      <c r="CJ218" s="5"/>
      <c r="CK218" s="2"/>
      <c r="CL218" s="5"/>
      <c r="CM218" s="2"/>
      <c r="CN218" s="5"/>
      <c r="CO218" s="1"/>
      <c r="CP218" s="5"/>
      <c r="CQ218" s="2"/>
      <c r="CR218" s="5"/>
      <c r="CS218" s="1"/>
      <c r="CT218" s="5"/>
      <c r="CU218" s="2"/>
      <c r="CV218" s="5"/>
      <c r="CW218" s="2"/>
      <c r="CX218" s="5"/>
      <c r="CY218" s="2"/>
      <c r="CZ218" s="5"/>
      <c r="DA218" s="2"/>
      <c r="DB218" s="5"/>
      <c r="DC218" s="2"/>
      <c r="DD218" s="5"/>
      <c r="DE218" s="2"/>
      <c r="DF218" s="5"/>
      <c r="DG218" s="2"/>
      <c r="DH218" s="5"/>
      <c r="DI218" s="2"/>
      <c r="DJ218" s="5"/>
      <c r="DK218" s="2"/>
      <c r="DL218" s="5"/>
      <c r="DM218" s="2"/>
      <c r="DN218" s="5"/>
      <c r="DO218" s="35"/>
      <c r="DP218" s="2"/>
      <c r="DQ218" s="2"/>
      <c r="DR218" s="2"/>
      <c r="DS218" s="2"/>
      <c r="DT218" s="5"/>
      <c r="DU218" s="1"/>
      <c r="DV218" s="2"/>
      <c r="DW218" s="2"/>
      <c r="DX218" s="2"/>
      <c r="DY218" s="2"/>
      <c r="DZ218" s="5"/>
      <c r="EA218" s="2"/>
      <c r="EB218" s="2"/>
      <c r="EC218" s="2"/>
      <c r="ED218" s="2"/>
      <c r="EE218" s="2"/>
      <c r="EF218" s="2"/>
      <c r="EG218" s="2"/>
      <c r="EH218" s="2"/>
      <c r="EI218" s="2"/>
      <c r="EJ218" s="2"/>
      <c r="EK218" s="2"/>
      <c r="EL218" s="5"/>
      <c r="EM218" s="2"/>
      <c r="EN218" s="2"/>
      <c r="EO218" s="2"/>
      <c r="EP218" s="2"/>
      <c r="EQ218" s="2"/>
      <c r="ER218" s="24"/>
      <c r="ES218" s="796"/>
      <c r="ET218" s="24"/>
      <c r="EU218" s="290"/>
      <c r="EV218" s="290"/>
      <c r="EW218" s="24"/>
    </row>
    <row r="219" spans="1:153" x14ac:dyDescent="0.25">
      <c r="A219" s="46">
        <v>0</v>
      </c>
      <c r="B219" s="263" t="s">
        <v>2639</v>
      </c>
      <c r="C219" s="263" t="s">
        <v>2639</v>
      </c>
      <c r="D219" s="54" t="s">
        <v>316</v>
      </c>
      <c r="E219" s="54" t="s">
        <v>317</v>
      </c>
      <c r="F219" s="12"/>
      <c r="G219" s="12"/>
      <c r="H219" s="454"/>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5"/>
      <c r="AS219" s="27"/>
      <c r="AT219" s="5"/>
      <c r="AU219" s="27"/>
      <c r="AV219" s="5"/>
      <c r="AW219" s="2"/>
      <c r="AX219" s="5"/>
      <c r="AY219" s="2"/>
      <c r="AZ219" s="5"/>
      <c r="BA219" s="1"/>
      <c r="BB219" s="5"/>
      <c r="BC219" s="1"/>
      <c r="BD219" s="5"/>
      <c r="BE219" s="1"/>
      <c r="BF219" s="5"/>
      <c r="BG219" s="1"/>
      <c r="BH219" s="5"/>
      <c r="BI219" s="1"/>
      <c r="BJ219" s="5"/>
      <c r="BK219" s="2"/>
      <c r="BL219" s="5"/>
      <c r="BM219" s="2"/>
      <c r="BN219" s="5"/>
      <c r="BO219" s="2"/>
      <c r="BP219" s="5"/>
      <c r="BQ219" s="2"/>
      <c r="BR219" s="5"/>
      <c r="BS219" s="2"/>
      <c r="BT219" s="2"/>
      <c r="BU219" s="2"/>
      <c r="BV219" s="2"/>
      <c r="BW219" s="2"/>
      <c r="BX219" s="2"/>
      <c r="BY219" s="2"/>
      <c r="BZ219" s="5"/>
      <c r="CA219" s="2"/>
      <c r="CB219" s="5"/>
      <c r="CC219" s="2"/>
      <c r="CD219" s="5"/>
      <c r="CE219" s="2"/>
      <c r="CF219" s="5"/>
      <c r="CG219" s="2"/>
      <c r="CH219" s="5"/>
      <c r="CI219" s="1"/>
      <c r="CJ219" s="5"/>
      <c r="CK219" s="2"/>
      <c r="CL219" s="5"/>
      <c r="CM219" s="2"/>
      <c r="CN219" s="5"/>
      <c r="CO219" s="1"/>
      <c r="CP219" s="5"/>
      <c r="CQ219" s="2"/>
      <c r="CR219" s="5"/>
      <c r="CS219" s="1"/>
      <c r="CT219" s="5"/>
      <c r="CU219" s="2"/>
      <c r="CV219" s="5"/>
      <c r="CW219" s="2"/>
      <c r="CX219" s="5"/>
      <c r="CY219" s="2"/>
      <c r="CZ219" s="5"/>
      <c r="DA219" s="2"/>
      <c r="DB219" s="5"/>
      <c r="DC219" s="2"/>
      <c r="DD219" s="5"/>
      <c r="DE219" s="2"/>
      <c r="DF219" s="5"/>
      <c r="DG219" s="2"/>
      <c r="DH219" s="5"/>
      <c r="DI219" s="2"/>
      <c r="DJ219" s="5"/>
      <c r="DK219" s="2"/>
      <c r="DL219" s="5"/>
      <c r="DM219" s="2"/>
      <c r="DN219" s="5"/>
      <c r="DO219" s="35"/>
      <c r="DP219" s="2"/>
      <c r="DQ219" s="2"/>
      <c r="DR219" s="2"/>
      <c r="DS219" s="2"/>
      <c r="DT219" s="5"/>
      <c r="DU219" s="1"/>
      <c r="DV219" s="2"/>
      <c r="DW219" s="2"/>
      <c r="DX219" s="2"/>
      <c r="DY219" s="2"/>
      <c r="DZ219" s="5"/>
      <c r="EA219" s="2"/>
      <c r="EB219" s="2"/>
      <c r="EC219" s="2"/>
      <c r="ED219" s="2"/>
      <c r="EE219" s="2"/>
      <c r="EF219" s="2"/>
      <c r="EG219" s="2"/>
      <c r="EH219" s="2"/>
      <c r="EI219" s="2"/>
      <c r="EJ219" s="2"/>
      <c r="EK219" s="2"/>
      <c r="EL219" s="5"/>
      <c r="EM219" s="2"/>
      <c r="EN219" s="2"/>
      <c r="EO219" s="2"/>
      <c r="EP219" s="2"/>
      <c r="EQ219" s="2"/>
      <c r="ER219" s="24"/>
      <c r="ES219" s="796"/>
      <c r="ET219" s="24"/>
      <c r="EU219" s="290"/>
      <c r="EV219" s="290"/>
      <c r="EW219" s="24"/>
    </row>
    <row r="220" spans="1:153" x14ac:dyDescent="0.25">
      <c r="A220" s="46">
        <v>0</v>
      </c>
      <c r="B220" s="263" t="s">
        <v>78</v>
      </c>
      <c r="C220" s="263" t="s">
        <v>78</v>
      </c>
      <c r="D220" s="54" t="s">
        <v>1963</v>
      </c>
      <c r="E220" s="54" t="s">
        <v>1797</v>
      </c>
      <c r="F220" s="12"/>
      <c r="G220" s="12"/>
      <c r="H220" s="454"/>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5"/>
      <c r="AS220" s="27"/>
      <c r="AT220" s="5"/>
      <c r="AU220" s="27"/>
      <c r="AV220" s="5"/>
      <c r="AW220" s="27"/>
      <c r="AX220" s="5"/>
      <c r="AY220" s="2"/>
      <c r="AZ220" s="5"/>
      <c r="BA220" s="1"/>
      <c r="BB220" s="5"/>
      <c r="BC220" s="1"/>
      <c r="BD220" s="5"/>
      <c r="BE220" s="1"/>
      <c r="BF220" s="5"/>
      <c r="BG220" s="1"/>
      <c r="BH220" s="5"/>
      <c r="BI220" s="1"/>
      <c r="BJ220" s="5"/>
      <c r="BK220" s="2"/>
      <c r="BL220" s="5"/>
      <c r="BM220" s="2"/>
      <c r="BN220" s="5"/>
      <c r="BO220" s="2"/>
      <c r="BP220" s="5"/>
      <c r="BQ220" s="2"/>
      <c r="BR220" s="5"/>
      <c r="BS220" s="2"/>
      <c r="BT220" s="2"/>
      <c r="BU220" s="2"/>
      <c r="BV220" s="2"/>
      <c r="BW220" s="2"/>
      <c r="BX220" s="2"/>
      <c r="BY220" s="2"/>
      <c r="BZ220" s="5"/>
      <c r="CA220" s="2"/>
      <c r="CB220" s="5"/>
      <c r="CC220" s="2"/>
      <c r="CD220" s="5"/>
      <c r="CE220" s="2"/>
      <c r="CF220" s="5"/>
      <c r="CG220" s="2"/>
      <c r="CH220" s="5"/>
      <c r="CI220" s="1"/>
      <c r="CJ220" s="5"/>
      <c r="CK220" s="2"/>
      <c r="CL220" s="5"/>
      <c r="CM220" s="2"/>
      <c r="CN220" s="5"/>
      <c r="CO220" s="1"/>
      <c r="CP220" s="5"/>
      <c r="CQ220" s="2"/>
      <c r="CR220" s="5"/>
      <c r="CS220" s="1"/>
      <c r="CT220" s="5"/>
      <c r="CU220" s="2"/>
      <c r="CV220" s="5"/>
      <c r="CW220" s="2"/>
      <c r="CX220" s="5"/>
      <c r="CY220" s="2"/>
      <c r="CZ220" s="5"/>
      <c r="DA220" s="2"/>
      <c r="DB220" s="5"/>
      <c r="DC220" s="2"/>
      <c r="DD220" s="5"/>
      <c r="DE220" s="2"/>
      <c r="DF220" s="5"/>
      <c r="DG220" s="2"/>
      <c r="DH220" s="5"/>
      <c r="DI220" s="2"/>
      <c r="DJ220" s="5"/>
      <c r="DK220" s="2"/>
      <c r="DL220" s="5"/>
      <c r="DM220" s="2"/>
      <c r="DN220" s="5"/>
      <c r="DO220" s="35"/>
      <c r="DP220" s="2"/>
      <c r="DQ220" s="2"/>
      <c r="DR220" s="2"/>
      <c r="DS220" s="2"/>
      <c r="DT220" s="5"/>
      <c r="DU220" s="1"/>
      <c r="DV220" s="2"/>
      <c r="DW220" s="2"/>
      <c r="DX220" s="2"/>
      <c r="DY220" s="2"/>
      <c r="DZ220" s="5"/>
      <c r="EA220" s="2"/>
      <c r="EB220" s="2"/>
      <c r="EC220" s="2"/>
      <c r="ED220" s="2"/>
      <c r="EE220" s="2"/>
      <c r="EF220" s="2"/>
      <c r="EG220" s="2"/>
      <c r="EH220" s="2"/>
      <c r="EI220" s="2"/>
      <c r="EJ220" s="2"/>
      <c r="EK220" s="2"/>
      <c r="EL220" s="5"/>
      <c r="EM220" s="2"/>
      <c r="EN220" s="2"/>
      <c r="EO220" s="2"/>
      <c r="EP220" s="2"/>
      <c r="EQ220" s="2"/>
      <c r="ER220" s="24"/>
      <c r="ES220" s="796"/>
      <c r="ET220" s="24"/>
      <c r="EU220" s="290"/>
      <c r="EV220" s="290"/>
      <c r="EW220" s="24"/>
    </row>
    <row r="221" spans="1:153" x14ac:dyDescent="0.25">
      <c r="A221" s="46">
        <v>0</v>
      </c>
      <c r="B221" s="263" t="s">
        <v>1722</v>
      </c>
      <c r="C221" s="263" t="s">
        <v>1722</v>
      </c>
      <c r="D221" s="54" t="s">
        <v>488</v>
      </c>
      <c r="E221" s="54" t="s">
        <v>847</v>
      </c>
      <c r="F221" s="12"/>
      <c r="G221" s="12"/>
      <c r="H221" s="454"/>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5"/>
      <c r="AS221" s="27"/>
      <c r="AT221" s="5"/>
      <c r="AU221" s="27"/>
      <c r="AV221" s="5"/>
      <c r="AW221" s="2"/>
      <c r="AX221" s="5"/>
      <c r="AY221" s="2"/>
      <c r="AZ221" s="5"/>
      <c r="BA221" s="1"/>
      <c r="BB221" s="5"/>
      <c r="BC221" s="1"/>
      <c r="BD221" s="5"/>
      <c r="BE221" s="1"/>
      <c r="BF221" s="5"/>
      <c r="BG221" s="1"/>
      <c r="BH221" s="5"/>
      <c r="BI221" s="1"/>
      <c r="BJ221" s="5"/>
      <c r="BK221" s="2"/>
      <c r="BL221" s="5"/>
      <c r="BM221" s="2"/>
      <c r="BN221" s="5"/>
      <c r="BO221" s="2"/>
      <c r="BP221" s="5"/>
      <c r="BQ221" s="2"/>
      <c r="BR221" s="5"/>
      <c r="BS221" s="2"/>
      <c r="BT221" s="2"/>
      <c r="BU221" s="2"/>
      <c r="BV221" s="2"/>
      <c r="BW221" s="2"/>
      <c r="BX221" s="2"/>
      <c r="BY221" s="2"/>
      <c r="BZ221" s="5"/>
      <c r="CA221" s="2"/>
      <c r="CB221" s="5"/>
      <c r="CC221" s="2"/>
      <c r="CD221" s="5"/>
      <c r="CE221" s="2"/>
      <c r="CF221" s="5"/>
      <c r="CG221" s="2"/>
      <c r="CH221" s="5"/>
      <c r="CI221" s="1"/>
      <c r="CJ221" s="5"/>
      <c r="CK221" s="2"/>
      <c r="CL221" s="5"/>
      <c r="CM221" s="2"/>
      <c r="CN221" s="5"/>
      <c r="CO221" s="1"/>
      <c r="CP221" s="5"/>
      <c r="CQ221" s="2"/>
      <c r="CR221" s="5"/>
      <c r="CS221" s="1"/>
      <c r="CT221" s="5"/>
      <c r="CU221" s="2"/>
      <c r="CV221" s="5"/>
      <c r="CW221" s="2"/>
      <c r="CX221" s="5"/>
      <c r="CY221" s="2"/>
      <c r="CZ221" s="5"/>
      <c r="DA221" s="2"/>
      <c r="DB221" s="5"/>
      <c r="DC221" s="2"/>
      <c r="DD221" s="5"/>
      <c r="DE221" s="2"/>
      <c r="DF221" s="5"/>
      <c r="DG221" s="2"/>
      <c r="DH221" s="5"/>
      <c r="DI221" s="2"/>
      <c r="DJ221" s="5"/>
      <c r="DK221" s="2"/>
      <c r="DL221" s="5"/>
      <c r="DM221" s="2"/>
      <c r="DN221" s="5"/>
      <c r="DO221" s="35"/>
      <c r="DP221" s="2"/>
      <c r="DQ221" s="2"/>
      <c r="DR221" s="2"/>
      <c r="DS221" s="2"/>
      <c r="DT221" s="5"/>
      <c r="DU221" s="1"/>
      <c r="DV221" s="2"/>
      <c r="DW221" s="2"/>
      <c r="DX221" s="2"/>
      <c r="DY221" s="2"/>
      <c r="DZ221" s="5"/>
      <c r="EA221" s="2"/>
      <c r="EB221" s="2"/>
      <c r="EC221" s="2"/>
      <c r="ED221" s="2"/>
      <c r="EE221" s="2"/>
      <c r="EF221" s="2"/>
      <c r="EG221" s="2"/>
      <c r="EH221" s="2"/>
      <c r="EI221" s="2"/>
      <c r="EJ221" s="2"/>
      <c r="EK221" s="2"/>
      <c r="EL221" s="5"/>
      <c r="EM221" s="2"/>
      <c r="EN221" s="2"/>
      <c r="EO221" s="2"/>
      <c r="EP221" s="2"/>
      <c r="EQ221" s="2"/>
      <c r="ER221" s="24"/>
      <c r="ES221" s="796"/>
      <c r="ET221" s="24"/>
      <c r="EU221" s="290"/>
      <c r="EV221" s="290"/>
      <c r="EW221" s="24"/>
    </row>
    <row r="222" spans="1:153" x14ac:dyDescent="0.25">
      <c r="A222" s="46">
        <v>0</v>
      </c>
      <c r="B222" s="263" t="s">
        <v>1837</v>
      </c>
      <c r="C222" s="263" t="s">
        <v>1964</v>
      </c>
      <c r="D222" s="687" t="s">
        <v>2384</v>
      </c>
      <c r="E222" s="322" t="s">
        <v>2007</v>
      </c>
      <c r="F222" s="12"/>
      <c r="G222" s="12"/>
      <c r="H222" s="454"/>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5"/>
      <c r="AS222" s="21"/>
      <c r="AT222" s="5"/>
      <c r="AU222" s="21"/>
      <c r="AV222" s="5"/>
      <c r="AW222" s="2"/>
      <c r="AX222" s="5"/>
      <c r="AY222" s="21"/>
      <c r="AZ222" s="5"/>
      <c r="BA222" s="2"/>
      <c r="BB222" s="5"/>
      <c r="BC222" s="2"/>
      <c r="BD222" s="5"/>
      <c r="BE222" s="2"/>
      <c r="BF222" s="5"/>
      <c r="BG222" s="2"/>
      <c r="BH222" s="5"/>
      <c r="BI222" s="2"/>
      <c r="BJ222" s="5"/>
      <c r="BK222" s="2"/>
      <c r="BL222" s="5"/>
      <c r="BM222" s="2"/>
      <c r="BN222" s="5"/>
      <c r="BO222" s="2"/>
      <c r="BP222" s="5"/>
      <c r="BQ222" s="2"/>
      <c r="BR222" s="5"/>
      <c r="BS222" s="2"/>
      <c r="BT222" s="2"/>
      <c r="BU222" s="2"/>
      <c r="BV222" s="2"/>
      <c r="BW222" s="2"/>
      <c r="BX222" s="2"/>
      <c r="BY222" s="2"/>
      <c r="BZ222" s="5"/>
      <c r="CA222" s="2"/>
      <c r="CB222" s="5"/>
      <c r="CC222" s="2"/>
      <c r="CD222" s="5"/>
      <c r="CE222" s="2"/>
      <c r="CF222" s="5"/>
      <c r="CG222" s="2"/>
      <c r="CH222" s="5"/>
      <c r="CI222" s="2"/>
      <c r="CJ222" s="5"/>
      <c r="CK222" s="2"/>
      <c r="CL222" s="5"/>
      <c r="CM222" s="2"/>
      <c r="CN222" s="5"/>
      <c r="CO222" s="2"/>
      <c r="CP222" s="5"/>
      <c r="CQ222" s="2"/>
      <c r="CR222" s="5"/>
      <c r="CS222" s="2"/>
      <c r="CT222" s="5"/>
      <c r="CU222" s="2"/>
      <c r="CV222" s="5"/>
      <c r="CW222" s="2"/>
      <c r="CX222" s="5"/>
      <c r="CY222" s="2"/>
      <c r="CZ222" s="5"/>
      <c r="DA222" s="2"/>
      <c r="DB222" s="5"/>
      <c r="DC222" s="2"/>
      <c r="DD222" s="5"/>
      <c r="DE222" s="2"/>
      <c r="DF222" s="5"/>
      <c r="DG222" s="21"/>
      <c r="DH222" s="5"/>
      <c r="DI222" s="2"/>
      <c r="DJ222" s="5"/>
      <c r="DK222" s="35"/>
      <c r="DL222" s="5"/>
      <c r="DM222" s="35"/>
      <c r="DN222" s="5"/>
      <c r="DO222" s="2"/>
      <c r="DP222" s="2"/>
      <c r="DQ222" s="2"/>
      <c r="DR222" s="2"/>
      <c r="DS222" s="2"/>
      <c r="DT222" s="5"/>
      <c r="DU222" s="2"/>
      <c r="DV222" s="2"/>
      <c r="DW222" s="2"/>
      <c r="DX222" s="2"/>
      <c r="DY222" s="2"/>
      <c r="DZ222" s="5"/>
      <c r="EA222" s="2"/>
      <c r="EB222" s="2"/>
      <c r="EC222" s="2"/>
      <c r="ED222" s="2"/>
      <c r="EE222" s="2"/>
      <c r="EF222" s="2"/>
      <c r="EG222" s="2"/>
      <c r="EH222" s="2"/>
      <c r="EI222" s="2"/>
      <c r="EJ222" s="2"/>
      <c r="EK222" s="2"/>
      <c r="EL222" s="5"/>
      <c r="EM222" s="1"/>
      <c r="EN222" s="2"/>
      <c r="EO222" s="2"/>
      <c r="EP222" s="2"/>
      <c r="EQ222" s="81"/>
      <c r="ER222" s="24"/>
      <c r="ES222" s="796"/>
      <c r="ET222" s="24"/>
      <c r="EU222" s="290" t="e">
        <f>SUM(DO222:EK222)+BI222+SUMIF(#REF!,1,AS222:AX222)</f>
        <v>#REF!</v>
      </c>
      <c r="EV222" s="290" t="e">
        <f>SUM(DO222:EK222)+SUMIF(#REF!,1,AS222:AX222)+SUMIF(#REF!,1,BC222:BH222)+IF(IDENT!$R$19="NON",SUM('3-SA'!BA222:BB222),0)+IF(IDENT!$R$20="NON",SUM('3-SA'!CA222:CB222,'3-SA'!DA222:DL222),0)+IF(IDENT!$R$21="NON",SUM('3-SA'!BM222:BZ222),0)</f>
        <v>#REF!</v>
      </c>
      <c r="EW222" s="24"/>
    </row>
    <row r="223" spans="1:153" ht="20.399999999999999" x14ac:dyDescent="0.25">
      <c r="A223" s="46"/>
      <c r="B223" s="263" t="s">
        <v>2571</v>
      </c>
      <c r="C223" s="263" t="s">
        <v>2571</v>
      </c>
      <c r="D223" s="305" t="s">
        <v>2533</v>
      </c>
      <c r="E223" s="54" t="s">
        <v>2534</v>
      </c>
      <c r="F223" s="12"/>
      <c r="G223" s="12"/>
      <c r="H223" s="454"/>
      <c r="I223" s="1"/>
      <c r="J223" s="1"/>
      <c r="K223" s="1"/>
      <c r="L223" s="1"/>
      <c r="M223" s="1"/>
      <c r="N223" s="1"/>
      <c r="O223" s="1"/>
      <c r="P223" s="1"/>
      <c r="Q223" s="1"/>
      <c r="R223" s="1"/>
      <c r="S223" s="1"/>
      <c r="T223" s="1"/>
      <c r="U223" s="1"/>
      <c r="V223" s="1"/>
      <c r="W223" s="1"/>
      <c r="X223" s="1"/>
      <c r="Y223" s="1"/>
      <c r="Z223" s="1"/>
      <c r="AA223" s="1"/>
      <c r="AB223" s="1"/>
      <c r="AC223" s="1"/>
      <c r="AD223" s="2"/>
      <c r="AE223" s="1"/>
      <c r="AF223" s="1"/>
      <c r="AG223" s="1"/>
      <c r="AH223" s="1"/>
      <c r="AI223" s="1"/>
      <c r="AJ223" s="1"/>
      <c r="AK223" s="1"/>
      <c r="AL223" s="1"/>
      <c r="AM223" s="1"/>
      <c r="AN223" s="1"/>
      <c r="AO223" s="1"/>
      <c r="AP223" s="2"/>
      <c r="AQ223" s="2"/>
      <c r="AR223" s="5"/>
      <c r="AS223" s="27"/>
      <c r="AT223" s="5"/>
      <c r="AU223" s="27"/>
      <c r="AV223" s="5"/>
      <c r="AW223" s="2"/>
      <c r="AX223" s="5"/>
      <c r="AY223" s="27"/>
      <c r="AZ223" s="5"/>
      <c r="BA223" s="1"/>
      <c r="BB223" s="5"/>
      <c r="BC223" s="1"/>
      <c r="BD223" s="5"/>
      <c r="BE223" s="1"/>
      <c r="BF223" s="5"/>
      <c r="BG223" s="1"/>
      <c r="BH223" s="5"/>
      <c r="BI223" s="27"/>
      <c r="BJ223" s="5"/>
      <c r="BK223" s="1"/>
      <c r="BL223" s="5"/>
      <c r="BM223" s="1"/>
      <c r="BN223" s="5"/>
      <c r="BO223" s="1"/>
      <c r="BP223" s="5"/>
      <c r="BQ223" s="1"/>
      <c r="BR223" s="5"/>
      <c r="BS223" s="2"/>
      <c r="BT223" s="1"/>
      <c r="BU223" s="1"/>
      <c r="BV223" s="2"/>
      <c r="BW223" s="1"/>
      <c r="BX223" s="1"/>
      <c r="BY223" s="2"/>
      <c r="BZ223" s="5"/>
      <c r="CA223" s="1"/>
      <c r="CB223" s="5"/>
      <c r="CC223" s="1"/>
      <c r="CD223" s="5"/>
      <c r="CE223" s="1"/>
      <c r="CF223" s="5"/>
      <c r="CG223" s="1"/>
      <c r="CH223" s="5"/>
      <c r="CI223" s="1"/>
      <c r="CJ223" s="5"/>
      <c r="CK223" s="2"/>
      <c r="CL223" s="5"/>
      <c r="CM223" s="2"/>
      <c r="CN223" s="5"/>
      <c r="CO223" s="1"/>
      <c r="CP223" s="5"/>
      <c r="CQ223" s="2"/>
      <c r="CR223" s="5"/>
      <c r="CS223" s="1"/>
      <c r="CT223" s="5"/>
      <c r="CU223" s="1"/>
      <c r="CV223" s="5"/>
      <c r="CW223" s="1"/>
      <c r="CX223" s="5"/>
      <c r="CY223" s="2"/>
      <c r="CZ223" s="5"/>
      <c r="DA223" s="1"/>
      <c r="DB223" s="5"/>
      <c r="DC223" s="1"/>
      <c r="DD223" s="5"/>
      <c r="DE223" s="1"/>
      <c r="DF223" s="5"/>
      <c r="DG223" s="27"/>
      <c r="DH223" s="5"/>
      <c r="DI223" s="2"/>
      <c r="DJ223" s="5"/>
      <c r="DK223" s="47"/>
      <c r="DL223" s="5"/>
      <c r="DM223" s="47"/>
      <c r="DN223" s="5"/>
      <c r="DO223" s="2"/>
      <c r="DP223" s="1"/>
      <c r="DQ223" s="1"/>
      <c r="DR223" s="1"/>
      <c r="DS223" s="1"/>
      <c r="DT223" s="5"/>
      <c r="DU223" s="1"/>
      <c r="DV223" s="1"/>
      <c r="DW223" s="1"/>
      <c r="DX223" s="1"/>
      <c r="DY223" s="1"/>
      <c r="DZ223" s="5"/>
      <c r="EA223" s="47"/>
      <c r="EB223" s="1"/>
      <c r="EC223" s="1"/>
      <c r="ED223" s="1"/>
      <c r="EE223" s="1"/>
      <c r="EF223" s="1"/>
      <c r="EG223" s="1"/>
      <c r="EH223" s="1"/>
      <c r="EI223" s="1"/>
      <c r="EJ223" s="1"/>
      <c r="EK223" s="1"/>
      <c r="EL223" s="5"/>
      <c r="EM223" s="1"/>
      <c r="EN223" s="2"/>
      <c r="EO223" s="2"/>
      <c r="EP223" s="2"/>
      <c r="EQ223" s="2"/>
      <c r="ER223" s="24"/>
      <c r="ES223" s="796"/>
      <c r="ET223" s="24"/>
      <c r="EU223" s="290" t="e">
        <f>SUM(DO223:EK223)+BI223+SUMIF(#REF!,1,AS223:AX223)</f>
        <v>#REF!</v>
      </c>
      <c r="EV223" s="290" t="e">
        <f>SUM(DO223:EK223)+SUMIF(#REF!,1,AS223:AX223)+SUMIF(#REF!,1,BC223:BH223)+IF(IDENT!$R$19="NON",SUM('3-SA'!BA223:BB223),0)+IF(IDENT!$R$20="NON",SUM('3-SA'!CA223:CB223,'3-SA'!DA223:DL223),0)+IF(IDENT!$R$21="NON",SUM('3-SA'!BM223:BZ223),0)</f>
        <v>#REF!</v>
      </c>
      <c r="EW223" s="24"/>
    </row>
    <row r="224" spans="1:153" ht="20.399999999999999" x14ac:dyDescent="0.25">
      <c r="A224" s="46"/>
      <c r="B224" s="263" t="s">
        <v>2639</v>
      </c>
      <c r="C224" s="263" t="s">
        <v>2639</v>
      </c>
      <c r="D224" s="305" t="s">
        <v>1166</v>
      </c>
      <c r="E224" s="54" t="s">
        <v>646</v>
      </c>
      <c r="F224" s="12"/>
      <c r="G224" s="12"/>
      <c r="H224" s="454"/>
      <c r="I224" s="1"/>
      <c r="J224" s="1"/>
      <c r="K224" s="1"/>
      <c r="L224" s="1"/>
      <c r="M224" s="1"/>
      <c r="N224" s="1"/>
      <c r="O224" s="1"/>
      <c r="P224" s="1"/>
      <c r="Q224" s="1"/>
      <c r="R224" s="1"/>
      <c r="S224" s="1"/>
      <c r="T224" s="1"/>
      <c r="U224" s="1"/>
      <c r="V224" s="1"/>
      <c r="W224" s="1"/>
      <c r="X224" s="1"/>
      <c r="Y224" s="1"/>
      <c r="Z224" s="1"/>
      <c r="AA224" s="1"/>
      <c r="AB224" s="1"/>
      <c r="AC224" s="1"/>
      <c r="AD224" s="2"/>
      <c r="AE224" s="1"/>
      <c r="AF224" s="1"/>
      <c r="AG224" s="1"/>
      <c r="AH224" s="1"/>
      <c r="AI224" s="1"/>
      <c r="AJ224" s="1"/>
      <c r="AK224" s="1"/>
      <c r="AL224" s="1"/>
      <c r="AM224" s="1"/>
      <c r="AN224" s="1"/>
      <c r="AO224" s="1"/>
      <c r="AP224" s="2"/>
      <c r="AQ224" s="2"/>
      <c r="AR224" s="5"/>
      <c r="AS224" s="27"/>
      <c r="AT224" s="5"/>
      <c r="AU224" s="27"/>
      <c r="AV224" s="5"/>
      <c r="AW224" s="2"/>
      <c r="AX224" s="7"/>
      <c r="AY224" s="27"/>
      <c r="AZ224" s="7"/>
      <c r="BA224" s="1"/>
      <c r="BB224" s="7"/>
      <c r="BC224" s="1"/>
      <c r="BD224" s="7"/>
      <c r="BE224" s="1"/>
      <c r="BF224" s="7"/>
      <c r="BG224" s="1"/>
      <c r="BH224" s="7"/>
      <c r="BI224" s="1"/>
      <c r="BJ224" s="7"/>
      <c r="BK224" s="1"/>
      <c r="BL224" s="7"/>
      <c r="BM224" s="1"/>
      <c r="BN224" s="7"/>
      <c r="BO224" s="1"/>
      <c r="BP224" s="7"/>
      <c r="BQ224" s="1"/>
      <c r="BR224" s="7"/>
      <c r="BS224" s="1"/>
      <c r="BT224" s="1"/>
      <c r="BU224" s="1"/>
      <c r="BV224" s="1"/>
      <c r="BW224" s="1"/>
      <c r="BX224" s="1"/>
      <c r="BY224" s="2"/>
      <c r="BZ224" s="7"/>
      <c r="CA224" s="1"/>
      <c r="CB224" s="7"/>
      <c r="CC224" s="1"/>
      <c r="CD224" s="7"/>
      <c r="CE224" s="1"/>
      <c r="CF224" s="7"/>
      <c r="CG224" s="1"/>
      <c r="CH224" s="7"/>
      <c r="CI224" s="1"/>
      <c r="CJ224" s="7"/>
      <c r="CK224" s="2"/>
      <c r="CL224" s="7"/>
      <c r="CM224" s="2"/>
      <c r="CN224" s="7"/>
      <c r="CO224" s="1"/>
      <c r="CP224" s="7"/>
      <c r="CQ224" s="2"/>
      <c r="CR224" s="7"/>
      <c r="CS224" s="1"/>
      <c r="CT224" s="7"/>
      <c r="CU224" s="1"/>
      <c r="CV224" s="7"/>
      <c r="CW224" s="1"/>
      <c r="CX224" s="7"/>
      <c r="CY224" s="2"/>
      <c r="CZ224" s="7"/>
      <c r="DA224" s="1"/>
      <c r="DB224" s="7"/>
      <c r="DC224" s="1"/>
      <c r="DD224" s="7"/>
      <c r="DE224" s="21"/>
      <c r="DF224" s="7"/>
      <c r="DG224" s="21"/>
      <c r="DH224" s="7"/>
      <c r="DI224" s="2"/>
      <c r="DJ224" s="7"/>
      <c r="DK224" s="47"/>
      <c r="DL224" s="7"/>
      <c r="DM224" s="47"/>
      <c r="DN224" s="7"/>
      <c r="DO224" s="2"/>
      <c r="DP224" s="1"/>
      <c r="DQ224" s="1"/>
      <c r="DR224" s="1"/>
      <c r="DS224" s="1"/>
      <c r="DT224" s="7"/>
      <c r="DU224" s="1"/>
      <c r="DV224" s="1"/>
      <c r="DW224" s="1"/>
      <c r="DX224" s="1"/>
      <c r="DY224" s="1"/>
      <c r="DZ224" s="7"/>
      <c r="EA224" s="1"/>
      <c r="EB224" s="1"/>
      <c r="EC224" s="1"/>
      <c r="ED224" s="1"/>
      <c r="EE224" s="1"/>
      <c r="EF224" s="1"/>
      <c r="EG224" s="1"/>
      <c r="EH224" s="1"/>
      <c r="EI224" s="1"/>
      <c r="EJ224" s="1"/>
      <c r="EK224" s="1"/>
      <c r="EL224" s="7"/>
      <c r="EM224" s="1"/>
      <c r="EN224" s="2"/>
      <c r="EO224" s="2"/>
      <c r="EP224" s="2"/>
      <c r="EQ224" s="2"/>
      <c r="ER224" s="24"/>
      <c r="ES224" s="796"/>
      <c r="ET224" s="24"/>
      <c r="EU224" s="290" t="e">
        <f>SUM(DO224:EK224)+BI224+SUMIF(#REF!,1,AS224:AX224)</f>
        <v>#REF!</v>
      </c>
      <c r="EV224" s="290" t="e">
        <f>SUM(DO224:EK224)+SUMIF(#REF!,1,AS224:AX224)+SUMIF(#REF!,1,BC224:BH224)+IF(IDENT!$R$19="NON",SUM('3-SA'!BA224:BB224),0)+IF(IDENT!$R$20="NON",SUM('3-SA'!CA224:CB224,'3-SA'!DA224:DL224),0)+IF(IDENT!$R$21="NON",SUM('3-SA'!BM224:BZ224),0)</f>
        <v>#REF!</v>
      </c>
      <c r="EW224" s="24"/>
    </row>
    <row r="225" spans="1:153" ht="20.399999999999999" x14ac:dyDescent="0.25">
      <c r="A225" s="46"/>
      <c r="B225" s="263" t="s">
        <v>1722</v>
      </c>
      <c r="C225" s="263" t="s">
        <v>1722</v>
      </c>
      <c r="D225" s="305" t="s">
        <v>2359</v>
      </c>
      <c r="E225" s="54" t="s">
        <v>1950</v>
      </c>
      <c r="F225" s="12"/>
      <c r="G225" s="12"/>
      <c r="H225" s="454"/>
      <c r="I225" s="1"/>
      <c r="J225" s="1"/>
      <c r="K225" s="1"/>
      <c r="L225" s="1"/>
      <c r="M225" s="1"/>
      <c r="N225" s="1"/>
      <c r="O225" s="1"/>
      <c r="P225" s="1"/>
      <c r="Q225" s="1"/>
      <c r="R225" s="1"/>
      <c r="S225" s="1"/>
      <c r="T225" s="1"/>
      <c r="U225" s="1"/>
      <c r="V225" s="1"/>
      <c r="W225" s="1"/>
      <c r="X225" s="1"/>
      <c r="Y225" s="1"/>
      <c r="Z225" s="1"/>
      <c r="AA225" s="1"/>
      <c r="AB225" s="1"/>
      <c r="AC225" s="1"/>
      <c r="AD225" s="2"/>
      <c r="AE225" s="1"/>
      <c r="AF225" s="1"/>
      <c r="AG225" s="1"/>
      <c r="AH225" s="1"/>
      <c r="AI225" s="1"/>
      <c r="AJ225" s="1"/>
      <c r="AK225" s="1"/>
      <c r="AL225" s="1"/>
      <c r="AM225" s="1"/>
      <c r="AN225" s="1"/>
      <c r="AO225" s="1"/>
      <c r="AP225" s="2"/>
      <c r="AQ225" s="2"/>
      <c r="AR225" s="5"/>
      <c r="AS225" s="27"/>
      <c r="AT225" s="5"/>
      <c r="AU225" s="27"/>
      <c r="AV225" s="5"/>
      <c r="AW225" s="2"/>
      <c r="AX225" s="5"/>
      <c r="AY225" s="27"/>
      <c r="AZ225" s="5"/>
      <c r="BA225" s="47"/>
      <c r="BB225" s="5"/>
      <c r="BC225" s="47"/>
      <c r="BD225" s="5"/>
      <c r="BE225" s="1"/>
      <c r="BF225" s="5"/>
      <c r="BG225" s="1"/>
      <c r="BH225" s="5"/>
      <c r="BI225" s="1"/>
      <c r="BJ225" s="5"/>
      <c r="BK225" s="1"/>
      <c r="BL225" s="5"/>
      <c r="BM225" s="1"/>
      <c r="BN225" s="5"/>
      <c r="BO225" s="1"/>
      <c r="BP225" s="5"/>
      <c r="BQ225" s="1"/>
      <c r="BR225" s="5"/>
      <c r="BS225" s="2"/>
      <c r="BT225" s="1"/>
      <c r="BU225" s="1"/>
      <c r="BV225" s="2"/>
      <c r="BW225" s="1"/>
      <c r="BX225" s="1"/>
      <c r="BY225" s="2"/>
      <c r="BZ225" s="5"/>
      <c r="CA225" s="1"/>
      <c r="CB225" s="5"/>
      <c r="CC225" s="1"/>
      <c r="CD225" s="5"/>
      <c r="CE225" s="1"/>
      <c r="CF225" s="5"/>
      <c r="CG225" s="1"/>
      <c r="CH225" s="5"/>
      <c r="CI225" s="1"/>
      <c r="CJ225" s="5"/>
      <c r="CK225" s="2"/>
      <c r="CL225" s="5"/>
      <c r="CM225" s="2"/>
      <c r="CN225" s="5"/>
      <c r="CO225" s="1"/>
      <c r="CP225" s="5"/>
      <c r="CQ225" s="2"/>
      <c r="CR225" s="5"/>
      <c r="CS225" s="1"/>
      <c r="CT225" s="5"/>
      <c r="CU225" s="1"/>
      <c r="CV225" s="5"/>
      <c r="CW225" s="1"/>
      <c r="CX225" s="5"/>
      <c r="CY225" s="2"/>
      <c r="CZ225" s="5"/>
      <c r="DA225" s="1"/>
      <c r="DB225" s="5"/>
      <c r="DC225" s="1"/>
      <c r="DD225" s="5"/>
      <c r="DE225" s="1"/>
      <c r="DF225" s="5"/>
      <c r="DG225" s="27"/>
      <c r="DH225" s="5"/>
      <c r="DI225" s="2"/>
      <c r="DJ225" s="5"/>
      <c r="DK225" s="47"/>
      <c r="DL225" s="5"/>
      <c r="DM225" s="47"/>
      <c r="DN225" s="5"/>
      <c r="DO225" s="2"/>
      <c r="DP225" s="1"/>
      <c r="DQ225" s="1"/>
      <c r="DR225" s="1"/>
      <c r="DS225" s="1"/>
      <c r="DT225" s="5"/>
      <c r="DU225" s="1"/>
      <c r="DV225" s="1"/>
      <c r="DW225" s="1"/>
      <c r="DX225" s="1"/>
      <c r="DY225" s="1"/>
      <c r="DZ225" s="5"/>
      <c r="EA225" s="1"/>
      <c r="EB225" s="1"/>
      <c r="EC225" s="1"/>
      <c r="ED225" s="1"/>
      <c r="EE225" s="1"/>
      <c r="EF225" s="1"/>
      <c r="EG225" s="1"/>
      <c r="EH225" s="1"/>
      <c r="EI225" s="1"/>
      <c r="EJ225" s="1"/>
      <c r="EK225" s="1"/>
      <c r="EL225" s="5"/>
      <c r="EM225" s="1"/>
      <c r="EN225" s="2"/>
      <c r="EO225" s="2"/>
      <c r="EP225" s="2"/>
      <c r="EQ225" s="2"/>
      <c r="ER225" s="24"/>
      <c r="ES225" s="796"/>
      <c r="ET225" s="24"/>
      <c r="EU225" s="290" t="e">
        <f>SUM(DO225:EK225)+BI225+SUMIF(#REF!,1,AS225:AX225)</f>
        <v>#REF!</v>
      </c>
      <c r="EV225" s="290" t="e">
        <f>SUM(DO225:EK225)+SUMIF(#REF!,1,AS225:AX225)+SUMIF(#REF!,1,BC225:BH225)+IF(IDENT!$R$19="NON",SUM('3-SA'!BA225:BB225),0)+IF(IDENT!$R$20="NON",SUM('3-SA'!CA225:CB225,'3-SA'!DA225:DL225),0)+IF(IDENT!$R$21="NON",SUM('3-SA'!BM225:BZ225),0)</f>
        <v>#REF!</v>
      </c>
      <c r="EW225" s="24"/>
    </row>
    <row r="226" spans="1:153" ht="20.399999999999999" x14ac:dyDescent="0.25">
      <c r="A226" s="46"/>
      <c r="B226" s="263" t="s">
        <v>78</v>
      </c>
      <c r="C226" s="263" t="s">
        <v>78</v>
      </c>
      <c r="D226" s="305" t="s">
        <v>1059</v>
      </c>
      <c r="E226" s="54" t="s">
        <v>1217</v>
      </c>
      <c r="F226" s="12"/>
      <c r="G226" s="12"/>
      <c r="H226" s="454"/>
      <c r="I226" s="1"/>
      <c r="J226" s="1"/>
      <c r="K226" s="1"/>
      <c r="L226" s="1"/>
      <c r="M226" s="1"/>
      <c r="N226" s="1"/>
      <c r="O226" s="1"/>
      <c r="P226" s="1"/>
      <c r="Q226" s="1"/>
      <c r="R226" s="1"/>
      <c r="S226" s="1"/>
      <c r="T226" s="1"/>
      <c r="U226" s="1"/>
      <c r="V226" s="1"/>
      <c r="W226" s="1"/>
      <c r="X226" s="1"/>
      <c r="Y226" s="1"/>
      <c r="Z226" s="1"/>
      <c r="AA226" s="1"/>
      <c r="AB226" s="1"/>
      <c r="AC226" s="1"/>
      <c r="AD226" s="2"/>
      <c r="AE226" s="1"/>
      <c r="AF226" s="1"/>
      <c r="AG226" s="1"/>
      <c r="AH226" s="1"/>
      <c r="AI226" s="1"/>
      <c r="AJ226" s="1"/>
      <c r="AK226" s="1"/>
      <c r="AL226" s="1"/>
      <c r="AM226" s="1"/>
      <c r="AN226" s="1"/>
      <c r="AO226" s="1"/>
      <c r="AP226" s="2"/>
      <c r="AQ226" s="2"/>
      <c r="AR226" s="5"/>
      <c r="AS226" s="27"/>
      <c r="AT226" s="5"/>
      <c r="AU226" s="27"/>
      <c r="AV226" s="5"/>
      <c r="AW226" s="2"/>
      <c r="AX226" s="5"/>
      <c r="AY226" s="27"/>
      <c r="AZ226" s="5"/>
      <c r="BA226" s="47"/>
      <c r="BB226" s="5"/>
      <c r="BC226" s="47"/>
      <c r="BD226" s="5"/>
      <c r="BE226" s="1"/>
      <c r="BF226" s="5"/>
      <c r="BG226" s="1"/>
      <c r="BH226" s="5"/>
      <c r="BI226" s="1"/>
      <c r="BJ226" s="5"/>
      <c r="BK226" s="1"/>
      <c r="BL226" s="5"/>
      <c r="BM226" s="1"/>
      <c r="BN226" s="5"/>
      <c r="BO226" s="1"/>
      <c r="BP226" s="5"/>
      <c r="BQ226" s="1"/>
      <c r="BR226" s="5"/>
      <c r="BS226" s="2"/>
      <c r="BT226" s="2"/>
      <c r="BU226" s="1"/>
      <c r="BV226" s="1"/>
      <c r="BW226" s="1"/>
      <c r="BX226" s="1"/>
      <c r="BY226" s="1"/>
      <c r="BZ226" s="5"/>
      <c r="CA226" s="1"/>
      <c r="CB226" s="5"/>
      <c r="CC226" s="1"/>
      <c r="CD226" s="5"/>
      <c r="CE226" s="1"/>
      <c r="CF226" s="5"/>
      <c r="CG226" s="1"/>
      <c r="CH226" s="5"/>
      <c r="CI226" s="1"/>
      <c r="CJ226" s="5"/>
      <c r="CK226" s="2"/>
      <c r="CL226" s="5"/>
      <c r="CM226" s="2"/>
      <c r="CN226" s="5"/>
      <c r="CO226" s="1"/>
      <c r="CP226" s="5"/>
      <c r="CQ226" s="2"/>
      <c r="CR226" s="5"/>
      <c r="CS226" s="1"/>
      <c r="CT226" s="5"/>
      <c r="CU226" s="1"/>
      <c r="CV226" s="5"/>
      <c r="CW226" s="1"/>
      <c r="CX226" s="5"/>
      <c r="CY226" s="2"/>
      <c r="CZ226" s="5"/>
      <c r="DA226" s="1"/>
      <c r="DB226" s="5"/>
      <c r="DC226" s="1"/>
      <c r="DD226" s="5"/>
      <c r="DE226" s="1"/>
      <c r="DF226" s="5"/>
      <c r="DG226" s="27"/>
      <c r="DH226" s="5"/>
      <c r="DI226" s="1"/>
      <c r="DJ226" s="5"/>
      <c r="DK226" s="47"/>
      <c r="DL226" s="5"/>
      <c r="DM226" s="47"/>
      <c r="DN226" s="5"/>
      <c r="DO226" s="2"/>
      <c r="DP226" s="1"/>
      <c r="DQ226" s="1"/>
      <c r="DR226" s="1"/>
      <c r="DS226" s="1"/>
      <c r="DT226" s="5"/>
      <c r="DU226" s="1"/>
      <c r="DV226" s="1"/>
      <c r="DW226" s="1"/>
      <c r="DX226" s="1"/>
      <c r="DY226" s="1"/>
      <c r="DZ226" s="5"/>
      <c r="EA226" s="1"/>
      <c r="EB226" s="1"/>
      <c r="EC226" s="1"/>
      <c r="ED226" s="1"/>
      <c r="EE226" s="1"/>
      <c r="EF226" s="1"/>
      <c r="EG226" s="1"/>
      <c r="EH226" s="1"/>
      <c r="EI226" s="1"/>
      <c r="EJ226" s="1"/>
      <c r="EK226" s="1"/>
      <c r="EL226" s="5"/>
      <c r="EM226" s="1"/>
      <c r="EN226" s="2"/>
      <c r="EO226" s="2"/>
      <c r="EP226" s="2"/>
      <c r="EQ226" s="2"/>
      <c r="ER226" s="24"/>
      <c r="ES226" s="796"/>
      <c r="ET226" s="24"/>
      <c r="EU226" s="290" t="e">
        <f>SUM(DO226:EK226)+BI226+SUMIF(#REF!,1,AS226:AX226)</f>
        <v>#REF!</v>
      </c>
      <c r="EV226" s="290" t="e">
        <f>SUM(DO226:EK226)+SUMIF(#REF!,1,AS226:AX226)+SUMIF(#REF!,1,BC226:BH226)+IF(IDENT!$R$19="NON",SUM('3-SA'!BA226:BB226),0)+IF(IDENT!$R$20="NON",SUM('3-SA'!CA226:CB226,'3-SA'!DA226:DL226),0)+IF(IDENT!$R$21="NON",SUM('3-SA'!BM226:BZ226),0)</f>
        <v>#REF!</v>
      </c>
      <c r="EW226" s="24"/>
    </row>
    <row r="227" spans="1:153" ht="20.399999999999999" x14ac:dyDescent="0.25">
      <c r="A227" s="46"/>
      <c r="B227" s="263" t="s">
        <v>2402</v>
      </c>
      <c r="C227" s="263" t="s">
        <v>2402</v>
      </c>
      <c r="D227" s="305" t="s">
        <v>34</v>
      </c>
      <c r="E227" s="54" t="s">
        <v>1362</v>
      </c>
      <c r="F227" s="12"/>
      <c r="G227" s="12"/>
      <c r="H227" s="454"/>
      <c r="I227" s="1"/>
      <c r="J227" s="1"/>
      <c r="K227" s="1"/>
      <c r="L227" s="1"/>
      <c r="M227" s="1"/>
      <c r="N227" s="1"/>
      <c r="O227" s="1"/>
      <c r="P227" s="1"/>
      <c r="Q227" s="1"/>
      <c r="R227" s="1"/>
      <c r="S227" s="1"/>
      <c r="T227" s="1"/>
      <c r="U227" s="1"/>
      <c r="V227" s="1"/>
      <c r="W227" s="1"/>
      <c r="X227" s="1"/>
      <c r="Y227" s="1"/>
      <c r="Z227" s="1"/>
      <c r="AA227" s="1"/>
      <c r="AB227" s="1"/>
      <c r="AC227" s="1"/>
      <c r="AD227" s="2"/>
      <c r="AE227" s="1"/>
      <c r="AF227" s="1"/>
      <c r="AG227" s="1"/>
      <c r="AH227" s="1"/>
      <c r="AI227" s="1"/>
      <c r="AJ227" s="1"/>
      <c r="AK227" s="1"/>
      <c r="AL227" s="1"/>
      <c r="AM227" s="1"/>
      <c r="AN227" s="1"/>
      <c r="AO227" s="1"/>
      <c r="AP227" s="2"/>
      <c r="AQ227" s="2"/>
      <c r="AR227" s="5"/>
      <c r="AS227" s="27"/>
      <c r="AT227" s="5"/>
      <c r="AU227" s="27"/>
      <c r="AV227" s="5"/>
      <c r="AW227" s="2"/>
      <c r="AX227" s="5"/>
      <c r="AY227" s="27"/>
      <c r="AZ227" s="5"/>
      <c r="BA227" s="1"/>
      <c r="BB227" s="5"/>
      <c r="BC227" s="47"/>
      <c r="BD227" s="5"/>
      <c r="BE227" s="1"/>
      <c r="BF227" s="5"/>
      <c r="BG227" s="1"/>
      <c r="BH227" s="5"/>
      <c r="BI227" s="27"/>
      <c r="BJ227" s="5"/>
      <c r="BK227" s="1"/>
      <c r="BL227" s="5"/>
      <c r="BM227" s="1"/>
      <c r="BN227" s="5"/>
      <c r="BO227" s="1"/>
      <c r="BP227" s="5"/>
      <c r="BQ227" s="1"/>
      <c r="BR227" s="5"/>
      <c r="BS227" s="2"/>
      <c r="BT227" s="1"/>
      <c r="BU227" s="1"/>
      <c r="BV227" s="2"/>
      <c r="BW227" s="1"/>
      <c r="BX227" s="1"/>
      <c r="BY227" s="2"/>
      <c r="BZ227" s="5"/>
      <c r="CA227" s="1"/>
      <c r="CB227" s="5"/>
      <c r="CC227" s="1"/>
      <c r="CD227" s="5"/>
      <c r="CE227" s="1"/>
      <c r="CF227" s="5"/>
      <c r="CG227" s="1"/>
      <c r="CH227" s="5"/>
      <c r="CI227" s="1"/>
      <c r="CJ227" s="5"/>
      <c r="CK227" s="2"/>
      <c r="CL227" s="5"/>
      <c r="CM227" s="2"/>
      <c r="CN227" s="5"/>
      <c r="CO227" s="1"/>
      <c r="CP227" s="5"/>
      <c r="CQ227" s="2"/>
      <c r="CR227" s="5"/>
      <c r="CS227" s="1"/>
      <c r="CT227" s="5"/>
      <c r="CU227" s="1"/>
      <c r="CV227" s="5"/>
      <c r="CW227" s="1"/>
      <c r="CX227" s="5"/>
      <c r="CY227" s="2"/>
      <c r="CZ227" s="5"/>
      <c r="DA227" s="1"/>
      <c r="DB227" s="5"/>
      <c r="DC227" s="1"/>
      <c r="DD227" s="5"/>
      <c r="DE227" s="1"/>
      <c r="DF227" s="5"/>
      <c r="DG227" s="21"/>
      <c r="DH227" s="5"/>
      <c r="DI227" s="2"/>
      <c r="DJ227" s="5"/>
      <c r="DK227" s="47"/>
      <c r="DL227" s="5"/>
      <c r="DM227" s="47"/>
      <c r="DN227" s="5"/>
      <c r="DO227" s="2"/>
      <c r="DP227" s="1"/>
      <c r="DQ227" s="1"/>
      <c r="DR227" s="1"/>
      <c r="DS227" s="1"/>
      <c r="DT227" s="5"/>
      <c r="DU227" s="1"/>
      <c r="DV227" s="1"/>
      <c r="DW227" s="1"/>
      <c r="DX227" s="1"/>
      <c r="DY227" s="1"/>
      <c r="DZ227" s="5"/>
      <c r="EA227" s="1"/>
      <c r="EB227" s="1"/>
      <c r="EC227" s="1"/>
      <c r="ED227" s="1"/>
      <c r="EE227" s="1"/>
      <c r="EF227" s="1"/>
      <c r="EG227" s="1"/>
      <c r="EH227" s="1"/>
      <c r="EI227" s="1"/>
      <c r="EJ227" s="1"/>
      <c r="EK227" s="1"/>
      <c r="EL227" s="5"/>
      <c r="EM227" s="1"/>
      <c r="EN227" s="2"/>
      <c r="EO227" s="2"/>
      <c r="EP227" s="2"/>
      <c r="EQ227" s="2"/>
      <c r="ER227" s="24"/>
      <c r="ES227" s="796"/>
      <c r="ET227" s="24"/>
      <c r="EU227" s="290" t="e">
        <f>SUM(DO227:EK227)+BI227+SUMIF(#REF!,1,AS227:AX227)</f>
        <v>#REF!</v>
      </c>
      <c r="EV227" s="290" t="e">
        <f>SUM(DO227:EK227)+SUMIF(#REF!,1,AS227:AX227)+SUMIF(#REF!,1,BC227:BH227)+IF(IDENT!$R$19="NON",SUM('3-SA'!BA227:BB227),0)+IF(IDENT!$R$20="NON",SUM('3-SA'!CA227:CB227,'3-SA'!DA227:DL227),0)+IF(IDENT!$R$21="NON",SUM('3-SA'!BM227:BZ227),0)</f>
        <v>#REF!</v>
      </c>
      <c r="EW227" s="24"/>
    </row>
    <row r="228" spans="1:153" ht="20.399999999999999" x14ac:dyDescent="0.25">
      <c r="A228" s="46"/>
      <c r="B228" s="263" t="s">
        <v>2639</v>
      </c>
      <c r="C228" s="263" t="s">
        <v>2639</v>
      </c>
      <c r="D228" s="305" t="s">
        <v>2127</v>
      </c>
      <c r="E228" s="54" t="s">
        <v>646</v>
      </c>
      <c r="F228" s="12"/>
      <c r="G228" s="12"/>
      <c r="H228" s="454"/>
      <c r="I228" s="1"/>
      <c r="J228" s="1"/>
      <c r="K228" s="1"/>
      <c r="L228" s="1"/>
      <c r="M228" s="1"/>
      <c r="N228" s="1"/>
      <c r="O228" s="1"/>
      <c r="P228" s="1"/>
      <c r="Q228" s="1"/>
      <c r="R228" s="1"/>
      <c r="S228" s="1"/>
      <c r="T228" s="1"/>
      <c r="U228" s="1"/>
      <c r="V228" s="1"/>
      <c r="W228" s="1"/>
      <c r="X228" s="1"/>
      <c r="Y228" s="1"/>
      <c r="Z228" s="1"/>
      <c r="AA228" s="1"/>
      <c r="AB228" s="1"/>
      <c r="AC228" s="1"/>
      <c r="AD228" s="2"/>
      <c r="AE228" s="1"/>
      <c r="AF228" s="1"/>
      <c r="AG228" s="1"/>
      <c r="AH228" s="1"/>
      <c r="AI228" s="1"/>
      <c r="AJ228" s="1"/>
      <c r="AK228" s="1"/>
      <c r="AL228" s="1"/>
      <c r="AM228" s="1"/>
      <c r="AN228" s="1"/>
      <c r="AO228" s="1"/>
      <c r="AP228" s="2"/>
      <c r="AQ228" s="2"/>
      <c r="AR228" s="7"/>
      <c r="AS228" s="27"/>
      <c r="AT228" s="7"/>
      <c r="AU228" s="27"/>
      <c r="AV228" s="7"/>
      <c r="AW228" s="2"/>
      <c r="AX228" s="7"/>
      <c r="AY228" s="27"/>
      <c r="AZ228" s="7"/>
      <c r="BA228" s="1"/>
      <c r="BB228" s="7"/>
      <c r="BC228" s="47"/>
      <c r="BD228" s="7"/>
      <c r="BE228" s="1"/>
      <c r="BF228" s="7"/>
      <c r="BG228" s="1"/>
      <c r="BH228" s="7"/>
      <c r="BI228" s="1"/>
      <c r="BJ228" s="7"/>
      <c r="BK228" s="1"/>
      <c r="BL228" s="7"/>
      <c r="BM228" s="1"/>
      <c r="BN228" s="7"/>
      <c r="BO228" s="1"/>
      <c r="BP228" s="7"/>
      <c r="BQ228" s="1"/>
      <c r="BR228" s="7"/>
      <c r="BS228" s="2"/>
      <c r="BT228" s="1"/>
      <c r="BU228" s="1"/>
      <c r="BV228" s="2"/>
      <c r="BW228" s="1"/>
      <c r="BX228" s="1"/>
      <c r="BY228" s="2"/>
      <c r="BZ228" s="7"/>
      <c r="CA228" s="1"/>
      <c r="CB228" s="7"/>
      <c r="CC228" s="1"/>
      <c r="CD228" s="7"/>
      <c r="CE228" s="1"/>
      <c r="CF228" s="7"/>
      <c r="CG228" s="1"/>
      <c r="CH228" s="7"/>
      <c r="CI228" s="1"/>
      <c r="CJ228" s="7"/>
      <c r="CK228" s="2"/>
      <c r="CL228" s="7"/>
      <c r="CM228" s="2"/>
      <c r="CN228" s="7"/>
      <c r="CO228" s="1"/>
      <c r="CP228" s="7"/>
      <c r="CQ228" s="2"/>
      <c r="CR228" s="7"/>
      <c r="CS228" s="1"/>
      <c r="CT228" s="7"/>
      <c r="CU228" s="1"/>
      <c r="CV228" s="7"/>
      <c r="CW228" s="1"/>
      <c r="CX228" s="7"/>
      <c r="CY228" s="2"/>
      <c r="CZ228" s="7"/>
      <c r="DA228" s="1"/>
      <c r="DB228" s="7"/>
      <c r="DC228" s="1"/>
      <c r="DD228" s="7"/>
      <c r="DE228" s="21"/>
      <c r="DF228" s="7"/>
      <c r="DG228" s="21"/>
      <c r="DH228" s="7"/>
      <c r="DI228" s="2"/>
      <c r="DJ228" s="7"/>
      <c r="DK228" s="47"/>
      <c r="DL228" s="7"/>
      <c r="DM228" s="47"/>
      <c r="DN228" s="7"/>
      <c r="DO228" s="2"/>
      <c r="DP228" s="1"/>
      <c r="DQ228" s="1"/>
      <c r="DR228" s="1"/>
      <c r="DS228" s="1"/>
      <c r="DT228" s="7"/>
      <c r="DU228" s="1"/>
      <c r="DV228" s="1"/>
      <c r="DW228" s="1"/>
      <c r="DX228" s="1"/>
      <c r="DY228" s="1"/>
      <c r="DZ228" s="7"/>
      <c r="EA228" s="1"/>
      <c r="EB228" s="1"/>
      <c r="EC228" s="1"/>
      <c r="ED228" s="1"/>
      <c r="EE228" s="1"/>
      <c r="EF228" s="1"/>
      <c r="EG228" s="1"/>
      <c r="EH228" s="1"/>
      <c r="EI228" s="1"/>
      <c r="EJ228" s="1"/>
      <c r="EK228" s="1"/>
      <c r="EL228" s="7"/>
      <c r="EM228" s="1"/>
      <c r="EN228" s="2"/>
      <c r="EO228" s="2"/>
      <c r="EP228" s="2"/>
      <c r="EQ228" s="2"/>
      <c r="ER228" s="24"/>
      <c r="ES228" s="796"/>
      <c r="EU228" s="290" t="e">
        <f>SUM(DO228:EK228)+BI228+SUMIF(#REF!,1,AS228:AX228)</f>
        <v>#REF!</v>
      </c>
      <c r="EV228" s="290" t="e">
        <f>SUM(DO228:EK228)+SUMIF(#REF!,1,AS228:AX228)+SUMIF(#REF!,1,BC228:BH228)+IF(IDENT!$R$19="NON",SUM('3-SA'!BA228:BB228),0)+IF(IDENT!$R$20="NON",SUM('3-SA'!CA228:CB228,'3-SA'!DA228:DL228),0)+IF(IDENT!$R$21="NON",SUM('3-SA'!BM228:BZ228),0)</f>
        <v>#REF!</v>
      </c>
    </row>
    <row r="229" spans="1:153" x14ac:dyDescent="0.25">
      <c r="A229" s="46">
        <v>0</v>
      </c>
      <c r="B229" s="263" t="s">
        <v>1837</v>
      </c>
      <c r="C229" s="263" t="s">
        <v>1837</v>
      </c>
      <c r="D229" s="687" t="s">
        <v>1057</v>
      </c>
      <c r="E229" s="322" t="s">
        <v>372</v>
      </c>
      <c r="F229" s="12"/>
      <c r="G229" s="12"/>
      <c r="H229" s="454"/>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5"/>
      <c r="AS229" s="21"/>
      <c r="AT229" s="5"/>
      <c r="AU229" s="21"/>
      <c r="AV229" s="5"/>
      <c r="AW229" s="2"/>
      <c r="AX229" s="5"/>
      <c r="AY229" s="21"/>
      <c r="AZ229" s="5"/>
      <c r="BA229" s="2"/>
      <c r="BB229" s="5"/>
      <c r="BC229" s="35"/>
      <c r="BD229" s="5"/>
      <c r="BE229" s="2"/>
      <c r="BF229" s="5"/>
      <c r="BG229" s="2"/>
      <c r="BH229" s="5"/>
      <c r="BI229" s="2"/>
      <c r="BJ229" s="5"/>
      <c r="BK229" s="2"/>
      <c r="BL229" s="5"/>
      <c r="BM229" s="2"/>
      <c r="BN229" s="5"/>
      <c r="BO229" s="2"/>
      <c r="BP229" s="5"/>
      <c r="BQ229" s="2"/>
      <c r="BR229" s="5"/>
      <c r="BS229" s="2"/>
      <c r="BT229" s="2"/>
      <c r="BU229" s="2"/>
      <c r="BV229" s="2"/>
      <c r="BW229" s="2"/>
      <c r="BX229" s="2"/>
      <c r="BY229" s="2"/>
      <c r="BZ229" s="5"/>
      <c r="CA229" s="2"/>
      <c r="CB229" s="5"/>
      <c r="CC229" s="2"/>
      <c r="CD229" s="5"/>
      <c r="CE229" s="2"/>
      <c r="CF229" s="5"/>
      <c r="CG229" s="2"/>
      <c r="CH229" s="5"/>
      <c r="CI229" s="2"/>
      <c r="CJ229" s="5"/>
      <c r="CK229" s="2"/>
      <c r="CL229" s="5"/>
      <c r="CM229" s="2"/>
      <c r="CN229" s="5"/>
      <c r="CO229" s="2"/>
      <c r="CP229" s="5"/>
      <c r="CQ229" s="2"/>
      <c r="CR229" s="5"/>
      <c r="CS229" s="2"/>
      <c r="CT229" s="5"/>
      <c r="CU229" s="2"/>
      <c r="CV229" s="5"/>
      <c r="CW229" s="2"/>
      <c r="CX229" s="5"/>
      <c r="CY229" s="2"/>
      <c r="CZ229" s="5"/>
      <c r="DA229" s="2"/>
      <c r="DB229" s="5"/>
      <c r="DC229" s="2"/>
      <c r="DD229" s="5"/>
      <c r="DE229" s="2"/>
      <c r="DF229" s="5"/>
      <c r="DG229" s="21"/>
      <c r="DH229" s="5"/>
      <c r="DI229" s="2"/>
      <c r="DJ229" s="5"/>
      <c r="DK229" s="35"/>
      <c r="DL229" s="5"/>
      <c r="DM229" s="35"/>
      <c r="DN229" s="5"/>
      <c r="DO229" s="2"/>
      <c r="DP229" s="2"/>
      <c r="DQ229" s="2"/>
      <c r="DR229" s="2"/>
      <c r="DS229" s="2"/>
      <c r="DT229" s="5"/>
      <c r="DU229" s="2"/>
      <c r="DV229" s="2"/>
      <c r="DW229" s="2"/>
      <c r="DX229" s="2"/>
      <c r="DY229" s="2"/>
      <c r="DZ229" s="5"/>
      <c r="EA229" s="2"/>
      <c r="EB229" s="2"/>
      <c r="EC229" s="2"/>
      <c r="ED229" s="2"/>
      <c r="EE229" s="2"/>
      <c r="EF229" s="2"/>
      <c r="EG229" s="2"/>
      <c r="EH229" s="2"/>
      <c r="EI229" s="2"/>
      <c r="EJ229" s="2"/>
      <c r="EK229" s="2"/>
      <c r="EL229" s="5"/>
      <c r="EM229" s="2"/>
      <c r="EN229" s="2"/>
      <c r="EO229" s="2"/>
      <c r="EP229" s="2"/>
      <c r="EQ229" s="81"/>
      <c r="ES229" s="796"/>
      <c r="ET229" s="24"/>
      <c r="EU229" s="290" t="e">
        <f>SUM(DO229:EK229)+BI229+SUMIF(#REF!,1,AS229:AX229)</f>
        <v>#REF!</v>
      </c>
      <c r="EV229" s="290" t="e">
        <f>SUM(DO229:EK229)+SUMIF(#REF!,1,AS229:AX229)+SUMIF(#REF!,1,BC229:BH229)+IF(IDENT!$R$19="NON",SUM('3-SA'!BA229:BB229),0)+IF(IDENT!$R$20="NON",SUM('3-SA'!CA229:CB229,'3-SA'!DA229:DL229),0)+IF(IDENT!$R$21="NON",SUM('3-SA'!BM229:BZ229),0)</f>
        <v>#REF!</v>
      </c>
      <c r="EW229" s="24"/>
    </row>
    <row r="230" spans="1:153" ht="20.399999999999999" x14ac:dyDescent="0.25">
      <c r="A230" s="46"/>
      <c r="B230" s="263" t="s">
        <v>2342</v>
      </c>
      <c r="C230" s="263" t="s">
        <v>1964</v>
      </c>
      <c r="D230" s="54">
        <v>651</v>
      </c>
      <c r="E230" s="54" t="s">
        <v>1028</v>
      </c>
      <c r="F230" s="12"/>
      <c r="G230" s="12"/>
      <c r="H230" s="454"/>
      <c r="I230" s="2"/>
      <c r="J230" s="2"/>
      <c r="K230" s="1"/>
      <c r="L230" s="1"/>
      <c r="M230" s="1"/>
      <c r="N230" s="1"/>
      <c r="O230" s="1"/>
      <c r="P230" s="2"/>
      <c r="Q230" s="2"/>
      <c r="R230" s="2"/>
      <c r="S230" s="2"/>
      <c r="T230" s="2"/>
      <c r="U230" s="2"/>
      <c r="V230" s="2"/>
      <c r="W230" s="2"/>
      <c r="X230" s="1"/>
      <c r="Y230" s="1"/>
      <c r="Z230" s="1"/>
      <c r="AA230" s="2"/>
      <c r="AB230" s="2"/>
      <c r="AC230" s="2"/>
      <c r="AD230" s="2"/>
      <c r="AE230" s="2"/>
      <c r="AF230" s="2"/>
      <c r="AG230" s="2"/>
      <c r="AH230" s="2"/>
      <c r="AI230" s="2"/>
      <c r="AJ230" s="2"/>
      <c r="AK230" s="2"/>
      <c r="AL230" s="2"/>
      <c r="AM230" s="2"/>
      <c r="AN230" s="2"/>
      <c r="AO230" s="2"/>
      <c r="AP230" s="2"/>
      <c r="AQ230" s="2"/>
      <c r="AR230" s="5"/>
      <c r="AS230" s="27"/>
      <c r="AT230" s="5"/>
      <c r="AU230" s="27"/>
      <c r="AV230" s="5"/>
      <c r="AW230" s="2"/>
      <c r="AX230" s="5"/>
      <c r="AY230" s="27"/>
      <c r="AZ230" s="5"/>
      <c r="BA230" s="1"/>
      <c r="BB230" s="5"/>
      <c r="BC230" s="47"/>
      <c r="BD230" s="5"/>
      <c r="BE230" s="1"/>
      <c r="BF230" s="5"/>
      <c r="BG230" s="1"/>
      <c r="BH230" s="5"/>
      <c r="BI230" s="1"/>
      <c r="BJ230" s="5"/>
      <c r="BK230" s="1"/>
      <c r="BL230" s="5"/>
      <c r="BM230" s="1"/>
      <c r="BN230" s="5"/>
      <c r="BO230" s="2"/>
      <c r="BP230" s="5"/>
      <c r="BQ230" s="2"/>
      <c r="BR230" s="5"/>
      <c r="BS230" s="1"/>
      <c r="BT230" s="2"/>
      <c r="BU230" s="2"/>
      <c r="BV230" s="2"/>
      <c r="BW230" s="2"/>
      <c r="BX230" s="2"/>
      <c r="BY230" s="2"/>
      <c r="BZ230" s="5"/>
      <c r="CA230" s="1"/>
      <c r="CB230" s="5"/>
      <c r="CC230" s="1"/>
      <c r="CD230" s="5"/>
      <c r="CE230" s="1"/>
      <c r="CF230" s="5"/>
      <c r="CG230" s="1"/>
      <c r="CH230" s="5"/>
      <c r="CI230" s="1"/>
      <c r="CJ230" s="5"/>
      <c r="CK230" s="2"/>
      <c r="CL230" s="5"/>
      <c r="CM230" s="2"/>
      <c r="CN230" s="5"/>
      <c r="CO230" s="1"/>
      <c r="CP230" s="5"/>
      <c r="CQ230" s="2"/>
      <c r="CR230" s="5"/>
      <c r="CS230" s="1"/>
      <c r="CT230" s="5"/>
      <c r="CU230" s="1"/>
      <c r="CV230" s="5"/>
      <c r="CW230" s="1"/>
      <c r="CX230" s="5"/>
      <c r="CY230" s="2"/>
      <c r="CZ230" s="5"/>
      <c r="DA230" s="1"/>
      <c r="DB230" s="5"/>
      <c r="DC230" s="1"/>
      <c r="DD230" s="5"/>
      <c r="DE230" s="2"/>
      <c r="DF230" s="5"/>
      <c r="DG230" s="27"/>
      <c r="DH230" s="5"/>
      <c r="DI230" s="1"/>
      <c r="DJ230" s="5"/>
      <c r="DK230" s="35"/>
      <c r="DL230" s="5"/>
      <c r="DM230" s="47"/>
      <c r="DN230" s="5"/>
      <c r="DO230" s="1"/>
      <c r="DP230" s="1"/>
      <c r="DQ230" s="1"/>
      <c r="DR230" s="1"/>
      <c r="DS230" s="1"/>
      <c r="DT230" s="5"/>
      <c r="DU230" s="1"/>
      <c r="DV230" s="1"/>
      <c r="DW230" s="1"/>
      <c r="DX230" s="1"/>
      <c r="DY230" s="1"/>
      <c r="DZ230" s="5"/>
      <c r="EA230" s="2"/>
      <c r="EB230" s="1"/>
      <c r="EC230" s="1"/>
      <c r="ED230" s="1"/>
      <c r="EE230" s="1"/>
      <c r="EF230" s="1"/>
      <c r="EG230" s="1"/>
      <c r="EH230" s="1"/>
      <c r="EI230" s="1"/>
      <c r="EJ230" s="1"/>
      <c r="EK230" s="1"/>
      <c r="EL230" s="5"/>
      <c r="EM230" s="1"/>
      <c r="EN230" s="2"/>
      <c r="EO230" s="2"/>
      <c r="EP230" s="2"/>
      <c r="EQ230" s="2"/>
      <c r="ER230" s="24"/>
      <c r="ES230" s="796"/>
      <c r="ET230" s="24"/>
      <c r="EU230" s="290" t="e">
        <f>SUM(DO230:EK230)+BI230+SUMIF(#REF!,1,AS230:AX230)</f>
        <v>#REF!</v>
      </c>
      <c r="EV230" s="290" t="e">
        <f>SUM(DO230:EK230)+SUMIF(#REF!,1,AS230:AX230)+SUMIF(#REF!,1,BC230:BH230)+IF(IDENT!$R$19="NON",SUM('3-SA'!BA230:BB230),0)+IF(IDENT!$R$20="NON",SUM('3-SA'!CA230:CB230,'3-SA'!DA230:DL230),0)+IF(IDENT!$R$21="NON",SUM('3-SA'!BM230:BZ230),0)</f>
        <v>#REF!</v>
      </c>
      <c r="EW230" s="24"/>
    </row>
    <row r="231" spans="1:153" x14ac:dyDescent="0.25">
      <c r="A231" s="46"/>
      <c r="B231" s="263" t="s">
        <v>1964</v>
      </c>
      <c r="C231" s="263" t="s">
        <v>1964</v>
      </c>
      <c r="D231" s="254" t="s">
        <v>1222</v>
      </c>
      <c r="E231" s="54" t="s">
        <v>2537</v>
      </c>
      <c r="F231" s="12"/>
      <c r="G231" s="12"/>
      <c r="H231" s="454"/>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1"/>
      <c r="AI231" s="1"/>
      <c r="AJ231" s="1"/>
      <c r="AK231" s="1"/>
      <c r="AL231" s="1"/>
      <c r="AM231" s="1"/>
      <c r="AN231" s="1"/>
      <c r="AO231" s="1"/>
      <c r="AP231" s="2"/>
      <c r="AQ231" s="2"/>
      <c r="AR231" s="5"/>
      <c r="AS231" s="27"/>
      <c r="AT231" s="5"/>
      <c r="AU231" s="27"/>
      <c r="AV231" s="5"/>
      <c r="AW231" s="2"/>
      <c r="AX231" s="5"/>
      <c r="AY231" s="27"/>
      <c r="AZ231" s="5"/>
      <c r="BA231" s="1"/>
      <c r="BB231" s="5"/>
      <c r="BC231" s="47"/>
      <c r="BD231" s="5"/>
      <c r="BE231" s="1"/>
      <c r="BF231" s="5"/>
      <c r="BG231" s="1"/>
      <c r="BH231" s="5"/>
      <c r="BI231" s="1"/>
      <c r="BJ231" s="5"/>
      <c r="BK231" s="1"/>
      <c r="BL231" s="5"/>
      <c r="BM231" s="1"/>
      <c r="BN231" s="5"/>
      <c r="BO231" s="2"/>
      <c r="BP231" s="5"/>
      <c r="BQ231" s="2"/>
      <c r="BR231" s="5"/>
      <c r="BS231" s="2"/>
      <c r="BT231" s="2"/>
      <c r="BU231" s="2"/>
      <c r="BV231" s="2"/>
      <c r="BW231" s="2"/>
      <c r="BX231" s="2"/>
      <c r="BY231" s="2"/>
      <c r="BZ231" s="5"/>
      <c r="CA231" s="1"/>
      <c r="CB231" s="5"/>
      <c r="CC231" s="1"/>
      <c r="CD231" s="5"/>
      <c r="CE231" s="1"/>
      <c r="CF231" s="5"/>
      <c r="CG231" s="1"/>
      <c r="CH231" s="5"/>
      <c r="CI231" s="1"/>
      <c r="CJ231" s="5"/>
      <c r="CK231" s="2"/>
      <c r="CL231" s="5"/>
      <c r="CM231" s="2"/>
      <c r="CN231" s="5"/>
      <c r="CO231" s="1"/>
      <c r="CP231" s="5"/>
      <c r="CQ231" s="2"/>
      <c r="CR231" s="5"/>
      <c r="CS231" s="1"/>
      <c r="CT231" s="5"/>
      <c r="CU231" s="1"/>
      <c r="CV231" s="5"/>
      <c r="CW231" s="1"/>
      <c r="CX231" s="5"/>
      <c r="CY231" s="2"/>
      <c r="CZ231" s="5"/>
      <c r="DA231" s="1"/>
      <c r="DB231" s="5"/>
      <c r="DC231" s="1"/>
      <c r="DD231" s="5"/>
      <c r="DE231" s="2"/>
      <c r="DF231" s="5"/>
      <c r="DG231" s="27"/>
      <c r="DH231" s="5"/>
      <c r="DI231" s="1"/>
      <c r="DJ231" s="5"/>
      <c r="DK231" s="35"/>
      <c r="DL231" s="5"/>
      <c r="DM231" s="47"/>
      <c r="DN231" s="5"/>
      <c r="DO231" s="1"/>
      <c r="DP231" s="1"/>
      <c r="DQ231" s="1"/>
      <c r="DR231" s="1"/>
      <c r="DS231" s="1"/>
      <c r="DT231" s="5"/>
      <c r="DU231" s="1"/>
      <c r="DV231" s="1"/>
      <c r="DW231" s="1"/>
      <c r="DX231" s="35"/>
      <c r="DY231" s="1"/>
      <c r="DZ231" s="5"/>
      <c r="EA231" s="2"/>
      <c r="EB231" s="1"/>
      <c r="EC231" s="1"/>
      <c r="ED231" s="1"/>
      <c r="EE231" s="1"/>
      <c r="EF231" s="1"/>
      <c r="EG231" s="1"/>
      <c r="EH231" s="1"/>
      <c r="EI231" s="1"/>
      <c r="EJ231" s="1"/>
      <c r="EK231" s="1"/>
      <c r="EL231" s="5"/>
      <c r="EM231" s="1"/>
      <c r="EN231" s="2"/>
      <c r="EO231" s="2"/>
      <c r="EP231" s="2"/>
      <c r="EQ231" s="2"/>
      <c r="ER231" s="24"/>
      <c r="ES231" s="796"/>
      <c r="ET231" s="24"/>
      <c r="EU231" s="290" t="e">
        <f>SUM(DO231:EK231)+BI231+SUMIF(#REF!,1,AS231:AX231)</f>
        <v>#REF!</v>
      </c>
      <c r="EV231" s="290" t="e">
        <f>SUM(DO231:EK231)+SUMIF(#REF!,1,AS231:AX231)+SUMIF(#REF!,1,BC231:BH231)+IF(IDENT!$R$19="NON",SUM('3-SA'!BA231:BB231),0)+IF(IDENT!$R$20="NON",SUM('3-SA'!CA231:CB231,'3-SA'!DA231:DL231),0)+IF(IDENT!$R$21="NON",SUM('3-SA'!BM231:BZ231),0)</f>
        <v>#REF!</v>
      </c>
      <c r="EW231" s="24"/>
    </row>
    <row r="232" spans="1:153" x14ac:dyDescent="0.25">
      <c r="A232" s="46"/>
      <c r="B232" s="263" t="s">
        <v>1837</v>
      </c>
      <c r="C232" s="263" t="s">
        <v>1964</v>
      </c>
      <c r="D232" s="254" t="s">
        <v>2194</v>
      </c>
      <c r="E232" s="54" t="s">
        <v>193</v>
      </c>
      <c r="F232" s="12"/>
      <c r="G232" s="12"/>
      <c r="H232" s="454"/>
      <c r="I232" s="1"/>
      <c r="J232" s="1"/>
      <c r="K232" s="1"/>
      <c r="L232" s="1"/>
      <c r="M232" s="1"/>
      <c r="N232" s="1"/>
      <c r="O232" s="1"/>
      <c r="P232" s="1"/>
      <c r="Q232" s="1"/>
      <c r="R232" s="1"/>
      <c r="S232" s="1"/>
      <c r="T232" s="1"/>
      <c r="U232" s="1"/>
      <c r="V232" s="1"/>
      <c r="W232" s="1"/>
      <c r="X232" s="1"/>
      <c r="Y232" s="1"/>
      <c r="Z232" s="1"/>
      <c r="AA232" s="1"/>
      <c r="AB232" s="1"/>
      <c r="AC232" s="1"/>
      <c r="AD232" s="2"/>
      <c r="AE232" s="1"/>
      <c r="AF232" s="1"/>
      <c r="AG232" s="1"/>
      <c r="AH232" s="2"/>
      <c r="AI232" s="2"/>
      <c r="AJ232" s="2"/>
      <c r="AK232" s="2"/>
      <c r="AL232" s="2"/>
      <c r="AM232" s="2"/>
      <c r="AN232" s="2"/>
      <c r="AO232" s="2"/>
      <c r="AP232" s="1"/>
      <c r="AQ232" s="1"/>
      <c r="AR232" s="5"/>
      <c r="AS232" s="21"/>
      <c r="AT232" s="5"/>
      <c r="AU232" s="21"/>
      <c r="AV232" s="5"/>
      <c r="AW232" s="2"/>
      <c r="AX232" s="5"/>
      <c r="AY232" s="21"/>
      <c r="AZ232" s="5"/>
      <c r="BA232" s="2"/>
      <c r="BB232" s="5"/>
      <c r="BC232" s="35"/>
      <c r="BD232" s="5"/>
      <c r="BE232" s="2"/>
      <c r="BF232" s="5"/>
      <c r="BG232" s="2"/>
      <c r="BH232" s="5"/>
      <c r="BI232" s="2"/>
      <c r="BJ232" s="5"/>
      <c r="BK232" s="2"/>
      <c r="BL232" s="5"/>
      <c r="BM232" s="2"/>
      <c r="BN232" s="5"/>
      <c r="BO232" s="2"/>
      <c r="BP232" s="5"/>
      <c r="BQ232" s="2"/>
      <c r="BR232" s="5"/>
      <c r="BS232" s="2"/>
      <c r="BT232" s="2"/>
      <c r="BU232" s="2"/>
      <c r="BV232" s="2"/>
      <c r="BW232" s="2"/>
      <c r="BX232" s="2"/>
      <c r="BY232" s="2"/>
      <c r="BZ232" s="5"/>
      <c r="CA232" s="2"/>
      <c r="CB232" s="5"/>
      <c r="CC232" s="2"/>
      <c r="CD232" s="5"/>
      <c r="CE232" s="2"/>
      <c r="CF232" s="5"/>
      <c r="CG232" s="2"/>
      <c r="CH232" s="5"/>
      <c r="CI232" s="1"/>
      <c r="CJ232" s="5"/>
      <c r="CK232" s="2"/>
      <c r="CL232" s="5"/>
      <c r="CM232" s="2"/>
      <c r="CN232" s="5"/>
      <c r="CO232" s="1"/>
      <c r="CP232" s="5"/>
      <c r="CQ232" s="2"/>
      <c r="CR232" s="5"/>
      <c r="CS232" s="2"/>
      <c r="CT232" s="5"/>
      <c r="CU232" s="1"/>
      <c r="CV232" s="5"/>
      <c r="CW232" s="2"/>
      <c r="CX232" s="5"/>
      <c r="CY232" s="2"/>
      <c r="CZ232" s="5"/>
      <c r="DA232" s="2"/>
      <c r="DB232" s="5"/>
      <c r="DC232" s="2"/>
      <c r="DD232" s="5"/>
      <c r="DE232" s="2"/>
      <c r="DF232" s="5"/>
      <c r="DG232" s="21"/>
      <c r="DH232" s="5"/>
      <c r="DI232" s="2"/>
      <c r="DJ232" s="5"/>
      <c r="DK232" s="35"/>
      <c r="DL232" s="5"/>
      <c r="DM232" s="35"/>
      <c r="DN232" s="5"/>
      <c r="DO232" s="2"/>
      <c r="DP232" s="2"/>
      <c r="DQ232" s="2"/>
      <c r="DR232" s="2"/>
      <c r="DS232" s="1"/>
      <c r="DT232" s="5"/>
      <c r="DU232" s="2"/>
      <c r="DV232" s="2"/>
      <c r="DW232" s="2"/>
      <c r="DX232" s="2"/>
      <c r="DY232" s="2"/>
      <c r="DZ232" s="5"/>
      <c r="EA232" s="2"/>
      <c r="EB232" s="2"/>
      <c r="EC232" s="2"/>
      <c r="ED232" s="2"/>
      <c r="EE232" s="2"/>
      <c r="EF232" s="2"/>
      <c r="EG232" s="2"/>
      <c r="EH232" s="2"/>
      <c r="EI232" s="2"/>
      <c r="EJ232" s="2"/>
      <c r="EK232" s="2"/>
      <c r="EL232" s="5"/>
      <c r="EM232" s="1"/>
      <c r="EN232" s="2"/>
      <c r="EO232" s="2"/>
      <c r="EP232" s="2"/>
      <c r="EQ232" s="2"/>
      <c r="ER232" s="24"/>
      <c r="ES232" s="796"/>
      <c r="ET232" s="24"/>
      <c r="EU232" s="290" t="e">
        <f>SUM(DO232:EK232)+BI232+SUMIF(#REF!,1,AS232:AX232)</f>
        <v>#REF!</v>
      </c>
      <c r="EV232" s="290" t="e">
        <f>SUM(DO232:EK232)+SUMIF(#REF!,1,AS232:AX232)+SUMIF(#REF!,1,BC232:BH232)+IF(IDENT!$R$19="NON",SUM('3-SA'!BA232:BB232),0)+IF(IDENT!$R$20="NON",SUM('3-SA'!CA232:CB232,'3-SA'!DA232:DL232),0)+IF(IDENT!$R$21="NON",SUM('3-SA'!BM232:BZ232),0)</f>
        <v>#REF!</v>
      </c>
      <c r="EW232" s="24"/>
    </row>
    <row r="233" spans="1:153" x14ac:dyDescent="0.25">
      <c r="A233" s="46"/>
      <c r="B233" s="263" t="s">
        <v>1964</v>
      </c>
      <c r="C233" s="263" t="s">
        <v>1964</v>
      </c>
      <c r="D233" s="254" t="s">
        <v>550</v>
      </c>
      <c r="E233" s="54" t="s">
        <v>549</v>
      </c>
      <c r="F233" s="12"/>
      <c r="G233" s="12"/>
      <c r="H233" s="454"/>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1"/>
      <c r="AI233" s="1"/>
      <c r="AJ233" s="1"/>
      <c r="AK233" s="1"/>
      <c r="AL233" s="1"/>
      <c r="AM233" s="1"/>
      <c r="AN233" s="1"/>
      <c r="AO233" s="1"/>
      <c r="AP233" s="2"/>
      <c r="AQ233" s="2"/>
      <c r="AR233" s="5"/>
      <c r="AS233" s="27"/>
      <c r="AT233" s="5"/>
      <c r="AU233" s="27"/>
      <c r="AV233" s="5"/>
      <c r="AW233" s="2"/>
      <c r="AX233" s="5"/>
      <c r="AY233" s="27"/>
      <c r="AZ233" s="5"/>
      <c r="BA233" s="1"/>
      <c r="BB233" s="5"/>
      <c r="BC233" s="47"/>
      <c r="BD233" s="5"/>
      <c r="BE233" s="1"/>
      <c r="BF233" s="5"/>
      <c r="BG233" s="1"/>
      <c r="BH233" s="5"/>
      <c r="BI233" s="1"/>
      <c r="BJ233" s="5"/>
      <c r="BK233" s="1"/>
      <c r="BL233" s="5"/>
      <c r="BM233" s="1"/>
      <c r="BN233" s="5"/>
      <c r="BO233" s="2"/>
      <c r="BP233" s="5"/>
      <c r="BQ233" s="2"/>
      <c r="BR233" s="5"/>
      <c r="BS233" s="2"/>
      <c r="BT233" s="2"/>
      <c r="BU233" s="2"/>
      <c r="BV233" s="2"/>
      <c r="BW233" s="2"/>
      <c r="BX233" s="2"/>
      <c r="BY233" s="2"/>
      <c r="BZ233" s="5"/>
      <c r="CA233" s="1"/>
      <c r="CB233" s="5"/>
      <c r="CC233" s="1"/>
      <c r="CD233" s="5"/>
      <c r="CE233" s="1"/>
      <c r="CF233" s="5"/>
      <c r="CG233" s="1"/>
      <c r="CH233" s="5"/>
      <c r="CI233" s="1"/>
      <c r="CJ233" s="5"/>
      <c r="CK233" s="2"/>
      <c r="CL233" s="5"/>
      <c r="CM233" s="2"/>
      <c r="CN233" s="5"/>
      <c r="CO233" s="1"/>
      <c r="CP233" s="5"/>
      <c r="CQ233" s="2"/>
      <c r="CR233" s="5"/>
      <c r="CS233" s="1"/>
      <c r="CT233" s="5"/>
      <c r="CU233" s="1"/>
      <c r="CV233" s="5"/>
      <c r="CW233" s="1"/>
      <c r="CX233" s="5"/>
      <c r="CY233" s="2"/>
      <c r="CZ233" s="5"/>
      <c r="DA233" s="1"/>
      <c r="DB233" s="5"/>
      <c r="DC233" s="1"/>
      <c r="DD233" s="5"/>
      <c r="DE233" s="2"/>
      <c r="DF233" s="5"/>
      <c r="DG233" s="27"/>
      <c r="DH233" s="5"/>
      <c r="DI233" s="1"/>
      <c r="DJ233" s="5"/>
      <c r="DK233" s="35"/>
      <c r="DL233" s="5"/>
      <c r="DM233" s="47"/>
      <c r="DN233" s="5"/>
      <c r="DO233" s="1"/>
      <c r="DP233" s="1"/>
      <c r="DQ233" s="1"/>
      <c r="DR233" s="1"/>
      <c r="DS233" s="1"/>
      <c r="DT233" s="5"/>
      <c r="DU233" s="1"/>
      <c r="DV233" s="1"/>
      <c r="DW233" s="1"/>
      <c r="DX233" s="35"/>
      <c r="DY233" s="1"/>
      <c r="DZ233" s="5"/>
      <c r="EA233" s="2"/>
      <c r="EB233" s="1"/>
      <c r="EC233" s="1"/>
      <c r="ED233" s="1"/>
      <c r="EE233" s="1"/>
      <c r="EF233" s="1"/>
      <c r="EG233" s="1"/>
      <c r="EH233" s="1"/>
      <c r="EI233" s="1"/>
      <c r="EJ233" s="1"/>
      <c r="EK233" s="1"/>
      <c r="EL233" s="5"/>
      <c r="EM233" s="1"/>
      <c r="EN233" s="2"/>
      <c r="EO233" s="2"/>
      <c r="EP233" s="2"/>
      <c r="EQ233" s="2"/>
      <c r="ER233" s="24"/>
      <c r="ES233" s="796"/>
      <c r="ET233" s="24"/>
      <c r="EU233" s="290" t="e">
        <f>SUM(DO233:EK233)+BI233+SUMIF(#REF!,1,AS233:AX233)</f>
        <v>#REF!</v>
      </c>
      <c r="EV233" s="290" t="e">
        <f>SUM(DO233:EK233)+SUMIF(#REF!,1,AS233:AX233)+SUMIF(#REF!,1,BC233:BH233)+IF(IDENT!$R$19="NON",SUM('3-SA'!BA233:BB233),0)+IF(IDENT!$R$20="NON",SUM('3-SA'!CA233:CB233,'3-SA'!DA233:DL233),0)+IF(IDENT!$R$21="NON",SUM('3-SA'!BM233:BZ233),0)</f>
        <v>#REF!</v>
      </c>
      <c r="EW233" s="24"/>
    </row>
    <row r="234" spans="1:153" x14ac:dyDescent="0.25">
      <c r="A234" s="46"/>
      <c r="B234" s="263" t="s">
        <v>1837</v>
      </c>
      <c r="C234" s="263" t="s">
        <v>1964</v>
      </c>
      <c r="D234" s="254" t="s">
        <v>895</v>
      </c>
      <c r="E234" s="54" t="s">
        <v>1856</v>
      </c>
      <c r="F234" s="12"/>
      <c r="G234" s="12"/>
      <c r="H234" s="454"/>
      <c r="I234" s="1"/>
      <c r="J234" s="1"/>
      <c r="K234" s="1"/>
      <c r="L234" s="1"/>
      <c r="M234" s="1"/>
      <c r="N234" s="1"/>
      <c r="O234" s="1"/>
      <c r="P234" s="1"/>
      <c r="Q234" s="1"/>
      <c r="R234" s="1"/>
      <c r="S234" s="1"/>
      <c r="T234" s="1"/>
      <c r="U234" s="1"/>
      <c r="V234" s="1"/>
      <c r="W234" s="1"/>
      <c r="X234" s="1"/>
      <c r="Y234" s="1"/>
      <c r="Z234" s="1"/>
      <c r="AA234" s="1"/>
      <c r="AB234" s="1"/>
      <c r="AC234" s="1"/>
      <c r="AD234" s="2"/>
      <c r="AE234" s="1"/>
      <c r="AF234" s="1"/>
      <c r="AG234" s="1"/>
      <c r="AH234" s="2"/>
      <c r="AI234" s="2"/>
      <c r="AJ234" s="2"/>
      <c r="AK234" s="2"/>
      <c r="AL234" s="2"/>
      <c r="AM234" s="2"/>
      <c r="AN234" s="2"/>
      <c r="AO234" s="2"/>
      <c r="AP234" s="1"/>
      <c r="AQ234" s="1"/>
      <c r="AR234" s="5"/>
      <c r="AS234" s="21"/>
      <c r="AT234" s="5"/>
      <c r="AU234" s="21"/>
      <c r="AV234" s="5"/>
      <c r="AW234" s="2"/>
      <c r="AX234" s="5"/>
      <c r="AY234" s="21"/>
      <c r="AZ234" s="5"/>
      <c r="BA234" s="2"/>
      <c r="BB234" s="5"/>
      <c r="BC234" s="35"/>
      <c r="BD234" s="5"/>
      <c r="BE234" s="2"/>
      <c r="BF234" s="5"/>
      <c r="BG234" s="2"/>
      <c r="BH234" s="5"/>
      <c r="BI234" s="2"/>
      <c r="BJ234" s="5"/>
      <c r="BK234" s="2"/>
      <c r="BL234" s="5"/>
      <c r="BM234" s="2"/>
      <c r="BN234" s="5"/>
      <c r="BO234" s="2"/>
      <c r="BP234" s="5"/>
      <c r="BQ234" s="2"/>
      <c r="BR234" s="5"/>
      <c r="BS234" s="2"/>
      <c r="BT234" s="2"/>
      <c r="BU234" s="2"/>
      <c r="BV234" s="2"/>
      <c r="BW234" s="2"/>
      <c r="BX234" s="2"/>
      <c r="BY234" s="2"/>
      <c r="BZ234" s="5"/>
      <c r="CA234" s="2"/>
      <c r="CB234" s="5"/>
      <c r="CC234" s="2"/>
      <c r="CD234" s="5"/>
      <c r="CE234" s="2"/>
      <c r="CF234" s="5"/>
      <c r="CG234" s="2"/>
      <c r="CH234" s="5"/>
      <c r="CI234" s="1"/>
      <c r="CJ234" s="5"/>
      <c r="CK234" s="2"/>
      <c r="CL234" s="5"/>
      <c r="CM234" s="2"/>
      <c r="CN234" s="5"/>
      <c r="CO234" s="1"/>
      <c r="CP234" s="5"/>
      <c r="CQ234" s="2"/>
      <c r="CR234" s="5"/>
      <c r="CS234" s="2"/>
      <c r="CT234" s="5"/>
      <c r="CU234" s="1"/>
      <c r="CV234" s="5"/>
      <c r="CW234" s="2"/>
      <c r="CX234" s="5"/>
      <c r="CY234" s="2"/>
      <c r="CZ234" s="5"/>
      <c r="DA234" s="2"/>
      <c r="DB234" s="5"/>
      <c r="DC234" s="2"/>
      <c r="DD234" s="5"/>
      <c r="DE234" s="2"/>
      <c r="DF234" s="5"/>
      <c r="DG234" s="21"/>
      <c r="DH234" s="5"/>
      <c r="DI234" s="2"/>
      <c r="DJ234" s="5"/>
      <c r="DK234" s="35"/>
      <c r="DL234" s="5"/>
      <c r="DM234" s="35"/>
      <c r="DN234" s="5"/>
      <c r="DO234" s="2"/>
      <c r="DP234" s="2"/>
      <c r="DQ234" s="2"/>
      <c r="DR234" s="2"/>
      <c r="DS234" s="1"/>
      <c r="DT234" s="5"/>
      <c r="DU234" s="2"/>
      <c r="DV234" s="2"/>
      <c r="DW234" s="2"/>
      <c r="DX234" s="2"/>
      <c r="DY234" s="2"/>
      <c r="DZ234" s="5"/>
      <c r="EA234" s="2"/>
      <c r="EB234" s="2"/>
      <c r="EC234" s="2"/>
      <c r="ED234" s="2"/>
      <c r="EE234" s="2"/>
      <c r="EF234" s="2"/>
      <c r="EG234" s="2"/>
      <c r="EH234" s="2"/>
      <c r="EI234" s="2"/>
      <c r="EJ234" s="2"/>
      <c r="EK234" s="2"/>
      <c r="EL234" s="5"/>
      <c r="EM234" s="1"/>
      <c r="EN234" s="2"/>
      <c r="EO234" s="2"/>
      <c r="EP234" s="2"/>
      <c r="EQ234" s="2"/>
      <c r="ER234" s="24"/>
      <c r="ES234" s="796"/>
      <c r="ET234" s="24"/>
      <c r="EU234" s="290" t="e">
        <f>SUM(DO234:EK234)+BI234+SUMIF(#REF!,1,AS234:AX234)</f>
        <v>#REF!</v>
      </c>
      <c r="EV234" s="290" t="e">
        <f>SUM(DO234:EK234)+SUMIF(#REF!,1,AS234:AX234)+SUMIF(#REF!,1,BC234:BH234)+IF(IDENT!$R$19="NON",SUM('3-SA'!BA234:BB234),0)+IF(IDENT!$R$20="NON",SUM('3-SA'!CA234:CB234,'3-SA'!DA234:DL234),0)+IF(IDENT!$R$21="NON",SUM('3-SA'!BM234:BZ234),0)</f>
        <v>#REF!</v>
      </c>
      <c r="EW234" s="24"/>
    </row>
    <row r="235" spans="1:153" x14ac:dyDescent="0.25">
      <c r="A235" s="46"/>
      <c r="B235" s="263" t="s">
        <v>1964</v>
      </c>
      <c r="C235" s="263" t="s">
        <v>1964</v>
      </c>
      <c r="D235" s="254" t="s">
        <v>2538</v>
      </c>
      <c r="E235" s="54" t="s">
        <v>189</v>
      </c>
      <c r="F235" s="12"/>
      <c r="G235" s="12"/>
      <c r="H235" s="454"/>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1"/>
      <c r="AI235" s="1"/>
      <c r="AJ235" s="1"/>
      <c r="AK235" s="1"/>
      <c r="AL235" s="1"/>
      <c r="AM235" s="1"/>
      <c r="AN235" s="1"/>
      <c r="AO235" s="1"/>
      <c r="AP235" s="2"/>
      <c r="AQ235" s="2"/>
      <c r="AR235" s="5"/>
      <c r="AS235" s="27"/>
      <c r="AT235" s="5"/>
      <c r="AU235" s="27"/>
      <c r="AV235" s="5"/>
      <c r="AW235" s="2"/>
      <c r="AX235" s="5"/>
      <c r="AY235" s="27"/>
      <c r="AZ235" s="5"/>
      <c r="BA235" s="1"/>
      <c r="BB235" s="5"/>
      <c r="BC235" s="47"/>
      <c r="BD235" s="5"/>
      <c r="BE235" s="1"/>
      <c r="BF235" s="5"/>
      <c r="BG235" s="1"/>
      <c r="BH235" s="5"/>
      <c r="BI235" s="1"/>
      <c r="BJ235" s="5"/>
      <c r="BK235" s="1"/>
      <c r="BL235" s="5"/>
      <c r="BM235" s="1"/>
      <c r="BN235" s="5"/>
      <c r="BO235" s="2"/>
      <c r="BP235" s="5"/>
      <c r="BQ235" s="2"/>
      <c r="BR235" s="5"/>
      <c r="BS235" s="2"/>
      <c r="BT235" s="2"/>
      <c r="BU235" s="2"/>
      <c r="BV235" s="2"/>
      <c r="BW235" s="2"/>
      <c r="BX235" s="2"/>
      <c r="BY235" s="2"/>
      <c r="BZ235" s="5"/>
      <c r="CA235" s="1"/>
      <c r="CB235" s="5"/>
      <c r="CC235" s="1"/>
      <c r="CD235" s="5"/>
      <c r="CE235" s="1"/>
      <c r="CF235" s="5"/>
      <c r="CG235" s="1"/>
      <c r="CH235" s="5"/>
      <c r="CI235" s="1"/>
      <c r="CJ235" s="5"/>
      <c r="CK235" s="2"/>
      <c r="CL235" s="5"/>
      <c r="CM235" s="2"/>
      <c r="CN235" s="5"/>
      <c r="CO235" s="1"/>
      <c r="CP235" s="5"/>
      <c r="CQ235" s="2"/>
      <c r="CR235" s="5"/>
      <c r="CS235" s="1"/>
      <c r="CT235" s="5"/>
      <c r="CU235" s="1"/>
      <c r="CV235" s="5"/>
      <c r="CW235" s="1"/>
      <c r="CX235" s="5"/>
      <c r="CY235" s="2"/>
      <c r="CZ235" s="5"/>
      <c r="DA235" s="1"/>
      <c r="DB235" s="5"/>
      <c r="DC235" s="1"/>
      <c r="DD235" s="5"/>
      <c r="DE235" s="2"/>
      <c r="DF235" s="5"/>
      <c r="DG235" s="27"/>
      <c r="DH235" s="5"/>
      <c r="DI235" s="1"/>
      <c r="DJ235" s="5"/>
      <c r="DK235" s="35"/>
      <c r="DL235" s="5"/>
      <c r="DM235" s="47"/>
      <c r="DN235" s="5"/>
      <c r="DO235" s="1"/>
      <c r="DP235" s="1"/>
      <c r="DQ235" s="1"/>
      <c r="DR235" s="1"/>
      <c r="DS235" s="1"/>
      <c r="DT235" s="5"/>
      <c r="DU235" s="1"/>
      <c r="DV235" s="1"/>
      <c r="DW235" s="1"/>
      <c r="DX235" s="35"/>
      <c r="DY235" s="1"/>
      <c r="DZ235" s="5"/>
      <c r="EA235" s="2"/>
      <c r="EB235" s="1"/>
      <c r="EC235" s="1"/>
      <c r="ED235" s="1"/>
      <c r="EE235" s="1"/>
      <c r="EF235" s="1"/>
      <c r="EG235" s="1"/>
      <c r="EH235" s="1"/>
      <c r="EI235" s="1"/>
      <c r="EJ235" s="1"/>
      <c r="EK235" s="1"/>
      <c r="EL235" s="5"/>
      <c r="EM235" s="1"/>
      <c r="EN235" s="2"/>
      <c r="EO235" s="2"/>
      <c r="EP235" s="2"/>
      <c r="EQ235" s="2"/>
      <c r="ER235" s="24"/>
      <c r="ES235" s="796"/>
      <c r="ET235" s="24"/>
      <c r="EU235" s="290" t="e">
        <f>SUM(DO235:EK235)+BI235+SUMIF(#REF!,1,AS235:AX235)</f>
        <v>#REF!</v>
      </c>
      <c r="EV235" s="290" t="e">
        <f>SUM(DO235:EK235)+SUMIF(#REF!,1,AS235:AX235)+SUMIF(#REF!,1,BC235:BH235)+IF(IDENT!$R$19="NON",SUM('3-SA'!BA235:BB235),0)+IF(IDENT!$R$20="NON",SUM('3-SA'!CA235:CB235,'3-SA'!DA235:DL235),0)+IF(IDENT!$R$21="NON",SUM('3-SA'!BM235:BZ235),0)</f>
        <v>#REF!</v>
      </c>
      <c r="EW235" s="24"/>
    </row>
    <row r="236" spans="1:153" x14ac:dyDescent="0.25">
      <c r="A236" s="46"/>
      <c r="B236" s="263" t="s">
        <v>1837</v>
      </c>
      <c r="C236" s="263" t="s">
        <v>1964</v>
      </c>
      <c r="D236" s="254" t="s">
        <v>2195</v>
      </c>
      <c r="E236" s="54" t="s">
        <v>703</v>
      </c>
      <c r="F236" s="12"/>
      <c r="G236" s="12"/>
      <c r="H236" s="454"/>
      <c r="I236" s="1"/>
      <c r="J236" s="1"/>
      <c r="K236" s="1"/>
      <c r="L236" s="1"/>
      <c r="M236" s="1"/>
      <c r="N236" s="1"/>
      <c r="O236" s="1"/>
      <c r="P236" s="1"/>
      <c r="Q236" s="1"/>
      <c r="R236" s="1"/>
      <c r="S236" s="1"/>
      <c r="T236" s="1"/>
      <c r="U236" s="1"/>
      <c r="V236" s="1"/>
      <c r="W236" s="1"/>
      <c r="X236" s="1"/>
      <c r="Y236" s="1"/>
      <c r="Z236" s="1"/>
      <c r="AA236" s="1"/>
      <c r="AB236" s="1"/>
      <c r="AC236" s="1"/>
      <c r="AD236" s="2"/>
      <c r="AE236" s="1"/>
      <c r="AF236" s="1"/>
      <c r="AG236" s="1"/>
      <c r="AH236" s="2"/>
      <c r="AI236" s="2"/>
      <c r="AJ236" s="2"/>
      <c r="AK236" s="2"/>
      <c r="AL236" s="2"/>
      <c r="AM236" s="2"/>
      <c r="AN236" s="2"/>
      <c r="AO236" s="2"/>
      <c r="AP236" s="1"/>
      <c r="AQ236" s="1"/>
      <c r="AR236" s="5"/>
      <c r="AS236" s="21"/>
      <c r="AT236" s="5"/>
      <c r="AU236" s="21"/>
      <c r="AV236" s="5"/>
      <c r="AW236" s="2"/>
      <c r="AX236" s="5"/>
      <c r="AY236" s="21"/>
      <c r="AZ236" s="5"/>
      <c r="BA236" s="2"/>
      <c r="BB236" s="5"/>
      <c r="BC236" s="35"/>
      <c r="BD236" s="5"/>
      <c r="BE236" s="2"/>
      <c r="BF236" s="5"/>
      <c r="BG236" s="2"/>
      <c r="BH236" s="5"/>
      <c r="BI236" s="2"/>
      <c r="BJ236" s="5"/>
      <c r="BK236" s="2"/>
      <c r="BL236" s="5"/>
      <c r="BM236" s="2"/>
      <c r="BN236" s="5"/>
      <c r="BO236" s="2"/>
      <c r="BP236" s="5"/>
      <c r="BQ236" s="2"/>
      <c r="BR236" s="5"/>
      <c r="BS236" s="2"/>
      <c r="BT236" s="2"/>
      <c r="BU236" s="2"/>
      <c r="BV236" s="2"/>
      <c r="BW236" s="2"/>
      <c r="BX236" s="2"/>
      <c r="BY236" s="2"/>
      <c r="BZ236" s="5"/>
      <c r="CA236" s="2"/>
      <c r="CB236" s="5"/>
      <c r="CC236" s="2"/>
      <c r="CD236" s="5"/>
      <c r="CE236" s="2"/>
      <c r="CF236" s="5"/>
      <c r="CG236" s="2"/>
      <c r="CH236" s="5"/>
      <c r="CI236" s="1"/>
      <c r="CJ236" s="5"/>
      <c r="CK236" s="2"/>
      <c r="CL236" s="5"/>
      <c r="CM236" s="2"/>
      <c r="CN236" s="5"/>
      <c r="CO236" s="1"/>
      <c r="CP236" s="5"/>
      <c r="CQ236" s="2"/>
      <c r="CR236" s="5"/>
      <c r="CS236" s="2"/>
      <c r="CT236" s="5"/>
      <c r="CU236" s="1"/>
      <c r="CV236" s="5"/>
      <c r="CW236" s="2"/>
      <c r="CX236" s="5"/>
      <c r="CY236" s="2"/>
      <c r="CZ236" s="5"/>
      <c r="DA236" s="2"/>
      <c r="DB236" s="5"/>
      <c r="DC236" s="2"/>
      <c r="DD236" s="5"/>
      <c r="DE236" s="2"/>
      <c r="DF236" s="5"/>
      <c r="DG236" s="21"/>
      <c r="DH236" s="5"/>
      <c r="DI236" s="2"/>
      <c r="DJ236" s="5"/>
      <c r="DK236" s="35"/>
      <c r="DL236" s="5"/>
      <c r="DM236" s="35"/>
      <c r="DN236" s="5"/>
      <c r="DO236" s="2"/>
      <c r="DP236" s="2"/>
      <c r="DQ236" s="2"/>
      <c r="DR236" s="2"/>
      <c r="DS236" s="1"/>
      <c r="DT236" s="5"/>
      <c r="DU236" s="2"/>
      <c r="DV236" s="2"/>
      <c r="DW236" s="2"/>
      <c r="DX236" s="2"/>
      <c r="DY236" s="2"/>
      <c r="DZ236" s="5"/>
      <c r="EA236" s="2"/>
      <c r="EB236" s="2"/>
      <c r="EC236" s="2"/>
      <c r="ED236" s="2"/>
      <c r="EE236" s="2"/>
      <c r="EF236" s="2"/>
      <c r="EG236" s="2"/>
      <c r="EH236" s="2"/>
      <c r="EI236" s="2"/>
      <c r="EJ236" s="2"/>
      <c r="EK236" s="2"/>
      <c r="EL236" s="5"/>
      <c r="EM236" s="1"/>
      <c r="EN236" s="2"/>
      <c r="EO236" s="2"/>
      <c r="EP236" s="2"/>
      <c r="EQ236" s="2"/>
      <c r="ER236" s="24"/>
      <c r="ES236" s="796"/>
      <c r="ET236" s="24"/>
      <c r="EU236" s="290" t="e">
        <f>SUM(DO236:EK236)+BI236+SUMIF(#REF!,1,AS236:AX236)</f>
        <v>#REF!</v>
      </c>
      <c r="EV236" s="290" t="e">
        <f>SUM(DO236:EK236)+SUMIF(#REF!,1,AS236:AX236)+SUMIF(#REF!,1,BC236:BH236)+IF(IDENT!$R$19="NON",SUM('3-SA'!BA236:BB236),0)+IF(IDENT!$R$20="NON",SUM('3-SA'!CA236:CB236,'3-SA'!DA236:DL236),0)+IF(IDENT!$R$21="NON",SUM('3-SA'!BM236:BZ236),0)</f>
        <v>#REF!</v>
      </c>
      <c r="EW236" s="24"/>
    </row>
    <row r="237" spans="1:153" x14ac:dyDescent="0.25">
      <c r="A237" s="46"/>
      <c r="B237" s="263" t="s">
        <v>1964</v>
      </c>
      <c r="C237" s="263" t="s">
        <v>1964</v>
      </c>
      <c r="D237" s="254" t="s">
        <v>2021</v>
      </c>
      <c r="E237" s="54" t="s">
        <v>1366</v>
      </c>
      <c r="F237" s="12"/>
      <c r="G237" s="12"/>
      <c r="H237" s="454"/>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1"/>
      <c r="AI237" s="1"/>
      <c r="AJ237" s="1"/>
      <c r="AK237" s="1"/>
      <c r="AL237" s="1"/>
      <c r="AM237" s="1"/>
      <c r="AN237" s="1"/>
      <c r="AO237" s="1"/>
      <c r="AP237" s="2"/>
      <c r="AQ237" s="2"/>
      <c r="AR237" s="5"/>
      <c r="AS237" s="27"/>
      <c r="AT237" s="5"/>
      <c r="AU237" s="27"/>
      <c r="AV237" s="5"/>
      <c r="AW237" s="2"/>
      <c r="AX237" s="5"/>
      <c r="AY237" s="27"/>
      <c r="AZ237" s="5"/>
      <c r="BA237" s="1"/>
      <c r="BB237" s="5"/>
      <c r="BC237" s="47"/>
      <c r="BD237" s="5"/>
      <c r="BE237" s="1"/>
      <c r="BF237" s="5"/>
      <c r="BG237" s="1"/>
      <c r="BH237" s="5"/>
      <c r="BI237" s="1"/>
      <c r="BJ237" s="5"/>
      <c r="BK237" s="1"/>
      <c r="BL237" s="5"/>
      <c r="BM237" s="1"/>
      <c r="BN237" s="5"/>
      <c r="BO237" s="2"/>
      <c r="BP237" s="5"/>
      <c r="BQ237" s="2"/>
      <c r="BR237" s="5"/>
      <c r="BS237" s="2"/>
      <c r="BT237" s="2"/>
      <c r="BU237" s="2"/>
      <c r="BV237" s="2"/>
      <c r="BW237" s="2"/>
      <c r="BX237" s="2"/>
      <c r="BY237" s="2"/>
      <c r="BZ237" s="5"/>
      <c r="CA237" s="1"/>
      <c r="CB237" s="5"/>
      <c r="CC237" s="1"/>
      <c r="CD237" s="5"/>
      <c r="CE237" s="1"/>
      <c r="CF237" s="5"/>
      <c r="CG237" s="1"/>
      <c r="CH237" s="5"/>
      <c r="CI237" s="1"/>
      <c r="CJ237" s="5"/>
      <c r="CK237" s="2"/>
      <c r="CL237" s="5"/>
      <c r="CM237" s="2"/>
      <c r="CN237" s="5"/>
      <c r="CO237" s="1"/>
      <c r="CP237" s="5"/>
      <c r="CQ237" s="2"/>
      <c r="CR237" s="5"/>
      <c r="CS237" s="1"/>
      <c r="CT237" s="5"/>
      <c r="CU237" s="1"/>
      <c r="CV237" s="5"/>
      <c r="CW237" s="1"/>
      <c r="CX237" s="5"/>
      <c r="CY237" s="2"/>
      <c r="CZ237" s="5"/>
      <c r="DA237" s="1"/>
      <c r="DB237" s="5"/>
      <c r="DC237" s="1"/>
      <c r="DD237" s="5"/>
      <c r="DE237" s="2"/>
      <c r="DF237" s="5"/>
      <c r="DG237" s="27"/>
      <c r="DH237" s="5"/>
      <c r="DI237" s="1"/>
      <c r="DJ237" s="5"/>
      <c r="DK237" s="35"/>
      <c r="DL237" s="5"/>
      <c r="DM237" s="47"/>
      <c r="DN237" s="5"/>
      <c r="DO237" s="1"/>
      <c r="DP237" s="1"/>
      <c r="DQ237" s="1"/>
      <c r="DR237" s="1"/>
      <c r="DS237" s="1"/>
      <c r="DT237" s="5"/>
      <c r="DU237" s="1"/>
      <c r="DV237" s="1"/>
      <c r="DW237" s="1"/>
      <c r="DX237" s="35"/>
      <c r="DY237" s="1"/>
      <c r="DZ237" s="5"/>
      <c r="EA237" s="2"/>
      <c r="EB237" s="1"/>
      <c r="EC237" s="1"/>
      <c r="ED237" s="1"/>
      <c r="EE237" s="1"/>
      <c r="EF237" s="1"/>
      <c r="EG237" s="1"/>
      <c r="EH237" s="1"/>
      <c r="EI237" s="1"/>
      <c r="EJ237" s="1"/>
      <c r="EK237" s="1"/>
      <c r="EL237" s="5"/>
      <c r="EM237" s="1"/>
      <c r="EN237" s="2"/>
      <c r="EO237" s="2"/>
      <c r="EP237" s="2"/>
      <c r="EQ237" s="2"/>
      <c r="ER237" s="24"/>
      <c r="ES237" s="796"/>
      <c r="ET237" s="24"/>
      <c r="EU237" s="290" t="e">
        <f>SUM(DO237:EK237)+BI237+SUMIF(#REF!,1,AS237:AX237)</f>
        <v>#REF!</v>
      </c>
      <c r="EV237" s="290" t="e">
        <f>SUM(DO237:EK237)+SUMIF(#REF!,1,AS237:AX237)+SUMIF(#REF!,1,BC237:BH237)+IF(IDENT!$R$19="NON",SUM('3-SA'!BA237:BB237),0)+IF(IDENT!$R$20="NON",SUM('3-SA'!CA237:CB237,'3-SA'!DA237:DL237),0)+IF(IDENT!$R$21="NON",SUM('3-SA'!BM237:BZ237),0)</f>
        <v>#REF!</v>
      </c>
      <c r="EW237" s="24"/>
    </row>
    <row r="238" spans="1:153" x14ac:dyDescent="0.25">
      <c r="A238" s="46"/>
      <c r="B238" s="263" t="s">
        <v>1837</v>
      </c>
      <c r="C238" s="263" t="s">
        <v>1964</v>
      </c>
      <c r="D238" s="254" t="s">
        <v>897</v>
      </c>
      <c r="E238" s="54" t="s">
        <v>896</v>
      </c>
      <c r="F238" s="12"/>
      <c r="G238" s="12"/>
      <c r="H238" s="454"/>
      <c r="I238" s="1"/>
      <c r="J238" s="1"/>
      <c r="K238" s="1"/>
      <c r="L238" s="1"/>
      <c r="M238" s="1"/>
      <c r="N238" s="1"/>
      <c r="O238" s="1"/>
      <c r="P238" s="1"/>
      <c r="Q238" s="1"/>
      <c r="R238" s="1"/>
      <c r="S238" s="1"/>
      <c r="T238" s="1"/>
      <c r="U238" s="1"/>
      <c r="V238" s="1"/>
      <c r="W238" s="1"/>
      <c r="X238" s="1"/>
      <c r="Y238" s="1"/>
      <c r="Z238" s="1"/>
      <c r="AA238" s="1"/>
      <c r="AB238" s="1"/>
      <c r="AC238" s="1"/>
      <c r="AD238" s="2"/>
      <c r="AE238" s="1"/>
      <c r="AF238" s="1"/>
      <c r="AG238" s="1"/>
      <c r="AH238" s="2"/>
      <c r="AI238" s="2"/>
      <c r="AJ238" s="2"/>
      <c r="AK238" s="2"/>
      <c r="AL238" s="2"/>
      <c r="AM238" s="2"/>
      <c r="AN238" s="2"/>
      <c r="AO238" s="2"/>
      <c r="AP238" s="1"/>
      <c r="AQ238" s="1"/>
      <c r="AR238" s="5"/>
      <c r="AS238" s="21"/>
      <c r="AT238" s="5"/>
      <c r="AU238" s="21"/>
      <c r="AV238" s="5"/>
      <c r="AW238" s="2"/>
      <c r="AX238" s="5"/>
      <c r="AY238" s="21"/>
      <c r="AZ238" s="5"/>
      <c r="BA238" s="2"/>
      <c r="BB238" s="5"/>
      <c r="BC238" s="35"/>
      <c r="BD238" s="5"/>
      <c r="BE238" s="2"/>
      <c r="BF238" s="5"/>
      <c r="BG238" s="2"/>
      <c r="BH238" s="5"/>
      <c r="BI238" s="2"/>
      <c r="BJ238" s="5"/>
      <c r="BK238" s="2"/>
      <c r="BL238" s="5"/>
      <c r="BM238" s="2"/>
      <c r="BN238" s="5"/>
      <c r="BO238" s="2"/>
      <c r="BP238" s="5"/>
      <c r="BQ238" s="2"/>
      <c r="BR238" s="5"/>
      <c r="BS238" s="2"/>
      <c r="BT238" s="2"/>
      <c r="BU238" s="2"/>
      <c r="BV238" s="2"/>
      <c r="BW238" s="2"/>
      <c r="BX238" s="2"/>
      <c r="BY238" s="2"/>
      <c r="BZ238" s="5"/>
      <c r="CA238" s="2"/>
      <c r="CB238" s="5"/>
      <c r="CC238" s="2"/>
      <c r="CD238" s="5"/>
      <c r="CE238" s="2"/>
      <c r="CF238" s="5"/>
      <c r="CG238" s="2"/>
      <c r="CH238" s="5"/>
      <c r="CI238" s="1"/>
      <c r="CJ238" s="5"/>
      <c r="CK238" s="2"/>
      <c r="CL238" s="5"/>
      <c r="CM238" s="2"/>
      <c r="CN238" s="5"/>
      <c r="CO238" s="1"/>
      <c r="CP238" s="5"/>
      <c r="CQ238" s="2"/>
      <c r="CR238" s="5"/>
      <c r="CS238" s="2"/>
      <c r="CT238" s="5"/>
      <c r="CU238" s="1"/>
      <c r="CV238" s="5"/>
      <c r="CW238" s="2"/>
      <c r="CX238" s="5"/>
      <c r="CY238" s="2"/>
      <c r="CZ238" s="5"/>
      <c r="DA238" s="2"/>
      <c r="DB238" s="5"/>
      <c r="DC238" s="2"/>
      <c r="DD238" s="5"/>
      <c r="DE238" s="2"/>
      <c r="DF238" s="5"/>
      <c r="DG238" s="21"/>
      <c r="DH238" s="5"/>
      <c r="DI238" s="2"/>
      <c r="DJ238" s="5"/>
      <c r="DK238" s="35"/>
      <c r="DL238" s="5"/>
      <c r="DM238" s="35"/>
      <c r="DN238" s="5"/>
      <c r="DO238" s="2"/>
      <c r="DP238" s="2"/>
      <c r="DQ238" s="2"/>
      <c r="DR238" s="2"/>
      <c r="DS238" s="1"/>
      <c r="DT238" s="5"/>
      <c r="DU238" s="2"/>
      <c r="DV238" s="2"/>
      <c r="DW238" s="2"/>
      <c r="DX238" s="2"/>
      <c r="DY238" s="2"/>
      <c r="DZ238" s="5"/>
      <c r="EA238" s="2"/>
      <c r="EB238" s="2"/>
      <c r="EC238" s="2"/>
      <c r="ED238" s="2"/>
      <c r="EE238" s="2"/>
      <c r="EF238" s="2"/>
      <c r="EG238" s="2"/>
      <c r="EH238" s="2"/>
      <c r="EI238" s="2"/>
      <c r="EJ238" s="2"/>
      <c r="EK238" s="2"/>
      <c r="EL238" s="5"/>
      <c r="EM238" s="1"/>
      <c r="EN238" s="2"/>
      <c r="EO238" s="2"/>
      <c r="EP238" s="2"/>
      <c r="EQ238" s="2"/>
      <c r="ER238" s="24"/>
      <c r="ES238" s="796"/>
      <c r="ET238" s="24"/>
      <c r="EU238" s="290" t="e">
        <f>SUM(DO238:EK238)+BI238+SUMIF(#REF!,1,AS238:AX238)</f>
        <v>#REF!</v>
      </c>
      <c r="EV238" s="290" t="e">
        <f>SUM(DO238:EK238)+SUMIF(#REF!,1,AS238:AX238)+SUMIF(#REF!,1,BC238:BH238)+IF(IDENT!$R$19="NON",SUM('3-SA'!BA238:BB238),0)+IF(IDENT!$R$20="NON",SUM('3-SA'!CA238:CB238,'3-SA'!DA238:DL238),0)+IF(IDENT!$R$21="NON",SUM('3-SA'!BM238:BZ238),0)</f>
        <v>#REF!</v>
      </c>
      <c r="EW238" s="24"/>
    </row>
    <row r="239" spans="1:153" x14ac:dyDescent="0.25">
      <c r="A239" s="46"/>
      <c r="B239" s="263" t="s">
        <v>1837</v>
      </c>
      <c r="C239" s="263" t="s">
        <v>1964</v>
      </c>
      <c r="D239" s="153">
        <v>653</v>
      </c>
      <c r="E239" s="54" t="s">
        <v>2014</v>
      </c>
      <c r="F239" s="12"/>
      <c r="G239" s="12"/>
      <c r="H239" s="454"/>
      <c r="I239" s="1"/>
      <c r="J239" s="1"/>
      <c r="K239" s="1"/>
      <c r="L239" s="1"/>
      <c r="M239" s="1"/>
      <c r="N239" s="1"/>
      <c r="O239" s="1"/>
      <c r="P239" s="1"/>
      <c r="Q239" s="1"/>
      <c r="R239" s="1"/>
      <c r="S239" s="1"/>
      <c r="T239" s="1"/>
      <c r="U239" s="1"/>
      <c r="V239" s="1"/>
      <c r="W239" s="1"/>
      <c r="X239" s="1"/>
      <c r="Y239" s="1"/>
      <c r="Z239" s="1"/>
      <c r="AA239" s="1"/>
      <c r="AB239" s="1"/>
      <c r="AC239" s="1"/>
      <c r="AD239" s="2"/>
      <c r="AE239" s="1"/>
      <c r="AF239" s="1"/>
      <c r="AG239" s="1"/>
      <c r="AH239" s="1"/>
      <c r="AI239" s="1"/>
      <c r="AJ239" s="1"/>
      <c r="AK239" s="1"/>
      <c r="AL239" s="1"/>
      <c r="AM239" s="1"/>
      <c r="AN239" s="1"/>
      <c r="AO239" s="1"/>
      <c r="AP239" s="2"/>
      <c r="AQ239" s="2"/>
      <c r="AR239" s="5"/>
      <c r="AS239" s="21"/>
      <c r="AT239" s="5"/>
      <c r="AU239" s="21"/>
      <c r="AV239" s="5"/>
      <c r="AW239" s="2"/>
      <c r="AX239" s="5"/>
      <c r="AY239" s="27"/>
      <c r="AZ239" s="5"/>
      <c r="BA239" s="2"/>
      <c r="BB239" s="5"/>
      <c r="BC239" s="35"/>
      <c r="BD239" s="5"/>
      <c r="BE239" s="2"/>
      <c r="BF239" s="5"/>
      <c r="BG239" s="2"/>
      <c r="BH239" s="5"/>
      <c r="BI239" s="2"/>
      <c r="BJ239" s="5"/>
      <c r="BK239" s="2"/>
      <c r="BL239" s="5"/>
      <c r="BM239" s="2"/>
      <c r="BN239" s="5"/>
      <c r="BO239" s="2"/>
      <c r="BP239" s="5"/>
      <c r="BQ239" s="2"/>
      <c r="BR239" s="5"/>
      <c r="BS239" s="2"/>
      <c r="BT239" s="2"/>
      <c r="BU239" s="2"/>
      <c r="BV239" s="2"/>
      <c r="BW239" s="2"/>
      <c r="BX239" s="2"/>
      <c r="BY239" s="2"/>
      <c r="BZ239" s="5"/>
      <c r="CA239" s="2"/>
      <c r="CB239" s="5"/>
      <c r="CC239" s="2"/>
      <c r="CD239" s="5"/>
      <c r="CE239" s="2"/>
      <c r="CF239" s="5"/>
      <c r="CG239" s="2"/>
      <c r="CH239" s="5"/>
      <c r="CI239" s="1"/>
      <c r="CJ239" s="5"/>
      <c r="CK239" s="2"/>
      <c r="CL239" s="5"/>
      <c r="CM239" s="2"/>
      <c r="CN239" s="5"/>
      <c r="CO239" s="1"/>
      <c r="CP239" s="5"/>
      <c r="CQ239" s="2"/>
      <c r="CR239" s="5"/>
      <c r="CS239" s="2"/>
      <c r="CT239" s="5"/>
      <c r="CU239" s="1"/>
      <c r="CV239" s="5"/>
      <c r="CW239" s="2"/>
      <c r="CX239" s="5"/>
      <c r="CY239" s="2"/>
      <c r="CZ239" s="5"/>
      <c r="DA239" s="2"/>
      <c r="DB239" s="5"/>
      <c r="DC239" s="2"/>
      <c r="DD239" s="5"/>
      <c r="DE239" s="2"/>
      <c r="DF239" s="5"/>
      <c r="DG239" s="21"/>
      <c r="DH239" s="5"/>
      <c r="DI239" s="2"/>
      <c r="DJ239" s="5"/>
      <c r="DK239" s="35"/>
      <c r="DL239" s="5"/>
      <c r="DM239" s="47"/>
      <c r="DN239" s="5"/>
      <c r="DO239" s="2"/>
      <c r="DP239" s="2"/>
      <c r="DQ239" s="2"/>
      <c r="DR239" s="2"/>
      <c r="DS239" s="1"/>
      <c r="DT239" s="5"/>
      <c r="DU239" s="2"/>
      <c r="DV239" s="2"/>
      <c r="DW239" s="1"/>
      <c r="DX239" s="2"/>
      <c r="DY239" s="2"/>
      <c r="DZ239" s="5"/>
      <c r="EA239" s="2"/>
      <c r="EB239" s="2"/>
      <c r="EC239" s="2"/>
      <c r="ED239" s="2"/>
      <c r="EE239" s="2"/>
      <c r="EF239" s="2"/>
      <c r="EG239" s="2"/>
      <c r="EH239" s="2"/>
      <c r="EI239" s="2"/>
      <c r="EJ239" s="2"/>
      <c r="EK239" s="2"/>
      <c r="EL239" s="5"/>
      <c r="EM239" s="1"/>
      <c r="EN239" s="2"/>
      <c r="EO239" s="2"/>
      <c r="EP239" s="2"/>
      <c r="EQ239" s="2"/>
      <c r="ER239" s="24"/>
      <c r="ES239" s="796"/>
      <c r="EU239" s="290" t="e">
        <f>SUM(DO239:EK239)+BI239+SUMIF(#REF!,1,AS239:AX239)</f>
        <v>#REF!</v>
      </c>
      <c r="EV239" s="290" t="e">
        <f>SUM(DO239:EK239)+SUMIF(#REF!,1,AS239:AX239)+SUMIF(#REF!,1,BC239:BH239)+IF(IDENT!$R$19="NON",SUM('3-SA'!BA239:BB239),0)+IF(IDENT!$R$20="NON",SUM('3-SA'!CA239:CB239,'3-SA'!DA239:DL239),0)+IF(IDENT!$R$21="NON",SUM('3-SA'!BM239:BZ239),0)</f>
        <v>#REF!</v>
      </c>
    </row>
    <row r="240" spans="1:153" x14ac:dyDescent="0.25">
      <c r="A240" s="46"/>
      <c r="B240" s="263" t="s">
        <v>1837</v>
      </c>
      <c r="C240" s="263" t="s">
        <v>1964</v>
      </c>
      <c r="D240" s="190">
        <v>654</v>
      </c>
      <c r="E240" s="190" t="s">
        <v>2337</v>
      </c>
      <c r="F240" s="12"/>
      <c r="G240" s="12"/>
      <c r="H240" s="454"/>
      <c r="I240" s="2"/>
      <c r="J240" s="2"/>
      <c r="K240" s="81" t="e">
        <f>IF(#REF!=1,$F$240-$L$240-$N$240-$O$240,0)</f>
        <v>#REF!</v>
      </c>
      <c r="L240" s="2"/>
      <c r="M240" s="81" t="e">
        <f>IF(#REF!=1,$F$240-$L$240-$N$240-$O$240,0)</f>
        <v>#REF!</v>
      </c>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5"/>
      <c r="AS240" s="21"/>
      <c r="AT240" s="5"/>
      <c r="AU240" s="21"/>
      <c r="AV240" s="5"/>
      <c r="AW240" s="2"/>
      <c r="AX240" s="5"/>
      <c r="AY240" s="21"/>
      <c r="AZ240" s="5"/>
      <c r="BA240" s="2"/>
      <c r="BB240" s="5"/>
      <c r="BC240" s="35"/>
      <c r="BD240" s="5"/>
      <c r="BE240" s="2"/>
      <c r="BF240" s="5"/>
      <c r="BG240" s="2"/>
      <c r="BH240" s="5"/>
      <c r="BI240" s="2"/>
      <c r="BJ240" s="5"/>
      <c r="BK240" s="2"/>
      <c r="BL240" s="5"/>
      <c r="BM240" s="2"/>
      <c r="BN240" s="5"/>
      <c r="BO240" s="2"/>
      <c r="BP240" s="5"/>
      <c r="BQ240" s="2"/>
      <c r="BR240" s="5"/>
      <c r="BS240" s="2"/>
      <c r="BT240" s="2"/>
      <c r="BU240" s="2"/>
      <c r="BV240" s="2"/>
      <c r="BW240" s="2"/>
      <c r="BX240" s="2"/>
      <c r="BY240" s="2"/>
      <c r="BZ240" s="5"/>
      <c r="CA240" s="2"/>
      <c r="CB240" s="5"/>
      <c r="CC240" s="2"/>
      <c r="CD240" s="5"/>
      <c r="CE240" s="2"/>
      <c r="CF240" s="5"/>
      <c r="CG240" s="2"/>
      <c r="CH240" s="5"/>
      <c r="CI240" s="2"/>
      <c r="CJ240" s="5"/>
      <c r="CK240" s="2"/>
      <c r="CL240" s="5"/>
      <c r="CM240" s="2"/>
      <c r="CN240" s="5"/>
      <c r="CO240" s="2"/>
      <c r="CP240" s="5"/>
      <c r="CQ240" s="2"/>
      <c r="CR240" s="5"/>
      <c r="CS240" s="2"/>
      <c r="CT240" s="5"/>
      <c r="CU240" s="2"/>
      <c r="CV240" s="5"/>
      <c r="CW240" s="2"/>
      <c r="CX240" s="5"/>
      <c r="CY240" s="2"/>
      <c r="CZ240" s="5"/>
      <c r="DA240" s="2"/>
      <c r="DB240" s="5"/>
      <c r="DC240" s="2"/>
      <c r="DD240" s="5"/>
      <c r="DE240" s="2"/>
      <c r="DF240" s="5"/>
      <c r="DG240" s="21"/>
      <c r="DH240" s="5"/>
      <c r="DI240" s="2"/>
      <c r="DJ240" s="5"/>
      <c r="DK240" s="35"/>
      <c r="DL240" s="5"/>
      <c r="DM240" s="2"/>
      <c r="DN240" s="5"/>
      <c r="DO240" s="2"/>
      <c r="DP240" s="2"/>
      <c r="DQ240" s="2"/>
      <c r="DR240" s="2"/>
      <c r="DS240" s="2"/>
      <c r="DT240" s="5"/>
      <c r="DU240" s="2"/>
      <c r="DV240" s="2"/>
      <c r="DW240" s="2"/>
      <c r="DX240" s="2"/>
      <c r="DY240" s="2"/>
      <c r="DZ240" s="5"/>
      <c r="EA240" s="2"/>
      <c r="EB240" s="2"/>
      <c r="EC240" s="2"/>
      <c r="ED240" s="2"/>
      <c r="EE240" s="2"/>
      <c r="EF240" s="2"/>
      <c r="EG240" s="2"/>
      <c r="EH240" s="2"/>
      <c r="EI240" s="2"/>
      <c r="EJ240" s="2"/>
      <c r="EK240" s="2"/>
      <c r="EL240" s="5"/>
      <c r="EM240" s="2"/>
      <c r="EN240" s="2"/>
      <c r="EO240" s="2"/>
      <c r="EP240" s="2"/>
      <c r="EQ240" s="2"/>
      <c r="ES240" s="796"/>
      <c r="EU240" s="290" t="e">
        <f>SUM(DO240:EK240)+BI240+SUMIF(#REF!,1,AS240:AX240)</f>
        <v>#REF!</v>
      </c>
      <c r="EV240" s="290" t="e">
        <f>SUM(DO240:EK240)+SUMIF(#REF!,1,AS240:AX240)+SUMIF(#REF!,1,BC240:BH240)+IF(IDENT!$R$19="NON",SUM('3-SA'!BA240:BB240),0)+IF(IDENT!$R$20="NON",SUM('3-SA'!CA240:CB240,'3-SA'!DA240:DL240),0)+IF(IDENT!$R$21="NON",SUM('3-SA'!BM240:BZ240),0)</f>
        <v>#REF!</v>
      </c>
    </row>
    <row r="241" spans="1:152" x14ac:dyDescent="0.25">
      <c r="A241" s="46"/>
      <c r="B241" s="263" t="s">
        <v>1964</v>
      </c>
      <c r="C241" s="263" t="s">
        <v>1964</v>
      </c>
      <c r="D241" s="54">
        <v>655</v>
      </c>
      <c r="E241" s="54" t="s">
        <v>514</v>
      </c>
      <c r="F241" s="12"/>
      <c r="G241" s="12"/>
      <c r="H241" s="454"/>
      <c r="I241" s="1"/>
      <c r="J241" s="1"/>
      <c r="K241" s="1"/>
      <c r="L241" s="1"/>
      <c r="M241" s="1"/>
      <c r="N241" s="1"/>
      <c r="O241" s="1"/>
      <c r="P241" s="1"/>
      <c r="Q241" s="1"/>
      <c r="R241" s="1"/>
      <c r="S241" s="1"/>
      <c r="T241" s="1"/>
      <c r="U241" s="1"/>
      <c r="V241" s="1"/>
      <c r="W241" s="1"/>
      <c r="X241" s="1"/>
      <c r="Y241" s="1"/>
      <c r="Z241" s="1"/>
      <c r="AA241" s="1"/>
      <c r="AB241" s="1"/>
      <c r="AC241" s="1"/>
      <c r="AD241" s="2"/>
      <c r="AE241" s="1"/>
      <c r="AF241" s="1"/>
      <c r="AG241" s="1"/>
      <c r="AH241" s="1"/>
      <c r="AI241" s="1"/>
      <c r="AJ241" s="1"/>
      <c r="AK241" s="1"/>
      <c r="AL241" s="1"/>
      <c r="AM241" s="1"/>
      <c r="AN241" s="1"/>
      <c r="AO241" s="1"/>
      <c r="AP241" s="1"/>
      <c r="AQ241" s="1"/>
      <c r="AR241" s="5"/>
      <c r="AS241" s="27"/>
      <c r="AT241" s="5"/>
      <c r="AU241" s="27"/>
      <c r="AV241" s="5"/>
      <c r="AW241" s="2"/>
      <c r="AX241" s="5"/>
      <c r="AY241" s="27"/>
      <c r="AZ241" s="5"/>
      <c r="BA241" s="1"/>
      <c r="BB241" s="5"/>
      <c r="BC241" s="47"/>
      <c r="BD241" s="5"/>
      <c r="BE241" s="1"/>
      <c r="BF241" s="5"/>
      <c r="BG241" s="1"/>
      <c r="BH241" s="5"/>
      <c r="BI241" s="2"/>
      <c r="BJ241" s="5"/>
      <c r="BK241" s="1"/>
      <c r="BL241" s="5"/>
      <c r="BM241" s="1"/>
      <c r="BN241" s="5"/>
      <c r="BO241" s="1"/>
      <c r="BP241" s="5"/>
      <c r="BQ241" s="1"/>
      <c r="BR241" s="5"/>
      <c r="BS241" s="1"/>
      <c r="BT241" s="1"/>
      <c r="BU241" s="1"/>
      <c r="BV241" s="1"/>
      <c r="BW241" s="1"/>
      <c r="BX241" s="1"/>
      <c r="BY241" s="1"/>
      <c r="BZ241" s="5"/>
      <c r="CA241" s="1"/>
      <c r="CB241" s="5"/>
      <c r="CC241" s="1"/>
      <c r="CD241" s="5"/>
      <c r="CE241" s="1"/>
      <c r="CF241" s="5"/>
      <c r="CG241" s="1"/>
      <c r="CH241" s="5"/>
      <c r="CI241" s="1"/>
      <c r="CJ241" s="5"/>
      <c r="CK241" s="2"/>
      <c r="CL241" s="5"/>
      <c r="CM241" s="2"/>
      <c r="CN241" s="5"/>
      <c r="CO241" s="1"/>
      <c r="CP241" s="5"/>
      <c r="CQ241" s="2"/>
      <c r="CR241" s="5"/>
      <c r="CS241" s="1"/>
      <c r="CT241" s="5"/>
      <c r="CU241" s="1"/>
      <c r="CV241" s="5"/>
      <c r="CW241" s="1"/>
      <c r="CX241" s="5"/>
      <c r="CY241" s="2"/>
      <c r="CZ241" s="5"/>
      <c r="DA241" s="1"/>
      <c r="DB241" s="5"/>
      <c r="DC241" s="1"/>
      <c r="DD241" s="5"/>
      <c r="DE241" s="21"/>
      <c r="DF241" s="5"/>
      <c r="DG241" s="27"/>
      <c r="DH241" s="5"/>
      <c r="DI241" s="1"/>
      <c r="DJ241" s="5"/>
      <c r="DK241" s="47"/>
      <c r="DL241" s="5"/>
      <c r="DM241" s="47"/>
      <c r="DN241" s="5"/>
      <c r="DO241" s="1"/>
      <c r="DP241" s="1"/>
      <c r="DQ241" s="1"/>
      <c r="DR241" s="1"/>
      <c r="DS241" s="1"/>
      <c r="DT241" s="5"/>
      <c r="DU241" s="2"/>
      <c r="DV241" s="2"/>
      <c r="DW241" s="2"/>
      <c r="DX241" s="2"/>
      <c r="DY241" s="1"/>
      <c r="DZ241" s="5"/>
      <c r="EA241" s="2"/>
      <c r="EB241" s="1"/>
      <c r="EC241" s="1"/>
      <c r="ED241" s="1"/>
      <c r="EE241" s="1"/>
      <c r="EF241" s="1"/>
      <c r="EG241" s="1"/>
      <c r="EH241" s="1"/>
      <c r="EI241" s="1"/>
      <c r="EJ241" s="1"/>
      <c r="EK241" s="1"/>
      <c r="EL241" s="5"/>
      <c r="EM241" s="1"/>
      <c r="EN241" s="1"/>
      <c r="EO241" s="2"/>
      <c r="EP241" s="2"/>
      <c r="EQ241" s="2"/>
      <c r="ES241" s="796"/>
      <c r="EU241" s="290" t="e">
        <f>SUM(DO241:EK241)+BI241+SUMIF(#REF!,1,AS241:AX241)</f>
        <v>#REF!</v>
      </c>
      <c r="EV241" s="290" t="e">
        <f>SUM(DO241:EK241)+SUMIF(#REF!,1,AS241:AX241)+SUMIF(#REF!,1,BC241:BH241)+IF(IDENT!$R$19="NON",SUM('3-SA'!BA241:BB241),0)+IF(IDENT!$R$20="NON",SUM('3-SA'!CA241:CB241,'3-SA'!DA241:DL241),0)+IF(IDENT!$R$21="NON",SUM('3-SA'!BM241:BZ241),0)</f>
        <v>#REF!</v>
      </c>
    </row>
    <row r="242" spans="1:152" x14ac:dyDescent="0.25">
      <c r="A242" s="46">
        <v>0</v>
      </c>
      <c r="B242" s="263"/>
      <c r="C242" s="263"/>
      <c r="D242" s="286" t="s">
        <v>2468</v>
      </c>
      <c r="E242" s="143" t="s">
        <v>300</v>
      </c>
      <c r="F242" s="12"/>
      <c r="G242" s="12"/>
      <c r="H242" s="454"/>
      <c r="I242" s="1"/>
      <c r="J242" s="1"/>
      <c r="K242" s="1"/>
      <c r="L242" s="1"/>
      <c r="M242" s="1"/>
      <c r="N242" s="1"/>
      <c r="O242" s="1"/>
      <c r="P242" s="1"/>
      <c r="Q242" s="1"/>
      <c r="R242" s="1"/>
      <c r="S242" s="1"/>
      <c r="T242" s="1"/>
      <c r="U242" s="1"/>
      <c r="V242" s="1"/>
      <c r="W242" s="1"/>
      <c r="X242" s="1"/>
      <c r="Y242" s="1"/>
      <c r="Z242" s="1"/>
      <c r="AA242" s="1"/>
      <c r="AB242" s="1"/>
      <c r="AC242" s="1"/>
      <c r="AD242" s="2"/>
      <c r="AE242" s="1"/>
      <c r="AF242" s="1"/>
      <c r="AG242" s="1"/>
      <c r="AH242" s="1"/>
      <c r="AI242" s="1"/>
      <c r="AJ242" s="1"/>
      <c r="AK242" s="1"/>
      <c r="AL242" s="1"/>
      <c r="AM242" s="1"/>
      <c r="AN242" s="1"/>
      <c r="AO242" s="1"/>
      <c r="AP242" s="1"/>
      <c r="AQ242" s="1"/>
      <c r="AR242" s="5"/>
      <c r="AS242" s="27"/>
      <c r="AT242" s="5"/>
      <c r="AU242" s="27"/>
      <c r="AV242" s="5"/>
      <c r="AW242" s="2"/>
      <c r="AX242" s="5"/>
      <c r="AY242" s="27"/>
      <c r="AZ242" s="5"/>
      <c r="BA242" s="1"/>
      <c r="BB242" s="5"/>
      <c r="BC242" s="47"/>
      <c r="BD242" s="5"/>
      <c r="BE242" s="1"/>
      <c r="BF242" s="5"/>
      <c r="BG242" s="1"/>
      <c r="BH242" s="5"/>
      <c r="BI242" s="1"/>
      <c r="BJ242" s="5"/>
      <c r="BK242" s="1"/>
      <c r="BL242" s="5"/>
      <c r="BM242" s="1"/>
      <c r="BN242" s="5"/>
      <c r="BO242" s="1"/>
      <c r="BP242" s="5"/>
      <c r="BQ242" s="1"/>
      <c r="BR242" s="5"/>
      <c r="BS242" s="1"/>
      <c r="BT242" s="1"/>
      <c r="BU242" s="1"/>
      <c r="BV242" s="1"/>
      <c r="BW242" s="1"/>
      <c r="BX242" s="1"/>
      <c r="BY242" s="1"/>
      <c r="BZ242" s="5"/>
      <c r="CA242" s="1"/>
      <c r="CB242" s="5"/>
      <c r="CC242" s="1"/>
      <c r="CD242" s="5"/>
      <c r="CE242" s="1"/>
      <c r="CF242" s="5"/>
      <c r="CG242" s="1"/>
      <c r="CH242" s="5"/>
      <c r="CI242" s="1"/>
      <c r="CJ242" s="5"/>
      <c r="CK242" s="2"/>
      <c r="CL242" s="5"/>
      <c r="CM242" s="2"/>
      <c r="CN242" s="5"/>
      <c r="CO242" s="1"/>
      <c r="CP242" s="5"/>
      <c r="CQ242" s="2"/>
      <c r="CR242" s="5"/>
      <c r="CS242" s="1"/>
      <c r="CT242" s="5"/>
      <c r="CU242" s="1"/>
      <c r="CV242" s="5"/>
      <c r="CW242" s="1"/>
      <c r="CX242" s="5"/>
      <c r="CY242" s="2"/>
      <c r="CZ242" s="5"/>
      <c r="DA242" s="1"/>
      <c r="DB242" s="5"/>
      <c r="DC242" s="1"/>
      <c r="DD242" s="5"/>
      <c r="DE242" s="1"/>
      <c r="DF242" s="5"/>
      <c r="DG242" s="27"/>
      <c r="DH242" s="5"/>
      <c r="DI242" s="1"/>
      <c r="DJ242" s="5"/>
      <c r="DK242" s="47"/>
      <c r="DL242" s="5"/>
      <c r="DM242" s="47"/>
      <c r="DN242" s="5"/>
      <c r="DO242" s="1"/>
      <c r="DP242" s="1"/>
      <c r="DQ242" s="1"/>
      <c r="DR242" s="1"/>
      <c r="DS242" s="1"/>
      <c r="DT242" s="5"/>
      <c r="DU242" s="1"/>
      <c r="DV242" s="1"/>
      <c r="DW242" s="1"/>
      <c r="DX242" s="1"/>
      <c r="DY242" s="1"/>
      <c r="DZ242" s="5"/>
      <c r="EA242" s="1"/>
      <c r="EB242" s="1"/>
      <c r="EC242" s="1"/>
      <c r="ED242" s="1"/>
      <c r="EE242" s="1"/>
      <c r="EF242" s="1"/>
      <c r="EG242" s="1"/>
      <c r="EH242" s="1"/>
      <c r="EI242" s="1"/>
      <c r="EJ242" s="1"/>
      <c r="EK242" s="1"/>
      <c r="EL242" s="5"/>
      <c r="EM242" s="1"/>
      <c r="EN242" s="1"/>
      <c r="EO242" s="2"/>
      <c r="EP242" s="2"/>
      <c r="EQ242" s="2"/>
      <c r="ES242" s="796"/>
      <c r="EU242" s="290" t="e">
        <f>SUM(DO242:EK242)+BI242+SUMIF(#REF!,1,AS242:AX242)</f>
        <v>#REF!</v>
      </c>
      <c r="EV242" s="290" t="e">
        <f>SUM(DO242:EK242)+SUMIF(#REF!,1,AS242:AX242)+SUMIF(#REF!,1,BC242:BH242)+IF(IDENT!$R$19="NON",SUM('3-SA'!BA242:BB242),0)+IF(IDENT!$R$20="NON",SUM('3-SA'!CA242:CB242,'3-SA'!DA242:DL242),0)+IF(IDENT!$R$21="NON",SUM('3-SA'!BM242:BZ242),0)</f>
        <v>#REF!</v>
      </c>
    </row>
    <row r="243" spans="1:152" x14ac:dyDescent="0.25">
      <c r="A243" s="46"/>
      <c r="B243" s="263" t="s">
        <v>1837</v>
      </c>
      <c r="C243" s="263" t="s">
        <v>1964</v>
      </c>
      <c r="D243" s="54">
        <v>657</v>
      </c>
      <c r="E243" s="54" t="s">
        <v>1339</v>
      </c>
      <c r="F243" s="12"/>
      <c r="G243" s="12"/>
      <c r="H243" s="454"/>
      <c r="I243" s="2"/>
      <c r="J243" s="2"/>
      <c r="K243" s="2"/>
      <c r="L243" s="2"/>
      <c r="M243" s="2"/>
      <c r="N243" s="2"/>
      <c r="O243" s="2"/>
      <c r="P243" s="1"/>
      <c r="Q243" s="1"/>
      <c r="R243" s="1"/>
      <c r="S243" s="1"/>
      <c r="T243" s="1"/>
      <c r="U243" s="1"/>
      <c r="V243" s="2"/>
      <c r="W243" s="2"/>
      <c r="X243" s="2"/>
      <c r="Y243" s="2"/>
      <c r="Z243" s="2"/>
      <c r="AA243" s="2"/>
      <c r="AB243" s="2"/>
      <c r="AC243" s="2"/>
      <c r="AD243" s="2"/>
      <c r="AE243" s="2"/>
      <c r="AF243" s="2"/>
      <c r="AG243" s="2"/>
      <c r="AH243" s="2"/>
      <c r="AI243" s="2"/>
      <c r="AJ243" s="2"/>
      <c r="AK243" s="2"/>
      <c r="AL243" s="2"/>
      <c r="AM243" s="2"/>
      <c r="AN243" s="2"/>
      <c r="AO243" s="2"/>
      <c r="AP243" s="2"/>
      <c r="AQ243" s="2"/>
      <c r="AR243" s="5"/>
      <c r="AS243" s="21"/>
      <c r="AT243" s="5"/>
      <c r="AU243" s="21"/>
      <c r="AV243" s="5"/>
      <c r="AW243" s="2"/>
      <c r="AX243" s="5"/>
      <c r="AY243" s="21"/>
      <c r="AZ243" s="5"/>
      <c r="BA243" s="2"/>
      <c r="BB243" s="5"/>
      <c r="BC243" s="35"/>
      <c r="BD243" s="5"/>
      <c r="BE243" s="2"/>
      <c r="BF243" s="5"/>
      <c r="BG243" s="2"/>
      <c r="BH243" s="5"/>
      <c r="BI243" s="2"/>
      <c r="BJ243" s="5"/>
      <c r="BK243" s="2"/>
      <c r="BL243" s="5"/>
      <c r="BM243" s="2"/>
      <c r="BN243" s="5"/>
      <c r="BO243" s="2"/>
      <c r="BP243" s="5"/>
      <c r="BQ243" s="2"/>
      <c r="BR243" s="5"/>
      <c r="BS243" s="2"/>
      <c r="BT243" s="2"/>
      <c r="BU243" s="2"/>
      <c r="BV243" s="2"/>
      <c r="BW243" s="2"/>
      <c r="BX243" s="2"/>
      <c r="BY243" s="2"/>
      <c r="BZ243" s="5"/>
      <c r="CA243" s="2"/>
      <c r="CB243" s="5"/>
      <c r="CC243" s="2"/>
      <c r="CD243" s="5"/>
      <c r="CE243" s="2"/>
      <c r="CF243" s="5"/>
      <c r="CG243" s="2"/>
      <c r="CH243" s="5"/>
      <c r="CI243" s="1"/>
      <c r="CJ243" s="5"/>
      <c r="CK243" s="2"/>
      <c r="CL243" s="5"/>
      <c r="CM243" s="2"/>
      <c r="CN243" s="5"/>
      <c r="CO243" s="1"/>
      <c r="CP243" s="5"/>
      <c r="CQ243" s="2"/>
      <c r="CR243" s="5"/>
      <c r="CS243" s="2"/>
      <c r="CT243" s="5"/>
      <c r="CU243" s="2"/>
      <c r="CV243" s="5"/>
      <c r="CW243" s="2"/>
      <c r="CX243" s="5"/>
      <c r="CY243" s="2"/>
      <c r="CZ243" s="5"/>
      <c r="DA243" s="2"/>
      <c r="DB243" s="5"/>
      <c r="DC243" s="2"/>
      <c r="DD243" s="5"/>
      <c r="DE243" s="2"/>
      <c r="DF243" s="5"/>
      <c r="DG243" s="21"/>
      <c r="DH243" s="5"/>
      <c r="DI243" s="2"/>
      <c r="DJ243" s="5"/>
      <c r="DK243" s="35"/>
      <c r="DL243" s="5"/>
      <c r="DM243" s="35"/>
      <c r="DN243" s="5"/>
      <c r="DO243" s="2"/>
      <c r="DP243" s="2"/>
      <c r="DQ243" s="2"/>
      <c r="DR243" s="2"/>
      <c r="DS243" s="1"/>
      <c r="DT243" s="5"/>
      <c r="DU243" s="2"/>
      <c r="DV243" s="2"/>
      <c r="DW243" s="2"/>
      <c r="DX243" s="2"/>
      <c r="DY243" s="2"/>
      <c r="DZ243" s="5"/>
      <c r="EA243" s="2"/>
      <c r="EB243" s="2"/>
      <c r="EC243" s="2"/>
      <c r="ED243" s="2"/>
      <c r="EE243" s="2"/>
      <c r="EF243" s="2"/>
      <c r="EG243" s="2"/>
      <c r="EH243" s="2"/>
      <c r="EI243" s="2"/>
      <c r="EJ243" s="2"/>
      <c r="EK243" s="2"/>
      <c r="EL243" s="5"/>
      <c r="EM243" s="1"/>
      <c r="EN243" s="1"/>
      <c r="EO243" s="2"/>
      <c r="EP243" s="2"/>
      <c r="EQ243" s="2"/>
      <c r="ES243" s="796"/>
      <c r="EU243" s="290" t="e">
        <f>SUM(DO243:EK243)+BI243+SUMIF(#REF!,1,AS243:AX243)</f>
        <v>#REF!</v>
      </c>
      <c r="EV243" s="290" t="e">
        <f>SUM(DO243:EK243)+SUMIF(#REF!,1,AS243:AX243)+SUMIF(#REF!,1,BC243:BH243)+IF(IDENT!$R$19="NON",SUM('3-SA'!BA243:BB243),0)+IF(IDENT!$R$20="NON",SUM('3-SA'!CA243:CB243,'3-SA'!DA243:DL243),0)+IF(IDENT!$R$21="NON",SUM('3-SA'!BM243:BZ243),0)</f>
        <v>#REF!</v>
      </c>
    </row>
    <row r="244" spans="1:152" x14ac:dyDescent="0.25">
      <c r="A244" s="46"/>
      <c r="B244" s="263" t="s">
        <v>1837</v>
      </c>
      <c r="C244" s="263" t="s">
        <v>1964</v>
      </c>
      <c r="D244" s="40">
        <v>658</v>
      </c>
      <c r="E244" s="40" t="s">
        <v>526</v>
      </c>
      <c r="F244" s="12"/>
      <c r="G244" s="12"/>
      <c r="H244" s="454"/>
      <c r="I244" s="1"/>
      <c r="J244" s="1"/>
      <c r="K244" s="1"/>
      <c r="L244" s="1"/>
      <c r="M244" s="1"/>
      <c r="N244" s="1"/>
      <c r="O244" s="1"/>
      <c r="P244" s="1"/>
      <c r="Q244" s="1"/>
      <c r="R244" s="1"/>
      <c r="S244" s="1"/>
      <c r="T244" s="1"/>
      <c r="U244" s="1"/>
      <c r="V244" s="1"/>
      <c r="W244" s="1"/>
      <c r="X244" s="1"/>
      <c r="Y244" s="1"/>
      <c r="Z244" s="1"/>
      <c r="AA244" s="1"/>
      <c r="AB244" s="1"/>
      <c r="AC244" s="1"/>
      <c r="AD244" s="2"/>
      <c r="AE244" s="1"/>
      <c r="AF244" s="1"/>
      <c r="AG244" s="1"/>
      <c r="AH244" s="1"/>
      <c r="AI244" s="1"/>
      <c r="AJ244" s="1"/>
      <c r="AK244" s="1"/>
      <c r="AL244" s="1"/>
      <c r="AM244" s="1"/>
      <c r="AN244" s="1"/>
      <c r="AO244" s="1"/>
      <c r="AP244" s="1"/>
      <c r="AQ244" s="1"/>
      <c r="AR244" s="5"/>
      <c r="AS244" s="27"/>
      <c r="AT244" s="5"/>
      <c r="AU244" s="27"/>
      <c r="AV244" s="5"/>
      <c r="AW244" s="2"/>
      <c r="AX244" s="5"/>
      <c r="AY244" s="27"/>
      <c r="AZ244" s="5"/>
      <c r="BA244" s="1"/>
      <c r="BB244" s="5"/>
      <c r="BC244" s="47"/>
      <c r="BD244" s="5"/>
      <c r="BE244" s="1"/>
      <c r="BF244" s="5"/>
      <c r="BG244" s="1"/>
      <c r="BH244" s="5"/>
      <c r="BI244" s="2"/>
      <c r="BJ244" s="5"/>
      <c r="BK244" s="1"/>
      <c r="BL244" s="5"/>
      <c r="BM244" s="1"/>
      <c r="BN244" s="5"/>
      <c r="BO244" s="1"/>
      <c r="BP244" s="5"/>
      <c r="BQ244" s="1"/>
      <c r="BR244" s="5"/>
      <c r="BS244" s="1"/>
      <c r="BT244" s="1"/>
      <c r="BU244" s="1"/>
      <c r="BV244" s="1"/>
      <c r="BW244" s="1"/>
      <c r="BX244" s="1"/>
      <c r="BY244" s="1"/>
      <c r="BZ244" s="5"/>
      <c r="CA244" s="1"/>
      <c r="CB244" s="5"/>
      <c r="CC244" s="1"/>
      <c r="CD244" s="5"/>
      <c r="CE244" s="1"/>
      <c r="CF244" s="5"/>
      <c r="CG244" s="1"/>
      <c r="CH244" s="5"/>
      <c r="CI244" s="1"/>
      <c r="CJ244" s="5"/>
      <c r="CK244" s="2"/>
      <c r="CL244" s="5"/>
      <c r="CM244" s="2"/>
      <c r="CN244" s="5"/>
      <c r="CO244" s="1"/>
      <c r="CP244" s="5"/>
      <c r="CQ244" s="2"/>
      <c r="CR244" s="5"/>
      <c r="CS244" s="1"/>
      <c r="CT244" s="5"/>
      <c r="CU244" s="1"/>
      <c r="CV244" s="5"/>
      <c r="CW244" s="1"/>
      <c r="CX244" s="5"/>
      <c r="CY244" s="2"/>
      <c r="CZ244" s="5"/>
      <c r="DA244" s="1"/>
      <c r="DB244" s="5"/>
      <c r="DC244" s="1"/>
      <c r="DD244" s="5"/>
      <c r="DE244" s="21"/>
      <c r="DF244" s="5"/>
      <c r="DG244" s="27"/>
      <c r="DH244" s="5"/>
      <c r="DI244" s="1"/>
      <c r="DJ244" s="5"/>
      <c r="DK244" s="47"/>
      <c r="DL244" s="5"/>
      <c r="DM244" s="47"/>
      <c r="DN244" s="5"/>
      <c r="DO244" s="1"/>
      <c r="DP244" s="1"/>
      <c r="DQ244" s="1"/>
      <c r="DR244" s="1"/>
      <c r="DS244" s="1"/>
      <c r="DT244" s="5"/>
      <c r="DU244" s="2"/>
      <c r="DV244" s="2"/>
      <c r="DW244" s="2"/>
      <c r="DX244" s="2"/>
      <c r="DY244" s="1"/>
      <c r="DZ244" s="5"/>
      <c r="EA244" s="2"/>
      <c r="EB244" s="1"/>
      <c r="EC244" s="1"/>
      <c r="ED244" s="1"/>
      <c r="EE244" s="1"/>
      <c r="EF244" s="1"/>
      <c r="EG244" s="1"/>
      <c r="EH244" s="1"/>
      <c r="EI244" s="1"/>
      <c r="EJ244" s="1"/>
      <c r="EK244" s="1"/>
      <c r="EL244" s="5"/>
      <c r="EM244" s="1"/>
      <c r="EN244" s="1"/>
      <c r="EO244" s="2"/>
      <c r="EP244" s="2"/>
      <c r="EQ244" s="2"/>
      <c r="ES244" s="796"/>
      <c r="EU244" s="290" t="e">
        <f>SUM(DO244:EK244)+BI244+SUMIF(#REF!,1,AS244:AX244)</f>
        <v>#REF!</v>
      </c>
      <c r="EV244" s="290" t="e">
        <f>SUM(DO244:EK244)+SUMIF(#REF!,1,AS244:AX244)+SUMIF(#REF!,1,BC244:BH244)+IF(IDENT!$R$19="NON",SUM('3-SA'!BA244:BB244),0)+IF(IDENT!$R$20="NON",SUM('3-SA'!CA244:CB244,'3-SA'!DA244:DL244),0)+IF(IDENT!$R$21="NON",SUM('3-SA'!BM244:BZ244),0)</f>
        <v>#REF!</v>
      </c>
    </row>
    <row r="245" spans="1:152" x14ac:dyDescent="0.25">
      <c r="A245" s="46">
        <v>0</v>
      </c>
      <c r="B245" s="263"/>
      <c r="C245" s="263"/>
      <c r="D245" s="286" t="s">
        <v>1786</v>
      </c>
      <c r="E245" s="143" t="s">
        <v>2645</v>
      </c>
      <c r="F245" s="12"/>
      <c r="G245" s="12"/>
      <c r="H245" s="454"/>
      <c r="I245" s="1"/>
      <c r="J245" s="1"/>
      <c r="K245" s="1"/>
      <c r="L245" s="1"/>
      <c r="M245" s="1"/>
      <c r="N245" s="1"/>
      <c r="O245" s="1"/>
      <c r="P245" s="1"/>
      <c r="Q245" s="1"/>
      <c r="R245" s="1"/>
      <c r="S245" s="1"/>
      <c r="T245" s="1"/>
      <c r="U245" s="1"/>
      <c r="V245" s="1"/>
      <c r="W245" s="1"/>
      <c r="X245" s="1"/>
      <c r="Y245" s="1"/>
      <c r="Z245" s="1"/>
      <c r="AA245" s="1"/>
      <c r="AB245" s="1"/>
      <c r="AC245" s="1"/>
      <c r="AD245" s="2"/>
      <c r="AE245" s="1"/>
      <c r="AF245" s="1"/>
      <c r="AG245" s="1"/>
      <c r="AH245" s="1"/>
      <c r="AI245" s="1"/>
      <c r="AJ245" s="1"/>
      <c r="AK245" s="1"/>
      <c r="AL245" s="1"/>
      <c r="AM245" s="1"/>
      <c r="AN245" s="1"/>
      <c r="AO245" s="1"/>
      <c r="AP245" s="1"/>
      <c r="AQ245" s="1"/>
      <c r="AR245" s="5"/>
      <c r="AS245" s="27"/>
      <c r="AT245" s="5"/>
      <c r="AU245" s="27"/>
      <c r="AV245" s="5"/>
      <c r="AW245" s="2"/>
      <c r="AX245" s="5"/>
      <c r="AY245" s="27"/>
      <c r="AZ245" s="5"/>
      <c r="BA245" s="1"/>
      <c r="BB245" s="5"/>
      <c r="BC245" s="47"/>
      <c r="BD245" s="5"/>
      <c r="BE245" s="1"/>
      <c r="BF245" s="5"/>
      <c r="BG245" s="1"/>
      <c r="BH245" s="5"/>
      <c r="BI245" s="1"/>
      <c r="BJ245" s="5"/>
      <c r="BK245" s="1"/>
      <c r="BL245" s="5"/>
      <c r="BM245" s="1"/>
      <c r="BN245" s="5"/>
      <c r="BO245" s="1"/>
      <c r="BP245" s="5"/>
      <c r="BQ245" s="1"/>
      <c r="BR245" s="5"/>
      <c r="BS245" s="1"/>
      <c r="BT245" s="1"/>
      <c r="BU245" s="1"/>
      <c r="BV245" s="1"/>
      <c r="BW245" s="1"/>
      <c r="BX245" s="1"/>
      <c r="BY245" s="1"/>
      <c r="BZ245" s="5"/>
      <c r="CA245" s="1"/>
      <c r="CB245" s="5"/>
      <c r="CC245" s="1"/>
      <c r="CD245" s="5"/>
      <c r="CE245" s="1"/>
      <c r="CF245" s="5"/>
      <c r="CG245" s="1"/>
      <c r="CH245" s="5"/>
      <c r="CI245" s="1"/>
      <c r="CJ245" s="5"/>
      <c r="CK245" s="2"/>
      <c r="CL245" s="5"/>
      <c r="CM245" s="2"/>
      <c r="CN245" s="5"/>
      <c r="CO245" s="1"/>
      <c r="CP245" s="5"/>
      <c r="CQ245" s="2"/>
      <c r="CR245" s="5"/>
      <c r="CS245" s="1"/>
      <c r="CT245" s="5"/>
      <c r="CU245" s="1"/>
      <c r="CV245" s="5"/>
      <c r="CW245" s="1"/>
      <c r="CX245" s="5"/>
      <c r="CY245" s="2"/>
      <c r="CZ245" s="5"/>
      <c r="DA245" s="1"/>
      <c r="DB245" s="5"/>
      <c r="DC245" s="1"/>
      <c r="DD245" s="5"/>
      <c r="DE245" s="1"/>
      <c r="DF245" s="5"/>
      <c r="DG245" s="27"/>
      <c r="DH245" s="5"/>
      <c r="DI245" s="1"/>
      <c r="DJ245" s="5"/>
      <c r="DK245" s="47"/>
      <c r="DL245" s="5"/>
      <c r="DM245" s="47"/>
      <c r="DN245" s="5"/>
      <c r="DO245" s="1"/>
      <c r="DP245" s="1"/>
      <c r="DQ245" s="1"/>
      <c r="DR245" s="1"/>
      <c r="DS245" s="1"/>
      <c r="DT245" s="5"/>
      <c r="DU245" s="1"/>
      <c r="DV245" s="1"/>
      <c r="DW245" s="1"/>
      <c r="DX245" s="1"/>
      <c r="DY245" s="1"/>
      <c r="DZ245" s="5"/>
      <c r="EA245" s="1"/>
      <c r="EB245" s="1"/>
      <c r="EC245" s="1"/>
      <c r="ED245" s="1"/>
      <c r="EE245" s="1"/>
      <c r="EF245" s="1"/>
      <c r="EG245" s="1"/>
      <c r="EH245" s="1"/>
      <c r="EI245" s="1"/>
      <c r="EJ245" s="1"/>
      <c r="EK245" s="1"/>
      <c r="EL245" s="5"/>
      <c r="EM245" s="1"/>
      <c r="EN245" s="1"/>
      <c r="EO245" s="2"/>
      <c r="EP245" s="2"/>
      <c r="EQ245" s="2"/>
      <c r="ES245" s="796"/>
      <c r="EU245" s="290" t="e">
        <f>SUM(DO245:EK245)+BI245+SUMIF(#REF!,1,AS245:AX245)</f>
        <v>#REF!</v>
      </c>
      <c r="EV245" s="290" t="e">
        <f>SUM(DO245:EK245)+SUMIF(#REF!,1,AS245:AX245)+SUMIF(#REF!,1,BC245:BH245)+IF(IDENT!$R$19="NON",SUM('3-SA'!BA245:BB245),0)+IF(IDENT!$R$20="NON",SUM('3-SA'!CA245:CB245,'3-SA'!DA245:DL245),0)+IF(IDENT!$R$21="NON",SUM('3-SA'!BM245:BZ245),0)</f>
        <v>#REF!</v>
      </c>
    </row>
    <row r="246" spans="1:152" x14ac:dyDescent="0.25">
      <c r="A246" s="46"/>
      <c r="B246" s="263" t="s">
        <v>1837</v>
      </c>
      <c r="C246" s="263" t="s">
        <v>2661</v>
      </c>
      <c r="D246" s="190">
        <v>6611</v>
      </c>
      <c r="E246" s="190" t="s">
        <v>23</v>
      </c>
      <c r="F246" s="12"/>
      <c r="G246" s="12"/>
      <c r="H246" s="454"/>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1"/>
      <c r="AH246" s="2"/>
      <c r="AI246" s="2"/>
      <c r="AJ246" s="2"/>
      <c r="AK246" s="2"/>
      <c r="AL246" s="2"/>
      <c r="AM246" s="2"/>
      <c r="AN246" s="2"/>
      <c r="AO246" s="2"/>
      <c r="AP246" s="81">
        <f>$F$246-$AG$246</f>
        <v>0</v>
      </c>
      <c r="AQ246" s="2"/>
      <c r="AR246" s="5"/>
      <c r="AS246" s="21"/>
      <c r="AT246" s="5"/>
      <c r="AU246" s="21"/>
      <c r="AV246" s="5"/>
      <c r="AW246" s="2"/>
      <c r="AX246" s="5"/>
      <c r="AY246" s="21"/>
      <c r="AZ246" s="5"/>
      <c r="BA246" s="2"/>
      <c r="BB246" s="5"/>
      <c r="BC246" s="35"/>
      <c r="BD246" s="5"/>
      <c r="BE246" s="2"/>
      <c r="BF246" s="5"/>
      <c r="BG246" s="2"/>
      <c r="BH246" s="5"/>
      <c r="BI246" s="2"/>
      <c r="BJ246" s="5"/>
      <c r="BK246" s="2"/>
      <c r="BL246" s="5"/>
      <c r="BM246" s="2"/>
      <c r="BN246" s="5"/>
      <c r="BO246" s="2"/>
      <c r="BP246" s="5"/>
      <c r="BQ246" s="2"/>
      <c r="BR246" s="5"/>
      <c r="BS246" s="2"/>
      <c r="BT246" s="2"/>
      <c r="BU246" s="2"/>
      <c r="BV246" s="2"/>
      <c r="BW246" s="2"/>
      <c r="BX246" s="2"/>
      <c r="BY246" s="2"/>
      <c r="BZ246" s="5"/>
      <c r="CA246" s="2"/>
      <c r="CB246" s="5"/>
      <c r="CC246" s="2"/>
      <c r="CD246" s="5"/>
      <c r="CE246" s="2"/>
      <c r="CF246" s="5"/>
      <c r="CG246" s="2"/>
      <c r="CH246" s="5"/>
      <c r="CI246" s="2"/>
      <c r="CJ246" s="5"/>
      <c r="CK246" s="2"/>
      <c r="CL246" s="5"/>
      <c r="CM246" s="2"/>
      <c r="CN246" s="5"/>
      <c r="CO246" s="2"/>
      <c r="CP246" s="5"/>
      <c r="CQ246" s="2"/>
      <c r="CR246" s="5"/>
      <c r="CS246" s="2"/>
      <c r="CT246" s="5"/>
      <c r="CU246" s="2"/>
      <c r="CV246" s="5"/>
      <c r="CW246" s="2"/>
      <c r="CX246" s="5"/>
      <c r="CY246" s="2"/>
      <c r="CZ246" s="5"/>
      <c r="DA246" s="2"/>
      <c r="DB246" s="5"/>
      <c r="DC246" s="6"/>
      <c r="DD246" s="5"/>
      <c r="DE246" s="2"/>
      <c r="DF246" s="5"/>
      <c r="DG246" s="21"/>
      <c r="DH246" s="5"/>
      <c r="DI246" s="2"/>
      <c r="DJ246" s="5"/>
      <c r="DK246" s="35"/>
      <c r="DL246" s="5"/>
      <c r="DM246" s="35"/>
      <c r="DN246" s="5"/>
      <c r="DO246" s="2"/>
      <c r="DP246" s="2"/>
      <c r="DQ246" s="2"/>
      <c r="DR246" s="2"/>
      <c r="DS246" s="2"/>
      <c r="DT246" s="5"/>
      <c r="DU246" s="2"/>
      <c r="DV246" s="2"/>
      <c r="DW246" s="2"/>
      <c r="DX246" s="2"/>
      <c r="DY246" s="2"/>
      <c r="DZ246" s="5"/>
      <c r="EA246" s="2"/>
      <c r="EB246" s="2"/>
      <c r="EC246" s="2"/>
      <c r="ED246" s="2"/>
      <c r="EE246" s="2"/>
      <c r="EF246" s="2"/>
      <c r="EG246" s="2"/>
      <c r="EH246" s="2"/>
      <c r="EI246" s="2"/>
      <c r="EJ246" s="2"/>
      <c r="EK246" s="2"/>
      <c r="EL246" s="5"/>
      <c r="EM246" s="2"/>
      <c r="EN246" s="2"/>
      <c r="EO246" s="2"/>
      <c r="EP246" s="2"/>
      <c r="EQ246" s="2"/>
      <c r="ES246" s="796"/>
      <c r="EU246" s="290" t="e">
        <f>SUM(DO246:EK246)+BI246+SUMIF(#REF!,1,AS246:AX246)</f>
        <v>#REF!</v>
      </c>
      <c r="EV246" s="290" t="e">
        <f>SUM(DO246:EK246)+SUMIF(#REF!,1,AS246:AX246)+SUMIF(#REF!,1,BC246:BH246)+IF(IDENT!$R$19="NON",SUM('3-SA'!BA246:BB246),0)+IF(IDENT!$R$20="NON",SUM('3-SA'!CA246:CB246,'3-SA'!DA246:DL246),0)+IF(IDENT!$R$21="NON",SUM('3-SA'!BM246:BZ246),0)</f>
        <v>#REF!</v>
      </c>
    </row>
    <row r="247" spans="1:152" x14ac:dyDescent="0.25">
      <c r="A247" s="46">
        <v>0</v>
      </c>
      <c r="B247" s="263"/>
      <c r="C247" s="263"/>
      <c r="D247" s="286" t="s">
        <v>2469</v>
      </c>
      <c r="E247" s="143" t="s">
        <v>1450</v>
      </c>
      <c r="F247" s="12"/>
      <c r="G247" s="12"/>
      <c r="H247" s="454"/>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1"/>
      <c r="AH247" s="2"/>
      <c r="AI247" s="2"/>
      <c r="AJ247" s="2"/>
      <c r="AK247" s="2"/>
      <c r="AL247" s="2"/>
      <c r="AM247" s="2"/>
      <c r="AN247" s="2"/>
      <c r="AO247" s="2"/>
      <c r="AP247" s="81">
        <f>$F$247-$AG$247-SUM($BE$247:$BF$247)-SUM($BG$247:$BH$247)-SUM($BI$247:$BJ$247)-SUM($DC$247:$DD$247)-$DV$247</f>
        <v>0</v>
      </c>
      <c r="AQ247" s="2"/>
      <c r="AR247" s="7"/>
      <c r="AS247" s="2"/>
      <c r="AT247" s="7"/>
      <c r="AU247" s="2"/>
      <c r="AV247" s="7"/>
      <c r="AW247" s="2"/>
      <c r="AX247" s="7"/>
      <c r="AY247" s="2"/>
      <c r="AZ247" s="7"/>
      <c r="BA247" s="2"/>
      <c r="BB247" s="7"/>
      <c r="BC247" s="2"/>
      <c r="BD247" s="7"/>
      <c r="BE247" s="1"/>
      <c r="BF247" s="7"/>
      <c r="BG247" s="1"/>
      <c r="BH247" s="7"/>
      <c r="BI247" s="1"/>
      <c r="BJ247" s="7"/>
      <c r="BK247" s="2"/>
      <c r="BL247" s="7"/>
      <c r="BM247" s="2"/>
      <c r="BN247" s="7"/>
      <c r="BO247" s="2"/>
      <c r="BP247" s="7"/>
      <c r="BQ247" s="2"/>
      <c r="BR247" s="7"/>
      <c r="BS247" s="2"/>
      <c r="BT247" s="2"/>
      <c r="BU247" s="2"/>
      <c r="BV247" s="2"/>
      <c r="BW247" s="2"/>
      <c r="BX247" s="2"/>
      <c r="BY247" s="2"/>
      <c r="BZ247" s="7"/>
      <c r="CA247" s="2"/>
      <c r="CB247" s="7"/>
      <c r="CC247" s="2"/>
      <c r="CD247" s="7"/>
      <c r="CE247" s="2"/>
      <c r="CF247" s="7"/>
      <c r="CG247" s="2"/>
      <c r="CH247" s="7"/>
      <c r="CI247" s="2"/>
      <c r="CJ247" s="7"/>
      <c r="CK247" s="2"/>
      <c r="CL247" s="7"/>
      <c r="CM247" s="2"/>
      <c r="CN247" s="7"/>
      <c r="CO247" s="2"/>
      <c r="CP247" s="7"/>
      <c r="CQ247" s="2"/>
      <c r="CR247" s="7"/>
      <c r="CS247" s="2"/>
      <c r="CT247" s="7"/>
      <c r="CU247" s="2"/>
      <c r="CV247" s="7"/>
      <c r="CW247" s="2"/>
      <c r="CX247" s="7"/>
      <c r="CY247" s="2"/>
      <c r="CZ247" s="7"/>
      <c r="DA247" s="2"/>
      <c r="DB247" s="7"/>
      <c r="DC247" s="1"/>
      <c r="DD247" s="7"/>
      <c r="DE247" s="2"/>
      <c r="DF247" s="7"/>
      <c r="DG247" s="2"/>
      <c r="DH247" s="7"/>
      <c r="DI247" s="2"/>
      <c r="DJ247" s="7"/>
      <c r="DK247" s="2"/>
      <c r="DL247" s="7"/>
      <c r="DM247" s="2"/>
      <c r="DN247" s="7"/>
      <c r="DO247" s="2"/>
      <c r="DP247" s="2"/>
      <c r="DQ247" s="2"/>
      <c r="DR247" s="2"/>
      <c r="DS247" s="2"/>
      <c r="DT247" s="7"/>
      <c r="DU247" s="2"/>
      <c r="DV247" s="1"/>
      <c r="DW247" s="2"/>
      <c r="DX247" s="2"/>
      <c r="DY247" s="2"/>
      <c r="DZ247" s="7"/>
      <c r="EA247" s="2"/>
      <c r="EB247" s="2"/>
      <c r="EC247" s="2"/>
      <c r="ED247" s="2"/>
      <c r="EE247" s="2"/>
      <c r="EF247" s="2"/>
      <c r="EG247" s="2"/>
      <c r="EH247" s="2"/>
      <c r="EI247" s="2"/>
      <c r="EJ247" s="2"/>
      <c r="EK247" s="2"/>
      <c r="EL247" s="7"/>
      <c r="EM247" s="2"/>
      <c r="EN247" s="2"/>
      <c r="EO247" s="2"/>
      <c r="EP247" s="2"/>
      <c r="EQ247" s="2"/>
      <c r="ES247" s="796"/>
      <c r="EU247" s="290" t="e">
        <f>SUM(DO247:EK247)+BI247+SUMIF(#REF!,1,AS247:AX247)</f>
        <v>#REF!</v>
      </c>
      <c r="EV247" s="290" t="e">
        <f>SUM(DO247:EK247)+SUMIF(#REF!,1,AS247:AX247)+SUMIF(#REF!,1,BC247:BH247)+IF(IDENT!$R$19="NON",SUM('3-SA'!BA247:BB247),0)+IF(IDENT!$R$20="NON",SUM('3-SA'!CA247:CB247,'3-SA'!DA247:DL247),0)+IF(IDENT!$R$21="NON",SUM('3-SA'!BM247:BZ247),0)</f>
        <v>#REF!</v>
      </c>
    </row>
    <row r="248" spans="1:152" x14ac:dyDescent="0.25">
      <c r="A248" s="46"/>
      <c r="B248" s="263" t="s">
        <v>1837</v>
      </c>
      <c r="C248" s="263" t="s">
        <v>2661</v>
      </c>
      <c r="D248" s="169">
        <v>6615</v>
      </c>
      <c r="E248" s="169" t="s">
        <v>1336</v>
      </c>
      <c r="F248" s="12"/>
      <c r="G248" s="12"/>
      <c r="H248" s="454"/>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1"/>
      <c r="AH248" s="2"/>
      <c r="AI248" s="2"/>
      <c r="AJ248" s="2"/>
      <c r="AK248" s="2"/>
      <c r="AL248" s="2"/>
      <c r="AM248" s="2"/>
      <c r="AN248" s="2"/>
      <c r="AO248" s="2"/>
      <c r="AP248" s="81">
        <f>$F$248-$AG$248</f>
        <v>0</v>
      </c>
      <c r="AQ248" s="2"/>
      <c r="AR248" s="5"/>
      <c r="AS248" s="21"/>
      <c r="AT248" s="5"/>
      <c r="AU248" s="21"/>
      <c r="AV248" s="5"/>
      <c r="AW248" s="2"/>
      <c r="AX248" s="5"/>
      <c r="AY248" s="21"/>
      <c r="AZ248" s="5"/>
      <c r="BA248" s="2"/>
      <c r="BB248" s="5"/>
      <c r="BC248" s="35"/>
      <c r="BD248" s="5"/>
      <c r="BE248" s="2"/>
      <c r="BF248" s="5"/>
      <c r="BG248" s="2"/>
      <c r="BH248" s="5"/>
      <c r="BI248" s="2"/>
      <c r="BJ248" s="5"/>
      <c r="BK248" s="2"/>
      <c r="BL248" s="5"/>
      <c r="BM248" s="2"/>
      <c r="BN248" s="5"/>
      <c r="BO248" s="2"/>
      <c r="BP248" s="5"/>
      <c r="BQ248" s="2"/>
      <c r="BR248" s="5"/>
      <c r="BS248" s="2"/>
      <c r="BT248" s="2"/>
      <c r="BU248" s="2"/>
      <c r="BV248" s="2"/>
      <c r="BW248" s="2"/>
      <c r="BX248" s="2"/>
      <c r="BY248" s="2"/>
      <c r="BZ248" s="5"/>
      <c r="CA248" s="2"/>
      <c r="CB248" s="5"/>
      <c r="CC248" s="2"/>
      <c r="CD248" s="5"/>
      <c r="CE248" s="2"/>
      <c r="CF248" s="5"/>
      <c r="CG248" s="2"/>
      <c r="CH248" s="5"/>
      <c r="CI248" s="2"/>
      <c r="CJ248" s="5"/>
      <c r="CK248" s="2"/>
      <c r="CL248" s="5"/>
      <c r="CM248" s="2"/>
      <c r="CN248" s="5"/>
      <c r="CO248" s="2"/>
      <c r="CP248" s="5"/>
      <c r="CQ248" s="2"/>
      <c r="CR248" s="5"/>
      <c r="CS248" s="2"/>
      <c r="CT248" s="5"/>
      <c r="CU248" s="2"/>
      <c r="CV248" s="5"/>
      <c r="CW248" s="2"/>
      <c r="CX248" s="5"/>
      <c r="CY248" s="2"/>
      <c r="CZ248" s="5"/>
      <c r="DA248" s="2"/>
      <c r="DB248" s="5"/>
      <c r="DC248" s="6"/>
      <c r="DD248" s="5"/>
      <c r="DE248" s="2"/>
      <c r="DF248" s="5"/>
      <c r="DG248" s="21"/>
      <c r="DH248" s="5"/>
      <c r="DI248" s="2"/>
      <c r="DJ248" s="5"/>
      <c r="DK248" s="35"/>
      <c r="DL248" s="5"/>
      <c r="DM248" s="35"/>
      <c r="DN248" s="5"/>
      <c r="DO248" s="2"/>
      <c r="DP248" s="2"/>
      <c r="DQ248" s="2"/>
      <c r="DR248" s="2"/>
      <c r="DS248" s="2"/>
      <c r="DT248" s="5"/>
      <c r="DU248" s="2"/>
      <c r="DV248" s="2"/>
      <c r="DW248" s="2"/>
      <c r="DX248" s="2"/>
      <c r="DY248" s="2"/>
      <c r="DZ248" s="5"/>
      <c r="EA248" s="2"/>
      <c r="EB248" s="2"/>
      <c r="EC248" s="2"/>
      <c r="ED248" s="2"/>
      <c r="EE248" s="2"/>
      <c r="EF248" s="2"/>
      <c r="EG248" s="2"/>
      <c r="EH248" s="2"/>
      <c r="EI248" s="2"/>
      <c r="EJ248" s="2"/>
      <c r="EK248" s="2"/>
      <c r="EL248" s="5"/>
      <c r="EM248" s="2"/>
      <c r="EN248" s="2"/>
      <c r="EO248" s="2"/>
      <c r="EP248" s="2"/>
      <c r="EQ248" s="2"/>
      <c r="ES248" s="796"/>
      <c r="EU248" s="290" t="e">
        <f>SUM(DO248:EK248)+BI248+SUMIF(#REF!,1,AS248:AX248)</f>
        <v>#REF!</v>
      </c>
      <c r="EV248" s="290" t="e">
        <f>SUM(DO248:EK248)+SUMIF(#REF!,1,AS248:AX248)+SUMIF(#REF!,1,BC248:BH248)+IF(IDENT!$R$19="NON",SUM('3-SA'!BA248:BB248),0)+IF(IDENT!$R$20="NON",SUM('3-SA'!CA248:CB248,'3-SA'!DA248:DL248),0)+IF(IDENT!$R$21="NON",SUM('3-SA'!BM248:BZ248),0)</f>
        <v>#REF!</v>
      </c>
    </row>
    <row r="249" spans="1:152" x14ac:dyDescent="0.25">
      <c r="A249" s="46">
        <v>0</v>
      </c>
      <c r="B249" s="263"/>
      <c r="C249" s="263"/>
      <c r="D249" s="143" t="s">
        <v>1617</v>
      </c>
      <c r="E249" s="143" t="s">
        <v>1782</v>
      </c>
      <c r="F249" s="12"/>
      <c r="G249" s="12"/>
      <c r="H249" s="454"/>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1"/>
      <c r="AH249" s="2"/>
      <c r="AI249" s="2"/>
      <c r="AJ249" s="2"/>
      <c r="AK249" s="2"/>
      <c r="AL249" s="2"/>
      <c r="AM249" s="2"/>
      <c r="AN249" s="2"/>
      <c r="AO249" s="2"/>
      <c r="AP249" s="81">
        <f>$F$249-$AG$249-SUM($BE$249:$BF$249)-SUM($BG$249:$BH$249)-SUM($BI$249:$BJ$249)-SUM($DC$249:$DD$249)-$DV$249</f>
        <v>0</v>
      </c>
      <c r="AQ249" s="2"/>
      <c r="AR249" s="7"/>
      <c r="AS249" s="2"/>
      <c r="AT249" s="7"/>
      <c r="AU249" s="2"/>
      <c r="AV249" s="7"/>
      <c r="AW249" s="2"/>
      <c r="AX249" s="7"/>
      <c r="AY249" s="2"/>
      <c r="AZ249" s="7"/>
      <c r="BA249" s="2"/>
      <c r="BB249" s="7"/>
      <c r="BC249" s="2"/>
      <c r="BD249" s="7"/>
      <c r="BE249" s="1"/>
      <c r="BF249" s="7"/>
      <c r="BG249" s="1"/>
      <c r="BH249" s="7"/>
      <c r="BI249" s="1"/>
      <c r="BJ249" s="7"/>
      <c r="BK249" s="2"/>
      <c r="BL249" s="7"/>
      <c r="BM249" s="2"/>
      <c r="BN249" s="7"/>
      <c r="BO249" s="2"/>
      <c r="BP249" s="7"/>
      <c r="BQ249" s="2"/>
      <c r="BR249" s="7"/>
      <c r="BS249" s="2"/>
      <c r="BT249" s="2"/>
      <c r="BU249" s="2"/>
      <c r="BV249" s="2"/>
      <c r="BW249" s="2"/>
      <c r="BX249" s="2"/>
      <c r="BY249" s="2"/>
      <c r="BZ249" s="7"/>
      <c r="CA249" s="2"/>
      <c r="CB249" s="7"/>
      <c r="CC249" s="2"/>
      <c r="CD249" s="7"/>
      <c r="CE249" s="2"/>
      <c r="CF249" s="7"/>
      <c r="CG249" s="2"/>
      <c r="CH249" s="7"/>
      <c r="CI249" s="2"/>
      <c r="CJ249" s="7"/>
      <c r="CK249" s="2"/>
      <c r="CL249" s="7"/>
      <c r="CM249" s="2"/>
      <c r="CN249" s="7"/>
      <c r="CO249" s="2"/>
      <c r="CP249" s="7"/>
      <c r="CQ249" s="2"/>
      <c r="CR249" s="7"/>
      <c r="CS249" s="2"/>
      <c r="CT249" s="7"/>
      <c r="CU249" s="2"/>
      <c r="CV249" s="7"/>
      <c r="CW249" s="2"/>
      <c r="CX249" s="7"/>
      <c r="CY249" s="2"/>
      <c r="CZ249" s="7"/>
      <c r="DA249" s="2"/>
      <c r="DB249" s="7"/>
      <c r="DC249" s="1"/>
      <c r="DD249" s="7"/>
      <c r="DE249" s="2"/>
      <c r="DF249" s="7"/>
      <c r="DG249" s="2"/>
      <c r="DH249" s="7"/>
      <c r="DI249" s="2"/>
      <c r="DJ249" s="7"/>
      <c r="DK249" s="2"/>
      <c r="DL249" s="7"/>
      <c r="DM249" s="2"/>
      <c r="DN249" s="7"/>
      <c r="DO249" s="2"/>
      <c r="DP249" s="2"/>
      <c r="DQ249" s="2"/>
      <c r="DR249" s="2"/>
      <c r="DS249" s="2"/>
      <c r="DT249" s="7"/>
      <c r="DU249" s="2"/>
      <c r="DV249" s="1"/>
      <c r="DW249" s="2"/>
      <c r="DX249" s="2"/>
      <c r="DY249" s="2"/>
      <c r="DZ249" s="7"/>
      <c r="EA249" s="2"/>
      <c r="EB249" s="2"/>
      <c r="EC249" s="2"/>
      <c r="ED249" s="2"/>
      <c r="EE249" s="2"/>
      <c r="EF249" s="2"/>
      <c r="EG249" s="2"/>
      <c r="EH249" s="2"/>
      <c r="EI249" s="2"/>
      <c r="EJ249" s="2"/>
      <c r="EK249" s="2"/>
      <c r="EL249" s="7"/>
      <c r="EM249" s="2"/>
      <c r="EN249" s="2"/>
      <c r="EO249" s="2"/>
      <c r="EP249" s="2"/>
      <c r="EQ249" s="2"/>
      <c r="ES249" s="796"/>
      <c r="EU249" s="290" t="e">
        <f>SUM(DO249:EK249)+BI249+SUMIF(#REF!,1,AS249:AX249)</f>
        <v>#REF!</v>
      </c>
      <c r="EV249" s="290" t="e">
        <f>SUM(DO249:EK249)+SUMIF(#REF!,1,AS249:AX249)+SUMIF(#REF!,1,BC249:BH249)+IF(IDENT!$R$19="NON",SUM('3-SA'!BA249:BB249),0)+IF(IDENT!$R$20="NON",SUM('3-SA'!CA249:CB249,'3-SA'!DA249:DL249),0)+IF(IDENT!$R$21="NON",SUM('3-SA'!BM249:BZ249),0)</f>
        <v>#REF!</v>
      </c>
    </row>
    <row r="250" spans="1:152" x14ac:dyDescent="0.25">
      <c r="A250" s="46">
        <v>0</v>
      </c>
      <c r="B250" s="263" t="s">
        <v>1837</v>
      </c>
      <c r="C250" s="263" t="s">
        <v>1837</v>
      </c>
      <c r="D250" s="532">
        <v>6616</v>
      </c>
      <c r="E250" s="532" t="s">
        <v>179</v>
      </c>
      <c r="F250" s="12"/>
      <c r="G250" s="12"/>
      <c r="H250" s="454"/>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5"/>
      <c r="AS250" s="21"/>
      <c r="AT250" s="5"/>
      <c r="AU250" s="21"/>
      <c r="AV250" s="5"/>
      <c r="AW250" s="21"/>
      <c r="AX250" s="5"/>
      <c r="AY250" s="21"/>
      <c r="AZ250" s="5"/>
      <c r="BA250" s="2"/>
      <c r="BB250" s="5"/>
      <c r="BC250" s="35"/>
      <c r="BD250" s="5"/>
      <c r="BE250" s="2"/>
      <c r="BF250" s="5"/>
      <c r="BG250" s="2"/>
      <c r="BH250" s="5"/>
      <c r="BI250" s="2"/>
      <c r="BJ250" s="5"/>
      <c r="BK250" s="2"/>
      <c r="BL250" s="5"/>
      <c r="BM250" s="2"/>
      <c r="BN250" s="5"/>
      <c r="BO250" s="2"/>
      <c r="BP250" s="5"/>
      <c r="BQ250" s="2"/>
      <c r="BR250" s="5"/>
      <c r="BS250" s="2"/>
      <c r="BT250" s="2"/>
      <c r="BU250" s="2"/>
      <c r="BV250" s="2"/>
      <c r="BW250" s="2"/>
      <c r="BX250" s="2"/>
      <c r="BY250" s="2"/>
      <c r="BZ250" s="5"/>
      <c r="CA250" s="2"/>
      <c r="CB250" s="5"/>
      <c r="CC250" s="2"/>
      <c r="CD250" s="5"/>
      <c r="CE250" s="2"/>
      <c r="CF250" s="5"/>
      <c r="CG250" s="2"/>
      <c r="CH250" s="5"/>
      <c r="CI250" s="2"/>
      <c r="CJ250" s="5"/>
      <c r="CK250" s="2"/>
      <c r="CL250" s="5"/>
      <c r="CM250" s="2"/>
      <c r="CN250" s="5"/>
      <c r="CO250" s="2"/>
      <c r="CP250" s="5"/>
      <c r="CQ250" s="2"/>
      <c r="CR250" s="5"/>
      <c r="CS250" s="2"/>
      <c r="CT250" s="5"/>
      <c r="CU250" s="2"/>
      <c r="CV250" s="5"/>
      <c r="CW250" s="2"/>
      <c r="CX250" s="5"/>
      <c r="CY250" s="2"/>
      <c r="CZ250" s="5"/>
      <c r="DA250" s="2"/>
      <c r="DB250" s="5"/>
      <c r="DC250" s="2"/>
      <c r="DD250" s="5"/>
      <c r="DE250" s="2"/>
      <c r="DF250" s="5"/>
      <c r="DG250" s="21"/>
      <c r="DH250" s="5"/>
      <c r="DI250" s="2"/>
      <c r="DJ250" s="5"/>
      <c r="DK250" s="35"/>
      <c r="DL250" s="5"/>
      <c r="DM250" s="35"/>
      <c r="DN250" s="5"/>
      <c r="DO250" s="2"/>
      <c r="DP250" s="2"/>
      <c r="DQ250" s="2"/>
      <c r="DR250" s="2"/>
      <c r="DS250" s="2"/>
      <c r="DT250" s="5"/>
      <c r="DU250" s="2"/>
      <c r="DV250" s="2"/>
      <c r="DW250" s="2"/>
      <c r="DX250" s="2"/>
      <c r="DY250" s="2"/>
      <c r="DZ250" s="5"/>
      <c r="EA250" s="2"/>
      <c r="EB250" s="2"/>
      <c r="EC250" s="2"/>
      <c r="ED250" s="2"/>
      <c r="EE250" s="2"/>
      <c r="EF250" s="2"/>
      <c r="EG250" s="2"/>
      <c r="EH250" s="2"/>
      <c r="EI250" s="2"/>
      <c r="EJ250" s="2"/>
      <c r="EK250" s="2"/>
      <c r="EL250" s="5"/>
      <c r="EM250" s="2"/>
      <c r="EN250" s="2"/>
      <c r="EO250" s="2"/>
      <c r="EP250" s="2"/>
      <c r="EQ250" s="81"/>
      <c r="ES250" s="796"/>
      <c r="EU250" s="290" t="e">
        <f>SUM(DO250:EK250)+BI250+SUMIF(#REF!,1,AS250:AX250)</f>
        <v>#REF!</v>
      </c>
      <c r="EV250" s="290" t="e">
        <f>SUM(DO250:EK250)+SUMIF(#REF!,1,AS250:AX250)+SUMIF(#REF!,1,BC250:BH250)+IF(IDENT!$R$19="NON",SUM('3-SA'!BA250:BB250),0)+IF(IDENT!$R$20="NON",SUM('3-SA'!CA250:CB250,'3-SA'!DA250:DL250),0)+IF(IDENT!$R$21="NON",SUM('3-SA'!BM250:BZ250),0)</f>
        <v>#REF!</v>
      </c>
    </row>
    <row r="251" spans="1:152" x14ac:dyDescent="0.25">
      <c r="A251" s="46">
        <v>0</v>
      </c>
      <c r="B251" s="263" t="s">
        <v>1837</v>
      </c>
      <c r="C251" s="263" t="s">
        <v>1837</v>
      </c>
      <c r="D251" s="532">
        <v>6617</v>
      </c>
      <c r="E251" s="532" t="s">
        <v>17</v>
      </c>
      <c r="F251" s="12"/>
      <c r="G251" s="12"/>
      <c r="H251" s="454"/>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5"/>
      <c r="AS251" s="21"/>
      <c r="AT251" s="5"/>
      <c r="AU251" s="21"/>
      <c r="AV251" s="5"/>
      <c r="AW251" s="21"/>
      <c r="AX251" s="5"/>
      <c r="AY251" s="21"/>
      <c r="AZ251" s="5"/>
      <c r="BA251" s="2"/>
      <c r="BB251" s="5"/>
      <c r="BC251" s="35"/>
      <c r="BD251" s="5"/>
      <c r="BE251" s="2"/>
      <c r="BF251" s="5"/>
      <c r="BG251" s="2"/>
      <c r="BH251" s="5"/>
      <c r="BI251" s="2"/>
      <c r="BJ251" s="5"/>
      <c r="BK251" s="2"/>
      <c r="BL251" s="5"/>
      <c r="BM251" s="2"/>
      <c r="BN251" s="5"/>
      <c r="BO251" s="2"/>
      <c r="BP251" s="5"/>
      <c r="BQ251" s="2"/>
      <c r="BR251" s="5"/>
      <c r="BS251" s="2"/>
      <c r="BT251" s="2"/>
      <c r="BU251" s="2"/>
      <c r="BV251" s="2"/>
      <c r="BW251" s="2"/>
      <c r="BX251" s="2"/>
      <c r="BY251" s="2"/>
      <c r="BZ251" s="5"/>
      <c r="CA251" s="2"/>
      <c r="CB251" s="5"/>
      <c r="CC251" s="2"/>
      <c r="CD251" s="5"/>
      <c r="CE251" s="2"/>
      <c r="CF251" s="5"/>
      <c r="CG251" s="2"/>
      <c r="CH251" s="5"/>
      <c r="CI251" s="2"/>
      <c r="CJ251" s="5"/>
      <c r="CK251" s="2"/>
      <c r="CL251" s="5"/>
      <c r="CM251" s="2"/>
      <c r="CN251" s="5"/>
      <c r="CO251" s="2"/>
      <c r="CP251" s="5"/>
      <c r="CQ251" s="2"/>
      <c r="CR251" s="5"/>
      <c r="CS251" s="2"/>
      <c r="CT251" s="5"/>
      <c r="CU251" s="2"/>
      <c r="CV251" s="5"/>
      <c r="CW251" s="2"/>
      <c r="CX251" s="5"/>
      <c r="CY251" s="2"/>
      <c r="CZ251" s="5"/>
      <c r="DA251" s="2"/>
      <c r="DB251" s="5"/>
      <c r="DC251" s="2"/>
      <c r="DD251" s="5"/>
      <c r="DE251" s="2"/>
      <c r="DF251" s="5"/>
      <c r="DG251" s="21"/>
      <c r="DH251" s="5"/>
      <c r="DI251" s="2"/>
      <c r="DJ251" s="5"/>
      <c r="DK251" s="35"/>
      <c r="DL251" s="5"/>
      <c r="DM251" s="35"/>
      <c r="DN251" s="5"/>
      <c r="DO251" s="2"/>
      <c r="DP251" s="2"/>
      <c r="DQ251" s="2"/>
      <c r="DR251" s="2"/>
      <c r="DS251" s="2"/>
      <c r="DT251" s="5"/>
      <c r="DU251" s="2"/>
      <c r="DV251" s="2"/>
      <c r="DW251" s="2"/>
      <c r="DX251" s="2"/>
      <c r="DY251" s="2"/>
      <c r="DZ251" s="5"/>
      <c r="EA251" s="2"/>
      <c r="EB251" s="2"/>
      <c r="EC251" s="2"/>
      <c r="ED251" s="2"/>
      <c r="EE251" s="2"/>
      <c r="EF251" s="2"/>
      <c r="EG251" s="2"/>
      <c r="EH251" s="2"/>
      <c r="EI251" s="2"/>
      <c r="EJ251" s="2"/>
      <c r="EK251" s="2"/>
      <c r="EL251" s="5"/>
      <c r="EM251" s="2"/>
      <c r="EN251" s="2"/>
      <c r="EO251" s="2"/>
      <c r="EP251" s="2"/>
      <c r="EQ251" s="81"/>
      <c r="ES251" s="796"/>
      <c r="EU251" s="290" t="e">
        <f>SUM(DO251:EK251)+BI251+SUMIF(#REF!,1,AS251:AX251)</f>
        <v>#REF!</v>
      </c>
      <c r="EV251" s="290" t="e">
        <f>SUM(DO251:EK251)+SUMIF(#REF!,1,AS251:AX251)+SUMIF(#REF!,1,BC251:BH251)+IF(IDENT!$R$19="NON",SUM('3-SA'!BA251:BB251),0)+IF(IDENT!$R$20="NON",SUM('3-SA'!CA251:CB251,'3-SA'!DA251:DL251),0)+IF(IDENT!$R$21="NON",SUM('3-SA'!BM251:BZ251),0)</f>
        <v>#REF!</v>
      </c>
    </row>
    <row r="252" spans="1:152" x14ac:dyDescent="0.25">
      <c r="A252" s="46">
        <v>0</v>
      </c>
      <c r="B252" s="263" t="s">
        <v>1837</v>
      </c>
      <c r="C252" s="263" t="s">
        <v>1837</v>
      </c>
      <c r="D252" s="532">
        <v>6618</v>
      </c>
      <c r="E252" s="532" t="s">
        <v>1835</v>
      </c>
      <c r="F252" s="12"/>
      <c r="G252" s="12"/>
      <c r="H252" s="454"/>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5"/>
      <c r="AS252" s="21"/>
      <c r="AT252" s="5"/>
      <c r="AU252" s="21"/>
      <c r="AV252" s="5"/>
      <c r="AW252" s="21"/>
      <c r="AX252" s="5"/>
      <c r="AY252" s="21"/>
      <c r="AZ252" s="5"/>
      <c r="BA252" s="2"/>
      <c r="BB252" s="5"/>
      <c r="BC252" s="35"/>
      <c r="BD252" s="5"/>
      <c r="BE252" s="2"/>
      <c r="BF252" s="5"/>
      <c r="BG252" s="2"/>
      <c r="BH252" s="5"/>
      <c r="BI252" s="2"/>
      <c r="BJ252" s="5"/>
      <c r="BK252" s="2"/>
      <c r="BL252" s="5"/>
      <c r="BM252" s="2"/>
      <c r="BN252" s="5"/>
      <c r="BO252" s="2"/>
      <c r="BP252" s="5"/>
      <c r="BQ252" s="2"/>
      <c r="BR252" s="5"/>
      <c r="BS252" s="2"/>
      <c r="BT252" s="2"/>
      <c r="BU252" s="2"/>
      <c r="BV252" s="2"/>
      <c r="BW252" s="2"/>
      <c r="BX252" s="2"/>
      <c r="BY252" s="2"/>
      <c r="BZ252" s="5"/>
      <c r="CA252" s="2"/>
      <c r="CB252" s="5"/>
      <c r="CC252" s="2"/>
      <c r="CD252" s="5"/>
      <c r="CE252" s="2"/>
      <c r="CF252" s="5"/>
      <c r="CG252" s="2"/>
      <c r="CH252" s="5"/>
      <c r="CI252" s="2"/>
      <c r="CJ252" s="5"/>
      <c r="CK252" s="2"/>
      <c r="CL252" s="5"/>
      <c r="CM252" s="2"/>
      <c r="CN252" s="5"/>
      <c r="CO252" s="2"/>
      <c r="CP252" s="5"/>
      <c r="CQ252" s="2"/>
      <c r="CR252" s="5"/>
      <c r="CS252" s="2"/>
      <c r="CT252" s="5"/>
      <c r="CU252" s="2"/>
      <c r="CV252" s="5"/>
      <c r="CW252" s="2"/>
      <c r="CX252" s="5"/>
      <c r="CY252" s="2"/>
      <c r="CZ252" s="5"/>
      <c r="DA252" s="2"/>
      <c r="DB252" s="5"/>
      <c r="DC252" s="2"/>
      <c r="DD252" s="5"/>
      <c r="DE252" s="2"/>
      <c r="DF252" s="5"/>
      <c r="DG252" s="21"/>
      <c r="DH252" s="5"/>
      <c r="DI252" s="2"/>
      <c r="DJ252" s="5"/>
      <c r="DK252" s="35"/>
      <c r="DL252" s="5"/>
      <c r="DM252" s="35"/>
      <c r="DN252" s="5"/>
      <c r="DO252" s="2"/>
      <c r="DP252" s="2"/>
      <c r="DQ252" s="2"/>
      <c r="DR252" s="2"/>
      <c r="DS252" s="2"/>
      <c r="DT252" s="5"/>
      <c r="DU252" s="2"/>
      <c r="DV252" s="2"/>
      <c r="DW252" s="2"/>
      <c r="DX252" s="2"/>
      <c r="DY252" s="2"/>
      <c r="DZ252" s="5"/>
      <c r="EA252" s="2"/>
      <c r="EB252" s="2"/>
      <c r="EC252" s="2"/>
      <c r="ED252" s="2"/>
      <c r="EE252" s="2"/>
      <c r="EF252" s="2"/>
      <c r="EG252" s="2"/>
      <c r="EH252" s="2"/>
      <c r="EI252" s="2"/>
      <c r="EJ252" s="2"/>
      <c r="EK252" s="2"/>
      <c r="EL252" s="5"/>
      <c r="EM252" s="2"/>
      <c r="EN252" s="2"/>
      <c r="EO252" s="2"/>
      <c r="EP252" s="2"/>
      <c r="EQ252" s="81"/>
      <c r="ES252" s="796"/>
      <c r="EU252" s="290" t="e">
        <f>SUM(DO252:EK252)+BI252+SUMIF(#REF!,1,AS252:AX252)</f>
        <v>#REF!</v>
      </c>
      <c r="EV252" s="290" t="e">
        <f>SUM(DO252:EK252)+SUMIF(#REF!,1,AS252:AX252)+SUMIF(#REF!,1,BC252:BH252)+IF(IDENT!$R$19="NON",SUM('3-SA'!BA252:BB252),0)+IF(IDENT!$R$20="NON",SUM('3-SA'!CA252:CB252,'3-SA'!DA252:DL252),0)+IF(IDENT!$R$21="NON",SUM('3-SA'!BM252:BZ252),0)</f>
        <v>#REF!</v>
      </c>
    </row>
    <row r="253" spans="1:152" x14ac:dyDescent="0.25">
      <c r="A253" s="46">
        <v>0</v>
      </c>
      <c r="B253" s="263" t="s">
        <v>1837</v>
      </c>
      <c r="C253" s="263" t="s">
        <v>1837</v>
      </c>
      <c r="D253" s="1066" t="s">
        <v>1026</v>
      </c>
      <c r="E253" s="532" t="s">
        <v>528</v>
      </c>
      <c r="F253" s="12"/>
      <c r="G253" s="12"/>
      <c r="H253" s="454"/>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5"/>
      <c r="AS253" s="21"/>
      <c r="AT253" s="5"/>
      <c r="AU253" s="21"/>
      <c r="AV253" s="5"/>
      <c r="AW253" s="21"/>
      <c r="AX253" s="5"/>
      <c r="AY253" s="21"/>
      <c r="AZ253" s="5"/>
      <c r="BA253" s="2"/>
      <c r="BB253" s="5"/>
      <c r="BC253" s="35"/>
      <c r="BD253" s="5"/>
      <c r="BE253" s="2"/>
      <c r="BF253" s="5"/>
      <c r="BG253" s="2"/>
      <c r="BH253" s="5"/>
      <c r="BI253" s="2"/>
      <c r="BJ253" s="5"/>
      <c r="BK253" s="2"/>
      <c r="BL253" s="5"/>
      <c r="BM253" s="2"/>
      <c r="BN253" s="5"/>
      <c r="BO253" s="2"/>
      <c r="BP253" s="5"/>
      <c r="BQ253" s="2"/>
      <c r="BR253" s="5"/>
      <c r="BS253" s="2"/>
      <c r="BT253" s="2"/>
      <c r="BU253" s="2"/>
      <c r="BV253" s="2"/>
      <c r="BW253" s="2"/>
      <c r="BX253" s="2"/>
      <c r="BY253" s="2"/>
      <c r="BZ253" s="5"/>
      <c r="CA253" s="2"/>
      <c r="CB253" s="5"/>
      <c r="CC253" s="2"/>
      <c r="CD253" s="5"/>
      <c r="CE253" s="2"/>
      <c r="CF253" s="5"/>
      <c r="CG253" s="2"/>
      <c r="CH253" s="5"/>
      <c r="CI253" s="2"/>
      <c r="CJ253" s="5"/>
      <c r="CK253" s="2"/>
      <c r="CL253" s="5"/>
      <c r="CM253" s="2"/>
      <c r="CN253" s="5"/>
      <c r="CO253" s="2"/>
      <c r="CP253" s="5"/>
      <c r="CQ253" s="2"/>
      <c r="CR253" s="5"/>
      <c r="CS253" s="2"/>
      <c r="CT253" s="5"/>
      <c r="CU253" s="2"/>
      <c r="CV253" s="5"/>
      <c r="CW253" s="2"/>
      <c r="CX253" s="5"/>
      <c r="CY253" s="2"/>
      <c r="CZ253" s="5"/>
      <c r="DA253" s="2"/>
      <c r="DB253" s="5"/>
      <c r="DC253" s="2"/>
      <c r="DD253" s="5"/>
      <c r="DE253" s="2"/>
      <c r="DF253" s="5"/>
      <c r="DG253" s="21"/>
      <c r="DH253" s="5"/>
      <c r="DI253" s="2"/>
      <c r="DJ253" s="5"/>
      <c r="DK253" s="35"/>
      <c r="DL253" s="5"/>
      <c r="DM253" s="35"/>
      <c r="DN253" s="5"/>
      <c r="DO253" s="2"/>
      <c r="DP253" s="2"/>
      <c r="DQ253" s="2"/>
      <c r="DR253" s="2"/>
      <c r="DS253" s="2"/>
      <c r="DT253" s="5"/>
      <c r="DU253" s="2"/>
      <c r="DV253" s="2"/>
      <c r="DW253" s="2"/>
      <c r="DX253" s="2"/>
      <c r="DY253" s="2"/>
      <c r="DZ253" s="5"/>
      <c r="EA253" s="2"/>
      <c r="EB253" s="2"/>
      <c r="EC253" s="2"/>
      <c r="ED253" s="2"/>
      <c r="EE253" s="2"/>
      <c r="EF253" s="2"/>
      <c r="EG253" s="2"/>
      <c r="EH253" s="2"/>
      <c r="EI253" s="2"/>
      <c r="EJ253" s="2"/>
      <c r="EK253" s="2"/>
      <c r="EL253" s="5"/>
      <c r="EM253" s="2"/>
      <c r="EN253" s="2"/>
      <c r="EO253" s="2"/>
      <c r="EP253" s="2"/>
      <c r="EQ253" s="81"/>
      <c r="ES253" s="796"/>
      <c r="EU253" s="290" t="e">
        <f>SUM(DO253:EK253)+BI253+SUMIF(#REF!,1,AS253:AX253)</f>
        <v>#REF!</v>
      </c>
      <c r="EV253" s="290" t="e">
        <f>SUM(DO253:EK253)+SUMIF(#REF!,1,AS253:AX253)+SUMIF(#REF!,1,BC253:BH253)+IF(IDENT!$R$19="NON",SUM('3-SA'!BA253:BB253),0)+IF(IDENT!$R$20="NON",SUM('3-SA'!CA253:CB253,'3-SA'!DA253:DL253),0)+IF(IDENT!$R$21="NON",SUM('3-SA'!BM253:BZ253),0)</f>
        <v>#REF!</v>
      </c>
    </row>
    <row r="254" spans="1:152" x14ac:dyDescent="0.25">
      <c r="A254" s="46">
        <v>0</v>
      </c>
      <c r="B254" s="263" t="s">
        <v>1837</v>
      </c>
      <c r="C254" s="263" t="s">
        <v>1837</v>
      </c>
      <c r="D254" s="322">
        <v>671</v>
      </c>
      <c r="E254" s="322" t="s">
        <v>1988</v>
      </c>
      <c r="F254" s="12"/>
      <c r="G254" s="12"/>
      <c r="H254" s="454"/>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5"/>
      <c r="AS254" s="21"/>
      <c r="AT254" s="5"/>
      <c r="AU254" s="21"/>
      <c r="AV254" s="5"/>
      <c r="AW254" s="21"/>
      <c r="AX254" s="5"/>
      <c r="AY254" s="21"/>
      <c r="AZ254" s="5"/>
      <c r="BA254" s="2"/>
      <c r="BB254" s="5"/>
      <c r="BC254" s="35"/>
      <c r="BD254" s="5"/>
      <c r="BE254" s="2"/>
      <c r="BF254" s="5"/>
      <c r="BG254" s="2"/>
      <c r="BH254" s="5"/>
      <c r="BI254" s="2"/>
      <c r="BJ254" s="5"/>
      <c r="BK254" s="2"/>
      <c r="BL254" s="5"/>
      <c r="BM254" s="2"/>
      <c r="BN254" s="5"/>
      <c r="BO254" s="2"/>
      <c r="BP254" s="5"/>
      <c r="BQ254" s="2"/>
      <c r="BR254" s="5"/>
      <c r="BS254" s="2"/>
      <c r="BT254" s="2"/>
      <c r="BU254" s="2"/>
      <c r="BV254" s="2"/>
      <c r="BW254" s="2"/>
      <c r="BX254" s="2"/>
      <c r="BY254" s="2"/>
      <c r="BZ254" s="5"/>
      <c r="CA254" s="2"/>
      <c r="CB254" s="5"/>
      <c r="CC254" s="2"/>
      <c r="CD254" s="5"/>
      <c r="CE254" s="2"/>
      <c r="CF254" s="5"/>
      <c r="CG254" s="2"/>
      <c r="CH254" s="5"/>
      <c r="CI254" s="2"/>
      <c r="CJ254" s="5"/>
      <c r="CK254" s="2"/>
      <c r="CL254" s="5"/>
      <c r="CM254" s="2"/>
      <c r="CN254" s="5"/>
      <c r="CO254" s="2"/>
      <c r="CP254" s="5"/>
      <c r="CQ254" s="2"/>
      <c r="CR254" s="5"/>
      <c r="CS254" s="2"/>
      <c r="CT254" s="5"/>
      <c r="CU254" s="2"/>
      <c r="CV254" s="5"/>
      <c r="CW254" s="2"/>
      <c r="CX254" s="5"/>
      <c r="CY254" s="2"/>
      <c r="CZ254" s="5"/>
      <c r="DA254" s="2"/>
      <c r="DB254" s="5"/>
      <c r="DC254" s="2"/>
      <c r="DD254" s="5"/>
      <c r="DE254" s="2"/>
      <c r="DF254" s="5"/>
      <c r="DG254" s="21"/>
      <c r="DH254" s="5"/>
      <c r="DI254" s="2"/>
      <c r="DJ254" s="5"/>
      <c r="DK254" s="35"/>
      <c r="DL254" s="5"/>
      <c r="DM254" s="35"/>
      <c r="DN254" s="5"/>
      <c r="DO254" s="2"/>
      <c r="DP254" s="2"/>
      <c r="DQ254" s="2"/>
      <c r="DR254" s="2"/>
      <c r="DS254" s="2"/>
      <c r="DT254" s="5"/>
      <c r="DU254" s="2"/>
      <c r="DV254" s="2"/>
      <c r="DW254" s="2"/>
      <c r="DX254" s="2"/>
      <c r="DY254" s="2"/>
      <c r="DZ254" s="5"/>
      <c r="EA254" s="2"/>
      <c r="EB254" s="2"/>
      <c r="EC254" s="2"/>
      <c r="ED254" s="2"/>
      <c r="EE254" s="2"/>
      <c r="EF254" s="2"/>
      <c r="EG254" s="2"/>
      <c r="EH254" s="2"/>
      <c r="EI254" s="2"/>
      <c r="EJ254" s="2"/>
      <c r="EK254" s="2"/>
      <c r="EL254" s="5"/>
      <c r="EM254" s="2"/>
      <c r="EN254" s="2"/>
      <c r="EO254" s="2"/>
      <c r="EP254" s="2"/>
      <c r="EQ254" s="81"/>
      <c r="ES254" s="796"/>
      <c r="EU254" s="290" t="e">
        <f>SUM(DO254:EK254)+BI254+SUMIF(#REF!,1,AS254:AX254)</f>
        <v>#REF!</v>
      </c>
      <c r="EV254" s="290" t="e">
        <f>SUM(DO254:EK254)+SUMIF(#REF!,1,AS254:AX254)+SUMIF(#REF!,1,BC254:BH254)+IF(IDENT!$R$19="NON",SUM('3-SA'!BA254:BB254),0)+IF(IDENT!$R$20="NON",SUM('3-SA'!CA254:CB254,'3-SA'!DA254:DL254),0)+IF(IDENT!$R$21="NON",SUM('3-SA'!BM254:BZ254),0)</f>
        <v>#REF!</v>
      </c>
    </row>
    <row r="255" spans="1:152" x14ac:dyDescent="0.25">
      <c r="A255" s="46"/>
      <c r="B255" s="263" t="s">
        <v>2402</v>
      </c>
      <c r="C255" s="263" t="s">
        <v>2402</v>
      </c>
      <c r="D255" s="305" t="s">
        <v>1779</v>
      </c>
      <c r="E255" s="54" t="s">
        <v>1832</v>
      </c>
      <c r="F255" s="12"/>
      <c r="G255" s="12"/>
      <c r="H255" s="454"/>
      <c r="I255" s="1"/>
      <c r="J255" s="1"/>
      <c r="K255" s="1"/>
      <c r="L255" s="1"/>
      <c r="M255" s="1"/>
      <c r="N255" s="1"/>
      <c r="O255" s="1"/>
      <c r="P255" s="1"/>
      <c r="Q255" s="1"/>
      <c r="R255" s="1"/>
      <c r="S255" s="1"/>
      <c r="T255" s="1"/>
      <c r="U255" s="1"/>
      <c r="V255" s="1"/>
      <c r="W255" s="1"/>
      <c r="X255" s="1"/>
      <c r="Y255" s="1"/>
      <c r="Z255" s="1"/>
      <c r="AA255" s="1"/>
      <c r="AB255" s="1"/>
      <c r="AC255" s="1"/>
      <c r="AD255" s="2"/>
      <c r="AE255" s="1"/>
      <c r="AF255" s="1"/>
      <c r="AG255" s="1"/>
      <c r="AH255" s="1"/>
      <c r="AI255" s="1"/>
      <c r="AJ255" s="1"/>
      <c r="AK255" s="1"/>
      <c r="AL255" s="1"/>
      <c r="AM255" s="1"/>
      <c r="AN255" s="1"/>
      <c r="AO255" s="1"/>
      <c r="AP255" s="1"/>
      <c r="AQ255" s="2"/>
      <c r="AR255" s="5"/>
      <c r="AS255" s="27"/>
      <c r="AT255" s="5"/>
      <c r="AU255" s="27"/>
      <c r="AV255" s="5"/>
      <c r="AW255" s="27"/>
      <c r="AX255" s="5"/>
      <c r="AY255" s="27"/>
      <c r="AZ255" s="5"/>
      <c r="BA255" s="1"/>
      <c r="BB255" s="5"/>
      <c r="BC255" s="1"/>
      <c r="BD255" s="5"/>
      <c r="BE255" s="1"/>
      <c r="BF255" s="5"/>
      <c r="BG255" s="1"/>
      <c r="BH255" s="5"/>
      <c r="BI255" s="27"/>
      <c r="BJ255" s="5"/>
      <c r="BK255" s="1"/>
      <c r="BL255" s="5"/>
      <c r="BM255" s="1"/>
      <c r="BN255" s="5"/>
      <c r="BO255" s="1"/>
      <c r="BP255" s="5"/>
      <c r="BQ255" s="1"/>
      <c r="BR255" s="5"/>
      <c r="BS255" s="2"/>
      <c r="BT255" s="1"/>
      <c r="BU255" s="1"/>
      <c r="BV255" s="2"/>
      <c r="BW255" s="1"/>
      <c r="BX255" s="1"/>
      <c r="BY255" s="2"/>
      <c r="BZ255" s="5"/>
      <c r="CA255" s="1"/>
      <c r="CB255" s="5"/>
      <c r="CC255" s="1"/>
      <c r="CD255" s="5"/>
      <c r="CE255" s="1"/>
      <c r="CF255" s="5"/>
      <c r="CG255" s="1"/>
      <c r="CH255" s="5"/>
      <c r="CI255" s="1"/>
      <c r="CJ255" s="5"/>
      <c r="CK255" s="2"/>
      <c r="CL255" s="5"/>
      <c r="CM255" s="2"/>
      <c r="CN255" s="5"/>
      <c r="CO255" s="1"/>
      <c r="CP255" s="5"/>
      <c r="CQ255" s="2"/>
      <c r="CR255" s="5"/>
      <c r="CS255" s="1"/>
      <c r="CT255" s="5"/>
      <c r="CU255" s="1"/>
      <c r="CV255" s="5"/>
      <c r="CW255" s="1"/>
      <c r="CX255" s="5"/>
      <c r="CY255" s="21"/>
      <c r="CZ255" s="5"/>
      <c r="DA255" s="1"/>
      <c r="DB255" s="5"/>
      <c r="DC255" s="1"/>
      <c r="DD255" s="5"/>
      <c r="DE255" s="1"/>
      <c r="DF255" s="5"/>
      <c r="DG255" s="21"/>
      <c r="DH255" s="5"/>
      <c r="DI255" s="2"/>
      <c r="DJ255" s="5"/>
      <c r="DK255" s="47"/>
      <c r="DL255" s="5"/>
      <c r="DM255" s="47"/>
      <c r="DN255" s="5"/>
      <c r="DO255" s="35"/>
      <c r="DP255" s="47"/>
      <c r="DQ255" s="47"/>
      <c r="DR255" s="47"/>
      <c r="DS255" s="47"/>
      <c r="DT255" s="5"/>
      <c r="DU255" s="1"/>
      <c r="DV255" s="1"/>
      <c r="DW255" s="1"/>
      <c r="DX255" s="1"/>
      <c r="DY255" s="1"/>
      <c r="DZ255" s="5"/>
      <c r="EA255" s="1"/>
      <c r="EB255" s="1"/>
      <c r="EC255" s="1"/>
      <c r="ED255" s="1"/>
      <c r="EE255" s="1"/>
      <c r="EF255" s="1"/>
      <c r="EG255" s="1"/>
      <c r="EH255" s="1"/>
      <c r="EI255" s="1"/>
      <c r="EJ255" s="1"/>
      <c r="EK255" s="1"/>
      <c r="EL255" s="5"/>
      <c r="EM255" s="1"/>
      <c r="EN255" s="2"/>
      <c r="EO255" s="2"/>
      <c r="EP255" s="2"/>
      <c r="EQ255" s="2"/>
      <c r="ES255" s="796"/>
      <c r="EU255" s="290" t="e">
        <f>SUM(DO255:EK255)+BI255+SUMIF(#REF!,1,AS255:AX255)</f>
        <v>#REF!</v>
      </c>
      <c r="EV255" s="290" t="e">
        <f>SUM(DO255:EK255)+SUMIF(#REF!,1,AS255:AX255)+SUMIF(#REF!,1,BC255:BH255)+IF(IDENT!$R$19="NON",SUM('3-SA'!BA255:BB255),0)+IF(IDENT!$R$20="NON",SUM('3-SA'!CA255:CB255,'3-SA'!DA255:DL255),0)+IF(IDENT!$R$21="NON",SUM('3-SA'!BM255:BZ255),0)</f>
        <v>#REF!</v>
      </c>
    </row>
    <row r="256" spans="1:152" x14ac:dyDescent="0.25">
      <c r="A256" s="46"/>
      <c r="B256" s="263" t="s">
        <v>2639</v>
      </c>
      <c r="C256" s="263" t="s">
        <v>2639</v>
      </c>
      <c r="D256" s="305" t="s">
        <v>1952</v>
      </c>
      <c r="E256" s="54" t="s">
        <v>2306</v>
      </c>
      <c r="F256" s="12"/>
      <c r="G256" s="12"/>
      <c r="H256" s="454"/>
      <c r="I256" s="1"/>
      <c r="J256" s="1"/>
      <c r="K256" s="1"/>
      <c r="L256" s="1"/>
      <c r="M256" s="1"/>
      <c r="N256" s="1"/>
      <c r="O256" s="1"/>
      <c r="P256" s="1"/>
      <c r="Q256" s="1"/>
      <c r="R256" s="1"/>
      <c r="S256" s="1"/>
      <c r="T256" s="1"/>
      <c r="U256" s="1"/>
      <c r="V256" s="1"/>
      <c r="W256" s="1"/>
      <c r="X256" s="1"/>
      <c r="Y256" s="1"/>
      <c r="Z256" s="1"/>
      <c r="AA256" s="1"/>
      <c r="AB256" s="1"/>
      <c r="AC256" s="1"/>
      <c r="AD256" s="2"/>
      <c r="AE256" s="1"/>
      <c r="AF256" s="1"/>
      <c r="AG256" s="1"/>
      <c r="AH256" s="1"/>
      <c r="AI256" s="1"/>
      <c r="AJ256" s="1"/>
      <c r="AK256" s="1"/>
      <c r="AL256" s="1"/>
      <c r="AM256" s="1"/>
      <c r="AN256" s="1"/>
      <c r="AO256" s="1"/>
      <c r="AP256" s="2"/>
      <c r="AQ256" s="2"/>
      <c r="AR256" s="5"/>
      <c r="AS256" s="27"/>
      <c r="AT256" s="5"/>
      <c r="AU256" s="27"/>
      <c r="AV256" s="5"/>
      <c r="AW256" s="27"/>
      <c r="AX256" s="7"/>
      <c r="AY256" s="27"/>
      <c r="AZ256" s="7"/>
      <c r="BA256" s="1"/>
      <c r="BB256" s="7"/>
      <c r="BC256" s="1"/>
      <c r="BD256" s="7"/>
      <c r="BE256" s="1"/>
      <c r="BF256" s="7"/>
      <c r="BG256" s="1"/>
      <c r="BH256" s="7"/>
      <c r="BI256" s="1"/>
      <c r="BJ256" s="7"/>
      <c r="BK256" s="1"/>
      <c r="BL256" s="7"/>
      <c r="BM256" s="1"/>
      <c r="BN256" s="7"/>
      <c r="BO256" s="1"/>
      <c r="BP256" s="7"/>
      <c r="BQ256" s="1"/>
      <c r="BR256" s="7"/>
      <c r="BS256" s="1"/>
      <c r="BT256" s="1"/>
      <c r="BU256" s="1"/>
      <c r="BV256" s="1"/>
      <c r="BW256" s="1"/>
      <c r="BX256" s="1"/>
      <c r="BY256" s="2"/>
      <c r="BZ256" s="7"/>
      <c r="CA256" s="1"/>
      <c r="CB256" s="7"/>
      <c r="CC256" s="1"/>
      <c r="CD256" s="7"/>
      <c r="CE256" s="1"/>
      <c r="CF256" s="7"/>
      <c r="CG256" s="1"/>
      <c r="CH256" s="7"/>
      <c r="CI256" s="1"/>
      <c r="CJ256" s="7"/>
      <c r="CK256" s="2"/>
      <c r="CL256" s="7"/>
      <c r="CM256" s="2"/>
      <c r="CN256" s="7"/>
      <c r="CO256" s="1"/>
      <c r="CP256" s="7"/>
      <c r="CQ256" s="2"/>
      <c r="CR256" s="7"/>
      <c r="CS256" s="1"/>
      <c r="CT256" s="7"/>
      <c r="CU256" s="1"/>
      <c r="CV256" s="7"/>
      <c r="CW256" s="1"/>
      <c r="CX256" s="7"/>
      <c r="CY256" s="21"/>
      <c r="CZ256" s="7"/>
      <c r="DA256" s="1"/>
      <c r="DB256" s="7"/>
      <c r="DC256" s="1"/>
      <c r="DD256" s="7"/>
      <c r="DE256" s="2"/>
      <c r="DF256" s="7"/>
      <c r="DG256" s="21"/>
      <c r="DH256" s="7"/>
      <c r="DI256" s="2"/>
      <c r="DJ256" s="7"/>
      <c r="DK256" s="47"/>
      <c r="DL256" s="7"/>
      <c r="DM256" s="47"/>
      <c r="DN256" s="7"/>
      <c r="DO256" s="35"/>
      <c r="DP256" s="47"/>
      <c r="DQ256" s="47"/>
      <c r="DR256" s="47"/>
      <c r="DS256" s="47"/>
      <c r="DT256" s="7"/>
      <c r="DU256" s="1"/>
      <c r="DV256" s="1"/>
      <c r="DW256" s="1"/>
      <c r="DX256" s="1"/>
      <c r="DY256" s="1"/>
      <c r="DZ256" s="7"/>
      <c r="EA256" s="1"/>
      <c r="EB256" s="1"/>
      <c r="EC256" s="1"/>
      <c r="ED256" s="1"/>
      <c r="EE256" s="1"/>
      <c r="EF256" s="1"/>
      <c r="EG256" s="1"/>
      <c r="EH256" s="1"/>
      <c r="EI256" s="1"/>
      <c r="EJ256" s="1"/>
      <c r="EK256" s="1"/>
      <c r="EL256" s="7"/>
      <c r="EM256" s="1"/>
      <c r="EN256" s="2"/>
      <c r="EO256" s="2"/>
      <c r="EP256" s="2"/>
      <c r="EQ256" s="2"/>
      <c r="ES256" s="796"/>
      <c r="EU256" s="290" t="e">
        <f>SUM(DO256:EK256)+BI256+SUMIF(#REF!,1,AS256:AX256)</f>
        <v>#REF!</v>
      </c>
      <c r="EV256" s="290" t="e">
        <f>SUM(DO256:EK256)+SUMIF(#REF!,1,AS256:AX256)+SUMIF(#REF!,1,BC256:BH256)+IF(IDENT!$R$19="NON",SUM('3-SA'!BA256:BB256),0)+IF(IDENT!$R$20="NON",SUM('3-SA'!CA256:CB256,'3-SA'!DA256:DL256),0)+IF(IDENT!$R$21="NON",SUM('3-SA'!BM256:BZ256),0)</f>
        <v>#REF!</v>
      </c>
    </row>
    <row r="257" spans="1:152" x14ac:dyDescent="0.25">
      <c r="A257" s="46"/>
      <c r="B257" s="263" t="s">
        <v>757</v>
      </c>
      <c r="C257" s="263" t="s">
        <v>757</v>
      </c>
      <c r="D257" s="305" t="s">
        <v>765</v>
      </c>
      <c r="E257" s="54" t="s">
        <v>1270</v>
      </c>
      <c r="F257" s="12"/>
      <c r="G257" s="12"/>
      <c r="H257" s="454"/>
      <c r="I257" s="1"/>
      <c r="J257" s="1"/>
      <c r="K257" s="1"/>
      <c r="L257" s="1"/>
      <c r="M257" s="1"/>
      <c r="N257" s="1"/>
      <c r="O257" s="1"/>
      <c r="P257" s="1"/>
      <c r="Q257" s="1"/>
      <c r="R257" s="1"/>
      <c r="S257" s="1"/>
      <c r="T257" s="1"/>
      <c r="U257" s="1"/>
      <c r="V257" s="1"/>
      <c r="W257" s="1"/>
      <c r="X257" s="1"/>
      <c r="Y257" s="1"/>
      <c r="Z257" s="1"/>
      <c r="AA257" s="1"/>
      <c r="AB257" s="1"/>
      <c r="AC257" s="1"/>
      <c r="AD257" s="2"/>
      <c r="AE257" s="1"/>
      <c r="AF257" s="1"/>
      <c r="AG257" s="1"/>
      <c r="AH257" s="1"/>
      <c r="AI257" s="1"/>
      <c r="AJ257" s="1"/>
      <c r="AK257" s="1"/>
      <c r="AL257" s="1"/>
      <c r="AM257" s="1"/>
      <c r="AN257" s="1"/>
      <c r="AO257" s="1"/>
      <c r="AP257" s="2"/>
      <c r="AQ257" s="2"/>
      <c r="AR257" s="5"/>
      <c r="AS257" s="27"/>
      <c r="AT257" s="5"/>
      <c r="AU257" s="27"/>
      <c r="AV257" s="5"/>
      <c r="AW257" s="27"/>
      <c r="AX257" s="5"/>
      <c r="AY257" s="27"/>
      <c r="AZ257" s="5"/>
      <c r="BA257" s="1"/>
      <c r="BB257" s="5"/>
      <c r="BC257" s="1"/>
      <c r="BD257" s="5"/>
      <c r="BE257" s="1"/>
      <c r="BF257" s="5"/>
      <c r="BG257" s="1"/>
      <c r="BH257" s="5"/>
      <c r="BI257" s="27"/>
      <c r="BJ257" s="5"/>
      <c r="BK257" s="1"/>
      <c r="BL257" s="5"/>
      <c r="BM257" s="1"/>
      <c r="BN257" s="5"/>
      <c r="BO257" s="1"/>
      <c r="BP257" s="5"/>
      <c r="BQ257" s="1"/>
      <c r="BR257" s="5"/>
      <c r="BS257" s="2"/>
      <c r="BT257" s="1"/>
      <c r="BU257" s="1"/>
      <c r="BV257" s="2"/>
      <c r="BW257" s="1"/>
      <c r="BX257" s="1"/>
      <c r="BY257" s="2"/>
      <c r="BZ257" s="5"/>
      <c r="CA257" s="1"/>
      <c r="CB257" s="5"/>
      <c r="CC257" s="1"/>
      <c r="CD257" s="5"/>
      <c r="CE257" s="1"/>
      <c r="CF257" s="5"/>
      <c r="CG257" s="1"/>
      <c r="CH257" s="5"/>
      <c r="CI257" s="1"/>
      <c r="CJ257" s="5"/>
      <c r="CK257" s="2"/>
      <c r="CL257" s="5"/>
      <c r="CM257" s="2"/>
      <c r="CN257" s="5"/>
      <c r="CO257" s="1"/>
      <c r="CP257" s="5"/>
      <c r="CQ257" s="2"/>
      <c r="CR257" s="5"/>
      <c r="CS257" s="1"/>
      <c r="CT257" s="5"/>
      <c r="CU257" s="1"/>
      <c r="CV257" s="5"/>
      <c r="CW257" s="1"/>
      <c r="CX257" s="5"/>
      <c r="CY257" s="2"/>
      <c r="CZ257" s="5"/>
      <c r="DA257" s="1"/>
      <c r="DB257" s="5"/>
      <c r="DC257" s="1"/>
      <c r="DD257" s="5"/>
      <c r="DE257" s="1"/>
      <c r="DF257" s="5"/>
      <c r="DG257" s="21"/>
      <c r="DH257" s="5"/>
      <c r="DI257" s="2"/>
      <c r="DJ257" s="5"/>
      <c r="DK257" s="47"/>
      <c r="DL257" s="5"/>
      <c r="DM257" s="47"/>
      <c r="DN257" s="5"/>
      <c r="DO257" s="2"/>
      <c r="DP257" s="1"/>
      <c r="DQ257" s="1"/>
      <c r="DR257" s="1"/>
      <c r="DS257" s="1"/>
      <c r="DT257" s="5"/>
      <c r="DU257" s="1"/>
      <c r="DV257" s="1"/>
      <c r="DW257" s="1"/>
      <c r="DX257" s="1"/>
      <c r="DY257" s="1"/>
      <c r="DZ257" s="5"/>
      <c r="EA257" s="1"/>
      <c r="EB257" s="1"/>
      <c r="EC257" s="1"/>
      <c r="ED257" s="1"/>
      <c r="EE257" s="1"/>
      <c r="EF257" s="1"/>
      <c r="EG257" s="1"/>
      <c r="EH257" s="1"/>
      <c r="EI257" s="1"/>
      <c r="EJ257" s="1"/>
      <c r="EK257" s="1"/>
      <c r="EL257" s="5"/>
      <c r="EM257" s="1"/>
      <c r="EN257" s="2"/>
      <c r="EO257" s="2"/>
      <c r="EP257" s="2"/>
      <c r="EQ257" s="2"/>
      <c r="ES257" s="796"/>
      <c r="EU257" s="290" t="e">
        <f>SUM(DO257:EK257)+BI257+SUMIF(#REF!,1,AS257:AX257)</f>
        <v>#REF!</v>
      </c>
      <c r="EV257" s="290" t="e">
        <f>SUM(DO257:EK257)+SUMIF(#REF!,1,AS257:AX257)+SUMIF(#REF!,1,BC257:BH257)+IF(IDENT!$R$19="NON",SUM('3-SA'!BA257:BB257),0)+IF(IDENT!$R$20="NON",SUM('3-SA'!CA257:CB257,'3-SA'!DA257:DL257),0)+IF(IDENT!$R$21="NON",SUM('3-SA'!BM257:BZ257),0)</f>
        <v>#REF!</v>
      </c>
    </row>
    <row r="258" spans="1:152" x14ac:dyDescent="0.25">
      <c r="A258" s="46"/>
      <c r="B258" s="263" t="s">
        <v>2126</v>
      </c>
      <c r="C258" s="263" t="s">
        <v>2126</v>
      </c>
      <c r="D258" s="300" t="s">
        <v>2123</v>
      </c>
      <c r="E258" s="54" t="s">
        <v>494</v>
      </c>
      <c r="F258" s="12"/>
      <c r="G258" s="12"/>
      <c r="H258" s="454"/>
      <c r="I258" s="1"/>
      <c r="J258" s="1"/>
      <c r="K258" s="1"/>
      <c r="L258" s="1"/>
      <c r="M258" s="1"/>
      <c r="N258" s="1"/>
      <c r="O258" s="1"/>
      <c r="P258" s="1"/>
      <c r="Q258" s="1"/>
      <c r="R258" s="1"/>
      <c r="S258" s="1"/>
      <c r="T258" s="1"/>
      <c r="U258" s="1"/>
      <c r="V258" s="1"/>
      <c r="W258" s="1"/>
      <c r="X258" s="1"/>
      <c r="Y258" s="1"/>
      <c r="Z258" s="1"/>
      <c r="AA258" s="1"/>
      <c r="AB258" s="1"/>
      <c r="AC258" s="1"/>
      <c r="AD258" s="2"/>
      <c r="AE258" s="1"/>
      <c r="AF258" s="1"/>
      <c r="AG258" s="1"/>
      <c r="AH258" s="1"/>
      <c r="AI258" s="1"/>
      <c r="AJ258" s="1"/>
      <c r="AK258" s="1"/>
      <c r="AL258" s="1"/>
      <c r="AM258" s="1"/>
      <c r="AN258" s="1"/>
      <c r="AO258" s="1"/>
      <c r="AP258" s="2"/>
      <c r="AQ258" s="2"/>
      <c r="AR258" s="5"/>
      <c r="AS258" s="27"/>
      <c r="AT258" s="5"/>
      <c r="AU258" s="27"/>
      <c r="AV258" s="5"/>
      <c r="AW258" s="27"/>
      <c r="AX258" s="7"/>
      <c r="AY258" s="27"/>
      <c r="AZ258" s="7"/>
      <c r="BA258" s="1"/>
      <c r="BB258" s="7"/>
      <c r="BC258" s="1"/>
      <c r="BD258" s="7"/>
      <c r="BE258" s="1"/>
      <c r="BF258" s="7"/>
      <c r="BG258" s="1"/>
      <c r="BH258" s="7"/>
      <c r="BI258" s="1"/>
      <c r="BJ258" s="7"/>
      <c r="BK258" s="1"/>
      <c r="BL258" s="7"/>
      <c r="BM258" s="1"/>
      <c r="BN258" s="7"/>
      <c r="BO258" s="1"/>
      <c r="BP258" s="7"/>
      <c r="BQ258" s="1"/>
      <c r="BR258" s="7"/>
      <c r="BS258" s="1"/>
      <c r="BT258" s="1"/>
      <c r="BU258" s="1"/>
      <c r="BV258" s="1"/>
      <c r="BW258" s="1"/>
      <c r="BX258" s="1"/>
      <c r="BY258" s="2"/>
      <c r="BZ258" s="7"/>
      <c r="CA258" s="1"/>
      <c r="CB258" s="7"/>
      <c r="CC258" s="1"/>
      <c r="CD258" s="7"/>
      <c r="CE258" s="1"/>
      <c r="CF258" s="7"/>
      <c r="CG258" s="1"/>
      <c r="CH258" s="7"/>
      <c r="CI258" s="1"/>
      <c r="CJ258" s="7"/>
      <c r="CK258" s="2"/>
      <c r="CL258" s="7"/>
      <c r="CM258" s="2"/>
      <c r="CN258" s="7"/>
      <c r="CO258" s="1"/>
      <c r="CP258" s="7"/>
      <c r="CQ258" s="2"/>
      <c r="CR258" s="7"/>
      <c r="CS258" s="1"/>
      <c r="CT258" s="7"/>
      <c r="CU258" s="1"/>
      <c r="CV258" s="7"/>
      <c r="CW258" s="1"/>
      <c r="CX258" s="7"/>
      <c r="CY258" s="21"/>
      <c r="CZ258" s="7"/>
      <c r="DA258" s="1"/>
      <c r="DB258" s="7"/>
      <c r="DC258" s="1"/>
      <c r="DD258" s="7"/>
      <c r="DE258" s="2"/>
      <c r="DF258" s="7"/>
      <c r="DG258" s="21"/>
      <c r="DH258" s="7"/>
      <c r="DI258" s="2"/>
      <c r="DJ258" s="7"/>
      <c r="DK258" s="47"/>
      <c r="DL258" s="7"/>
      <c r="DM258" s="47"/>
      <c r="DN258" s="7"/>
      <c r="DO258" s="35"/>
      <c r="DP258" s="47"/>
      <c r="DQ258" s="47"/>
      <c r="DR258" s="47"/>
      <c r="DS258" s="47"/>
      <c r="DT258" s="7"/>
      <c r="DU258" s="1"/>
      <c r="DV258" s="1"/>
      <c r="DW258" s="1"/>
      <c r="DX258" s="1"/>
      <c r="DY258" s="1"/>
      <c r="DZ258" s="7"/>
      <c r="EA258" s="1"/>
      <c r="EB258" s="1"/>
      <c r="EC258" s="1"/>
      <c r="ED258" s="1"/>
      <c r="EE258" s="1"/>
      <c r="EF258" s="1"/>
      <c r="EG258" s="1"/>
      <c r="EH258" s="1"/>
      <c r="EI258" s="1"/>
      <c r="EJ258" s="1"/>
      <c r="EK258" s="1"/>
      <c r="EL258" s="7"/>
      <c r="EM258" s="1"/>
      <c r="EN258" s="2"/>
      <c r="EO258" s="2"/>
      <c r="EP258" s="2"/>
      <c r="EQ258" s="2"/>
      <c r="ES258" s="796"/>
      <c r="EU258" s="290" t="e">
        <f>SUM(DO258:EK258)+BI258+SUMIF(#REF!,1,AS258:AX258)</f>
        <v>#REF!</v>
      </c>
      <c r="EV258" s="290" t="e">
        <f>SUM(DO258:EK258)+SUMIF(#REF!,1,AS258:AX258)+SUMIF(#REF!,1,BC258:BH258)+IF(IDENT!$R$19="NON",SUM('3-SA'!BA258:BB258),0)+IF(IDENT!$R$20="NON",SUM('3-SA'!CA258:CB258,'3-SA'!DA258:DL258),0)+IF(IDENT!$R$21="NON",SUM('3-SA'!BM258:BZ258),0)</f>
        <v>#REF!</v>
      </c>
    </row>
    <row r="259" spans="1:152" x14ac:dyDescent="0.25">
      <c r="A259" s="46"/>
      <c r="B259" s="263" t="s">
        <v>78</v>
      </c>
      <c r="C259" s="263" t="s">
        <v>78</v>
      </c>
      <c r="D259" s="300" t="s">
        <v>2124</v>
      </c>
      <c r="E259" s="54" t="s">
        <v>2515</v>
      </c>
      <c r="F259" s="12"/>
      <c r="G259" s="12"/>
      <c r="H259" s="454"/>
      <c r="I259" s="1"/>
      <c r="J259" s="1"/>
      <c r="K259" s="1"/>
      <c r="L259" s="1"/>
      <c r="M259" s="1"/>
      <c r="N259" s="1"/>
      <c r="O259" s="1"/>
      <c r="P259" s="1"/>
      <c r="Q259" s="1"/>
      <c r="R259" s="1"/>
      <c r="S259" s="1"/>
      <c r="T259" s="1"/>
      <c r="U259" s="1"/>
      <c r="V259" s="1"/>
      <c r="W259" s="1"/>
      <c r="X259" s="1"/>
      <c r="Y259" s="1"/>
      <c r="Z259" s="1"/>
      <c r="AA259" s="1"/>
      <c r="AB259" s="1"/>
      <c r="AC259" s="1"/>
      <c r="AD259" s="2"/>
      <c r="AE259" s="1"/>
      <c r="AF259" s="1"/>
      <c r="AG259" s="1"/>
      <c r="AH259" s="1"/>
      <c r="AI259" s="1"/>
      <c r="AJ259" s="1"/>
      <c r="AK259" s="1"/>
      <c r="AL259" s="1"/>
      <c r="AM259" s="1"/>
      <c r="AN259" s="1"/>
      <c r="AO259" s="1"/>
      <c r="AP259" s="1"/>
      <c r="AQ259" s="2"/>
      <c r="AR259" s="5"/>
      <c r="AS259" s="27"/>
      <c r="AT259" s="5"/>
      <c r="AU259" s="27"/>
      <c r="AV259" s="5"/>
      <c r="AW259" s="27"/>
      <c r="AX259" s="5"/>
      <c r="AY259" s="27"/>
      <c r="AZ259" s="5"/>
      <c r="BA259" s="1"/>
      <c r="BB259" s="5"/>
      <c r="BC259" s="1"/>
      <c r="BD259" s="5"/>
      <c r="BE259" s="1"/>
      <c r="BF259" s="5"/>
      <c r="BG259" s="1"/>
      <c r="BH259" s="5"/>
      <c r="BI259" s="1"/>
      <c r="BJ259" s="5"/>
      <c r="BK259" s="1"/>
      <c r="BL259" s="5"/>
      <c r="BM259" s="1"/>
      <c r="BN259" s="5"/>
      <c r="BO259" s="1"/>
      <c r="BP259" s="5"/>
      <c r="BQ259" s="1"/>
      <c r="BR259" s="5"/>
      <c r="BS259" s="2"/>
      <c r="BT259" s="2"/>
      <c r="BU259" s="1"/>
      <c r="BV259" s="1"/>
      <c r="BW259" s="1"/>
      <c r="BX259" s="1"/>
      <c r="BY259" s="1"/>
      <c r="BZ259" s="5"/>
      <c r="CA259" s="1"/>
      <c r="CB259" s="5"/>
      <c r="CC259" s="1"/>
      <c r="CD259" s="5"/>
      <c r="CE259" s="1"/>
      <c r="CF259" s="5"/>
      <c r="CG259" s="1"/>
      <c r="CH259" s="5"/>
      <c r="CI259" s="1"/>
      <c r="CJ259" s="5"/>
      <c r="CK259" s="2"/>
      <c r="CL259" s="5"/>
      <c r="CM259" s="2"/>
      <c r="CN259" s="5"/>
      <c r="CO259" s="1"/>
      <c r="CP259" s="5"/>
      <c r="CQ259" s="2"/>
      <c r="CR259" s="5"/>
      <c r="CS259" s="1"/>
      <c r="CT259" s="5"/>
      <c r="CU259" s="1"/>
      <c r="CV259" s="5"/>
      <c r="CW259" s="1"/>
      <c r="CX259" s="5"/>
      <c r="CY259" s="21"/>
      <c r="CZ259" s="5"/>
      <c r="DA259" s="1"/>
      <c r="DB259" s="5"/>
      <c r="DC259" s="1"/>
      <c r="DD259" s="5"/>
      <c r="DE259" s="1"/>
      <c r="DF259" s="5"/>
      <c r="DG259" s="27"/>
      <c r="DH259" s="5"/>
      <c r="DI259" s="1"/>
      <c r="DJ259" s="5"/>
      <c r="DK259" s="47"/>
      <c r="DL259" s="5"/>
      <c r="DM259" s="47"/>
      <c r="DN259" s="5"/>
      <c r="DO259" s="35"/>
      <c r="DP259" s="47"/>
      <c r="DQ259" s="47"/>
      <c r="DR259" s="47"/>
      <c r="DS259" s="47"/>
      <c r="DT259" s="5"/>
      <c r="DU259" s="1"/>
      <c r="DV259" s="1"/>
      <c r="DW259" s="1"/>
      <c r="DX259" s="1"/>
      <c r="DY259" s="1"/>
      <c r="DZ259" s="5"/>
      <c r="EA259" s="1"/>
      <c r="EB259" s="1"/>
      <c r="EC259" s="1"/>
      <c r="ED259" s="1"/>
      <c r="EE259" s="1"/>
      <c r="EF259" s="1"/>
      <c r="EG259" s="1"/>
      <c r="EH259" s="1"/>
      <c r="EI259" s="1"/>
      <c r="EJ259" s="1"/>
      <c r="EK259" s="1"/>
      <c r="EL259" s="5"/>
      <c r="EM259" s="1"/>
      <c r="EN259" s="2"/>
      <c r="EO259" s="2"/>
      <c r="EP259" s="2"/>
      <c r="EQ259" s="2"/>
      <c r="ES259" s="796"/>
      <c r="EU259" s="290" t="e">
        <f>SUM(DO259:EK259)+BI259+SUMIF(#REF!,1,AS259:AX259)</f>
        <v>#REF!</v>
      </c>
      <c r="EV259" s="290" t="e">
        <f>SUM(DO259:EK259)+SUMIF(#REF!,1,AS259:AX259)+SUMIF(#REF!,1,BC259:BH259)+IF(IDENT!$R$19="NON",SUM('3-SA'!BA259:BB259),0)+IF(IDENT!$R$20="NON",SUM('3-SA'!CA259:CB259,'3-SA'!DA259:DL259),0)+IF(IDENT!$R$21="NON",SUM('3-SA'!BM259:BZ259),0)</f>
        <v>#REF!</v>
      </c>
    </row>
    <row r="260" spans="1:152" x14ac:dyDescent="0.25">
      <c r="A260" s="46"/>
      <c r="B260" s="263" t="s">
        <v>1902</v>
      </c>
      <c r="C260" s="263" t="s">
        <v>1902</v>
      </c>
      <c r="D260" s="300" t="s">
        <v>1909</v>
      </c>
      <c r="E260" s="54" t="s">
        <v>86</v>
      </c>
      <c r="F260" s="12"/>
      <c r="G260" s="12"/>
      <c r="H260" s="454"/>
      <c r="I260" s="1"/>
      <c r="J260" s="1"/>
      <c r="K260" s="1"/>
      <c r="L260" s="1"/>
      <c r="M260" s="1"/>
      <c r="N260" s="1"/>
      <c r="O260" s="1"/>
      <c r="P260" s="1"/>
      <c r="Q260" s="1"/>
      <c r="R260" s="1"/>
      <c r="S260" s="1"/>
      <c r="T260" s="1"/>
      <c r="U260" s="1"/>
      <c r="V260" s="1"/>
      <c r="W260" s="1"/>
      <c r="X260" s="1"/>
      <c r="Y260" s="1"/>
      <c r="Z260" s="1"/>
      <c r="AA260" s="1"/>
      <c r="AB260" s="1"/>
      <c r="AC260" s="1"/>
      <c r="AD260" s="2"/>
      <c r="AE260" s="1"/>
      <c r="AF260" s="1"/>
      <c r="AG260" s="1"/>
      <c r="AH260" s="1"/>
      <c r="AI260" s="1"/>
      <c r="AJ260" s="1"/>
      <c r="AK260" s="1"/>
      <c r="AL260" s="1"/>
      <c r="AM260" s="1"/>
      <c r="AN260" s="1"/>
      <c r="AO260" s="1"/>
      <c r="AP260" s="2"/>
      <c r="AQ260" s="2"/>
      <c r="AR260" s="5"/>
      <c r="AS260" s="27"/>
      <c r="AT260" s="5"/>
      <c r="AU260" s="27"/>
      <c r="AV260" s="5"/>
      <c r="AW260" s="27"/>
      <c r="AX260" s="5"/>
      <c r="AY260" s="27"/>
      <c r="AZ260" s="5"/>
      <c r="BA260" s="1"/>
      <c r="BB260" s="5"/>
      <c r="BC260" s="1"/>
      <c r="BD260" s="5"/>
      <c r="BE260" s="1"/>
      <c r="BF260" s="5"/>
      <c r="BG260" s="1"/>
      <c r="BH260" s="5"/>
      <c r="BI260" s="1"/>
      <c r="BJ260" s="5"/>
      <c r="BK260" s="1"/>
      <c r="BL260" s="5"/>
      <c r="BM260" s="1"/>
      <c r="BN260" s="5"/>
      <c r="BO260" s="1"/>
      <c r="BP260" s="5"/>
      <c r="BQ260" s="1"/>
      <c r="BR260" s="5"/>
      <c r="BS260" s="2"/>
      <c r="BT260" s="2"/>
      <c r="BU260" s="1"/>
      <c r="BV260" s="1"/>
      <c r="BW260" s="1"/>
      <c r="BX260" s="1"/>
      <c r="BY260" s="1"/>
      <c r="BZ260" s="5"/>
      <c r="CA260" s="1"/>
      <c r="CB260" s="5"/>
      <c r="CC260" s="1"/>
      <c r="CD260" s="5"/>
      <c r="CE260" s="1"/>
      <c r="CF260" s="5"/>
      <c r="CG260" s="1"/>
      <c r="CH260" s="5"/>
      <c r="CI260" s="1"/>
      <c r="CJ260" s="5"/>
      <c r="CK260" s="2"/>
      <c r="CL260" s="5"/>
      <c r="CM260" s="2"/>
      <c r="CN260" s="5"/>
      <c r="CO260" s="1"/>
      <c r="CP260" s="5"/>
      <c r="CQ260" s="2"/>
      <c r="CR260" s="5"/>
      <c r="CS260" s="1"/>
      <c r="CT260" s="5"/>
      <c r="CU260" s="1"/>
      <c r="CV260" s="5"/>
      <c r="CW260" s="1"/>
      <c r="CX260" s="5"/>
      <c r="CY260" s="2"/>
      <c r="CZ260" s="5"/>
      <c r="DA260" s="1"/>
      <c r="DB260" s="5"/>
      <c r="DC260" s="1"/>
      <c r="DD260" s="5"/>
      <c r="DE260" s="1"/>
      <c r="DF260" s="5"/>
      <c r="DG260" s="27"/>
      <c r="DH260" s="5"/>
      <c r="DI260" s="1"/>
      <c r="DJ260" s="5"/>
      <c r="DK260" s="47"/>
      <c r="DL260" s="5"/>
      <c r="DM260" s="47"/>
      <c r="DN260" s="5"/>
      <c r="DO260" s="2"/>
      <c r="DP260" s="1"/>
      <c r="DQ260" s="1"/>
      <c r="DR260" s="1"/>
      <c r="DS260" s="1"/>
      <c r="DT260" s="5"/>
      <c r="DU260" s="1"/>
      <c r="DV260" s="1"/>
      <c r="DW260" s="1"/>
      <c r="DX260" s="1"/>
      <c r="DY260" s="1"/>
      <c r="DZ260" s="5"/>
      <c r="EA260" s="1"/>
      <c r="EB260" s="1"/>
      <c r="EC260" s="1"/>
      <c r="ED260" s="1"/>
      <c r="EE260" s="1"/>
      <c r="EF260" s="1"/>
      <c r="EG260" s="1"/>
      <c r="EH260" s="1"/>
      <c r="EI260" s="1"/>
      <c r="EJ260" s="1"/>
      <c r="EK260" s="1"/>
      <c r="EL260" s="5"/>
      <c r="EM260" s="1"/>
      <c r="EN260" s="2"/>
      <c r="EO260" s="2"/>
      <c r="EP260" s="2"/>
      <c r="EQ260" s="2"/>
      <c r="ES260" s="796"/>
      <c r="EU260" s="290" t="e">
        <f>SUM(DO260:EK260)+BI260+SUMIF(#REF!,1,AS260:AX260)</f>
        <v>#REF!</v>
      </c>
      <c r="EV260" s="290" t="e">
        <f>SUM(DO260:EK260)+SUMIF(#REF!,1,AS260:AX260)+SUMIF(#REF!,1,BC260:BH260)+IF(IDENT!$R$19="NON",SUM('3-SA'!BA260:BB260),0)+IF(IDENT!$R$20="NON",SUM('3-SA'!CA260:CB260,'3-SA'!DA260:DL260),0)+IF(IDENT!$R$21="NON",SUM('3-SA'!BM260:BZ260),0)</f>
        <v>#REF!</v>
      </c>
    </row>
    <row r="261" spans="1:152" x14ac:dyDescent="0.25">
      <c r="A261" s="46"/>
      <c r="B261" s="263" t="s">
        <v>2571</v>
      </c>
      <c r="C261" s="263" t="s">
        <v>2571</v>
      </c>
      <c r="D261" s="300" t="s">
        <v>1780</v>
      </c>
      <c r="E261" s="54" t="s">
        <v>2527</v>
      </c>
      <c r="F261" s="12"/>
      <c r="G261" s="12"/>
      <c r="H261" s="454"/>
      <c r="I261" s="1"/>
      <c r="J261" s="1"/>
      <c r="K261" s="1"/>
      <c r="L261" s="1"/>
      <c r="M261" s="1"/>
      <c r="N261" s="1"/>
      <c r="O261" s="1"/>
      <c r="P261" s="1"/>
      <c r="Q261" s="1"/>
      <c r="R261" s="1"/>
      <c r="S261" s="1"/>
      <c r="T261" s="1"/>
      <c r="U261" s="1"/>
      <c r="V261" s="1"/>
      <c r="W261" s="1"/>
      <c r="X261" s="1"/>
      <c r="Y261" s="1"/>
      <c r="Z261" s="1"/>
      <c r="AA261" s="1"/>
      <c r="AB261" s="1"/>
      <c r="AC261" s="1"/>
      <c r="AD261" s="2"/>
      <c r="AE261" s="1"/>
      <c r="AF261" s="1"/>
      <c r="AG261" s="1"/>
      <c r="AH261" s="1"/>
      <c r="AI261" s="1"/>
      <c r="AJ261" s="1"/>
      <c r="AK261" s="1"/>
      <c r="AL261" s="1"/>
      <c r="AM261" s="1"/>
      <c r="AN261" s="1"/>
      <c r="AO261" s="1"/>
      <c r="AP261" s="1"/>
      <c r="AQ261" s="2"/>
      <c r="AR261" s="5"/>
      <c r="AS261" s="27"/>
      <c r="AT261" s="5"/>
      <c r="AU261" s="27"/>
      <c r="AV261" s="5"/>
      <c r="AW261" s="27"/>
      <c r="AX261" s="5"/>
      <c r="AY261" s="27"/>
      <c r="AZ261" s="5"/>
      <c r="BA261" s="1"/>
      <c r="BB261" s="5"/>
      <c r="BC261" s="1"/>
      <c r="BD261" s="5"/>
      <c r="BE261" s="1"/>
      <c r="BF261" s="5"/>
      <c r="BG261" s="1"/>
      <c r="BH261" s="5"/>
      <c r="BI261" s="27"/>
      <c r="BJ261" s="5"/>
      <c r="BK261" s="1"/>
      <c r="BL261" s="5"/>
      <c r="BM261" s="1"/>
      <c r="BN261" s="5"/>
      <c r="BO261" s="1"/>
      <c r="BP261" s="5"/>
      <c r="BQ261" s="1"/>
      <c r="BR261" s="5"/>
      <c r="BS261" s="2"/>
      <c r="BT261" s="1"/>
      <c r="BU261" s="1"/>
      <c r="BV261" s="2"/>
      <c r="BW261" s="1"/>
      <c r="BX261" s="1"/>
      <c r="BY261" s="2"/>
      <c r="BZ261" s="5"/>
      <c r="CA261" s="1"/>
      <c r="CB261" s="5"/>
      <c r="CC261" s="1"/>
      <c r="CD261" s="5"/>
      <c r="CE261" s="1"/>
      <c r="CF261" s="5"/>
      <c r="CG261" s="1"/>
      <c r="CH261" s="5"/>
      <c r="CI261" s="1"/>
      <c r="CJ261" s="5"/>
      <c r="CK261" s="2"/>
      <c r="CL261" s="5"/>
      <c r="CM261" s="2"/>
      <c r="CN261" s="5"/>
      <c r="CO261" s="1"/>
      <c r="CP261" s="5"/>
      <c r="CQ261" s="2"/>
      <c r="CR261" s="5"/>
      <c r="CS261" s="1"/>
      <c r="CT261" s="5"/>
      <c r="CU261" s="1"/>
      <c r="CV261" s="5"/>
      <c r="CW261" s="1"/>
      <c r="CX261" s="5"/>
      <c r="CY261" s="21"/>
      <c r="CZ261" s="5"/>
      <c r="DA261" s="1"/>
      <c r="DB261" s="5"/>
      <c r="DC261" s="1"/>
      <c r="DD261" s="5"/>
      <c r="DE261" s="1"/>
      <c r="DF261" s="5"/>
      <c r="DG261" s="27"/>
      <c r="DH261" s="5"/>
      <c r="DI261" s="2"/>
      <c r="DJ261" s="5"/>
      <c r="DK261" s="47"/>
      <c r="DL261" s="5"/>
      <c r="DM261" s="47"/>
      <c r="DN261" s="5"/>
      <c r="DO261" s="35"/>
      <c r="DP261" s="47"/>
      <c r="DQ261" s="47"/>
      <c r="DR261" s="47"/>
      <c r="DS261" s="47"/>
      <c r="DT261" s="5"/>
      <c r="DU261" s="1"/>
      <c r="DV261" s="1"/>
      <c r="DW261" s="1"/>
      <c r="DX261" s="1"/>
      <c r="DY261" s="1"/>
      <c r="DZ261" s="5"/>
      <c r="EA261" s="47"/>
      <c r="EB261" s="1"/>
      <c r="EC261" s="1"/>
      <c r="ED261" s="1"/>
      <c r="EE261" s="1"/>
      <c r="EF261" s="1"/>
      <c r="EG261" s="1"/>
      <c r="EH261" s="1"/>
      <c r="EI261" s="1"/>
      <c r="EJ261" s="1"/>
      <c r="EK261" s="1"/>
      <c r="EL261" s="5"/>
      <c r="EM261" s="1"/>
      <c r="EN261" s="2"/>
      <c r="EO261" s="2"/>
      <c r="EP261" s="2"/>
      <c r="EQ261" s="2"/>
      <c r="ES261" s="796"/>
      <c r="EU261" s="290" t="e">
        <f>SUM(DO261:EK261)+BI261+SUMIF(#REF!,1,AS261:AX261)</f>
        <v>#REF!</v>
      </c>
      <c r="EV261" s="290" t="e">
        <f>SUM(DO261:EK261)+SUMIF(#REF!,1,AS261:AX261)+SUMIF(#REF!,1,BC261:BH261)+IF(IDENT!$R$19="NON",SUM('3-SA'!BA261:BB261),0)+IF(IDENT!$R$20="NON",SUM('3-SA'!CA261:CB261,'3-SA'!DA261:DL261),0)+IF(IDENT!$R$21="NON",SUM('3-SA'!BM261:BZ261),0)</f>
        <v>#REF!</v>
      </c>
    </row>
    <row r="262" spans="1:152" x14ac:dyDescent="0.25">
      <c r="A262" s="46"/>
      <c r="B262" s="263" t="s">
        <v>1903</v>
      </c>
      <c r="C262" s="263" t="s">
        <v>1903</v>
      </c>
      <c r="D262" s="300" t="s">
        <v>1910</v>
      </c>
      <c r="E262" s="54" t="s">
        <v>413</v>
      </c>
      <c r="F262" s="12"/>
      <c r="G262" s="12"/>
      <c r="H262" s="454"/>
      <c r="I262" s="1"/>
      <c r="J262" s="1"/>
      <c r="K262" s="1"/>
      <c r="L262" s="1"/>
      <c r="M262" s="1"/>
      <c r="N262" s="1"/>
      <c r="O262" s="1"/>
      <c r="P262" s="1"/>
      <c r="Q262" s="1"/>
      <c r="R262" s="1"/>
      <c r="S262" s="1"/>
      <c r="T262" s="1"/>
      <c r="U262" s="1"/>
      <c r="V262" s="1"/>
      <c r="W262" s="1"/>
      <c r="X262" s="1"/>
      <c r="Y262" s="1"/>
      <c r="Z262" s="1"/>
      <c r="AA262" s="1"/>
      <c r="AB262" s="1"/>
      <c r="AC262" s="1"/>
      <c r="AD262" s="2"/>
      <c r="AE262" s="1"/>
      <c r="AF262" s="1"/>
      <c r="AG262" s="1"/>
      <c r="AH262" s="1"/>
      <c r="AI262" s="1"/>
      <c r="AJ262" s="1"/>
      <c r="AK262" s="1"/>
      <c r="AL262" s="1"/>
      <c r="AM262" s="1"/>
      <c r="AN262" s="1"/>
      <c r="AO262" s="1"/>
      <c r="AP262" s="2"/>
      <c r="AQ262" s="2"/>
      <c r="AR262" s="5"/>
      <c r="AS262" s="27"/>
      <c r="AT262" s="5"/>
      <c r="AU262" s="27"/>
      <c r="AV262" s="5"/>
      <c r="AW262" s="27"/>
      <c r="AX262" s="5"/>
      <c r="AY262" s="27"/>
      <c r="AZ262" s="5"/>
      <c r="BA262" s="47"/>
      <c r="BB262" s="5"/>
      <c r="BC262" s="47"/>
      <c r="BD262" s="5"/>
      <c r="BE262" s="1"/>
      <c r="BF262" s="5"/>
      <c r="BG262" s="1"/>
      <c r="BH262" s="5"/>
      <c r="BI262" s="27"/>
      <c r="BJ262" s="5"/>
      <c r="BK262" s="1"/>
      <c r="BL262" s="5"/>
      <c r="BM262" s="1"/>
      <c r="BN262" s="5"/>
      <c r="BO262" s="1"/>
      <c r="BP262" s="5"/>
      <c r="BQ262" s="1"/>
      <c r="BR262" s="5"/>
      <c r="BS262" s="2"/>
      <c r="BT262" s="1"/>
      <c r="BU262" s="1"/>
      <c r="BV262" s="2"/>
      <c r="BW262" s="1"/>
      <c r="BX262" s="1"/>
      <c r="BY262" s="2"/>
      <c r="BZ262" s="5"/>
      <c r="CA262" s="1"/>
      <c r="CB262" s="5"/>
      <c r="CC262" s="1"/>
      <c r="CD262" s="5"/>
      <c r="CE262" s="1"/>
      <c r="CF262" s="5"/>
      <c r="CG262" s="1"/>
      <c r="CH262" s="5"/>
      <c r="CI262" s="1"/>
      <c r="CJ262" s="5"/>
      <c r="CK262" s="2"/>
      <c r="CL262" s="5"/>
      <c r="CM262" s="2"/>
      <c r="CN262" s="5"/>
      <c r="CO262" s="1"/>
      <c r="CP262" s="5"/>
      <c r="CQ262" s="2"/>
      <c r="CR262" s="5"/>
      <c r="CS262" s="1"/>
      <c r="CT262" s="5"/>
      <c r="CU262" s="1"/>
      <c r="CV262" s="5"/>
      <c r="CW262" s="1"/>
      <c r="CX262" s="5"/>
      <c r="CY262" s="2"/>
      <c r="CZ262" s="5"/>
      <c r="DA262" s="1"/>
      <c r="DB262" s="5"/>
      <c r="DC262" s="1"/>
      <c r="DD262" s="5"/>
      <c r="DE262" s="1"/>
      <c r="DF262" s="5"/>
      <c r="DG262" s="27"/>
      <c r="DH262" s="5"/>
      <c r="DI262" s="2"/>
      <c r="DJ262" s="5"/>
      <c r="DK262" s="47"/>
      <c r="DL262" s="5"/>
      <c r="DM262" s="47"/>
      <c r="DN262" s="5"/>
      <c r="DO262" s="2"/>
      <c r="DP262" s="1"/>
      <c r="DQ262" s="1"/>
      <c r="DR262" s="1"/>
      <c r="DS262" s="1"/>
      <c r="DT262" s="5"/>
      <c r="DU262" s="1"/>
      <c r="DV262" s="1"/>
      <c r="DW262" s="1"/>
      <c r="DX262" s="1"/>
      <c r="DY262" s="1"/>
      <c r="DZ262" s="5"/>
      <c r="EA262" s="47"/>
      <c r="EB262" s="1"/>
      <c r="EC262" s="1"/>
      <c r="ED262" s="1"/>
      <c r="EE262" s="1"/>
      <c r="EF262" s="1"/>
      <c r="EG262" s="1"/>
      <c r="EH262" s="1"/>
      <c r="EI262" s="1"/>
      <c r="EJ262" s="1"/>
      <c r="EK262" s="1"/>
      <c r="EL262" s="5"/>
      <c r="EM262" s="1"/>
      <c r="EN262" s="2"/>
      <c r="EO262" s="2"/>
      <c r="EP262" s="2"/>
      <c r="EQ262" s="2"/>
      <c r="ES262" s="796"/>
      <c r="EU262" s="290" t="e">
        <f>SUM(DO262:EK262)+BI262+SUMIF(#REF!,1,AS262:AX262)</f>
        <v>#REF!</v>
      </c>
      <c r="EV262" s="290" t="e">
        <f>SUM(DO262:EK262)+SUMIF(#REF!,1,AS262:AX262)+SUMIF(#REF!,1,BC262:BH262)+IF(IDENT!$R$19="NON",SUM('3-SA'!BA262:BB262),0)+IF(IDENT!$R$20="NON",SUM('3-SA'!CA262:CB262,'3-SA'!DA262:DL262),0)+IF(IDENT!$R$21="NON",SUM('3-SA'!BM262:BZ262),0)</f>
        <v>#REF!</v>
      </c>
    </row>
    <row r="263" spans="1:152" x14ac:dyDescent="0.25">
      <c r="A263" s="46"/>
      <c r="B263" s="263" t="s">
        <v>2661</v>
      </c>
      <c r="C263" s="263" t="s">
        <v>2661</v>
      </c>
      <c r="D263" s="40">
        <v>6722</v>
      </c>
      <c r="E263" s="40" t="s">
        <v>2334</v>
      </c>
      <c r="F263" s="12"/>
      <c r="G263" s="12"/>
      <c r="H263" s="454"/>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5"/>
      <c r="AS263" s="27"/>
      <c r="AT263" s="5"/>
      <c r="AU263" s="27"/>
      <c r="AV263" s="5"/>
      <c r="AW263" s="27"/>
      <c r="AX263" s="5"/>
      <c r="AY263" s="27"/>
      <c r="AZ263" s="5"/>
      <c r="BA263" s="1"/>
      <c r="BB263" s="5"/>
      <c r="BC263" s="47"/>
      <c r="BD263" s="5"/>
      <c r="BE263" s="1"/>
      <c r="BF263" s="5"/>
      <c r="BG263" s="1"/>
      <c r="BH263" s="5"/>
      <c r="BI263" s="1"/>
      <c r="BJ263" s="5"/>
      <c r="BK263" s="1"/>
      <c r="BL263" s="5"/>
      <c r="BM263" s="1"/>
      <c r="BN263" s="5"/>
      <c r="BO263" s="2"/>
      <c r="BP263" s="5"/>
      <c r="BQ263" s="2"/>
      <c r="BR263" s="5"/>
      <c r="BS263" s="1"/>
      <c r="BT263" s="2"/>
      <c r="BU263" s="2"/>
      <c r="BV263" s="2"/>
      <c r="BW263" s="2"/>
      <c r="BX263" s="2"/>
      <c r="BY263" s="2"/>
      <c r="BZ263" s="5"/>
      <c r="CA263" s="1"/>
      <c r="CB263" s="5"/>
      <c r="CC263" s="1"/>
      <c r="CD263" s="5"/>
      <c r="CE263" s="1"/>
      <c r="CF263" s="5"/>
      <c r="CG263" s="1"/>
      <c r="CH263" s="5"/>
      <c r="CI263" s="1"/>
      <c r="CJ263" s="5"/>
      <c r="CK263" s="2"/>
      <c r="CL263" s="5"/>
      <c r="CM263" s="2"/>
      <c r="CN263" s="5"/>
      <c r="CO263" s="1"/>
      <c r="CP263" s="5"/>
      <c r="CQ263" s="2"/>
      <c r="CR263" s="5"/>
      <c r="CS263" s="1"/>
      <c r="CT263" s="5"/>
      <c r="CU263" s="1"/>
      <c r="CV263" s="5"/>
      <c r="CW263" s="1"/>
      <c r="CX263" s="5"/>
      <c r="CY263" s="2"/>
      <c r="CZ263" s="5"/>
      <c r="DA263" s="1"/>
      <c r="DB263" s="5"/>
      <c r="DC263" s="1"/>
      <c r="DD263" s="5"/>
      <c r="DE263" s="2"/>
      <c r="DF263" s="5"/>
      <c r="DG263" s="27"/>
      <c r="DH263" s="5"/>
      <c r="DI263" s="1"/>
      <c r="DJ263" s="5"/>
      <c r="DK263" s="47"/>
      <c r="DL263" s="5"/>
      <c r="DM263" s="47"/>
      <c r="DN263" s="5"/>
      <c r="DO263" s="2"/>
      <c r="DP263" s="1"/>
      <c r="DQ263" s="1"/>
      <c r="DR263" s="1"/>
      <c r="DS263" s="1"/>
      <c r="DT263" s="5"/>
      <c r="DU263" s="1"/>
      <c r="DV263" s="1"/>
      <c r="DW263" s="1"/>
      <c r="DX263" s="1"/>
      <c r="DY263" s="1"/>
      <c r="DZ263" s="5"/>
      <c r="EA263" s="1"/>
      <c r="EB263" s="1"/>
      <c r="EC263" s="1"/>
      <c r="ED263" s="1"/>
      <c r="EE263" s="1"/>
      <c r="EF263" s="1"/>
      <c r="EG263" s="1"/>
      <c r="EH263" s="1"/>
      <c r="EI263" s="1"/>
      <c r="EJ263" s="1"/>
      <c r="EK263" s="1"/>
      <c r="EL263" s="5"/>
      <c r="EM263" s="1"/>
      <c r="EN263" s="1"/>
      <c r="EO263" s="2"/>
      <c r="EP263" s="2"/>
      <c r="EQ263" s="2"/>
      <c r="ES263" s="796"/>
      <c r="EU263" s="290" t="e">
        <f>SUM(DO263:EK263)+BI263+SUMIF(#REF!,1,AS263:AX263)</f>
        <v>#REF!</v>
      </c>
      <c r="EV263" s="290" t="e">
        <f>SUM(DO263:EK263)+SUMIF(#REF!,1,AS263:AX263)+SUMIF(#REF!,1,BC263:BH263)+IF(IDENT!$R$19="NON",SUM('3-SA'!BA263:BB263),0)+IF(IDENT!$R$20="NON",SUM('3-SA'!CA263:CB263,'3-SA'!DA263:DL263),0)+IF(IDENT!$R$21="NON",SUM('3-SA'!BM263:BZ263),0)</f>
        <v>#REF!</v>
      </c>
    </row>
    <row r="264" spans="1:152" x14ac:dyDescent="0.25">
      <c r="A264" s="46"/>
      <c r="B264" s="263" t="s">
        <v>1837</v>
      </c>
      <c r="C264" s="263" t="s">
        <v>2661</v>
      </c>
      <c r="D264" s="40">
        <v>6723</v>
      </c>
      <c r="E264" s="40" t="s">
        <v>3</v>
      </c>
      <c r="F264" s="12"/>
      <c r="G264" s="12"/>
      <c r="H264" s="454"/>
      <c r="I264" s="1"/>
      <c r="J264" s="1"/>
      <c r="K264" s="1"/>
      <c r="L264" s="1"/>
      <c r="M264" s="1"/>
      <c r="N264" s="1"/>
      <c r="O264" s="1"/>
      <c r="P264" s="2"/>
      <c r="Q264" s="2"/>
      <c r="R264" s="2"/>
      <c r="S264" s="2"/>
      <c r="T264" s="2"/>
      <c r="U264" s="1"/>
      <c r="V264" s="1"/>
      <c r="W264" s="1"/>
      <c r="X264" s="1"/>
      <c r="Y264" s="1"/>
      <c r="Z264" s="1"/>
      <c r="AA264" s="1"/>
      <c r="AB264" s="1"/>
      <c r="AC264" s="1"/>
      <c r="AD264" s="1"/>
      <c r="AE264" s="1"/>
      <c r="AF264" s="1"/>
      <c r="AG264" s="1"/>
      <c r="AH264" s="2"/>
      <c r="AI264" s="2"/>
      <c r="AJ264" s="2"/>
      <c r="AK264" s="2"/>
      <c r="AL264" s="2"/>
      <c r="AM264" s="2"/>
      <c r="AN264" s="2"/>
      <c r="AO264" s="2"/>
      <c r="AP264" s="2"/>
      <c r="AQ264" s="2"/>
      <c r="AR264" s="5"/>
      <c r="AS264" s="21"/>
      <c r="AT264" s="5"/>
      <c r="AU264" s="21"/>
      <c r="AV264" s="5"/>
      <c r="AW264" s="21"/>
      <c r="AX264" s="5"/>
      <c r="AY264" s="21"/>
      <c r="AZ264" s="5"/>
      <c r="BA264" s="2"/>
      <c r="BB264" s="5"/>
      <c r="BC264" s="35"/>
      <c r="BD264" s="5"/>
      <c r="BE264" s="2"/>
      <c r="BF264" s="5"/>
      <c r="BG264" s="2"/>
      <c r="BH264" s="5"/>
      <c r="BI264" s="2"/>
      <c r="BJ264" s="5"/>
      <c r="BK264" s="2"/>
      <c r="BL264" s="5"/>
      <c r="BM264" s="2"/>
      <c r="BN264" s="5"/>
      <c r="BO264" s="2"/>
      <c r="BP264" s="5"/>
      <c r="BQ264" s="2"/>
      <c r="BR264" s="5"/>
      <c r="BS264" s="274"/>
      <c r="BT264" s="2"/>
      <c r="BU264" s="2"/>
      <c r="BV264" s="2"/>
      <c r="BW264" s="2"/>
      <c r="BX264" s="2"/>
      <c r="BY264" s="2"/>
      <c r="BZ264" s="5"/>
      <c r="CA264" s="2"/>
      <c r="CB264" s="5"/>
      <c r="CC264" s="2"/>
      <c r="CD264" s="5"/>
      <c r="CE264" s="2"/>
      <c r="CF264" s="5"/>
      <c r="CG264" s="2"/>
      <c r="CH264" s="5"/>
      <c r="CI264" s="1"/>
      <c r="CJ264" s="5"/>
      <c r="CK264" s="2"/>
      <c r="CL264" s="5"/>
      <c r="CM264" s="2"/>
      <c r="CN264" s="5"/>
      <c r="CO264" s="1"/>
      <c r="CP264" s="5"/>
      <c r="CQ264" s="2"/>
      <c r="CR264" s="5"/>
      <c r="CS264" s="2"/>
      <c r="CT264" s="5"/>
      <c r="CU264" s="1"/>
      <c r="CV264" s="5"/>
      <c r="CW264" s="2"/>
      <c r="CX264" s="5"/>
      <c r="CY264" s="2"/>
      <c r="CZ264" s="5"/>
      <c r="DA264" s="2"/>
      <c r="DB264" s="5"/>
      <c r="DC264" s="2"/>
      <c r="DD264" s="5"/>
      <c r="DE264" s="2"/>
      <c r="DF264" s="5"/>
      <c r="DG264" s="21"/>
      <c r="DH264" s="5"/>
      <c r="DI264" s="2"/>
      <c r="DJ264" s="5"/>
      <c r="DK264" s="35"/>
      <c r="DL264" s="5"/>
      <c r="DM264" s="35"/>
      <c r="DN264" s="5"/>
      <c r="DO264" s="2"/>
      <c r="DP264" s="2"/>
      <c r="DQ264" s="2"/>
      <c r="DR264" s="2"/>
      <c r="DS264" s="1"/>
      <c r="DT264" s="5"/>
      <c r="DU264" s="2"/>
      <c r="DV264" s="2"/>
      <c r="DW264" s="2"/>
      <c r="DX264" s="2"/>
      <c r="DY264" s="2"/>
      <c r="DZ264" s="5"/>
      <c r="EA264" s="2"/>
      <c r="EB264" s="2"/>
      <c r="EC264" s="2"/>
      <c r="ED264" s="2"/>
      <c r="EE264" s="2"/>
      <c r="EF264" s="2"/>
      <c r="EG264" s="2"/>
      <c r="EH264" s="2"/>
      <c r="EI264" s="2"/>
      <c r="EJ264" s="2"/>
      <c r="EK264" s="2"/>
      <c r="EL264" s="5"/>
      <c r="EM264" s="2"/>
      <c r="EN264" s="1"/>
      <c r="EO264" s="2"/>
      <c r="EP264" s="2"/>
      <c r="EQ264" s="2"/>
      <c r="ES264" s="796"/>
      <c r="EU264" s="290" t="e">
        <f>SUM(DO264:EK264)+BI264+SUMIF(#REF!,1,AS264:AX264)</f>
        <v>#REF!</v>
      </c>
      <c r="EV264" s="290" t="e">
        <f>SUM(DO264:EK264)+SUMIF(#REF!,1,AS264:AX264)+SUMIF(#REF!,1,BC264:BH264)+IF(IDENT!$R$19="NON",SUM('3-SA'!BA264:BB264),0)+IF(IDENT!$R$20="NON",SUM('3-SA'!CA264:CB264,'3-SA'!DA264:DL264),0)+IF(IDENT!$R$21="NON",SUM('3-SA'!BM264:BZ264),0)</f>
        <v>#REF!</v>
      </c>
    </row>
    <row r="265" spans="1:152" ht="20.399999999999999" x14ac:dyDescent="0.25">
      <c r="A265" s="46">
        <v>0</v>
      </c>
      <c r="B265" s="263"/>
      <c r="C265" s="263"/>
      <c r="D265" s="286" t="s">
        <v>480</v>
      </c>
      <c r="E265" s="143" t="s">
        <v>2657</v>
      </c>
      <c r="F265" s="12"/>
      <c r="G265" s="12"/>
      <c r="H265" s="454"/>
      <c r="I265" s="1"/>
      <c r="J265" s="1"/>
      <c r="K265" s="1"/>
      <c r="L265" s="1"/>
      <c r="M265" s="1"/>
      <c r="N265" s="1"/>
      <c r="O265" s="1"/>
      <c r="P265" s="2"/>
      <c r="Q265" s="2"/>
      <c r="R265" s="2"/>
      <c r="S265" s="2"/>
      <c r="T265" s="2"/>
      <c r="U265" s="1"/>
      <c r="V265" s="1"/>
      <c r="W265" s="1"/>
      <c r="X265" s="1"/>
      <c r="Y265" s="1"/>
      <c r="Z265" s="1"/>
      <c r="AA265" s="1"/>
      <c r="AB265" s="1"/>
      <c r="AC265" s="1"/>
      <c r="AD265" s="2"/>
      <c r="AE265" s="1"/>
      <c r="AF265" s="1"/>
      <c r="AG265" s="1"/>
      <c r="AH265" s="2"/>
      <c r="AI265" s="2"/>
      <c r="AJ265" s="2"/>
      <c r="AK265" s="2"/>
      <c r="AL265" s="2"/>
      <c r="AM265" s="2"/>
      <c r="AN265" s="2"/>
      <c r="AO265" s="2"/>
      <c r="AP265" s="2"/>
      <c r="AQ265" s="2"/>
      <c r="AR265" s="5"/>
      <c r="AS265" s="21"/>
      <c r="AT265" s="5"/>
      <c r="AU265" s="21"/>
      <c r="AV265" s="5"/>
      <c r="AW265" s="21"/>
      <c r="AX265" s="5"/>
      <c r="AY265" s="21"/>
      <c r="AZ265" s="5"/>
      <c r="BA265" s="2"/>
      <c r="BB265" s="5"/>
      <c r="BC265" s="35"/>
      <c r="BD265" s="5"/>
      <c r="BE265" s="2"/>
      <c r="BF265" s="5"/>
      <c r="BG265" s="2"/>
      <c r="BH265" s="5"/>
      <c r="BI265" s="2"/>
      <c r="BJ265" s="5"/>
      <c r="BK265" s="2"/>
      <c r="BL265" s="5"/>
      <c r="BM265" s="2"/>
      <c r="BN265" s="5"/>
      <c r="BO265" s="2"/>
      <c r="BP265" s="5"/>
      <c r="BQ265" s="2"/>
      <c r="BR265" s="5"/>
      <c r="BS265" s="274"/>
      <c r="BT265" s="2"/>
      <c r="BU265" s="2"/>
      <c r="BV265" s="2"/>
      <c r="BW265" s="2"/>
      <c r="BX265" s="2"/>
      <c r="BY265" s="2"/>
      <c r="BZ265" s="5"/>
      <c r="CA265" s="2"/>
      <c r="CB265" s="5"/>
      <c r="CC265" s="2"/>
      <c r="CD265" s="5"/>
      <c r="CE265" s="2"/>
      <c r="CF265" s="5"/>
      <c r="CG265" s="2"/>
      <c r="CH265" s="5"/>
      <c r="CI265" s="1"/>
      <c r="CJ265" s="5"/>
      <c r="CK265" s="2"/>
      <c r="CL265" s="5"/>
      <c r="CM265" s="2"/>
      <c r="CN265" s="5"/>
      <c r="CO265" s="1"/>
      <c r="CP265" s="5"/>
      <c r="CQ265" s="2"/>
      <c r="CR265" s="5"/>
      <c r="CS265" s="2"/>
      <c r="CT265" s="5"/>
      <c r="CU265" s="2"/>
      <c r="CV265" s="5"/>
      <c r="CW265" s="2"/>
      <c r="CX265" s="5"/>
      <c r="CY265" s="2"/>
      <c r="CZ265" s="5"/>
      <c r="DA265" s="2"/>
      <c r="DB265" s="5"/>
      <c r="DC265" s="2"/>
      <c r="DD265" s="5"/>
      <c r="DE265" s="2"/>
      <c r="DF265" s="5"/>
      <c r="DG265" s="21"/>
      <c r="DH265" s="5"/>
      <c r="DI265" s="2"/>
      <c r="DJ265" s="5"/>
      <c r="DK265" s="35"/>
      <c r="DL265" s="5"/>
      <c r="DM265" s="35"/>
      <c r="DN265" s="5"/>
      <c r="DO265" s="2"/>
      <c r="DP265" s="2"/>
      <c r="DQ265" s="2"/>
      <c r="DR265" s="2"/>
      <c r="DS265" s="1"/>
      <c r="DT265" s="5"/>
      <c r="DU265" s="2"/>
      <c r="DV265" s="2"/>
      <c r="DW265" s="2"/>
      <c r="DX265" s="2"/>
      <c r="DY265" s="2"/>
      <c r="DZ265" s="5"/>
      <c r="EA265" s="2"/>
      <c r="EB265" s="2"/>
      <c r="EC265" s="2"/>
      <c r="ED265" s="2"/>
      <c r="EE265" s="2"/>
      <c r="EF265" s="2"/>
      <c r="EG265" s="2"/>
      <c r="EH265" s="2"/>
      <c r="EI265" s="2"/>
      <c r="EJ265" s="2"/>
      <c r="EK265" s="2"/>
      <c r="EL265" s="5"/>
      <c r="EM265" s="2"/>
      <c r="EN265" s="1"/>
      <c r="EO265" s="2"/>
      <c r="EP265" s="2"/>
      <c r="EQ265" s="2"/>
      <c r="ES265" s="796"/>
      <c r="EU265" s="290" t="e">
        <f>SUM(DO265:EK265)+BI265+SUMIF(#REF!,1,AS265:AX265)</f>
        <v>#REF!</v>
      </c>
      <c r="EV265" s="290" t="e">
        <f>SUM(DO265:EK265)+SUMIF(#REF!,1,AS265:AX265)+SUMIF(#REF!,1,BC265:BH265)+IF(IDENT!$R$19="NON",SUM('3-SA'!BA265:BB265),0)+IF(IDENT!$R$20="NON",SUM('3-SA'!CA265:CB265,'3-SA'!DA265:DL265),0)+IF(IDENT!$R$21="NON",SUM('3-SA'!BM265:BZ265),0)</f>
        <v>#REF!</v>
      </c>
    </row>
    <row r="266" spans="1:152" x14ac:dyDescent="0.25">
      <c r="A266" s="46"/>
      <c r="B266" s="263" t="s">
        <v>1837</v>
      </c>
      <c r="C266" s="263" t="s">
        <v>2661</v>
      </c>
      <c r="D266" s="40">
        <v>6728</v>
      </c>
      <c r="E266" s="40" t="s">
        <v>1350</v>
      </c>
      <c r="F266" s="12"/>
      <c r="G266" s="12"/>
      <c r="H266" s="454"/>
      <c r="I266" s="2"/>
      <c r="J266" s="2"/>
      <c r="K266" s="1"/>
      <c r="L266" s="1"/>
      <c r="M266" s="1"/>
      <c r="N266" s="1"/>
      <c r="O266" s="1"/>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5"/>
      <c r="AS266" s="21"/>
      <c r="AT266" s="5"/>
      <c r="AU266" s="21"/>
      <c r="AV266" s="5"/>
      <c r="AW266" s="21"/>
      <c r="AX266" s="5"/>
      <c r="AY266" s="21"/>
      <c r="AZ266" s="5"/>
      <c r="BA266" s="2"/>
      <c r="BB266" s="5"/>
      <c r="BC266" s="35"/>
      <c r="BD266" s="5"/>
      <c r="BE266" s="2"/>
      <c r="BF266" s="5"/>
      <c r="BG266" s="2"/>
      <c r="BH266" s="5"/>
      <c r="BI266" s="2"/>
      <c r="BJ266" s="5"/>
      <c r="BK266" s="2"/>
      <c r="BL266" s="5"/>
      <c r="BM266" s="2"/>
      <c r="BN266" s="5"/>
      <c r="BO266" s="2"/>
      <c r="BP266" s="5"/>
      <c r="BQ266" s="2"/>
      <c r="BR266" s="5"/>
      <c r="BS266" s="2"/>
      <c r="BT266" s="2"/>
      <c r="BU266" s="2"/>
      <c r="BV266" s="2"/>
      <c r="BW266" s="2"/>
      <c r="BX266" s="2"/>
      <c r="BY266" s="2"/>
      <c r="BZ266" s="5"/>
      <c r="CA266" s="2"/>
      <c r="CB266" s="5"/>
      <c r="CC266" s="2"/>
      <c r="CD266" s="5"/>
      <c r="CE266" s="2"/>
      <c r="CF266" s="5"/>
      <c r="CG266" s="2"/>
      <c r="CH266" s="5"/>
      <c r="CI266" s="1"/>
      <c r="CJ266" s="5"/>
      <c r="CK266" s="2"/>
      <c r="CL266" s="5"/>
      <c r="CM266" s="2"/>
      <c r="CN266" s="5"/>
      <c r="CO266" s="1"/>
      <c r="CP266" s="5"/>
      <c r="CQ266" s="2"/>
      <c r="CR266" s="5"/>
      <c r="CS266" s="2"/>
      <c r="CT266" s="5"/>
      <c r="CU266" s="2"/>
      <c r="CV266" s="5"/>
      <c r="CW266" s="2"/>
      <c r="CX266" s="5"/>
      <c r="CY266" s="2"/>
      <c r="CZ266" s="5"/>
      <c r="DA266" s="2"/>
      <c r="DB266" s="5"/>
      <c r="DC266" s="2"/>
      <c r="DD266" s="5"/>
      <c r="DE266" s="2"/>
      <c r="DF266" s="5"/>
      <c r="DG266" s="21"/>
      <c r="DH266" s="5"/>
      <c r="DI266" s="2"/>
      <c r="DJ266" s="5"/>
      <c r="DK266" s="35"/>
      <c r="DL266" s="5"/>
      <c r="DM266" s="35"/>
      <c r="DN266" s="5"/>
      <c r="DO266" s="2"/>
      <c r="DP266" s="2"/>
      <c r="DQ266" s="2"/>
      <c r="DR266" s="2"/>
      <c r="DS266" s="1"/>
      <c r="DT266" s="5"/>
      <c r="DU266" s="2"/>
      <c r="DV266" s="2"/>
      <c r="DW266" s="2"/>
      <c r="DX266" s="2"/>
      <c r="DY266" s="2"/>
      <c r="DZ266" s="5"/>
      <c r="EA266" s="2"/>
      <c r="EB266" s="2"/>
      <c r="EC266" s="2"/>
      <c r="ED266" s="2"/>
      <c r="EE266" s="2"/>
      <c r="EF266" s="2"/>
      <c r="EG266" s="2"/>
      <c r="EH266" s="2"/>
      <c r="EI266" s="2"/>
      <c r="EJ266" s="2"/>
      <c r="EK266" s="2"/>
      <c r="EL266" s="5"/>
      <c r="EM266" s="2"/>
      <c r="EN266" s="1"/>
      <c r="EO266" s="2"/>
      <c r="EP266" s="2"/>
      <c r="EQ266" s="2"/>
      <c r="ES266" s="796"/>
      <c r="EU266" s="290" t="e">
        <f>SUM(DO266:EK266)+BI266+SUMIF(#REF!,1,AS266:AX266)</f>
        <v>#REF!</v>
      </c>
      <c r="EV266" s="290" t="e">
        <f>SUM(DO266:EK266)+SUMIF(#REF!,1,AS266:AX266)+SUMIF(#REF!,1,BC266:BH266)+IF(IDENT!$R$19="NON",SUM('3-SA'!BA266:BB266),0)+IF(IDENT!$R$20="NON",SUM('3-SA'!CA266:CB266,'3-SA'!DA266:DL266),0)+IF(IDENT!$R$21="NON",SUM('3-SA'!BM266:BZ266),0)</f>
        <v>#REF!</v>
      </c>
    </row>
    <row r="267" spans="1:152" x14ac:dyDescent="0.25">
      <c r="A267" s="46">
        <v>0</v>
      </c>
      <c r="B267" s="263" t="s">
        <v>1837</v>
      </c>
      <c r="C267" s="263" t="s">
        <v>1837</v>
      </c>
      <c r="D267" s="322">
        <v>673</v>
      </c>
      <c r="E267" s="322" t="s">
        <v>874</v>
      </c>
      <c r="F267" s="12"/>
      <c r="G267" s="12"/>
      <c r="H267" s="454"/>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5"/>
      <c r="AS267" s="21"/>
      <c r="AT267" s="5"/>
      <c r="AU267" s="21"/>
      <c r="AV267" s="5"/>
      <c r="AW267" s="21"/>
      <c r="AX267" s="5"/>
      <c r="AY267" s="21"/>
      <c r="AZ267" s="5"/>
      <c r="BA267" s="2"/>
      <c r="BB267" s="5"/>
      <c r="BC267" s="35"/>
      <c r="BD267" s="5"/>
      <c r="BE267" s="2"/>
      <c r="BF267" s="5"/>
      <c r="BG267" s="2"/>
      <c r="BH267" s="5"/>
      <c r="BI267" s="2"/>
      <c r="BJ267" s="5"/>
      <c r="BK267" s="2"/>
      <c r="BL267" s="5"/>
      <c r="BM267" s="2"/>
      <c r="BN267" s="5"/>
      <c r="BO267" s="2"/>
      <c r="BP267" s="5"/>
      <c r="BQ267" s="2"/>
      <c r="BR267" s="5"/>
      <c r="BS267" s="2"/>
      <c r="BT267" s="2"/>
      <c r="BU267" s="2"/>
      <c r="BV267" s="2"/>
      <c r="BW267" s="2"/>
      <c r="BX267" s="2"/>
      <c r="BY267" s="2"/>
      <c r="BZ267" s="5"/>
      <c r="CA267" s="2"/>
      <c r="CB267" s="5"/>
      <c r="CC267" s="2"/>
      <c r="CD267" s="5"/>
      <c r="CE267" s="2"/>
      <c r="CF267" s="5"/>
      <c r="CG267" s="2"/>
      <c r="CH267" s="5"/>
      <c r="CI267" s="2"/>
      <c r="CJ267" s="5"/>
      <c r="CK267" s="2"/>
      <c r="CL267" s="5"/>
      <c r="CM267" s="2"/>
      <c r="CN267" s="5"/>
      <c r="CO267" s="2"/>
      <c r="CP267" s="5"/>
      <c r="CQ267" s="2"/>
      <c r="CR267" s="5"/>
      <c r="CS267" s="2"/>
      <c r="CT267" s="5"/>
      <c r="CU267" s="2"/>
      <c r="CV267" s="5"/>
      <c r="CW267" s="2"/>
      <c r="CX267" s="5"/>
      <c r="CY267" s="2"/>
      <c r="CZ267" s="5"/>
      <c r="DA267" s="2"/>
      <c r="DB267" s="5"/>
      <c r="DC267" s="2"/>
      <c r="DD267" s="5"/>
      <c r="DE267" s="2"/>
      <c r="DF267" s="5"/>
      <c r="DG267" s="21"/>
      <c r="DH267" s="5"/>
      <c r="DI267" s="2"/>
      <c r="DJ267" s="5"/>
      <c r="DK267" s="35"/>
      <c r="DL267" s="5"/>
      <c r="DM267" s="35"/>
      <c r="DN267" s="5"/>
      <c r="DO267" s="2"/>
      <c r="DP267" s="2"/>
      <c r="DQ267" s="2"/>
      <c r="DR267" s="2"/>
      <c r="DS267" s="2"/>
      <c r="DT267" s="5"/>
      <c r="DU267" s="2"/>
      <c r="DV267" s="2"/>
      <c r="DW267" s="2"/>
      <c r="DX267" s="2"/>
      <c r="DY267" s="2"/>
      <c r="DZ267" s="5"/>
      <c r="EA267" s="2"/>
      <c r="EB267" s="2"/>
      <c r="EC267" s="2"/>
      <c r="ED267" s="2"/>
      <c r="EE267" s="2"/>
      <c r="EF267" s="2"/>
      <c r="EG267" s="2"/>
      <c r="EH267" s="2"/>
      <c r="EI267" s="2"/>
      <c r="EJ267" s="2"/>
      <c r="EK267" s="2"/>
      <c r="EL267" s="5"/>
      <c r="EM267" s="2"/>
      <c r="EN267" s="2"/>
      <c r="EO267" s="2"/>
      <c r="EP267" s="2"/>
      <c r="EQ267" s="130"/>
      <c r="ES267" s="796"/>
      <c r="EU267" s="290" t="e">
        <f>SUM(DO267:EK267)+BI267+SUMIF(#REF!,1,AS267:AX267)</f>
        <v>#REF!</v>
      </c>
      <c r="EV267" s="290" t="e">
        <f>SUM(DO267:EK267)+SUMIF(#REF!,1,AS267:AX267)+SUMIF(#REF!,1,BC267:BH267)+IF(IDENT!$R$19="NON",SUM('3-SA'!BA267:BB267),0)+IF(IDENT!$R$20="NON",SUM('3-SA'!CA267:CB267,'3-SA'!DA267:DL267),0)+IF(IDENT!$R$21="NON",SUM('3-SA'!BM267:BZ267),0)</f>
        <v>#REF!</v>
      </c>
    </row>
    <row r="268" spans="1:152" x14ac:dyDescent="0.25">
      <c r="A268" s="46">
        <v>0</v>
      </c>
      <c r="B268" s="263" t="s">
        <v>1837</v>
      </c>
      <c r="C268" s="263" t="s">
        <v>1837</v>
      </c>
      <c r="D268" s="322">
        <v>675</v>
      </c>
      <c r="E268" s="322" t="s">
        <v>1649</v>
      </c>
      <c r="F268" s="12"/>
      <c r="G268" s="12"/>
      <c r="H268" s="454"/>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5"/>
      <c r="AS268" s="21"/>
      <c r="AT268" s="5"/>
      <c r="AU268" s="21"/>
      <c r="AV268" s="5"/>
      <c r="AW268" s="21"/>
      <c r="AX268" s="5"/>
      <c r="AY268" s="21"/>
      <c r="AZ268" s="5"/>
      <c r="BA268" s="2"/>
      <c r="BB268" s="5"/>
      <c r="BC268" s="35"/>
      <c r="BD268" s="5"/>
      <c r="BE268" s="2"/>
      <c r="BF268" s="5"/>
      <c r="BG268" s="2"/>
      <c r="BH268" s="5"/>
      <c r="BI268" s="2"/>
      <c r="BJ268" s="5"/>
      <c r="BK268" s="2"/>
      <c r="BL268" s="5"/>
      <c r="BM268" s="2"/>
      <c r="BN268" s="5"/>
      <c r="BO268" s="2"/>
      <c r="BP268" s="5"/>
      <c r="BQ268" s="2"/>
      <c r="BR268" s="5"/>
      <c r="BS268" s="2"/>
      <c r="BT268" s="2"/>
      <c r="BU268" s="2"/>
      <c r="BV268" s="2"/>
      <c r="BW268" s="2"/>
      <c r="BX268" s="2"/>
      <c r="BY268" s="2"/>
      <c r="BZ268" s="5"/>
      <c r="CA268" s="2"/>
      <c r="CB268" s="5"/>
      <c r="CC268" s="2"/>
      <c r="CD268" s="5"/>
      <c r="CE268" s="2"/>
      <c r="CF268" s="5"/>
      <c r="CG268" s="2"/>
      <c r="CH268" s="5"/>
      <c r="CI268" s="2"/>
      <c r="CJ268" s="5"/>
      <c r="CK268" s="2"/>
      <c r="CL268" s="5"/>
      <c r="CM268" s="2"/>
      <c r="CN268" s="5"/>
      <c r="CO268" s="2"/>
      <c r="CP268" s="5"/>
      <c r="CQ268" s="2"/>
      <c r="CR268" s="5"/>
      <c r="CS268" s="2"/>
      <c r="CT268" s="5"/>
      <c r="CU268" s="2"/>
      <c r="CV268" s="5"/>
      <c r="CW268" s="2"/>
      <c r="CX268" s="5"/>
      <c r="CY268" s="2"/>
      <c r="CZ268" s="5"/>
      <c r="DA268" s="2"/>
      <c r="DB268" s="5"/>
      <c r="DC268" s="2"/>
      <c r="DD268" s="5"/>
      <c r="DE268" s="2"/>
      <c r="DF268" s="5"/>
      <c r="DG268" s="21"/>
      <c r="DH268" s="5"/>
      <c r="DI268" s="2"/>
      <c r="DJ268" s="5"/>
      <c r="DK268" s="35"/>
      <c r="DL268" s="5"/>
      <c r="DM268" s="35"/>
      <c r="DN268" s="5"/>
      <c r="DO268" s="2"/>
      <c r="DP268" s="2"/>
      <c r="DQ268" s="2"/>
      <c r="DR268" s="2"/>
      <c r="DS268" s="2"/>
      <c r="DT268" s="5"/>
      <c r="DU268" s="2"/>
      <c r="DV268" s="2"/>
      <c r="DW268" s="2"/>
      <c r="DX268" s="2"/>
      <c r="DY268" s="2"/>
      <c r="DZ268" s="5"/>
      <c r="EA268" s="2"/>
      <c r="EB268" s="2"/>
      <c r="EC268" s="2"/>
      <c r="ED268" s="2"/>
      <c r="EE268" s="2"/>
      <c r="EF268" s="2"/>
      <c r="EG268" s="2"/>
      <c r="EH268" s="2"/>
      <c r="EI268" s="2"/>
      <c r="EJ268" s="2"/>
      <c r="EK268" s="2"/>
      <c r="EL268" s="5"/>
      <c r="EM268" s="2"/>
      <c r="EN268" s="2"/>
      <c r="EO268" s="2"/>
      <c r="EP268" s="2"/>
      <c r="EQ268" s="130"/>
      <c r="ES268" s="796"/>
      <c r="EU268" s="290" t="e">
        <f>SUM(DO268:EK268)+BI268+SUMIF(#REF!,1,AS268:AX268)</f>
        <v>#REF!</v>
      </c>
      <c r="EV268" s="290" t="e">
        <f>SUM(DO268:EK268)+SUMIF(#REF!,1,AS268:AX268)+SUMIF(#REF!,1,BC268:BH268)+IF(IDENT!$R$19="NON",SUM('3-SA'!BA268:BB268),0)+IF(IDENT!$R$20="NON",SUM('3-SA'!CA268:CB268,'3-SA'!DA268:DL268),0)+IF(IDENT!$R$21="NON",SUM('3-SA'!BM268:BZ268),0)</f>
        <v>#REF!</v>
      </c>
    </row>
    <row r="269" spans="1:152" x14ac:dyDescent="0.25">
      <c r="A269" s="46">
        <v>0</v>
      </c>
      <c r="B269" s="263" t="s">
        <v>1837</v>
      </c>
      <c r="C269" s="263" t="s">
        <v>1837</v>
      </c>
      <c r="D269" s="322">
        <v>678</v>
      </c>
      <c r="E269" s="322" t="s">
        <v>1027</v>
      </c>
      <c r="F269" s="12"/>
      <c r="G269" s="12"/>
      <c r="H269" s="454"/>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5"/>
      <c r="AS269" s="21"/>
      <c r="AT269" s="5"/>
      <c r="AU269" s="21"/>
      <c r="AV269" s="5"/>
      <c r="AW269" s="21"/>
      <c r="AX269" s="5"/>
      <c r="AY269" s="21"/>
      <c r="AZ269" s="5"/>
      <c r="BA269" s="2"/>
      <c r="BB269" s="5"/>
      <c r="BC269" s="35"/>
      <c r="BD269" s="5"/>
      <c r="BE269" s="2"/>
      <c r="BF269" s="5"/>
      <c r="BG269" s="2"/>
      <c r="BH269" s="5"/>
      <c r="BI269" s="2"/>
      <c r="BJ269" s="5"/>
      <c r="BK269" s="2"/>
      <c r="BL269" s="5"/>
      <c r="BM269" s="2"/>
      <c r="BN269" s="5"/>
      <c r="BO269" s="2"/>
      <c r="BP269" s="5"/>
      <c r="BQ269" s="2"/>
      <c r="BR269" s="5"/>
      <c r="BS269" s="2"/>
      <c r="BT269" s="2"/>
      <c r="BU269" s="2"/>
      <c r="BV269" s="2"/>
      <c r="BW269" s="2"/>
      <c r="BX269" s="2"/>
      <c r="BY269" s="2"/>
      <c r="BZ269" s="5"/>
      <c r="CA269" s="2"/>
      <c r="CB269" s="5"/>
      <c r="CC269" s="2"/>
      <c r="CD269" s="5"/>
      <c r="CE269" s="2"/>
      <c r="CF269" s="5"/>
      <c r="CG269" s="2"/>
      <c r="CH269" s="5"/>
      <c r="CI269" s="2"/>
      <c r="CJ269" s="5"/>
      <c r="CK269" s="2"/>
      <c r="CL269" s="5"/>
      <c r="CM269" s="2"/>
      <c r="CN269" s="5"/>
      <c r="CO269" s="2"/>
      <c r="CP269" s="5"/>
      <c r="CQ269" s="2"/>
      <c r="CR269" s="5"/>
      <c r="CS269" s="2"/>
      <c r="CT269" s="5"/>
      <c r="CU269" s="2"/>
      <c r="CV269" s="5"/>
      <c r="CW269" s="2"/>
      <c r="CX269" s="5"/>
      <c r="CY269" s="2"/>
      <c r="CZ269" s="5"/>
      <c r="DA269" s="2"/>
      <c r="DB269" s="5"/>
      <c r="DC269" s="2"/>
      <c r="DD269" s="5"/>
      <c r="DE269" s="2"/>
      <c r="DF269" s="5"/>
      <c r="DG269" s="21"/>
      <c r="DH269" s="5"/>
      <c r="DI269" s="2"/>
      <c r="DJ269" s="5"/>
      <c r="DK269" s="35"/>
      <c r="DL269" s="5"/>
      <c r="DM269" s="35"/>
      <c r="DN269" s="5"/>
      <c r="DO269" s="2"/>
      <c r="DP269" s="2"/>
      <c r="DQ269" s="2"/>
      <c r="DR269" s="2"/>
      <c r="DS269" s="2"/>
      <c r="DT269" s="5"/>
      <c r="DU269" s="2"/>
      <c r="DV269" s="2"/>
      <c r="DW269" s="2"/>
      <c r="DX269" s="2"/>
      <c r="DY269" s="2"/>
      <c r="DZ269" s="5"/>
      <c r="EA269" s="2"/>
      <c r="EB269" s="2"/>
      <c r="EC269" s="2"/>
      <c r="ED269" s="2"/>
      <c r="EE269" s="2"/>
      <c r="EF269" s="2"/>
      <c r="EG269" s="2"/>
      <c r="EH269" s="2"/>
      <c r="EI269" s="2"/>
      <c r="EJ269" s="2"/>
      <c r="EK269" s="2"/>
      <c r="EL269" s="5"/>
      <c r="EM269" s="2"/>
      <c r="EN269" s="2"/>
      <c r="EO269" s="2"/>
      <c r="EP269" s="2"/>
      <c r="EQ269" s="130"/>
      <c r="ES269" s="796"/>
      <c r="EU269" s="290" t="e">
        <f>SUM(DO269:EK269)+BI269+SUMIF(#REF!,1,AS269:AX269)</f>
        <v>#REF!</v>
      </c>
      <c r="EV269" s="290" t="e">
        <f>SUM(DO269:EK269)+SUMIF(#REF!,1,AS269:AX269)+SUMIF(#REF!,1,BC269:BH269)+IF(IDENT!$R$19="NON",SUM('3-SA'!BA269:BB269),0)+IF(IDENT!$R$20="NON",SUM('3-SA'!CA269:CB269,'3-SA'!DA269:DL269),0)+IF(IDENT!$R$21="NON",SUM('3-SA'!BM269:BZ269),0)</f>
        <v>#REF!</v>
      </c>
    </row>
    <row r="270" spans="1:152" x14ac:dyDescent="0.25">
      <c r="A270" s="46">
        <v>0</v>
      </c>
      <c r="B270" s="263" t="s">
        <v>1837</v>
      </c>
      <c r="C270" s="263" t="s">
        <v>1837</v>
      </c>
      <c r="D270" s="322">
        <v>681111</v>
      </c>
      <c r="E270" s="322" t="s">
        <v>2177</v>
      </c>
      <c r="F270" s="12"/>
      <c r="G270" s="12"/>
      <c r="H270" s="454"/>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5"/>
      <c r="AS270" s="21"/>
      <c r="AT270" s="5"/>
      <c r="AU270" s="21"/>
      <c r="AV270" s="5"/>
      <c r="AW270" s="2"/>
      <c r="AX270" s="5"/>
      <c r="AY270" s="21"/>
      <c r="AZ270" s="5"/>
      <c r="BA270" s="2"/>
      <c r="BB270" s="5"/>
      <c r="BC270" s="35"/>
      <c r="BD270" s="5"/>
      <c r="BE270" s="2"/>
      <c r="BF270" s="5"/>
      <c r="BG270" s="2"/>
      <c r="BH270" s="5"/>
      <c r="BI270" s="2"/>
      <c r="BJ270" s="5"/>
      <c r="BK270" s="2"/>
      <c r="BL270" s="5"/>
      <c r="BM270" s="2"/>
      <c r="BN270" s="5"/>
      <c r="BO270" s="2"/>
      <c r="BP270" s="5"/>
      <c r="BQ270" s="2"/>
      <c r="BR270" s="5"/>
      <c r="BS270" s="2"/>
      <c r="BT270" s="2"/>
      <c r="BU270" s="2"/>
      <c r="BV270" s="2"/>
      <c r="BW270" s="2"/>
      <c r="BX270" s="2"/>
      <c r="BY270" s="2"/>
      <c r="BZ270" s="5"/>
      <c r="CA270" s="2"/>
      <c r="CB270" s="5"/>
      <c r="CC270" s="2"/>
      <c r="CD270" s="5"/>
      <c r="CE270" s="2"/>
      <c r="CF270" s="5"/>
      <c r="CG270" s="2"/>
      <c r="CH270" s="5"/>
      <c r="CI270" s="2"/>
      <c r="CJ270" s="5"/>
      <c r="CK270" s="2"/>
      <c r="CL270" s="5"/>
      <c r="CM270" s="2"/>
      <c r="CN270" s="5"/>
      <c r="CO270" s="2"/>
      <c r="CP270" s="5"/>
      <c r="CQ270" s="2"/>
      <c r="CR270" s="5"/>
      <c r="CS270" s="2"/>
      <c r="CT270" s="5"/>
      <c r="CU270" s="2"/>
      <c r="CV270" s="5"/>
      <c r="CW270" s="2"/>
      <c r="CX270" s="5"/>
      <c r="CY270" s="2"/>
      <c r="CZ270" s="5"/>
      <c r="DA270" s="2"/>
      <c r="DB270" s="5"/>
      <c r="DC270" s="2"/>
      <c r="DD270" s="5"/>
      <c r="DE270" s="2"/>
      <c r="DF270" s="5"/>
      <c r="DG270" s="21"/>
      <c r="DH270" s="5"/>
      <c r="DI270" s="2"/>
      <c r="DJ270" s="5"/>
      <c r="DK270" s="35"/>
      <c r="DL270" s="5"/>
      <c r="DM270" s="35"/>
      <c r="DN270" s="5"/>
      <c r="DO270" s="2"/>
      <c r="DP270" s="2"/>
      <c r="DQ270" s="2"/>
      <c r="DR270" s="2"/>
      <c r="DS270" s="2"/>
      <c r="DT270" s="5"/>
      <c r="DU270" s="2"/>
      <c r="DV270" s="2"/>
      <c r="DW270" s="2"/>
      <c r="DX270" s="2"/>
      <c r="DY270" s="2"/>
      <c r="DZ270" s="5"/>
      <c r="EA270" s="2"/>
      <c r="EB270" s="2"/>
      <c r="EC270" s="2"/>
      <c r="ED270" s="2"/>
      <c r="EE270" s="2"/>
      <c r="EF270" s="2"/>
      <c r="EG270" s="2"/>
      <c r="EH270" s="2"/>
      <c r="EI270" s="2"/>
      <c r="EJ270" s="2"/>
      <c r="EK270" s="2"/>
      <c r="EL270" s="5"/>
      <c r="EM270" s="2"/>
      <c r="EN270" s="2"/>
      <c r="EO270" s="2"/>
      <c r="EP270" s="2"/>
      <c r="EQ270" s="130"/>
      <c r="ES270" s="796"/>
      <c r="EU270" s="290" t="e">
        <f>SUM(DO270:EK270)+BI270+SUMIF(#REF!,1,AS270:AX270)</f>
        <v>#REF!</v>
      </c>
      <c r="EV270" s="290" t="e">
        <f>SUM(DO270:EK270)+SUMIF(#REF!,1,AS270:AX270)+SUMIF(#REF!,1,BC270:BH270)+IF(IDENT!$R$19="NON",SUM('3-SA'!BA270:BB270),0)+IF(IDENT!$R$20="NON",SUM('3-SA'!CA270:CB270,'3-SA'!DA270:DL270),0)+IF(IDENT!$R$21="NON",SUM('3-SA'!BM270:BZ270),0)</f>
        <v>#REF!</v>
      </c>
    </row>
    <row r="271" spans="1:152" ht="20.399999999999999" x14ac:dyDescent="0.25">
      <c r="A271" s="46"/>
      <c r="B271" s="263" t="s">
        <v>1837</v>
      </c>
      <c r="C271" s="263" t="s">
        <v>2661</v>
      </c>
      <c r="D271" s="169">
        <v>681113</v>
      </c>
      <c r="E271" s="169" t="s">
        <v>20</v>
      </c>
      <c r="F271" s="12"/>
      <c r="G271" s="12"/>
      <c r="H271" s="454"/>
      <c r="I271" s="2"/>
      <c r="J271" s="2"/>
      <c r="K271" s="81" t="e">
        <f>IF(#REF!=1,$F$271-$O$271,0)</f>
        <v>#REF!</v>
      </c>
      <c r="L271" s="81" t="e">
        <f>IF(#REF!=1,$F$271-$O$271,0)</f>
        <v>#REF!</v>
      </c>
      <c r="M271" s="2"/>
      <c r="N271" s="2"/>
      <c r="O271" s="1"/>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5"/>
      <c r="AS271" s="21"/>
      <c r="AT271" s="5"/>
      <c r="AU271" s="21"/>
      <c r="AV271" s="5"/>
      <c r="AW271" s="2"/>
      <c r="AX271" s="5"/>
      <c r="AY271" s="21"/>
      <c r="AZ271" s="5"/>
      <c r="BA271" s="2"/>
      <c r="BB271" s="5"/>
      <c r="BC271" s="35"/>
      <c r="BD271" s="5"/>
      <c r="BE271" s="2"/>
      <c r="BF271" s="5"/>
      <c r="BG271" s="2"/>
      <c r="BH271" s="5"/>
      <c r="BI271" s="2"/>
      <c r="BJ271" s="5"/>
      <c r="BK271" s="2"/>
      <c r="BL271" s="5"/>
      <c r="BM271" s="2"/>
      <c r="BN271" s="5"/>
      <c r="BO271" s="2"/>
      <c r="BP271" s="5"/>
      <c r="BQ271" s="2"/>
      <c r="BR271" s="5"/>
      <c r="BS271" s="2"/>
      <c r="BT271" s="2"/>
      <c r="BU271" s="2"/>
      <c r="BV271" s="2"/>
      <c r="BW271" s="2"/>
      <c r="BX271" s="2"/>
      <c r="BY271" s="2"/>
      <c r="BZ271" s="5"/>
      <c r="CA271" s="2"/>
      <c r="CB271" s="5"/>
      <c r="CC271" s="2"/>
      <c r="CD271" s="5"/>
      <c r="CE271" s="2"/>
      <c r="CF271" s="5"/>
      <c r="CG271" s="2"/>
      <c r="CH271" s="5"/>
      <c r="CI271" s="2"/>
      <c r="CJ271" s="5"/>
      <c r="CK271" s="2"/>
      <c r="CL271" s="5"/>
      <c r="CM271" s="2"/>
      <c r="CN271" s="5"/>
      <c r="CO271" s="2"/>
      <c r="CP271" s="5"/>
      <c r="CQ271" s="2"/>
      <c r="CR271" s="5"/>
      <c r="CS271" s="2"/>
      <c r="CT271" s="5"/>
      <c r="CU271" s="2"/>
      <c r="CV271" s="5"/>
      <c r="CW271" s="2"/>
      <c r="CX271" s="5"/>
      <c r="CY271" s="2"/>
      <c r="CZ271" s="5"/>
      <c r="DA271" s="2"/>
      <c r="DB271" s="5"/>
      <c r="DC271" s="2"/>
      <c r="DD271" s="5"/>
      <c r="DE271" s="2"/>
      <c r="DF271" s="5"/>
      <c r="DG271" s="21"/>
      <c r="DH271" s="5"/>
      <c r="DI271" s="2"/>
      <c r="DJ271" s="5"/>
      <c r="DK271" s="35"/>
      <c r="DL271" s="5"/>
      <c r="DM271" s="35"/>
      <c r="DN271" s="5"/>
      <c r="DO271" s="2"/>
      <c r="DP271" s="2"/>
      <c r="DQ271" s="2"/>
      <c r="DR271" s="2"/>
      <c r="DS271" s="2"/>
      <c r="DT271" s="5"/>
      <c r="DU271" s="2"/>
      <c r="DV271" s="2"/>
      <c r="DW271" s="2"/>
      <c r="DX271" s="2"/>
      <c r="DY271" s="2"/>
      <c r="DZ271" s="5"/>
      <c r="EA271" s="2"/>
      <c r="EB271" s="2"/>
      <c r="EC271" s="2"/>
      <c r="ED271" s="2"/>
      <c r="EE271" s="2"/>
      <c r="EF271" s="2"/>
      <c r="EG271" s="2"/>
      <c r="EH271" s="2"/>
      <c r="EI271" s="2"/>
      <c r="EJ271" s="2"/>
      <c r="EK271" s="2"/>
      <c r="EL271" s="5"/>
      <c r="EM271" s="2"/>
      <c r="EN271" s="2"/>
      <c r="EO271" s="2"/>
      <c r="EP271" s="2"/>
      <c r="EQ271" s="2"/>
      <c r="ES271" s="796"/>
      <c r="EU271" s="290" t="e">
        <f>SUM(DO271:EK271)+BI271+SUMIF(#REF!,1,AS271:AX271)</f>
        <v>#REF!</v>
      </c>
      <c r="EV271" s="290" t="e">
        <f>SUM(DO271:EK271)+SUMIF(#REF!,1,AS271:AX271)+SUMIF(#REF!,1,BC271:BH271)+IF(IDENT!$R$19="NON",SUM('3-SA'!BA271:BB271),0)+IF(IDENT!$R$20="NON",SUM('3-SA'!CA271:CB271,'3-SA'!DA271:DL271),0)+IF(IDENT!$R$21="NON",SUM('3-SA'!BM271:BZ271),0)</f>
        <v>#REF!</v>
      </c>
    </row>
    <row r="272" spans="1:152" ht="20.399999999999999" x14ac:dyDescent="0.25">
      <c r="A272" s="46"/>
      <c r="B272" s="263" t="s">
        <v>1648</v>
      </c>
      <c r="C272" s="263" t="s">
        <v>2661</v>
      </c>
      <c r="D272" s="40">
        <v>681115</v>
      </c>
      <c r="E272" s="40" t="s">
        <v>2061</v>
      </c>
      <c r="F272" s="12"/>
      <c r="G272" s="12"/>
      <c r="H272" s="454"/>
      <c r="I272" s="2"/>
      <c r="J272" s="2"/>
      <c r="K272" s="2"/>
      <c r="L272" s="2"/>
      <c r="M272" s="2"/>
      <c r="N272" s="2"/>
      <c r="O272" s="2"/>
      <c r="P272" s="2"/>
      <c r="Q272" s="2"/>
      <c r="R272" s="2"/>
      <c r="S272" s="2"/>
      <c r="T272" s="2"/>
      <c r="U272" s="2"/>
      <c r="V272" s="2"/>
      <c r="W272" s="2"/>
      <c r="X272" s="86"/>
      <c r="Y272" s="86"/>
      <c r="Z272" s="86"/>
      <c r="AA272" s="2"/>
      <c r="AB272" s="2"/>
      <c r="AC272" s="2"/>
      <c r="AD272" s="2"/>
      <c r="AE272" s="2"/>
      <c r="AF272" s="2"/>
      <c r="AG272" s="2"/>
      <c r="AH272" s="2"/>
      <c r="AI272" s="2"/>
      <c r="AJ272" s="2"/>
      <c r="AK272" s="2"/>
      <c r="AL272" s="2"/>
      <c r="AM272" s="2"/>
      <c r="AN272" s="2"/>
      <c r="AO272" s="2"/>
      <c r="AP272" s="2"/>
      <c r="AQ272" s="2"/>
      <c r="AR272" s="5"/>
      <c r="AS272" s="27"/>
      <c r="AT272" s="5"/>
      <c r="AU272" s="27"/>
      <c r="AV272" s="5"/>
      <c r="AW272" s="2"/>
      <c r="AX272" s="5"/>
      <c r="AY272" s="27"/>
      <c r="AZ272" s="5"/>
      <c r="BA272" s="1"/>
      <c r="BB272" s="5"/>
      <c r="BC272" s="47"/>
      <c r="BD272" s="5"/>
      <c r="BE272" s="1"/>
      <c r="BF272" s="5"/>
      <c r="BG272" s="1"/>
      <c r="BH272" s="5"/>
      <c r="BI272" s="1"/>
      <c r="BJ272" s="5"/>
      <c r="BK272" s="1"/>
      <c r="BL272" s="5"/>
      <c r="BM272" s="1"/>
      <c r="BN272" s="5"/>
      <c r="BO272" s="2"/>
      <c r="BP272" s="5"/>
      <c r="BQ272" s="2"/>
      <c r="BR272" s="5"/>
      <c r="BS272" s="1"/>
      <c r="BT272" s="2"/>
      <c r="BU272" s="2"/>
      <c r="BV272" s="2"/>
      <c r="BW272" s="2"/>
      <c r="BX272" s="2"/>
      <c r="BY272" s="2"/>
      <c r="BZ272" s="5"/>
      <c r="CA272" s="1"/>
      <c r="CB272" s="5"/>
      <c r="CC272" s="1"/>
      <c r="CD272" s="5"/>
      <c r="CE272" s="1"/>
      <c r="CF272" s="5"/>
      <c r="CG272" s="1"/>
      <c r="CH272" s="5"/>
      <c r="CI272" s="1"/>
      <c r="CJ272" s="5"/>
      <c r="CK272" s="2"/>
      <c r="CL272" s="5"/>
      <c r="CM272" s="2"/>
      <c r="CN272" s="5"/>
      <c r="CO272" s="1"/>
      <c r="CP272" s="5"/>
      <c r="CQ272" s="2"/>
      <c r="CR272" s="5"/>
      <c r="CS272" s="1"/>
      <c r="CT272" s="5"/>
      <c r="CU272" s="1"/>
      <c r="CV272" s="5"/>
      <c r="CW272" s="1"/>
      <c r="CX272" s="5"/>
      <c r="CY272" s="2"/>
      <c r="CZ272" s="5"/>
      <c r="DA272" s="1"/>
      <c r="DB272" s="5"/>
      <c r="DC272" s="1"/>
      <c r="DD272" s="5"/>
      <c r="DE272" s="2"/>
      <c r="DF272" s="5"/>
      <c r="DG272" s="27"/>
      <c r="DH272" s="5"/>
      <c r="DI272" s="1"/>
      <c r="DJ272" s="5"/>
      <c r="DK272" s="35"/>
      <c r="DL272" s="5"/>
      <c r="DM272" s="47"/>
      <c r="DN272" s="5"/>
      <c r="DO272" s="2"/>
      <c r="DP272" s="1"/>
      <c r="DQ272" s="1"/>
      <c r="DR272" s="1"/>
      <c r="DS272" s="1"/>
      <c r="DT272" s="5"/>
      <c r="DU272" s="1"/>
      <c r="DV272" s="1"/>
      <c r="DW272" s="1"/>
      <c r="DX272" s="1"/>
      <c r="DY272" s="1"/>
      <c r="DZ272" s="5"/>
      <c r="EA272" s="2"/>
      <c r="EB272" s="1"/>
      <c r="EC272" s="1"/>
      <c r="ED272" s="1"/>
      <c r="EE272" s="1"/>
      <c r="EF272" s="1"/>
      <c r="EG272" s="1"/>
      <c r="EH272" s="1"/>
      <c r="EI272" s="1"/>
      <c r="EJ272" s="1"/>
      <c r="EK272" s="1"/>
      <c r="EL272" s="5"/>
      <c r="EM272" s="1"/>
      <c r="EN272" s="2"/>
      <c r="EO272" s="2"/>
      <c r="EP272" s="2"/>
      <c r="EQ272" s="2"/>
      <c r="ES272" s="796"/>
      <c r="EU272" s="290" t="e">
        <f>SUM(DO272:EK272)+BI272+SUMIF(#REF!,1,AS272:AX272)</f>
        <v>#REF!</v>
      </c>
      <c r="EV272" s="290" t="e">
        <f>SUM(DO272:EK272)+SUMIF(#REF!,1,AS272:AX272)+SUMIF(#REF!,1,BC272:BH272)+IF(IDENT!$R$19="NON",SUM('3-SA'!BA272:BB272),0)+IF(IDENT!$R$20="NON",SUM('3-SA'!CA272:CB272,'3-SA'!DA272:DL272),0)+IF(IDENT!$R$21="NON",SUM('3-SA'!BM272:BZ272),0)</f>
        <v>#REF!</v>
      </c>
    </row>
    <row r="273" spans="1:152" ht="20.399999999999999" x14ac:dyDescent="0.25">
      <c r="A273" s="46"/>
      <c r="B273" s="263" t="s">
        <v>1837</v>
      </c>
      <c r="C273" s="263" t="s">
        <v>2661</v>
      </c>
      <c r="D273" s="169">
        <v>681118</v>
      </c>
      <c r="E273" s="169" t="s">
        <v>677</v>
      </c>
      <c r="F273" s="12"/>
      <c r="G273" s="12"/>
      <c r="H273" s="454"/>
      <c r="I273" s="2"/>
      <c r="J273" s="2"/>
      <c r="K273" s="81" t="e">
        <f>IF(#REF!=1,$F$273-$O$273,0)</f>
        <v>#REF!</v>
      </c>
      <c r="L273" s="81" t="e">
        <f>IF(#REF!=1,$F$273-$O$273,0)</f>
        <v>#REF!</v>
      </c>
      <c r="M273" s="2"/>
      <c r="N273" s="2"/>
      <c r="O273" s="1"/>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5"/>
      <c r="AS273" s="21"/>
      <c r="AT273" s="5"/>
      <c r="AU273" s="21"/>
      <c r="AV273" s="5"/>
      <c r="AW273" s="21"/>
      <c r="AX273" s="5"/>
      <c r="AY273" s="21"/>
      <c r="AZ273" s="5"/>
      <c r="BA273" s="2"/>
      <c r="BB273" s="5"/>
      <c r="BC273" s="35"/>
      <c r="BD273" s="5"/>
      <c r="BE273" s="2"/>
      <c r="BF273" s="5"/>
      <c r="BG273" s="2"/>
      <c r="BH273" s="5"/>
      <c r="BI273" s="2"/>
      <c r="BJ273" s="5"/>
      <c r="BK273" s="2"/>
      <c r="BL273" s="5"/>
      <c r="BM273" s="2"/>
      <c r="BN273" s="5"/>
      <c r="BO273" s="2"/>
      <c r="BP273" s="5"/>
      <c r="BQ273" s="2"/>
      <c r="BR273" s="5"/>
      <c r="BS273" s="2"/>
      <c r="BT273" s="2"/>
      <c r="BU273" s="2"/>
      <c r="BV273" s="2"/>
      <c r="BW273" s="2"/>
      <c r="BX273" s="2"/>
      <c r="BY273" s="2"/>
      <c r="BZ273" s="5"/>
      <c r="CA273" s="2"/>
      <c r="CB273" s="5"/>
      <c r="CC273" s="2"/>
      <c r="CD273" s="5"/>
      <c r="CE273" s="2"/>
      <c r="CF273" s="5"/>
      <c r="CG273" s="2"/>
      <c r="CH273" s="5"/>
      <c r="CI273" s="2"/>
      <c r="CJ273" s="5"/>
      <c r="CK273" s="2"/>
      <c r="CL273" s="5"/>
      <c r="CM273" s="2"/>
      <c r="CN273" s="5"/>
      <c r="CO273" s="2"/>
      <c r="CP273" s="5"/>
      <c r="CQ273" s="2"/>
      <c r="CR273" s="5"/>
      <c r="CS273" s="2"/>
      <c r="CT273" s="5"/>
      <c r="CU273" s="2"/>
      <c r="CV273" s="5"/>
      <c r="CW273" s="2"/>
      <c r="CX273" s="5"/>
      <c r="CY273" s="2"/>
      <c r="CZ273" s="5"/>
      <c r="DA273" s="2"/>
      <c r="DB273" s="5"/>
      <c r="DC273" s="2"/>
      <c r="DD273" s="5"/>
      <c r="DE273" s="2"/>
      <c r="DF273" s="5"/>
      <c r="DG273" s="21"/>
      <c r="DH273" s="5"/>
      <c r="DI273" s="2"/>
      <c r="DJ273" s="5"/>
      <c r="DK273" s="35"/>
      <c r="DL273" s="5"/>
      <c r="DM273" s="35"/>
      <c r="DN273" s="5"/>
      <c r="DO273" s="2"/>
      <c r="DP273" s="2"/>
      <c r="DQ273" s="2"/>
      <c r="DR273" s="2"/>
      <c r="DS273" s="2"/>
      <c r="DT273" s="5"/>
      <c r="DU273" s="2"/>
      <c r="DV273" s="2"/>
      <c r="DW273" s="2"/>
      <c r="DX273" s="2"/>
      <c r="DY273" s="2"/>
      <c r="DZ273" s="5"/>
      <c r="EA273" s="2"/>
      <c r="EB273" s="2"/>
      <c r="EC273" s="2"/>
      <c r="ED273" s="2"/>
      <c r="EE273" s="2"/>
      <c r="EF273" s="2"/>
      <c r="EG273" s="2"/>
      <c r="EH273" s="2"/>
      <c r="EI273" s="2"/>
      <c r="EJ273" s="2"/>
      <c r="EK273" s="2"/>
      <c r="EL273" s="5"/>
      <c r="EM273" s="2"/>
      <c r="EN273" s="2"/>
      <c r="EO273" s="2"/>
      <c r="EP273" s="2"/>
      <c r="EQ273" s="2"/>
      <c r="ES273" s="796"/>
      <c r="EU273" s="290" t="e">
        <f>SUM(DO273:EK273)+BI273+SUMIF(#REF!,1,AS273:AX273)</f>
        <v>#REF!</v>
      </c>
      <c r="EV273" s="290" t="e">
        <f>SUM(DO273:EK273)+SUMIF(#REF!,1,AS273:AX273)+SUMIF(#REF!,1,BC273:BH273)+IF(IDENT!$R$19="NON",SUM('3-SA'!BA273:BB273),0)+IF(IDENT!$R$20="NON",SUM('3-SA'!CA273:CB273,'3-SA'!DA273:DL273),0)+IF(IDENT!$R$21="NON",SUM('3-SA'!BM273:BZ273),0)</f>
        <v>#REF!</v>
      </c>
    </row>
    <row r="274" spans="1:152" x14ac:dyDescent="0.25">
      <c r="A274" s="46">
        <v>0</v>
      </c>
      <c r="B274" s="263" t="s">
        <v>1837</v>
      </c>
      <c r="C274" s="263" t="s">
        <v>1837</v>
      </c>
      <c r="D274" s="322">
        <v>681121</v>
      </c>
      <c r="E274" s="322" t="s">
        <v>1199</v>
      </c>
      <c r="F274" s="12"/>
      <c r="G274" s="12"/>
      <c r="H274" s="454"/>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5"/>
      <c r="AS274" s="21"/>
      <c r="AT274" s="5"/>
      <c r="AU274" s="21"/>
      <c r="AV274" s="5"/>
      <c r="AW274" s="21"/>
      <c r="AX274" s="5"/>
      <c r="AY274" s="21"/>
      <c r="AZ274" s="5"/>
      <c r="BA274" s="2"/>
      <c r="BB274" s="5"/>
      <c r="BC274" s="35"/>
      <c r="BD274" s="5"/>
      <c r="BE274" s="2"/>
      <c r="BF274" s="5"/>
      <c r="BG274" s="2"/>
      <c r="BH274" s="5"/>
      <c r="BI274" s="2"/>
      <c r="BJ274" s="5"/>
      <c r="BK274" s="2"/>
      <c r="BL274" s="5"/>
      <c r="BM274" s="2"/>
      <c r="BN274" s="5"/>
      <c r="BO274" s="2"/>
      <c r="BP274" s="5"/>
      <c r="BQ274" s="2"/>
      <c r="BR274" s="5"/>
      <c r="BS274" s="2"/>
      <c r="BT274" s="2"/>
      <c r="BU274" s="2"/>
      <c r="BV274" s="2"/>
      <c r="BW274" s="2"/>
      <c r="BX274" s="2"/>
      <c r="BY274" s="2"/>
      <c r="BZ274" s="5"/>
      <c r="CA274" s="2"/>
      <c r="CB274" s="5"/>
      <c r="CC274" s="2"/>
      <c r="CD274" s="5"/>
      <c r="CE274" s="2"/>
      <c r="CF274" s="5"/>
      <c r="CG274" s="2"/>
      <c r="CH274" s="5"/>
      <c r="CI274" s="2"/>
      <c r="CJ274" s="5"/>
      <c r="CK274" s="2"/>
      <c r="CL274" s="5"/>
      <c r="CM274" s="2"/>
      <c r="CN274" s="5"/>
      <c r="CO274" s="2"/>
      <c r="CP274" s="5"/>
      <c r="CQ274" s="2"/>
      <c r="CR274" s="5"/>
      <c r="CS274" s="2"/>
      <c r="CT274" s="5"/>
      <c r="CU274" s="2"/>
      <c r="CV274" s="5"/>
      <c r="CW274" s="2"/>
      <c r="CX274" s="5"/>
      <c r="CY274" s="2"/>
      <c r="CZ274" s="5"/>
      <c r="DA274" s="2"/>
      <c r="DB274" s="5"/>
      <c r="DC274" s="2"/>
      <c r="DD274" s="5"/>
      <c r="DE274" s="2"/>
      <c r="DF274" s="5"/>
      <c r="DG274" s="21"/>
      <c r="DH274" s="5"/>
      <c r="DI274" s="2"/>
      <c r="DJ274" s="5"/>
      <c r="DK274" s="35"/>
      <c r="DL274" s="5"/>
      <c r="DM274" s="35"/>
      <c r="DN274" s="5"/>
      <c r="DO274" s="2"/>
      <c r="DP274" s="2"/>
      <c r="DQ274" s="2"/>
      <c r="DR274" s="2"/>
      <c r="DS274" s="2"/>
      <c r="DT274" s="5"/>
      <c r="DU274" s="2"/>
      <c r="DV274" s="2"/>
      <c r="DW274" s="2"/>
      <c r="DX274" s="2"/>
      <c r="DY274" s="2"/>
      <c r="DZ274" s="5"/>
      <c r="EA274" s="2"/>
      <c r="EB274" s="2"/>
      <c r="EC274" s="2"/>
      <c r="ED274" s="2"/>
      <c r="EE274" s="2"/>
      <c r="EF274" s="2"/>
      <c r="EG274" s="2"/>
      <c r="EH274" s="2"/>
      <c r="EI274" s="2"/>
      <c r="EJ274" s="2"/>
      <c r="EK274" s="2"/>
      <c r="EL274" s="5"/>
      <c r="EM274" s="2"/>
      <c r="EN274" s="2"/>
      <c r="EO274" s="2"/>
      <c r="EP274" s="2"/>
      <c r="EQ274" s="130"/>
      <c r="ES274" s="796"/>
      <c r="EU274" s="290" t="e">
        <f>SUM(DO274:EK274)+BI274+SUMIF(#REF!,1,AS274:AX274)</f>
        <v>#REF!</v>
      </c>
      <c r="EV274" s="290" t="e">
        <f>SUM(DO274:EK274)+SUMIF(#REF!,1,AS274:AX274)+SUMIF(#REF!,1,BC274:BH274)+IF(IDENT!$R$19="NON",SUM('3-SA'!BA274:BB274),0)+IF(IDENT!$R$20="NON",SUM('3-SA'!CA274:CB274,'3-SA'!DA274:DL274),0)+IF(IDENT!$R$21="NON",SUM('3-SA'!BM274:BZ274),0)</f>
        <v>#REF!</v>
      </c>
    </row>
    <row r="275" spans="1:152" ht="20.399999999999999" x14ac:dyDescent="0.25">
      <c r="A275" s="46"/>
      <c r="B275" s="263" t="s">
        <v>1837</v>
      </c>
      <c r="C275" s="263" t="s">
        <v>2661</v>
      </c>
      <c r="D275" s="169">
        <v>681122</v>
      </c>
      <c r="E275" s="169" t="s">
        <v>2502</v>
      </c>
      <c r="F275" s="12"/>
      <c r="G275" s="12"/>
      <c r="H275" s="454"/>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1"/>
      <c r="AH275" s="2"/>
      <c r="AI275" s="2"/>
      <c r="AJ275" s="2"/>
      <c r="AK275" s="2"/>
      <c r="AL275" s="2"/>
      <c r="AM275" s="2"/>
      <c r="AN275" s="2"/>
      <c r="AO275" s="2"/>
      <c r="AP275" s="2"/>
      <c r="AQ275" s="81">
        <f>$F$275-$AG$275</f>
        <v>0</v>
      </c>
      <c r="AR275" s="5"/>
      <c r="AS275" s="21"/>
      <c r="AT275" s="5"/>
      <c r="AU275" s="21"/>
      <c r="AV275" s="5"/>
      <c r="AW275" s="21"/>
      <c r="AX275" s="5"/>
      <c r="AY275" s="21"/>
      <c r="AZ275" s="5"/>
      <c r="BA275" s="2"/>
      <c r="BB275" s="5"/>
      <c r="BC275" s="35"/>
      <c r="BD275" s="5"/>
      <c r="BE275" s="2"/>
      <c r="BF275" s="5"/>
      <c r="BG275" s="2"/>
      <c r="BH275" s="5"/>
      <c r="BI275" s="2"/>
      <c r="BJ275" s="5"/>
      <c r="BK275" s="2"/>
      <c r="BL275" s="5"/>
      <c r="BM275" s="2"/>
      <c r="BN275" s="5"/>
      <c r="BO275" s="2"/>
      <c r="BP275" s="5"/>
      <c r="BQ275" s="2"/>
      <c r="BR275" s="5"/>
      <c r="BS275" s="2"/>
      <c r="BT275" s="2"/>
      <c r="BU275" s="2"/>
      <c r="BV275" s="2"/>
      <c r="BW275" s="2"/>
      <c r="BX275" s="2"/>
      <c r="BY275" s="2"/>
      <c r="BZ275" s="5"/>
      <c r="CA275" s="2"/>
      <c r="CB275" s="5"/>
      <c r="CC275" s="2"/>
      <c r="CD275" s="5"/>
      <c r="CE275" s="2"/>
      <c r="CF275" s="5"/>
      <c r="CG275" s="2"/>
      <c r="CH275" s="5"/>
      <c r="CI275" s="2"/>
      <c r="CJ275" s="5"/>
      <c r="CK275" s="2"/>
      <c r="CL275" s="5"/>
      <c r="CM275" s="2"/>
      <c r="CN275" s="5"/>
      <c r="CO275" s="2"/>
      <c r="CP275" s="5"/>
      <c r="CQ275" s="2"/>
      <c r="CR275" s="5"/>
      <c r="CS275" s="2"/>
      <c r="CT275" s="5"/>
      <c r="CU275" s="2"/>
      <c r="CV275" s="5"/>
      <c r="CW275" s="2"/>
      <c r="CX275" s="5"/>
      <c r="CY275" s="2"/>
      <c r="CZ275" s="5"/>
      <c r="DA275" s="2"/>
      <c r="DB275" s="5"/>
      <c r="DC275" s="6"/>
      <c r="DD275" s="5"/>
      <c r="DE275" s="2"/>
      <c r="DF275" s="5"/>
      <c r="DG275" s="21"/>
      <c r="DH275" s="5"/>
      <c r="DI275" s="2"/>
      <c r="DJ275" s="5"/>
      <c r="DK275" s="35"/>
      <c r="DL275" s="5"/>
      <c r="DM275" s="35"/>
      <c r="DN275" s="5"/>
      <c r="DO275" s="2"/>
      <c r="DP275" s="2"/>
      <c r="DQ275" s="2"/>
      <c r="DR275" s="2"/>
      <c r="DS275" s="2"/>
      <c r="DT275" s="5"/>
      <c r="DU275" s="2"/>
      <c r="DV275" s="2"/>
      <c r="DW275" s="2"/>
      <c r="DX275" s="2"/>
      <c r="DY275" s="2"/>
      <c r="DZ275" s="5"/>
      <c r="EA275" s="2"/>
      <c r="EB275" s="2"/>
      <c r="EC275" s="2"/>
      <c r="ED275" s="2"/>
      <c r="EE275" s="2"/>
      <c r="EF275" s="2"/>
      <c r="EG275" s="2"/>
      <c r="EH275" s="2"/>
      <c r="EI275" s="2"/>
      <c r="EJ275" s="2"/>
      <c r="EK275" s="2"/>
      <c r="EL275" s="5"/>
      <c r="EM275" s="2"/>
      <c r="EN275" s="2"/>
      <c r="EO275" s="2"/>
      <c r="EP275" s="2"/>
      <c r="EQ275" s="2"/>
      <c r="ES275" s="796"/>
      <c r="EU275" s="290" t="e">
        <f>SUM(DO275:EK275)+BI275+SUMIF(#REF!,1,AS275:AX275)</f>
        <v>#REF!</v>
      </c>
      <c r="EV275" s="290" t="e">
        <f>SUM(DO275:EK275)+SUMIF(#REF!,1,AS275:AX275)+SUMIF(#REF!,1,BC275:BH275)+IF(IDENT!$R$19="NON",SUM('3-SA'!BA275:BB275),0)+IF(IDENT!$R$20="NON",SUM('3-SA'!CA275:CB275,'3-SA'!DA275:DL275),0)+IF(IDENT!$R$21="NON",SUM('3-SA'!BM275:BZ275),0)</f>
        <v>#REF!</v>
      </c>
    </row>
    <row r="276" spans="1:152" ht="20.399999999999999" x14ac:dyDescent="0.25">
      <c r="A276" s="46">
        <v>0</v>
      </c>
      <c r="B276" s="263"/>
      <c r="C276" s="263"/>
      <c r="D276" s="286" t="s">
        <v>996</v>
      </c>
      <c r="E276" s="143" t="s">
        <v>139</v>
      </c>
      <c r="F276" s="12"/>
      <c r="G276" s="12"/>
      <c r="H276" s="454"/>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1"/>
      <c r="AH276" s="2"/>
      <c r="AI276" s="2"/>
      <c r="AJ276" s="2"/>
      <c r="AK276" s="2"/>
      <c r="AL276" s="2"/>
      <c r="AM276" s="2"/>
      <c r="AN276" s="2"/>
      <c r="AO276" s="2"/>
      <c r="AP276" s="2"/>
      <c r="AQ276" s="81">
        <f>$F$276-$AG$276-SUM($BE$276:$BF$276)-SUM($BG$276:$BH$276)-SUM($BI$276:$BJ$276)-SUM($DC$276:$DD$276)-$DV$276</f>
        <v>0</v>
      </c>
      <c r="AR276" s="7"/>
      <c r="AS276" s="2"/>
      <c r="AT276" s="7"/>
      <c r="AU276" s="2"/>
      <c r="AV276" s="7"/>
      <c r="AW276" s="2"/>
      <c r="AX276" s="7"/>
      <c r="AY276" s="2"/>
      <c r="AZ276" s="7"/>
      <c r="BA276" s="2"/>
      <c r="BB276" s="7"/>
      <c r="BC276" s="2"/>
      <c r="BD276" s="7"/>
      <c r="BE276" s="1"/>
      <c r="BF276" s="7"/>
      <c r="BG276" s="1"/>
      <c r="BH276" s="7"/>
      <c r="BI276" s="1"/>
      <c r="BJ276" s="7"/>
      <c r="BK276" s="2"/>
      <c r="BL276" s="7"/>
      <c r="BM276" s="2"/>
      <c r="BN276" s="7"/>
      <c r="BO276" s="2"/>
      <c r="BP276" s="7"/>
      <c r="BQ276" s="2"/>
      <c r="BR276" s="7"/>
      <c r="BS276" s="2"/>
      <c r="BT276" s="2"/>
      <c r="BU276" s="2"/>
      <c r="BV276" s="2"/>
      <c r="BW276" s="2"/>
      <c r="BX276" s="2"/>
      <c r="BY276" s="2"/>
      <c r="BZ276" s="7"/>
      <c r="CA276" s="2"/>
      <c r="CB276" s="7"/>
      <c r="CC276" s="2"/>
      <c r="CD276" s="7"/>
      <c r="CE276" s="2"/>
      <c r="CF276" s="7"/>
      <c r="CG276" s="2"/>
      <c r="CH276" s="7"/>
      <c r="CI276" s="2"/>
      <c r="CJ276" s="7"/>
      <c r="CK276" s="2"/>
      <c r="CL276" s="7"/>
      <c r="CM276" s="2"/>
      <c r="CN276" s="7"/>
      <c r="CO276" s="2"/>
      <c r="CP276" s="7"/>
      <c r="CQ276" s="2"/>
      <c r="CR276" s="7"/>
      <c r="CS276" s="2"/>
      <c r="CT276" s="7"/>
      <c r="CU276" s="2"/>
      <c r="CV276" s="7"/>
      <c r="CW276" s="2"/>
      <c r="CX276" s="7"/>
      <c r="CY276" s="2"/>
      <c r="CZ276" s="7"/>
      <c r="DA276" s="2"/>
      <c r="DB276" s="7"/>
      <c r="DC276" s="1"/>
      <c r="DD276" s="7"/>
      <c r="DE276" s="2"/>
      <c r="DF276" s="7"/>
      <c r="DG276" s="2"/>
      <c r="DH276" s="7"/>
      <c r="DI276" s="2"/>
      <c r="DJ276" s="7"/>
      <c r="DK276" s="2"/>
      <c r="DL276" s="7"/>
      <c r="DM276" s="2"/>
      <c r="DN276" s="7"/>
      <c r="DO276" s="2"/>
      <c r="DP276" s="2"/>
      <c r="DQ276" s="2"/>
      <c r="DR276" s="2"/>
      <c r="DS276" s="2"/>
      <c r="DT276" s="7"/>
      <c r="DU276" s="2"/>
      <c r="DV276" s="1"/>
      <c r="DW276" s="2"/>
      <c r="DX276" s="2"/>
      <c r="DY276" s="2"/>
      <c r="DZ276" s="7"/>
      <c r="EA276" s="2"/>
      <c r="EB276" s="2"/>
      <c r="EC276" s="2"/>
      <c r="ED276" s="2"/>
      <c r="EE276" s="2"/>
      <c r="EF276" s="2"/>
      <c r="EG276" s="2"/>
      <c r="EH276" s="2"/>
      <c r="EI276" s="2"/>
      <c r="EJ276" s="2"/>
      <c r="EK276" s="2"/>
      <c r="EL276" s="7"/>
      <c r="EM276" s="1"/>
      <c r="EN276" s="2"/>
      <c r="EO276" s="2"/>
      <c r="EP276" s="2"/>
      <c r="EQ276" s="2"/>
      <c r="ES276" s="796"/>
      <c r="EU276" s="290" t="e">
        <f>SUM(DO276:EK276)+BI276+SUMIF(#REF!,1,AS276:AX276)</f>
        <v>#REF!</v>
      </c>
      <c r="EV276" s="290" t="e">
        <f>SUM(DO276:EK276)+SUMIF(#REF!,1,AS276:AX276)+SUMIF(#REF!,1,BC276:BH276)+IF(IDENT!$R$19="NON",SUM('3-SA'!BA276:BB276),0)+IF(IDENT!$R$20="NON",SUM('3-SA'!CA276:CB276,'3-SA'!DA276:DL276),0)+IF(IDENT!$R$21="NON",SUM('3-SA'!BM276:BZ276),0)</f>
        <v>#REF!</v>
      </c>
    </row>
    <row r="277" spans="1:152" x14ac:dyDescent="0.25">
      <c r="A277" s="46"/>
      <c r="B277" s="263" t="s">
        <v>1837</v>
      </c>
      <c r="C277" s="263" t="s">
        <v>2661</v>
      </c>
      <c r="D277" s="1198" t="s">
        <v>2052</v>
      </c>
      <c r="E277" s="169" t="s">
        <v>2503</v>
      </c>
      <c r="F277" s="12"/>
      <c r="G277" s="12"/>
      <c r="H277" s="454"/>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1"/>
      <c r="AH277" s="2"/>
      <c r="AI277" s="2"/>
      <c r="AJ277" s="2"/>
      <c r="AK277" s="2"/>
      <c r="AL277" s="2"/>
      <c r="AM277" s="2"/>
      <c r="AN277" s="2"/>
      <c r="AO277" s="2"/>
      <c r="AP277" s="2"/>
      <c r="AQ277" s="81">
        <f>$F$277-$AG$277</f>
        <v>0</v>
      </c>
      <c r="AR277" s="5"/>
      <c r="AS277" s="21"/>
      <c r="AT277" s="5"/>
      <c r="AU277" s="21"/>
      <c r="AV277" s="5"/>
      <c r="AW277" s="21"/>
      <c r="AX277" s="5"/>
      <c r="AY277" s="21"/>
      <c r="AZ277" s="5"/>
      <c r="BA277" s="2"/>
      <c r="BB277" s="5"/>
      <c r="BC277" s="35"/>
      <c r="BD277" s="5"/>
      <c r="BE277" s="2"/>
      <c r="BF277" s="5"/>
      <c r="BG277" s="2"/>
      <c r="BH277" s="5"/>
      <c r="BI277" s="2"/>
      <c r="BJ277" s="5"/>
      <c r="BK277" s="2"/>
      <c r="BL277" s="5"/>
      <c r="BM277" s="2"/>
      <c r="BN277" s="5"/>
      <c r="BO277" s="2"/>
      <c r="BP277" s="5"/>
      <c r="BQ277" s="2"/>
      <c r="BR277" s="5"/>
      <c r="BS277" s="2"/>
      <c r="BT277" s="2"/>
      <c r="BU277" s="2"/>
      <c r="BV277" s="2"/>
      <c r="BW277" s="2"/>
      <c r="BX277" s="2"/>
      <c r="BY277" s="2"/>
      <c r="BZ277" s="5"/>
      <c r="CA277" s="2"/>
      <c r="CB277" s="5"/>
      <c r="CC277" s="2"/>
      <c r="CD277" s="5"/>
      <c r="CE277" s="2"/>
      <c r="CF277" s="5"/>
      <c r="CG277" s="2"/>
      <c r="CH277" s="5"/>
      <c r="CI277" s="2"/>
      <c r="CJ277" s="5"/>
      <c r="CK277" s="2"/>
      <c r="CL277" s="5"/>
      <c r="CM277" s="2"/>
      <c r="CN277" s="5"/>
      <c r="CO277" s="2"/>
      <c r="CP277" s="5"/>
      <c r="CQ277" s="2"/>
      <c r="CR277" s="5"/>
      <c r="CS277" s="2"/>
      <c r="CT277" s="5"/>
      <c r="CU277" s="2"/>
      <c r="CV277" s="5"/>
      <c r="CW277" s="2"/>
      <c r="CX277" s="5"/>
      <c r="CY277" s="2"/>
      <c r="CZ277" s="5"/>
      <c r="DA277" s="2"/>
      <c r="DB277" s="5"/>
      <c r="DC277" s="6"/>
      <c r="DD277" s="5"/>
      <c r="DE277" s="2"/>
      <c r="DF277" s="5"/>
      <c r="DG277" s="21"/>
      <c r="DH277" s="5"/>
      <c r="DI277" s="2"/>
      <c r="DJ277" s="5"/>
      <c r="DK277" s="35"/>
      <c r="DL277" s="5"/>
      <c r="DM277" s="35"/>
      <c r="DN277" s="5"/>
      <c r="DO277" s="2"/>
      <c r="DP277" s="2"/>
      <c r="DQ277" s="2"/>
      <c r="DR277" s="2"/>
      <c r="DS277" s="2"/>
      <c r="DT277" s="5"/>
      <c r="DU277" s="2"/>
      <c r="DV277" s="2"/>
      <c r="DW277" s="2"/>
      <c r="DX277" s="2"/>
      <c r="DY277" s="2"/>
      <c r="DZ277" s="5"/>
      <c r="EA277" s="2"/>
      <c r="EB277" s="2"/>
      <c r="EC277" s="2"/>
      <c r="ED277" s="2"/>
      <c r="EE277" s="2"/>
      <c r="EF277" s="2"/>
      <c r="EG277" s="2"/>
      <c r="EH277" s="2"/>
      <c r="EI277" s="2"/>
      <c r="EJ277" s="2"/>
      <c r="EK277" s="2"/>
      <c r="EL277" s="5"/>
      <c r="EM277" s="2"/>
      <c r="EN277" s="2"/>
      <c r="EO277" s="2"/>
      <c r="EP277" s="2"/>
      <c r="EQ277" s="2"/>
      <c r="ES277" s="796"/>
      <c r="EU277" s="290" t="e">
        <f>SUM(DO277:EK277)+BI277+SUMIF(#REF!,1,AS277:AX277)</f>
        <v>#REF!</v>
      </c>
      <c r="EV277" s="290" t="e">
        <f>SUM(DO277:EK277)+SUMIF(#REF!,1,AS277:AX277)+SUMIF(#REF!,1,BC277:BH277)+IF(IDENT!$R$19="NON",SUM('3-SA'!BA277:BB277),0)+IF(IDENT!$R$20="NON",SUM('3-SA'!CA277:CB277,'3-SA'!DA277:DL277),0)+IF(IDENT!$R$21="NON",SUM('3-SA'!BM277:BZ277),0)</f>
        <v>#REF!</v>
      </c>
    </row>
    <row r="278" spans="1:152" ht="20.399999999999999" x14ac:dyDescent="0.25">
      <c r="A278" s="46">
        <v>0</v>
      </c>
      <c r="B278" s="263"/>
      <c r="C278" s="263"/>
      <c r="D278" s="143" t="s">
        <v>467</v>
      </c>
      <c r="E278" s="143" t="s">
        <v>827</v>
      </c>
      <c r="F278" s="12"/>
      <c r="G278" s="12"/>
      <c r="H278" s="454"/>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1"/>
      <c r="AH278" s="2"/>
      <c r="AI278" s="2"/>
      <c r="AJ278" s="2"/>
      <c r="AK278" s="2"/>
      <c r="AL278" s="2"/>
      <c r="AM278" s="2"/>
      <c r="AN278" s="2"/>
      <c r="AO278" s="2"/>
      <c r="AP278" s="2"/>
      <c r="AQ278" s="81">
        <f>$F$278-$AG$278-SUM($BE$278:$BF$278)-SUM($BG$278:$BH$278)-SUM($BI$278:$BJ$278)-SUM($DC$278:$DD$278)-$DV$278</f>
        <v>0</v>
      </c>
      <c r="AR278" s="7"/>
      <c r="AS278" s="2"/>
      <c r="AT278" s="7"/>
      <c r="AU278" s="2"/>
      <c r="AV278" s="7"/>
      <c r="AW278" s="2"/>
      <c r="AX278" s="7"/>
      <c r="AY278" s="2"/>
      <c r="AZ278" s="7"/>
      <c r="BA278" s="2"/>
      <c r="BB278" s="7"/>
      <c r="BC278" s="2"/>
      <c r="BD278" s="7"/>
      <c r="BE278" s="1"/>
      <c r="BF278" s="7"/>
      <c r="BG278" s="1"/>
      <c r="BH278" s="7"/>
      <c r="BI278" s="1"/>
      <c r="BJ278" s="7"/>
      <c r="BK278" s="2"/>
      <c r="BL278" s="7"/>
      <c r="BM278" s="2"/>
      <c r="BN278" s="7"/>
      <c r="BO278" s="2"/>
      <c r="BP278" s="7"/>
      <c r="BQ278" s="2"/>
      <c r="BR278" s="7"/>
      <c r="BS278" s="2"/>
      <c r="BT278" s="2"/>
      <c r="BU278" s="2"/>
      <c r="BV278" s="2"/>
      <c r="BW278" s="2"/>
      <c r="BX278" s="2"/>
      <c r="BY278" s="2"/>
      <c r="BZ278" s="7"/>
      <c r="CA278" s="2"/>
      <c r="CB278" s="7"/>
      <c r="CC278" s="2"/>
      <c r="CD278" s="7"/>
      <c r="CE278" s="2"/>
      <c r="CF278" s="7"/>
      <c r="CG278" s="2"/>
      <c r="CH278" s="7"/>
      <c r="CI278" s="2"/>
      <c r="CJ278" s="7"/>
      <c r="CK278" s="2"/>
      <c r="CL278" s="7"/>
      <c r="CM278" s="2"/>
      <c r="CN278" s="7"/>
      <c r="CO278" s="2"/>
      <c r="CP278" s="7"/>
      <c r="CQ278" s="2"/>
      <c r="CR278" s="7"/>
      <c r="CS278" s="2"/>
      <c r="CT278" s="7"/>
      <c r="CU278" s="2"/>
      <c r="CV278" s="7"/>
      <c r="CW278" s="2"/>
      <c r="CX278" s="7"/>
      <c r="CY278" s="2"/>
      <c r="CZ278" s="7"/>
      <c r="DA278" s="2"/>
      <c r="DB278" s="7"/>
      <c r="DC278" s="1"/>
      <c r="DD278" s="7"/>
      <c r="DE278" s="2"/>
      <c r="DF278" s="7"/>
      <c r="DG278" s="2"/>
      <c r="DH278" s="7"/>
      <c r="DI278" s="2"/>
      <c r="DJ278" s="7"/>
      <c r="DK278" s="2"/>
      <c r="DL278" s="7"/>
      <c r="DM278" s="2"/>
      <c r="DN278" s="7"/>
      <c r="DO278" s="2"/>
      <c r="DP278" s="2"/>
      <c r="DQ278" s="2"/>
      <c r="DR278" s="2"/>
      <c r="DS278" s="2"/>
      <c r="DT278" s="7"/>
      <c r="DU278" s="2"/>
      <c r="DV278" s="1"/>
      <c r="DW278" s="2"/>
      <c r="DX278" s="2"/>
      <c r="DY278" s="2"/>
      <c r="DZ278" s="7"/>
      <c r="EA278" s="2"/>
      <c r="EB278" s="2"/>
      <c r="EC278" s="2"/>
      <c r="ED278" s="2"/>
      <c r="EE278" s="2"/>
      <c r="EF278" s="2"/>
      <c r="EG278" s="2"/>
      <c r="EH278" s="2"/>
      <c r="EI278" s="2"/>
      <c r="EJ278" s="2"/>
      <c r="EK278" s="2"/>
      <c r="EL278" s="7"/>
      <c r="EM278" s="1"/>
      <c r="EN278" s="1"/>
      <c r="EO278" s="2"/>
      <c r="EP278" s="2"/>
      <c r="EQ278" s="2"/>
      <c r="ES278" s="796"/>
      <c r="EU278" s="290" t="e">
        <f>SUM(DO278:EK278)+BI278+SUMIF(#REF!,1,AS278:AX278)</f>
        <v>#REF!</v>
      </c>
      <c r="EV278" s="290" t="e">
        <f>SUM(DO278:EK278)+SUMIF(#REF!,1,AS278:AX278)+SUMIF(#REF!,1,BC278:BH278)+IF(IDENT!$R$19="NON",SUM('3-SA'!BA278:BB278),0)+IF(IDENT!$R$20="NON",SUM('3-SA'!CA278:CB278,'3-SA'!DA278:DL278),0)+IF(IDENT!$R$21="NON",SUM('3-SA'!BM278:BZ278),0)</f>
        <v>#REF!</v>
      </c>
    </row>
    <row r="279" spans="1:152" ht="20.399999999999999" x14ac:dyDescent="0.25">
      <c r="A279" s="46"/>
      <c r="B279" s="263" t="s">
        <v>1837</v>
      </c>
      <c r="C279" s="263" t="s">
        <v>2661</v>
      </c>
      <c r="D279" s="300" t="s">
        <v>1560</v>
      </c>
      <c r="E279" s="40" t="s">
        <v>475</v>
      </c>
      <c r="F279" s="12"/>
      <c r="G279" s="12"/>
      <c r="H279" s="454"/>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1"/>
      <c r="AI279" s="2"/>
      <c r="AJ279" s="2"/>
      <c r="AK279" s="2"/>
      <c r="AL279" s="2"/>
      <c r="AM279" s="1"/>
      <c r="AN279" s="2"/>
      <c r="AO279" s="1"/>
      <c r="AP279" s="2"/>
      <c r="AQ279" s="2"/>
      <c r="AR279" s="5"/>
      <c r="AS279" s="21"/>
      <c r="AT279" s="5"/>
      <c r="AU279" s="21"/>
      <c r="AV279" s="5"/>
      <c r="AW279" s="21"/>
      <c r="AX279" s="5"/>
      <c r="AY279" s="21"/>
      <c r="AZ279" s="5"/>
      <c r="BA279" s="2"/>
      <c r="BB279" s="5"/>
      <c r="BC279" s="35"/>
      <c r="BD279" s="5"/>
      <c r="BE279" s="2"/>
      <c r="BF279" s="5"/>
      <c r="BG279" s="2"/>
      <c r="BH279" s="5"/>
      <c r="BI279" s="2"/>
      <c r="BJ279" s="5"/>
      <c r="BK279" s="2"/>
      <c r="BL279" s="5"/>
      <c r="BM279" s="1"/>
      <c r="BN279" s="5"/>
      <c r="BO279" s="2"/>
      <c r="BP279" s="5"/>
      <c r="BQ279" s="2"/>
      <c r="BR279" s="5"/>
      <c r="BS279" s="1"/>
      <c r="BT279" s="2"/>
      <c r="BU279" s="2"/>
      <c r="BV279" s="2"/>
      <c r="BW279" s="2"/>
      <c r="BX279" s="2"/>
      <c r="BY279" s="2"/>
      <c r="BZ279" s="5"/>
      <c r="CA279" s="2"/>
      <c r="CB279" s="5"/>
      <c r="CC279" s="2"/>
      <c r="CD279" s="5"/>
      <c r="CE279" s="2"/>
      <c r="CF279" s="5"/>
      <c r="CG279" s="2"/>
      <c r="CH279" s="5"/>
      <c r="CI279" s="2"/>
      <c r="CJ279" s="5"/>
      <c r="CK279" s="2"/>
      <c r="CL279" s="5"/>
      <c r="CM279" s="2"/>
      <c r="CN279" s="5"/>
      <c r="CO279" s="2"/>
      <c r="CP279" s="5"/>
      <c r="CQ279" s="2"/>
      <c r="CR279" s="5"/>
      <c r="CS279" s="2"/>
      <c r="CT279" s="5"/>
      <c r="CU279" s="2"/>
      <c r="CV279" s="5"/>
      <c r="CW279" s="2"/>
      <c r="CX279" s="5"/>
      <c r="CY279" s="2"/>
      <c r="CZ279" s="5"/>
      <c r="DA279" s="2"/>
      <c r="DB279" s="5"/>
      <c r="DC279" s="2"/>
      <c r="DD279" s="5"/>
      <c r="DE279" s="2"/>
      <c r="DF279" s="5"/>
      <c r="DG279" s="21"/>
      <c r="DH279" s="5"/>
      <c r="DI279" s="2"/>
      <c r="DJ279" s="5"/>
      <c r="DK279" s="35"/>
      <c r="DL279" s="5"/>
      <c r="DM279" s="35"/>
      <c r="DN279" s="5"/>
      <c r="DO279" s="2"/>
      <c r="DP279" s="2"/>
      <c r="DQ279" s="2"/>
      <c r="DR279" s="2"/>
      <c r="DS279" s="1"/>
      <c r="DT279" s="5"/>
      <c r="DU279" s="2"/>
      <c r="DV279" s="2"/>
      <c r="DW279" s="2"/>
      <c r="DX279" s="1"/>
      <c r="DY279" s="1"/>
      <c r="DZ279" s="5"/>
      <c r="EA279" s="2"/>
      <c r="EB279" s="2"/>
      <c r="EC279" s="2"/>
      <c r="ED279" s="2"/>
      <c r="EE279" s="2"/>
      <c r="EF279" s="2"/>
      <c r="EG279" s="2"/>
      <c r="EH279" s="2"/>
      <c r="EI279" s="2"/>
      <c r="EJ279" s="2"/>
      <c r="EK279" s="2"/>
      <c r="EL279" s="5"/>
      <c r="EM279" s="2"/>
      <c r="EN279" s="2"/>
      <c r="EO279" s="2"/>
      <c r="EP279" s="2"/>
      <c r="EQ279" s="2"/>
      <c r="ES279" s="796"/>
      <c r="EU279" s="290" t="e">
        <f>SUM(DO279:EK279)+BI279+SUMIF(#REF!,1,AS279:AX279)</f>
        <v>#REF!</v>
      </c>
      <c r="EV279" s="290" t="e">
        <f>SUM(DO279:EK279)+SUMIF(#REF!,1,AS279:AX279)+SUMIF(#REF!,1,BC279:BH279)+IF(IDENT!$R$19="NON",SUM('3-SA'!BA279:BB279),0)+IF(IDENT!$R$20="NON",SUM('3-SA'!CA279:CB279,'3-SA'!DA279:DL279),0)+IF(IDENT!$R$21="NON",SUM('3-SA'!BM279:BZ279),0)</f>
        <v>#REF!</v>
      </c>
    </row>
    <row r="280" spans="1:152" ht="20.399999999999999" x14ac:dyDescent="0.25">
      <c r="A280" s="46"/>
      <c r="B280" s="263" t="s">
        <v>1648</v>
      </c>
      <c r="C280" s="263" t="s">
        <v>2661</v>
      </c>
      <c r="D280" s="132" t="s">
        <v>2572</v>
      </c>
      <c r="E280" s="40" t="s">
        <v>1266</v>
      </c>
      <c r="F280" s="12"/>
      <c r="G280" s="12"/>
      <c r="H280" s="454"/>
      <c r="I280" s="2"/>
      <c r="J280" s="2"/>
      <c r="K280" s="1"/>
      <c r="L280" s="1"/>
      <c r="M280" s="1"/>
      <c r="N280" s="1"/>
      <c r="O280" s="1"/>
      <c r="P280" s="2"/>
      <c r="Q280" s="2"/>
      <c r="R280" s="2"/>
      <c r="S280" s="2"/>
      <c r="T280" s="2"/>
      <c r="U280" s="2"/>
      <c r="V280" s="2"/>
      <c r="W280" s="2"/>
      <c r="X280" s="2"/>
      <c r="Y280" s="2"/>
      <c r="Z280" s="2"/>
      <c r="AA280" s="2"/>
      <c r="AB280" s="2"/>
      <c r="AC280" s="2"/>
      <c r="AD280" s="2"/>
      <c r="AE280" s="2"/>
      <c r="AF280" s="2"/>
      <c r="AG280" s="1"/>
      <c r="AH280" s="1"/>
      <c r="AI280" s="1"/>
      <c r="AJ280" s="1"/>
      <c r="AK280" s="1"/>
      <c r="AL280" s="1"/>
      <c r="AM280" s="86"/>
      <c r="AN280" s="1"/>
      <c r="AO280" s="1"/>
      <c r="AP280" s="2"/>
      <c r="AQ280" s="2"/>
      <c r="AR280" s="5"/>
      <c r="AS280" s="27"/>
      <c r="AT280" s="5"/>
      <c r="AU280" s="27"/>
      <c r="AV280" s="5"/>
      <c r="AW280" s="27"/>
      <c r="AX280" s="5"/>
      <c r="AY280" s="27"/>
      <c r="AZ280" s="5"/>
      <c r="BA280" s="1"/>
      <c r="BB280" s="5"/>
      <c r="BC280" s="47"/>
      <c r="BD280" s="5"/>
      <c r="BE280" s="1"/>
      <c r="BF280" s="5"/>
      <c r="BG280" s="1"/>
      <c r="BH280" s="5"/>
      <c r="BI280" s="1"/>
      <c r="BJ280" s="5"/>
      <c r="BK280" s="1"/>
      <c r="BL280" s="5"/>
      <c r="BM280" s="1"/>
      <c r="BN280" s="5"/>
      <c r="BO280" s="2"/>
      <c r="BP280" s="5"/>
      <c r="BQ280" s="2"/>
      <c r="BR280" s="5"/>
      <c r="BS280" s="1"/>
      <c r="BT280" s="2"/>
      <c r="BU280" s="2"/>
      <c r="BV280" s="2"/>
      <c r="BW280" s="2"/>
      <c r="BX280" s="2"/>
      <c r="BY280" s="2"/>
      <c r="BZ280" s="5"/>
      <c r="CA280" s="1"/>
      <c r="CB280" s="5"/>
      <c r="CC280" s="1"/>
      <c r="CD280" s="5"/>
      <c r="CE280" s="1"/>
      <c r="CF280" s="5"/>
      <c r="CG280" s="1"/>
      <c r="CH280" s="5"/>
      <c r="CI280" s="1"/>
      <c r="CJ280" s="5"/>
      <c r="CK280" s="2"/>
      <c r="CL280" s="5"/>
      <c r="CM280" s="2"/>
      <c r="CN280" s="5"/>
      <c r="CO280" s="1"/>
      <c r="CP280" s="5"/>
      <c r="CQ280" s="2"/>
      <c r="CR280" s="5"/>
      <c r="CS280" s="1"/>
      <c r="CT280" s="5"/>
      <c r="CU280" s="1"/>
      <c r="CV280" s="5"/>
      <c r="CW280" s="1"/>
      <c r="CX280" s="5"/>
      <c r="CY280" s="2"/>
      <c r="CZ280" s="5"/>
      <c r="DA280" s="1"/>
      <c r="DB280" s="5"/>
      <c r="DC280" s="1"/>
      <c r="DD280" s="5"/>
      <c r="DE280" s="2"/>
      <c r="DF280" s="5"/>
      <c r="DG280" s="27"/>
      <c r="DH280" s="5"/>
      <c r="DI280" s="1"/>
      <c r="DJ280" s="5"/>
      <c r="DK280" s="47"/>
      <c r="DL280" s="5"/>
      <c r="DM280" s="47"/>
      <c r="DN280" s="5"/>
      <c r="DO280" s="1"/>
      <c r="DP280" s="1"/>
      <c r="DQ280" s="1"/>
      <c r="DR280" s="1"/>
      <c r="DS280" s="1"/>
      <c r="DT280" s="5"/>
      <c r="DU280" s="1"/>
      <c r="DV280" s="1"/>
      <c r="DW280" s="1"/>
      <c r="DX280" s="1"/>
      <c r="DY280" s="1"/>
      <c r="DZ280" s="5"/>
      <c r="EA280" s="1"/>
      <c r="EB280" s="1"/>
      <c r="EC280" s="1"/>
      <c r="ED280" s="1"/>
      <c r="EE280" s="1"/>
      <c r="EF280" s="1"/>
      <c r="EG280" s="1"/>
      <c r="EH280" s="1"/>
      <c r="EI280" s="1"/>
      <c r="EJ280" s="1"/>
      <c r="EK280" s="1"/>
      <c r="EL280" s="5"/>
      <c r="EM280" s="1"/>
      <c r="EN280" s="2"/>
      <c r="EO280" s="2"/>
      <c r="EP280" s="2"/>
      <c r="EQ280" s="2"/>
      <c r="ES280" s="796"/>
      <c r="EU280" s="290" t="e">
        <f>SUM(DO280:EK280)+BI280+SUMIF(#REF!,1,AS280:AX280)</f>
        <v>#REF!</v>
      </c>
      <c r="EV280" s="290" t="e">
        <f>SUM(DO280:EK280)+SUMIF(#REF!,1,AS280:AX280)+SUMIF(#REF!,1,BC280:BH280)+IF(IDENT!$R$19="NON",SUM('3-SA'!BA280:BB280),0)+IF(IDENT!$R$20="NON",SUM('3-SA'!CA280:CB280,'3-SA'!DA280:DL280),0)+IF(IDENT!$R$21="NON",SUM('3-SA'!BM280:BZ280),0)</f>
        <v>#REF!</v>
      </c>
    </row>
    <row r="281" spans="1:152" ht="20.399999999999999" x14ac:dyDescent="0.25">
      <c r="A281" s="46"/>
      <c r="B281" s="263" t="s">
        <v>2661</v>
      </c>
      <c r="C281" s="263" t="s">
        <v>2661</v>
      </c>
      <c r="D281" s="132" t="s">
        <v>2065</v>
      </c>
      <c r="E281" s="40" t="s">
        <v>24</v>
      </c>
      <c r="F281" s="12"/>
      <c r="G281" s="12"/>
      <c r="H281" s="454"/>
      <c r="I281" s="1"/>
      <c r="J281" s="1"/>
      <c r="K281" s="1"/>
      <c r="L281" s="1"/>
      <c r="M281" s="1"/>
      <c r="N281" s="1"/>
      <c r="O281" s="1"/>
      <c r="P281" s="1"/>
      <c r="Q281" s="1"/>
      <c r="R281" s="1"/>
      <c r="S281" s="1"/>
      <c r="T281" s="1"/>
      <c r="U281" s="1"/>
      <c r="V281" s="1"/>
      <c r="W281" s="511"/>
      <c r="X281" s="1"/>
      <c r="Y281" s="1"/>
      <c r="Z281" s="1"/>
      <c r="AA281" s="1"/>
      <c r="AB281" s="1"/>
      <c r="AC281" s="1"/>
      <c r="AD281" s="2"/>
      <c r="AE281" s="1"/>
      <c r="AF281" s="1"/>
      <c r="AG281" s="1"/>
      <c r="AH281" s="2"/>
      <c r="AI281" s="2"/>
      <c r="AJ281" s="2"/>
      <c r="AK281" s="2"/>
      <c r="AL281" s="2"/>
      <c r="AM281" s="2"/>
      <c r="AN281" s="2"/>
      <c r="AO281" s="2"/>
      <c r="AP281" s="2"/>
      <c r="AQ281" s="1"/>
      <c r="AR281" s="5"/>
      <c r="AS281" s="21"/>
      <c r="AT281" s="5"/>
      <c r="AU281" s="21"/>
      <c r="AV281" s="5"/>
      <c r="AW281" s="21"/>
      <c r="AX281" s="5"/>
      <c r="AY281" s="21"/>
      <c r="AZ281" s="5"/>
      <c r="BA281" s="2"/>
      <c r="BB281" s="5"/>
      <c r="BC281" s="35"/>
      <c r="BD281" s="5"/>
      <c r="BE281" s="2"/>
      <c r="BF281" s="5"/>
      <c r="BG281" s="2"/>
      <c r="BH281" s="5"/>
      <c r="BI281" s="2"/>
      <c r="BJ281" s="5"/>
      <c r="BK281" s="2"/>
      <c r="BL281" s="5"/>
      <c r="BM281" s="2"/>
      <c r="BN281" s="5"/>
      <c r="BO281" s="2"/>
      <c r="BP281" s="5"/>
      <c r="BQ281" s="2"/>
      <c r="BR281" s="5"/>
      <c r="BS281" s="2"/>
      <c r="BT281" s="2"/>
      <c r="BU281" s="2"/>
      <c r="BV281" s="2"/>
      <c r="BW281" s="2"/>
      <c r="BX281" s="2"/>
      <c r="BY281" s="2"/>
      <c r="BZ281" s="5"/>
      <c r="CA281" s="2"/>
      <c r="CB281" s="5"/>
      <c r="CC281" s="2"/>
      <c r="CD281" s="5"/>
      <c r="CE281" s="2"/>
      <c r="CF281" s="5"/>
      <c r="CG281" s="2"/>
      <c r="CH281" s="5"/>
      <c r="CI281" s="1"/>
      <c r="CJ281" s="5"/>
      <c r="CK281" s="2"/>
      <c r="CL281" s="5"/>
      <c r="CM281" s="2"/>
      <c r="CN281" s="5"/>
      <c r="CO281" s="1"/>
      <c r="CP281" s="5"/>
      <c r="CQ281" s="2"/>
      <c r="CR281" s="5"/>
      <c r="CS281" s="2"/>
      <c r="CT281" s="5"/>
      <c r="CU281" s="1"/>
      <c r="CV281" s="5"/>
      <c r="CW281" s="2"/>
      <c r="CX281" s="5"/>
      <c r="CY281" s="2"/>
      <c r="CZ281" s="5"/>
      <c r="DA281" s="2"/>
      <c r="DB281" s="5"/>
      <c r="DC281" s="6"/>
      <c r="DD281" s="5"/>
      <c r="DE281" s="2"/>
      <c r="DF281" s="5"/>
      <c r="DG281" s="21"/>
      <c r="DH281" s="5"/>
      <c r="DI281" s="2"/>
      <c r="DJ281" s="5"/>
      <c r="DK281" s="35"/>
      <c r="DL281" s="5"/>
      <c r="DM281" s="35"/>
      <c r="DN281" s="5"/>
      <c r="DO281" s="2"/>
      <c r="DP281" s="2"/>
      <c r="DQ281" s="2"/>
      <c r="DR281" s="2"/>
      <c r="DS281" s="1"/>
      <c r="DT281" s="5"/>
      <c r="DU281" s="2"/>
      <c r="DV281" s="2"/>
      <c r="DW281" s="2"/>
      <c r="DX281" s="2"/>
      <c r="DY281" s="2"/>
      <c r="DZ281" s="5"/>
      <c r="EA281" s="2"/>
      <c r="EB281" s="2"/>
      <c r="EC281" s="2"/>
      <c r="ED281" s="2"/>
      <c r="EE281" s="2"/>
      <c r="EF281" s="2"/>
      <c r="EG281" s="2"/>
      <c r="EH281" s="2"/>
      <c r="EI281" s="2"/>
      <c r="EJ281" s="2"/>
      <c r="EK281" s="2"/>
      <c r="EL281" s="5"/>
      <c r="EM281" s="1"/>
      <c r="EN281" s="2"/>
      <c r="EO281" s="2"/>
      <c r="EP281" s="2"/>
      <c r="EQ281" s="2"/>
      <c r="ES281" s="796"/>
      <c r="EU281" s="290" t="e">
        <f>SUM(DO281:EK281)+BI281+SUMIF(#REF!,1,AS281:AX281)</f>
        <v>#REF!</v>
      </c>
      <c r="EV281" s="290" t="e">
        <f>SUM(DO281:EK281)+SUMIF(#REF!,1,AS281:AX281)+SUMIF(#REF!,1,BC281:BH281)+IF(IDENT!$R$19="NON",SUM('3-SA'!BA281:BB281),0)+IF(IDENT!$R$20="NON",SUM('3-SA'!CA281:CB281,'3-SA'!DA281:DL281),0)+IF(IDENT!$R$21="NON",SUM('3-SA'!BM281:BZ281),0)</f>
        <v>#REF!</v>
      </c>
    </row>
    <row r="282" spans="1:152" ht="20.399999999999999" x14ac:dyDescent="0.25">
      <c r="A282" s="46">
        <v>0</v>
      </c>
      <c r="B282" s="263"/>
      <c r="C282" s="263"/>
      <c r="D282" s="286" t="s">
        <v>1451</v>
      </c>
      <c r="E282" s="143" t="s">
        <v>828</v>
      </c>
      <c r="F282" s="12"/>
      <c r="G282" s="12"/>
      <c r="H282" s="454"/>
      <c r="I282" s="1"/>
      <c r="J282" s="1"/>
      <c r="K282" s="1"/>
      <c r="L282" s="1"/>
      <c r="M282" s="1"/>
      <c r="N282" s="1"/>
      <c r="O282" s="1"/>
      <c r="P282" s="1"/>
      <c r="Q282" s="1"/>
      <c r="R282" s="1"/>
      <c r="S282" s="1"/>
      <c r="T282" s="1"/>
      <c r="U282" s="1"/>
      <c r="V282" s="1"/>
      <c r="W282" s="511"/>
      <c r="X282" s="1"/>
      <c r="Y282" s="1"/>
      <c r="Z282" s="1"/>
      <c r="AA282" s="1"/>
      <c r="AB282" s="1"/>
      <c r="AC282" s="1"/>
      <c r="AD282" s="2"/>
      <c r="AE282" s="1"/>
      <c r="AF282" s="1"/>
      <c r="AG282" s="1"/>
      <c r="AH282" s="2"/>
      <c r="AI282" s="2"/>
      <c r="AJ282" s="2"/>
      <c r="AK282" s="2"/>
      <c r="AL282" s="2"/>
      <c r="AM282" s="2"/>
      <c r="AN282" s="2"/>
      <c r="AO282" s="2"/>
      <c r="AP282" s="2"/>
      <c r="AQ282" s="1"/>
      <c r="AR282" s="7"/>
      <c r="AS282" s="2"/>
      <c r="AT282" s="7"/>
      <c r="AU282" s="2"/>
      <c r="AV282" s="7"/>
      <c r="AW282" s="2"/>
      <c r="AX282" s="7"/>
      <c r="AY282" s="2"/>
      <c r="AZ282" s="7"/>
      <c r="BA282" s="2"/>
      <c r="BB282" s="7"/>
      <c r="BC282" s="2"/>
      <c r="BD282" s="7"/>
      <c r="BE282" s="1"/>
      <c r="BF282" s="7"/>
      <c r="BG282" s="1"/>
      <c r="BH282" s="7"/>
      <c r="BI282" s="1"/>
      <c r="BJ282" s="7"/>
      <c r="BK282" s="2"/>
      <c r="BL282" s="7"/>
      <c r="BM282" s="1"/>
      <c r="BN282" s="7"/>
      <c r="BO282" s="2"/>
      <c r="BP282" s="7"/>
      <c r="BQ282" s="2"/>
      <c r="BR282" s="7"/>
      <c r="BS282" s="2"/>
      <c r="BT282" s="2"/>
      <c r="BU282" s="2"/>
      <c r="BV282" s="2"/>
      <c r="BW282" s="2"/>
      <c r="BX282" s="2"/>
      <c r="BY282" s="1"/>
      <c r="BZ282" s="7"/>
      <c r="CA282" s="2"/>
      <c r="CB282" s="7"/>
      <c r="CC282" s="2"/>
      <c r="CD282" s="7"/>
      <c r="CE282" s="2"/>
      <c r="CF282" s="7"/>
      <c r="CG282" s="2"/>
      <c r="CH282" s="7"/>
      <c r="CI282" s="1"/>
      <c r="CJ282" s="7"/>
      <c r="CK282" s="2"/>
      <c r="CL282" s="7"/>
      <c r="CM282" s="2"/>
      <c r="CN282" s="7"/>
      <c r="CO282" s="1"/>
      <c r="CP282" s="7"/>
      <c r="CQ282" s="2"/>
      <c r="CR282" s="7"/>
      <c r="CS282" s="2"/>
      <c r="CT282" s="7"/>
      <c r="CU282" s="2"/>
      <c r="CV282" s="7"/>
      <c r="CW282" s="2"/>
      <c r="CX282" s="7"/>
      <c r="CY282" s="2"/>
      <c r="CZ282" s="7"/>
      <c r="DA282" s="2"/>
      <c r="DB282" s="7"/>
      <c r="DC282" s="1"/>
      <c r="DD282" s="7"/>
      <c r="DE282" s="2"/>
      <c r="DF282" s="7"/>
      <c r="DG282" s="2"/>
      <c r="DH282" s="7"/>
      <c r="DI282" s="2"/>
      <c r="DJ282" s="7"/>
      <c r="DK282" s="2"/>
      <c r="DL282" s="7"/>
      <c r="DM282" s="2"/>
      <c r="DN282" s="7"/>
      <c r="DO282" s="2"/>
      <c r="DP282" s="2"/>
      <c r="DQ282" s="2"/>
      <c r="DR282" s="2"/>
      <c r="DS282" s="1"/>
      <c r="DT282" s="7"/>
      <c r="DU282" s="2"/>
      <c r="DV282" s="1"/>
      <c r="DW282" s="2"/>
      <c r="DX282" s="1"/>
      <c r="DY282" s="1"/>
      <c r="DZ282" s="7"/>
      <c r="EA282" s="1"/>
      <c r="EB282" s="2"/>
      <c r="EC282" s="2"/>
      <c r="ED282" s="2"/>
      <c r="EE282" s="2"/>
      <c r="EF282" s="2"/>
      <c r="EG282" s="2"/>
      <c r="EH282" s="2"/>
      <c r="EI282" s="2"/>
      <c r="EJ282" s="2"/>
      <c r="EK282" s="2"/>
      <c r="EL282" s="7"/>
      <c r="EM282" s="1"/>
      <c r="EN282" s="2"/>
      <c r="EO282" s="2"/>
      <c r="EP282" s="2"/>
      <c r="EQ282" s="2"/>
      <c r="ES282" s="796"/>
      <c r="EU282" s="290" t="e">
        <f>SUM(DO282:EK282)+BI282+SUMIF(#REF!,1,AS282:AX282)</f>
        <v>#REF!</v>
      </c>
      <c r="EV282" s="290" t="e">
        <f>SUM(DO282:EK282)+SUMIF(#REF!,1,AS282:AX282)+SUMIF(#REF!,1,BC282:BH282)+IF(IDENT!$R$19="NON",SUM('3-SA'!BA282:BB282),0)+IF(IDENT!$R$20="NON",SUM('3-SA'!CA282:CB282,'3-SA'!DA282:DL282),0)+IF(IDENT!$R$21="NON",SUM('3-SA'!BM282:BZ282),0)</f>
        <v>#REF!</v>
      </c>
    </row>
    <row r="283" spans="1:152" ht="20.399999999999999" x14ac:dyDescent="0.25">
      <c r="A283" s="46"/>
      <c r="B283" s="263" t="s">
        <v>2661</v>
      </c>
      <c r="C283" s="263" t="s">
        <v>2661</v>
      </c>
      <c r="D283" s="40">
        <v>6811281</v>
      </c>
      <c r="E283" s="40" t="s">
        <v>1650</v>
      </c>
      <c r="F283" s="12"/>
      <c r="G283" s="12"/>
      <c r="H283" s="454"/>
      <c r="I283" s="1"/>
      <c r="J283" s="1"/>
      <c r="K283" s="1"/>
      <c r="L283" s="1"/>
      <c r="M283" s="1"/>
      <c r="N283" s="1"/>
      <c r="O283" s="1"/>
      <c r="P283" s="1"/>
      <c r="Q283" s="1"/>
      <c r="R283" s="1"/>
      <c r="S283" s="1"/>
      <c r="T283" s="1"/>
      <c r="U283" s="1"/>
      <c r="V283" s="1"/>
      <c r="W283" s="511"/>
      <c r="X283" s="1"/>
      <c r="Y283" s="1"/>
      <c r="Z283" s="1"/>
      <c r="AA283" s="1"/>
      <c r="AB283" s="1"/>
      <c r="AC283" s="1"/>
      <c r="AD283" s="2"/>
      <c r="AE283" s="1"/>
      <c r="AF283" s="1"/>
      <c r="AG283" s="1"/>
      <c r="AH283" s="2"/>
      <c r="AI283" s="2"/>
      <c r="AJ283" s="2"/>
      <c r="AK283" s="2"/>
      <c r="AL283" s="2"/>
      <c r="AM283" s="2"/>
      <c r="AN283" s="2"/>
      <c r="AO283" s="2"/>
      <c r="AP283" s="2"/>
      <c r="AQ283" s="2"/>
      <c r="AR283" s="5"/>
      <c r="AS283" s="21"/>
      <c r="AT283" s="5"/>
      <c r="AU283" s="21"/>
      <c r="AV283" s="5"/>
      <c r="AW283" s="21"/>
      <c r="AX283" s="5"/>
      <c r="AY283" s="21"/>
      <c r="AZ283" s="5"/>
      <c r="BA283" s="2"/>
      <c r="BB283" s="5"/>
      <c r="BC283" s="35"/>
      <c r="BD283" s="5"/>
      <c r="BE283" s="2"/>
      <c r="BF283" s="5"/>
      <c r="BG283" s="2"/>
      <c r="BH283" s="5"/>
      <c r="BI283" s="2"/>
      <c r="BJ283" s="5"/>
      <c r="BK283" s="2"/>
      <c r="BL283" s="5"/>
      <c r="BM283" s="2"/>
      <c r="BN283" s="5"/>
      <c r="BO283" s="2"/>
      <c r="BP283" s="5"/>
      <c r="BQ283" s="2"/>
      <c r="BR283" s="5"/>
      <c r="BS283" s="2"/>
      <c r="BT283" s="2"/>
      <c r="BU283" s="2"/>
      <c r="BV283" s="2"/>
      <c r="BW283" s="2"/>
      <c r="BX283" s="2"/>
      <c r="BY283" s="2"/>
      <c r="BZ283" s="5"/>
      <c r="CA283" s="2"/>
      <c r="CB283" s="5"/>
      <c r="CC283" s="2"/>
      <c r="CD283" s="5"/>
      <c r="CE283" s="2"/>
      <c r="CF283" s="5"/>
      <c r="CG283" s="2"/>
      <c r="CH283" s="5"/>
      <c r="CI283" s="1"/>
      <c r="CJ283" s="5"/>
      <c r="CK283" s="2"/>
      <c r="CL283" s="5"/>
      <c r="CM283" s="2"/>
      <c r="CN283" s="5"/>
      <c r="CO283" s="1"/>
      <c r="CP283" s="5"/>
      <c r="CQ283" s="2"/>
      <c r="CR283" s="5"/>
      <c r="CS283" s="2"/>
      <c r="CT283" s="5"/>
      <c r="CU283" s="1"/>
      <c r="CV283" s="5"/>
      <c r="CW283" s="2"/>
      <c r="CX283" s="5"/>
      <c r="CY283" s="2"/>
      <c r="CZ283" s="5"/>
      <c r="DA283" s="2"/>
      <c r="DB283" s="5"/>
      <c r="DC283" s="6"/>
      <c r="DD283" s="5"/>
      <c r="DE283" s="2"/>
      <c r="DF283" s="5"/>
      <c r="DG283" s="21"/>
      <c r="DH283" s="5"/>
      <c r="DI283" s="2"/>
      <c r="DJ283" s="5"/>
      <c r="DK283" s="35"/>
      <c r="DL283" s="5"/>
      <c r="DM283" s="35"/>
      <c r="DN283" s="5"/>
      <c r="DO283" s="2"/>
      <c r="DP283" s="2"/>
      <c r="DQ283" s="2"/>
      <c r="DR283" s="2"/>
      <c r="DS283" s="1"/>
      <c r="DT283" s="5"/>
      <c r="DU283" s="2"/>
      <c r="DV283" s="2"/>
      <c r="DW283" s="2"/>
      <c r="DX283" s="2"/>
      <c r="DY283" s="2"/>
      <c r="DZ283" s="5"/>
      <c r="EA283" s="2"/>
      <c r="EB283" s="2"/>
      <c r="EC283" s="2"/>
      <c r="ED283" s="2"/>
      <c r="EE283" s="2"/>
      <c r="EF283" s="2"/>
      <c r="EG283" s="2"/>
      <c r="EH283" s="2"/>
      <c r="EI283" s="2"/>
      <c r="EJ283" s="2"/>
      <c r="EK283" s="2"/>
      <c r="EL283" s="5"/>
      <c r="EM283" s="1"/>
      <c r="EN283" s="2"/>
      <c r="EO283" s="2"/>
      <c r="EP283" s="2"/>
      <c r="EQ283" s="2"/>
      <c r="ES283" s="796"/>
      <c r="EU283" s="290" t="e">
        <f>SUM(DO283:EK283)+BI283+SUMIF(#REF!,1,AS283:AX283)</f>
        <v>#REF!</v>
      </c>
      <c r="EV283" s="290" t="e">
        <f>SUM(DO283:EK283)+SUMIF(#REF!,1,AS283:AX283)+SUMIF(#REF!,1,BC283:BH283)+IF(IDENT!$R$19="NON",SUM('3-SA'!BA283:BB283),0)+IF(IDENT!$R$20="NON",SUM('3-SA'!CA283:CB283,'3-SA'!DA283:DL283),0)+IF(IDENT!$R$21="NON",SUM('3-SA'!BM283:BZ283),0)</f>
        <v>#REF!</v>
      </c>
    </row>
    <row r="284" spans="1:152" ht="20.399999999999999" x14ac:dyDescent="0.25">
      <c r="A284" s="46">
        <v>0</v>
      </c>
      <c r="B284" s="263"/>
      <c r="C284" s="263"/>
      <c r="D284" s="143" t="s">
        <v>2305</v>
      </c>
      <c r="E284" s="143" t="s">
        <v>302</v>
      </c>
      <c r="F284" s="12"/>
      <c r="G284" s="12"/>
      <c r="H284" s="454"/>
      <c r="I284" s="1"/>
      <c r="J284" s="1"/>
      <c r="K284" s="1"/>
      <c r="L284" s="1"/>
      <c r="M284" s="1"/>
      <c r="N284" s="1"/>
      <c r="O284" s="1"/>
      <c r="P284" s="1"/>
      <c r="Q284" s="1"/>
      <c r="R284" s="1"/>
      <c r="S284" s="1"/>
      <c r="T284" s="1"/>
      <c r="U284" s="1"/>
      <c r="V284" s="1"/>
      <c r="W284" s="511"/>
      <c r="X284" s="1"/>
      <c r="Y284" s="1"/>
      <c r="Z284" s="1"/>
      <c r="AA284" s="1"/>
      <c r="AB284" s="1"/>
      <c r="AC284" s="1"/>
      <c r="AD284" s="2"/>
      <c r="AE284" s="1"/>
      <c r="AF284" s="1"/>
      <c r="AG284" s="1"/>
      <c r="AH284" s="2"/>
      <c r="AI284" s="2"/>
      <c r="AJ284" s="2"/>
      <c r="AK284" s="2"/>
      <c r="AL284" s="2"/>
      <c r="AM284" s="2"/>
      <c r="AN284" s="2"/>
      <c r="AO284" s="2"/>
      <c r="AP284" s="2"/>
      <c r="AQ284" s="2"/>
      <c r="AR284" s="7"/>
      <c r="AS284" s="2"/>
      <c r="AT284" s="7"/>
      <c r="AU284" s="2"/>
      <c r="AV284" s="7"/>
      <c r="AW284" s="2"/>
      <c r="AX284" s="7"/>
      <c r="AY284" s="2"/>
      <c r="AZ284" s="7"/>
      <c r="BA284" s="2"/>
      <c r="BB284" s="7"/>
      <c r="BC284" s="2"/>
      <c r="BD284" s="7"/>
      <c r="BE284" s="1"/>
      <c r="BF284" s="7"/>
      <c r="BG284" s="1"/>
      <c r="BH284" s="7"/>
      <c r="BI284" s="1"/>
      <c r="BJ284" s="7"/>
      <c r="BK284" s="2"/>
      <c r="BL284" s="7"/>
      <c r="BM284" s="2"/>
      <c r="BN284" s="7"/>
      <c r="BO284" s="2"/>
      <c r="BP284" s="7"/>
      <c r="BQ284" s="2"/>
      <c r="BR284" s="7"/>
      <c r="BS284" s="2"/>
      <c r="BT284" s="2"/>
      <c r="BU284" s="2"/>
      <c r="BV284" s="2"/>
      <c r="BW284" s="2"/>
      <c r="BX284" s="2"/>
      <c r="BY284" s="2"/>
      <c r="BZ284" s="7"/>
      <c r="CA284" s="2"/>
      <c r="CB284" s="7"/>
      <c r="CC284" s="2"/>
      <c r="CD284" s="7"/>
      <c r="CE284" s="2"/>
      <c r="CF284" s="7"/>
      <c r="CG284" s="2"/>
      <c r="CH284" s="7"/>
      <c r="CI284" s="1"/>
      <c r="CJ284" s="7"/>
      <c r="CK284" s="2"/>
      <c r="CL284" s="7"/>
      <c r="CM284" s="2"/>
      <c r="CN284" s="7"/>
      <c r="CO284" s="1"/>
      <c r="CP284" s="7"/>
      <c r="CQ284" s="2"/>
      <c r="CR284" s="7"/>
      <c r="CS284" s="2"/>
      <c r="CT284" s="7"/>
      <c r="CU284" s="2"/>
      <c r="CV284" s="7"/>
      <c r="CW284" s="2"/>
      <c r="CX284" s="7"/>
      <c r="CY284" s="2"/>
      <c r="CZ284" s="7"/>
      <c r="DA284" s="2"/>
      <c r="DB284" s="7"/>
      <c r="DC284" s="1"/>
      <c r="DD284" s="7"/>
      <c r="DE284" s="2"/>
      <c r="DF284" s="7"/>
      <c r="DG284" s="2"/>
      <c r="DH284" s="7"/>
      <c r="DI284" s="2"/>
      <c r="DJ284" s="7"/>
      <c r="DK284" s="2"/>
      <c r="DL284" s="7"/>
      <c r="DM284" s="2"/>
      <c r="DN284" s="7"/>
      <c r="DO284" s="2"/>
      <c r="DP284" s="2"/>
      <c r="DQ284" s="2"/>
      <c r="DR284" s="2"/>
      <c r="DS284" s="1"/>
      <c r="DT284" s="7"/>
      <c r="DU284" s="2"/>
      <c r="DV284" s="1"/>
      <c r="DW284" s="2"/>
      <c r="DX284" s="1"/>
      <c r="DY284" s="1"/>
      <c r="DZ284" s="7"/>
      <c r="EA284" s="2"/>
      <c r="EB284" s="2"/>
      <c r="EC284" s="2"/>
      <c r="ED284" s="2"/>
      <c r="EE284" s="2"/>
      <c r="EF284" s="2"/>
      <c r="EG284" s="2"/>
      <c r="EH284" s="2"/>
      <c r="EI284" s="2"/>
      <c r="EJ284" s="2"/>
      <c r="EK284" s="2"/>
      <c r="EL284" s="7"/>
      <c r="EM284" s="1"/>
      <c r="EN284" s="2"/>
      <c r="EO284" s="2"/>
      <c r="EP284" s="2"/>
      <c r="EQ284" s="2"/>
      <c r="ES284" s="796"/>
      <c r="EU284" s="290" t="e">
        <f>SUM(DO284:EK284)+BI284+SUMIF(#REF!,1,AS284:AX284)</f>
        <v>#REF!</v>
      </c>
      <c r="EV284" s="290" t="e">
        <f>SUM(DO284:EK284)+SUMIF(#REF!,1,AS284:AX284)+SUMIF(#REF!,1,BC284:BH284)+IF(IDENT!$R$19="NON",SUM('3-SA'!BA284:BB284),0)+IF(IDENT!$R$20="NON",SUM('3-SA'!CA284:CB284,'3-SA'!DA284:DL284),0)+IF(IDENT!$R$21="NON",SUM('3-SA'!BM284:BZ284),0)</f>
        <v>#REF!</v>
      </c>
    </row>
    <row r="285" spans="1:152" x14ac:dyDescent="0.25">
      <c r="A285" s="46"/>
      <c r="B285" s="263" t="s">
        <v>1648</v>
      </c>
      <c r="C285" s="263" t="s">
        <v>2661</v>
      </c>
      <c r="D285" s="40">
        <v>6811282</v>
      </c>
      <c r="E285" s="40" t="s">
        <v>329</v>
      </c>
      <c r="F285" s="12"/>
      <c r="G285" s="12"/>
      <c r="H285" s="454"/>
      <c r="I285" s="2"/>
      <c r="J285" s="2"/>
      <c r="K285" s="1"/>
      <c r="L285" s="1"/>
      <c r="M285" s="2"/>
      <c r="N285" s="2"/>
      <c r="O285" s="1"/>
      <c r="P285" s="2"/>
      <c r="Q285" s="2"/>
      <c r="R285" s="2"/>
      <c r="S285" s="2"/>
      <c r="T285" s="2"/>
      <c r="U285" s="2"/>
      <c r="V285" s="1"/>
      <c r="W285" s="2"/>
      <c r="X285" s="2"/>
      <c r="Y285" s="2"/>
      <c r="Z285" s="2"/>
      <c r="AA285" s="2"/>
      <c r="AB285" s="2"/>
      <c r="AC285" s="2"/>
      <c r="AD285" s="2"/>
      <c r="AE285" s="1"/>
      <c r="AF285" s="2"/>
      <c r="AG285" s="1"/>
      <c r="AH285" s="2"/>
      <c r="AI285" s="2"/>
      <c r="AJ285" s="2"/>
      <c r="AK285" s="2"/>
      <c r="AL285" s="2"/>
      <c r="AM285" s="2"/>
      <c r="AN285" s="2"/>
      <c r="AO285" s="2"/>
      <c r="AP285" s="2"/>
      <c r="AQ285" s="2"/>
      <c r="AR285" s="5"/>
      <c r="AS285" s="21"/>
      <c r="AT285" s="5"/>
      <c r="AU285" s="21"/>
      <c r="AV285" s="5"/>
      <c r="AW285" s="21"/>
      <c r="AX285" s="5"/>
      <c r="AY285" s="21"/>
      <c r="AZ285" s="5"/>
      <c r="BA285" s="2"/>
      <c r="BB285" s="5"/>
      <c r="BC285" s="35"/>
      <c r="BD285" s="5"/>
      <c r="BE285" s="2"/>
      <c r="BF285" s="5"/>
      <c r="BG285" s="2"/>
      <c r="BH285" s="5"/>
      <c r="BI285" s="2"/>
      <c r="BJ285" s="5"/>
      <c r="BK285" s="2"/>
      <c r="BL285" s="5"/>
      <c r="BM285" s="1"/>
      <c r="BN285" s="5"/>
      <c r="BO285" s="2"/>
      <c r="BP285" s="5"/>
      <c r="BQ285" s="1"/>
      <c r="BR285" s="5"/>
      <c r="BS285" s="2"/>
      <c r="BT285" s="2"/>
      <c r="BU285" s="2"/>
      <c r="BV285" s="2"/>
      <c r="BW285" s="2"/>
      <c r="BX285" s="2"/>
      <c r="BY285" s="1"/>
      <c r="BZ285" s="5"/>
      <c r="CA285" s="2"/>
      <c r="CB285" s="5"/>
      <c r="CC285" s="2"/>
      <c r="CD285" s="5"/>
      <c r="CE285" s="2"/>
      <c r="CF285" s="5"/>
      <c r="CG285" s="2"/>
      <c r="CH285" s="5"/>
      <c r="CI285" s="1"/>
      <c r="CJ285" s="5"/>
      <c r="CK285" s="2"/>
      <c r="CL285" s="5"/>
      <c r="CM285" s="2"/>
      <c r="CN285" s="5"/>
      <c r="CO285" s="1"/>
      <c r="CP285" s="5"/>
      <c r="CQ285" s="2"/>
      <c r="CR285" s="5"/>
      <c r="CS285" s="1"/>
      <c r="CT285" s="5"/>
      <c r="CU285" s="1"/>
      <c r="CV285" s="5"/>
      <c r="CW285" s="2"/>
      <c r="CX285" s="5"/>
      <c r="CY285" s="2"/>
      <c r="CZ285" s="5"/>
      <c r="DA285" s="2"/>
      <c r="DB285" s="5"/>
      <c r="DC285" s="2"/>
      <c r="DD285" s="5"/>
      <c r="DE285" s="2"/>
      <c r="DF285" s="5"/>
      <c r="DG285" s="21"/>
      <c r="DH285" s="5"/>
      <c r="DI285" s="2"/>
      <c r="DJ285" s="5"/>
      <c r="DK285" s="35"/>
      <c r="DL285" s="5"/>
      <c r="DM285" s="1"/>
      <c r="DN285" s="5"/>
      <c r="DO285" s="2"/>
      <c r="DP285" s="2"/>
      <c r="DQ285" s="2"/>
      <c r="DR285" s="2"/>
      <c r="DS285" s="1"/>
      <c r="DT285" s="5"/>
      <c r="DU285" s="2"/>
      <c r="DV285" s="2"/>
      <c r="DW285" s="1"/>
      <c r="DX285" s="2"/>
      <c r="DY285" s="2"/>
      <c r="DZ285" s="5"/>
      <c r="EA285" s="2"/>
      <c r="EB285" s="2"/>
      <c r="EC285" s="2"/>
      <c r="ED285" s="2"/>
      <c r="EE285" s="2"/>
      <c r="EF285" s="2"/>
      <c r="EG285" s="2"/>
      <c r="EH285" s="2"/>
      <c r="EI285" s="2"/>
      <c r="EJ285" s="2"/>
      <c r="EK285" s="2"/>
      <c r="EL285" s="5"/>
      <c r="EM285" s="1"/>
      <c r="EN285" s="2"/>
      <c r="EO285" s="2"/>
      <c r="EP285" s="2"/>
      <c r="EQ285" s="2"/>
      <c r="ES285" s="796"/>
      <c r="EU285" s="290" t="e">
        <f>SUM(DO285:EK285)+BI285+SUMIF(#REF!,1,AS285:AX285)</f>
        <v>#REF!</v>
      </c>
      <c r="EV285" s="290" t="e">
        <f>SUM(DO285:EK285)+SUMIF(#REF!,1,AS285:AX285)+SUMIF(#REF!,1,BC285:BH285)+IF(IDENT!$R$19="NON",SUM('3-SA'!BA285:BB285),0)+IF(IDENT!$R$20="NON",SUM('3-SA'!CA285:CB285,'3-SA'!DA285:DL285),0)+IF(IDENT!$R$21="NON",SUM('3-SA'!BM285:BZ285),0)</f>
        <v>#REF!</v>
      </c>
    </row>
    <row r="286" spans="1:152" ht="20.399999999999999" x14ac:dyDescent="0.25">
      <c r="A286" s="46">
        <v>0</v>
      </c>
      <c r="B286" s="263"/>
      <c r="C286" s="263"/>
      <c r="D286" s="286" t="s">
        <v>2133</v>
      </c>
      <c r="E286" s="143" t="s">
        <v>1783</v>
      </c>
      <c r="F286" s="12"/>
      <c r="G286" s="12"/>
      <c r="H286" s="454"/>
      <c r="I286" s="2"/>
      <c r="J286" s="2"/>
      <c r="K286" s="1"/>
      <c r="L286" s="1"/>
      <c r="M286" s="2"/>
      <c r="N286" s="2"/>
      <c r="O286" s="1"/>
      <c r="P286" s="2"/>
      <c r="Q286" s="2"/>
      <c r="R286" s="2"/>
      <c r="S286" s="2"/>
      <c r="T286" s="2"/>
      <c r="U286" s="2"/>
      <c r="V286" s="1"/>
      <c r="W286" s="2"/>
      <c r="X286" s="2"/>
      <c r="Y286" s="2"/>
      <c r="Z286" s="2"/>
      <c r="AA286" s="2"/>
      <c r="AB286" s="2"/>
      <c r="AC286" s="2"/>
      <c r="AD286" s="2"/>
      <c r="AE286" s="1"/>
      <c r="AF286" s="2"/>
      <c r="AG286" s="1"/>
      <c r="AH286" s="2"/>
      <c r="AI286" s="2"/>
      <c r="AJ286" s="2"/>
      <c r="AK286" s="2"/>
      <c r="AL286" s="2"/>
      <c r="AM286" s="2"/>
      <c r="AN286" s="2"/>
      <c r="AO286" s="2"/>
      <c r="AP286" s="2"/>
      <c r="AQ286" s="2"/>
      <c r="AR286" s="7"/>
      <c r="AS286" s="2"/>
      <c r="AT286" s="7"/>
      <c r="AU286" s="2"/>
      <c r="AV286" s="7"/>
      <c r="AW286" s="2"/>
      <c r="AX286" s="7"/>
      <c r="AY286" s="2"/>
      <c r="AZ286" s="7"/>
      <c r="BA286" s="2"/>
      <c r="BB286" s="7"/>
      <c r="BC286" s="2"/>
      <c r="BD286" s="7"/>
      <c r="BE286" s="1"/>
      <c r="BF286" s="7"/>
      <c r="BG286" s="2"/>
      <c r="BH286" s="7"/>
      <c r="BI286" s="1"/>
      <c r="BJ286" s="7"/>
      <c r="BK286" s="2"/>
      <c r="BL286" s="7"/>
      <c r="BM286" s="1"/>
      <c r="BN286" s="7"/>
      <c r="BO286" s="2"/>
      <c r="BP286" s="7"/>
      <c r="BQ286" s="1"/>
      <c r="BR286" s="7"/>
      <c r="BS286" s="2"/>
      <c r="BT286" s="2"/>
      <c r="BU286" s="2"/>
      <c r="BV286" s="2"/>
      <c r="BW286" s="2"/>
      <c r="BX286" s="2"/>
      <c r="BY286" s="1"/>
      <c r="BZ286" s="7"/>
      <c r="CA286" s="2"/>
      <c r="CB286" s="7"/>
      <c r="CC286" s="2"/>
      <c r="CD286" s="7"/>
      <c r="CE286" s="2"/>
      <c r="CF286" s="7"/>
      <c r="CG286" s="2"/>
      <c r="CH286" s="7"/>
      <c r="CI286" s="1"/>
      <c r="CJ286" s="7"/>
      <c r="CK286" s="2"/>
      <c r="CL286" s="7"/>
      <c r="CM286" s="2"/>
      <c r="CN286" s="7"/>
      <c r="CO286" s="1"/>
      <c r="CP286" s="7"/>
      <c r="CQ286" s="2"/>
      <c r="CR286" s="7"/>
      <c r="CS286" s="1"/>
      <c r="CT286" s="7"/>
      <c r="CU286" s="1"/>
      <c r="CV286" s="7"/>
      <c r="CW286" s="2"/>
      <c r="CX286" s="7"/>
      <c r="CY286" s="2"/>
      <c r="CZ286" s="7"/>
      <c r="DA286" s="2"/>
      <c r="DB286" s="7"/>
      <c r="DC286" s="2"/>
      <c r="DD286" s="7"/>
      <c r="DE286" s="2"/>
      <c r="DF286" s="7"/>
      <c r="DG286" s="2"/>
      <c r="DH286" s="7"/>
      <c r="DI286" s="2"/>
      <c r="DJ286" s="7"/>
      <c r="DK286" s="2"/>
      <c r="DL286" s="7"/>
      <c r="DM286" s="1"/>
      <c r="DN286" s="7"/>
      <c r="DO286" s="2"/>
      <c r="DP286" s="2"/>
      <c r="DQ286" s="2"/>
      <c r="DR286" s="2"/>
      <c r="DS286" s="1"/>
      <c r="DT286" s="7"/>
      <c r="DU286" s="2"/>
      <c r="DV286" s="2"/>
      <c r="DW286" s="1"/>
      <c r="DX286" s="1"/>
      <c r="DY286" s="1"/>
      <c r="DZ286" s="7"/>
      <c r="EA286" s="2"/>
      <c r="EB286" s="2"/>
      <c r="EC286" s="2"/>
      <c r="ED286" s="2"/>
      <c r="EE286" s="2"/>
      <c r="EF286" s="2"/>
      <c r="EG286" s="2"/>
      <c r="EH286" s="2"/>
      <c r="EI286" s="2"/>
      <c r="EJ286" s="2"/>
      <c r="EK286" s="2"/>
      <c r="EL286" s="7"/>
      <c r="EM286" s="1"/>
      <c r="EN286" s="2"/>
      <c r="EO286" s="2"/>
      <c r="EP286" s="2"/>
      <c r="EQ286" s="2"/>
      <c r="ES286" s="796"/>
      <c r="EU286" s="290" t="e">
        <f>SUM(DO286:EK286)+BI286+SUMIF(#REF!,1,AS286:AX286)</f>
        <v>#REF!</v>
      </c>
      <c r="EV286" s="290" t="e">
        <f>SUM(DO286:EK286)+SUMIF(#REF!,1,AS286:AX286)+SUMIF(#REF!,1,BC286:BH286)+IF(IDENT!$R$19="NON",SUM('3-SA'!BA286:BB286),0)+IF(IDENT!$R$20="NON",SUM('3-SA'!CA286:CB286,'3-SA'!DA286:DL286),0)+IF(IDENT!$R$21="NON",SUM('3-SA'!BM286:BZ286),0)</f>
        <v>#REF!</v>
      </c>
    </row>
    <row r="287" spans="1:152" x14ac:dyDescent="0.25">
      <c r="A287" s="46"/>
      <c r="B287" s="263" t="s">
        <v>1837</v>
      </c>
      <c r="C287" s="263" t="s">
        <v>2661</v>
      </c>
      <c r="D287" s="169">
        <v>68112831</v>
      </c>
      <c r="E287" s="169" t="s">
        <v>1825</v>
      </c>
      <c r="F287" s="12"/>
      <c r="G287" s="12"/>
      <c r="H287" s="454"/>
      <c r="I287" s="2"/>
      <c r="J287" s="2"/>
      <c r="K287" s="81" t="e">
        <f>IF(#REF!=1,$F$287-$O$287,0)</f>
        <v>#REF!</v>
      </c>
      <c r="L287" s="2"/>
      <c r="M287" s="2"/>
      <c r="N287" s="81" t="e">
        <f>IF(#REF!=1,$F$287-$O$287,0)</f>
        <v>#REF!</v>
      </c>
      <c r="O287" s="1"/>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5"/>
      <c r="AS287" s="21"/>
      <c r="AT287" s="5"/>
      <c r="AU287" s="21"/>
      <c r="AV287" s="5"/>
      <c r="AW287" s="2"/>
      <c r="AX287" s="5"/>
      <c r="AY287" s="21"/>
      <c r="AZ287" s="5"/>
      <c r="BA287" s="2"/>
      <c r="BB287" s="5"/>
      <c r="BC287" s="35"/>
      <c r="BD287" s="5"/>
      <c r="BE287" s="2"/>
      <c r="BF287" s="5"/>
      <c r="BG287" s="2"/>
      <c r="BH287" s="5"/>
      <c r="BI287" s="2"/>
      <c r="BJ287" s="5"/>
      <c r="BK287" s="2"/>
      <c r="BL287" s="5"/>
      <c r="BM287" s="2"/>
      <c r="BN287" s="5"/>
      <c r="BO287" s="2"/>
      <c r="BP287" s="5"/>
      <c r="BQ287" s="2"/>
      <c r="BR287" s="5"/>
      <c r="BS287" s="2"/>
      <c r="BT287" s="2"/>
      <c r="BU287" s="2"/>
      <c r="BV287" s="2"/>
      <c r="BW287" s="2"/>
      <c r="BX287" s="2"/>
      <c r="BY287" s="2"/>
      <c r="BZ287" s="5"/>
      <c r="CA287" s="2"/>
      <c r="CB287" s="5"/>
      <c r="CC287" s="2"/>
      <c r="CD287" s="5"/>
      <c r="CE287" s="2"/>
      <c r="CF287" s="5"/>
      <c r="CG287" s="2"/>
      <c r="CH287" s="5"/>
      <c r="CI287" s="2"/>
      <c r="CJ287" s="5"/>
      <c r="CK287" s="2"/>
      <c r="CL287" s="5"/>
      <c r="CM287" s="2"/>
      <c r="CN287" s="5"/>
      <c r="CO287" s="2"/>
      <c r="CP287" s="5"/>
      <c r="CQ287" s="2"/>
      <c r="CR287" s="5"/>
      <c r="CS287" s="2"/>
      <c r="CT287" s="5"/>
      <c r="CU287" s="2"/>
      <c r="CV287" s="5"/>
      <c r="CW287" s="2"/>
      <c r="CX287" s="5"/>
      <c r="CY287" s="2"/>
      <c r="CZ287" s="5"/>
      <c r="DA287" s="2"/>
      <c r="DB287" s="5"/>
      <c r="DC287" s="2"/>
      <c r="DD287" s="5"/>
      <c r="DE287" s="2"/>
      <c r="DF287" s="5"/>
      <c r="DG287" s="21"/>
      <c r="DH287" s="5"/>
      <c r="DI287" s="2"/>
      <c r="DJ287" s="5"/>
      <c r="DK287" s="35"/>
      <c r="DL287" s="5"/>
      <c r="DM287" s="35"/>
      <c r="DN287" s="5"/>
      <c r="DO287" s="2"/>
      <c r="DP287" s="2"/>
      <c r="DQ287" s="2"/>
      <c r="DR287" s="2"/>
      <c r="DS287" s="2"/>
      <c r="DT287" s="5"/>
      <c r="DU287" s="2"/>
      <c r="DV287" s="2"/>
      <c r="DW287" s="2"/>
      <c r="DX287" s="35"/>
      <c r="DY287" s="2"/>
      <c r="DZ287" s="5"/>
      <c r="EA287" s="2"/>
      <c r="EB287" s="2"/>
      <c r="EC287" s="2"/>
      <c r="ED287" s="2"/>
      <c r="EE287" s="2"/>
      <c r="EF287" s="2"/>
      <c r="EG287" s="2"/>
      <c r="EH287" s="2"/>
      <c r="EI287" s="2"/>
      <c r="EJ287" s="2"/>
      <c r="EK287" s="2"/>
      <c r="EL287" s="5"/>
      <c r="EM287" s="2"/>
      <c r="EN287" s="2"/>
      <c r="EO287" s="2"/>
      <c r="EP287" s="2"/>
      <c r="EQ287" s="2"/>
      <c r="ES287" s="796"/>
      <c r="EU287" s="290" t="e">
        <f>SUM(DO287:EK287)+BI287+SUMIF(#REF!,1,AS287:AX287)</f>
        <v>#REF!</v>
      </c>
      <c r="EV287" s="290" t="e">
        <f>SUM(DO287:EK287)+SUMIF(#REF!,1,AS287:AX287)+SUMIF(#REF!,1,BC287:BH287)+IF(IDENT!$R$19="NON",SUM('3-SA'!BA287:BB287),0)+IF(IDENT!$R$20="NON",SUM('3-SA'!CA287:CB287,'3-SA'!DA287:DL287),0)+IF(IDENT!$R$21="NON",SUM('3-SA'!BM287:BZ287),0)</f>
        <v>#REF!</v>
      </c>
    </row>
    <row r="288" spans="1:152" x14ac:dyDescent="0.25">
      <c r="A288" s="46"/>
      <c r="B288" s="263" t="s">
        <v>1648</v>
      </c>
      <c r="C288" s="263" t="s">
        <v>2661</v>
      </c>
      <c r="D288" s="40">
        <v>68112832</v>
      </c>
      <c r="E288" s="40" t="s">
        <v>1646</v>
      </c>
      <c r="F288" s="12"/>
      <c r="G288" s="12"/>
      <c r="H288" s="454"/>
      <c r="I288" s="2"/>
      <c r="J288" s="2"/>
      <c r="K288" s="2"/>
      <c r="L288" s="2"/>
      <c r="M288" s="2"/>
      <c r="N288" s="2"/>
      <c r="O288" s="2"/>
      <c r="P288" s="2"/>
      <c r="Q288" s="2"/>
      <c r="R288" s="2"/>
      <c r="S288" s="2"/>
      <c r="T288" s="2"/>
      <c r="U288" s="2"/>
      <c r="V288" s="2"/>
      <c r="W288" s="2"/>
      <c r="X288" s="86"/>
      <c r="Y288" s="86"/>
      <c r="Z288" s="86"/>
      <c r="AA288" s="2"/>
      <c r="AB288" s="2"/>
      <c r="AC288" s="2"/>
      <c r="AD288" s="2"/>
      <c r="AE288" s="2"/>
      <c r="AF288" s="2"/>
      <c r="AG288" s="1"/>
      <c r="AH288" s="1"/>
      <c r="AI288" s="1"/>
      <c r="AJ288" s="1"/>
      <c r="AK288" s="1"/>
      <c r="AL288" s="1"/>
      <c r="AM288" s="1"/>
      <c r="AN288" s="1"/>
      <c r="AO288" s="1"/>
      <c r="AP288" s="2"/>
      <c r="AQ288" s="2"/>
      <c r="AR288" s="5"/>
      <c r="AS288" s="27"/>
      <c r="AT288" s="5"/>
      <c r="AU288" s="27"/>
      <c r="AV288" s="5"/>
      <c r="AW288" s="2"/>
      <c r="AX288" s="5"/>
      <c r="AY288" s="27"/>
      <c r="AZ288" s="5"/>
      <c r="BA288" s="1"/>
      <c r="BB288" s="5"/>
      <c r="BC288" s="47"/>
      <c r="BD288" s="5"/>
      <c r="BE288" s="1"/>
      <c r="BF288" s="5"/>
      <c r="BG288" s="1"/>
      <c r="BH288" s="5"/>
      <c r="BI288" s="1"/>
      <c r="BJ288" s="5"/>
      <c r="BK288" s="1"/>
      <c r="BL288" s="5"/>
      <c r="BM288" s="1"/>
      <c r="BN288" s="5"/>
      <c r="BO288" s="2"/>
      <c r="BP288" s="5"/>
      <c r="BQ288" s="2"/>
      <c r="BR288" s="5"/>
      <c r="BS288" s="1"/>
      <c r="BT288" s="2"/>
      <c r="BU288" s="2"/>
      <c r="BV288" s="2"/>
      <c r="BW288" s="2"/>
      <c r="BX288" s="2"/>
      <c r="BY288" s="2"/>
      <c r="BZ288" s="5"/>
      <c r="CA288" s="1"/>
      <c r="CB288" s="5"/>
      <c r="CC288" s="1"/>
      <c r="CD288" s="5"/>
      <c r="CE288" s="1"/>
      <c r="CF288" s="5"/>
      <c r="CG288" s="1"/>
      <c r="CH288" s="5"/>
      <c r="CI288" s="1"/>
      <c r="CJ288" s="5"/>
      <c r="CK288" s="2"/>
      <c r="CL288" s="5"/>
      <c r="CM288" s="2"/>
      <c r="CN288" s="5"/>
      <c r="CO288" s="1"/>
      <c r="CP288" s="5"/>
      <c r="CQ288" s="2"/>
      <c r="CR288" s="5"/>
      <c r="CS288" s="1"/>
      <c r="CT288" s="5"/>
      <c r="CU288" s="1"/>
      <c r="CV288" s="5"/>
      <c r="CW288" s="1"/>
      <c r="CX288" s="5"/>
      <c r="CY288" s="2"/>
      <c r="CZ288" s="5"/>
      <c r="DA288" s="1"/>
      <c r="DB288" s="5"/>
      <c r="DC288" s="1"/>
      <c r="DD288" s="5"/>
      <c r="DE288" s="2"/>
      <c r="DF288" s="5"/>
      <c r="DG288" s="27"/>
      <c r="DH288" s="5"/>
      <c r="DI288" s="1"/>
      <c r="DJ288" s="5"/>
      <c r="DK288" s="47"/>
      <c r="DL288" s="5"/>
      <c r="DM288" s="47"/>
      <c r="DN288" s="5"/>
      <c r="DO288" s="2"/>
      <c r="DP288" s="1"/>
      <c r="DQ288" s="1"/>
      <c r="DR288" s="1"/>
      <c r="DS288" s="1"/>
      <c r="DT288" s="5"/>
      <c r="DU288" s="1"/>
      <c r="DV288" s="1"/>
      <c r="DW288" s="1"/>
      <c r="DX288" s="1"/>
      <c r="DY288" s="1"/>
      <c r="DZ288" s="5"/>
      <c r="EA288" s="1"/>
      <c r="EB288" s="1"/>
      <c r="EC288" s="1"/>
      <c r="ED288" s="1"/>
      <c r="EE288" s="1"/>
      <c r="EF288" s="1"/>
      <c r="EG288" s="1"/>
      <c r="EH288" s="1"/>
      <c r="EI288" s="1"/>
      <c r="EJ288" s="1"/>
      <c r="EK288" s="1"/>
      <c r="EL288" s="5"/>
      <c r="EM288" s="1"/>
      <c r="EN288" s="2"/>
      <c r="EO288" s="2"/>
      <c r="EP288" s="2"/>
      <c r="EQ288" s="2"/>
      <c r="ES288" s="796"/>
      <c r="EU288" s="290" t="e">
        <f>SUM(DO288:EK288)+BI288+SUMIF(#REF!,1,AS288:AX288)</f>
        <v>#REF!</v>
      </c>
      <c r="EV288" s="290" t="e">
        <f>SUM(DO288:EK288)+SUMIF(#REF!,1,AS288:AX288)+SUMIF(#REF!,1,BC288:BH288)+IF(IDENT!$R$19="NON",SUM('3-SA'!BA288:BB288),0)+IF(IDENT!$R$20="NON",SUM('3-SA'!CA288:CB288,'3-SA'!DA288:DL288),0)+IF(IDENT!$R$21="NON",SUM('3-SA'!BM288:BZ288),0)</f>
        <v>#REF!</v>
      </c>
    </row>
    <row r="289" spans="1:153" x14ac:dyDescent="0.25">
      <c r="A289" s="46"/>
      <c r="B289" s="263" t="s">
        <v>1837</v>
      </c>
      <c r="C289" s="263" t="s">
        <v>2661</v>
      </c>
      <c r="D289" s="40">
        <v>6811284</v>
      </c>
      <c r="E289" s="40" t="s">
        <v>1187</v>
      </c>
      <c r="F289" s="12"/>
      <c r="G289" s="12"/>
      <c r="H289" s="454"/>
      <c r="I289" s="1"/>
      <c r="J289" s="1"/>
      <c r="K289" s="1"/>
      <c r="L289" s="1"/>
      <c r="M289" s="1"/>
      <c r="N289" s="1"/>
      <c r="O289" s="1"/>
      <c r="P289" s="1"/>
      <c r="Q289" s="1"/>
      <c r="R289" s="1"/>
      <c r="S289" s="1"/>
      <c r="T289" s="1"/>
      <c r="U289" s="1"/>
      <c r="V289" s="1"/>
      <c r="W289" s="86"/>
      <c r="X289" s="1"/>
      <c r="Y289" s="1"/>
      <c r="Z289" s="1"/>
      <c r="AA289" s="1"/>
      <c r="AB289" s="1"/>
      <c r="AC289" s="1"/>
      <c r="AD289" s="2"/>
      <c r="AE289" s="1"/>
      <c r="AF289" s="1"/>
      <c r="AG289" s="1"/>
      <c r="AH289" s="2"/>
      <c r="AI289" s="2"/>
      <c r="AJ289" s="2"/>
      <c r="AK289" s="2"/>
      <c r="AL289" s="2"/>
      <c r="AM289" s="2"/>
      <c r="AN289" s="2"/>
      <c r="AO289" s="2"/>
      <c r="AP289" s="2"/>
      <c r="AQ289" s="2"/>
      <c r="AR289" s="5"/>
      <c r="AS289" s="21"/>
      <c r="AT289" s="5"/>
      <c r="AU289" s="21"/>
      <c r="AV289" s="5"/>
      <c r="AW289" s="2"/>
      <c r="AX289" s="5"/>
      <c r="AY289" s="21"/>
      <c r="AZ289" s="5"/>
      <c r="BA289" s="2"/>
      <c r="BB289" s="5"/>
      <c r="BC289" s="35"/>
      <c r="BD289" s="5"/>
      <c r="BE289" s="2"/>
      <c r="BF289" s="5"/>
      <c r="BG289" s="2"/>
      <c r="BH289" s="5"/>
      <c r="BI289" s="2"/>
      <c r="BJ289" s="5"/>
      <c r="BK289" s="2"/>
      <c r="BL289" s="5"/>
      <c r="BM289" s="2"/>
      <c r="BN289" s="5"/>
      <c r="BO289" s="2"/>
      <c r="BP289" s="5"/>
      <c r="BQ289" s="2"/>
      <c r="BR289" s="5"/>
      <c r="BS289" s="2"/>
      <c r="BT289" s="2"/>
      <c r="BU289" s="2"/>
      <c r="BV289" s="2"/>
      <c r="BW289" s="2"/>
      <c r="BX289" s="2"/>
      <c r="BY289" s="2"/>
      <c r="BZ289" s="5"/>
      <c r="CA289" s="2"/>
      <c r="CB289" s="5"/>
      <c r="CC289" s="2"/>
      <c r="CD289" s="5"/>
      <c r="CE289" s="2"/>
      <c r="CF289" s="5"/>
      <c r="CG289" s="2"/>
      <c r="CH289" s="5"/>
      <c r="CI289" s="2"/>
      <c r="CJ289" s="5"/>
      <c r="CK289" s="2"/>
      <c r="CL289" s="5"/>
      <c r="CM289" s="2"/>
      <c r="CN289" s="5"/>
      <c r="CO289" s="2"/>
      <c r="CP289" s="5"/>
      <c r="CQ289" s="2"/>
      <c r="CR289" s="5"/>
      <c r="CS289" s="2"/>
      <c r="CT289" s="5"/>
      <c r="CU289" s="2"/>
      <c r="CV289" s="5"/>
      <c r="CW289" s="2"/>
      <c r="CX289" s="5"/>
      <c r="CY289" s="2"/>
      <c r="CZ289" s="5"/>
      <c r="DA289" s="2"/>
      <c r="DB289" s="5"/>
      <c r="DC289" s="2"/>
      <c r="DD289" s="5"/>
      <c r="DE289" s="2"/>
      <c r="DF289" s="5"/>
      <c r="DG289" s="21"/>
      <c r="DH289" s="5"/>
      <c r="DI289" s="2"/>
      <c r="DJ289" s="5"/>
      <c r="DK289" s="35"/>
      <c r="DL289" s="5"/>
      <c r="DM289" s="35"/>
      <c r="DN289" s="5"/>
      <c r="DO289" s="2"/>
      <c r="DP289" s="2"/>
      <c r="DQ289" s="2"/>
      <c r="DR289" s="2"/>
      <c r="DS289" s="1"/>
      <c r="DT289" s="5"/>
      <c r="DU289" s="2"/>
      <c r="DV289" s="2"/>
      <c r="DW289" s="2"/>
      <c r="DX289" s="35"/>
      <c r="DY289" s="2"/>
      <c r="DZ289" s="5"/>
      <c r="EA289" s="2"/>
      <c r="EB289" s="2"/>
      <c r="EC289" s="2"/>
      <c r="ED289" s="2"/>
      <c r="EE289" s="2"/>
      <c r="EF289" s="2"/>
      <c r="EG289" s="2"/>
      <c r="EH289" s="2"/>
      <c r="EI289" s="2"/>
      <c r="EJ289" s="2"/>
      <c r="EK289" s="2"/>
      <c r="EL289" s="5"/>
      <c r="EM289" s="1"/>
      <c r="EN289" s="2"/>
      <c r="EO289" s="2"/>
      <c r="EP289" s="2"/>
      <c r="EQ289" s="2"/>
      <c r="ES289" s="796"/>
      <c r="EU289" s="290" t="e">
        <f>SUM(DO289:EK289)+BI289+SUMIF(#REF!,1,AS289:AX289)</f>
        <v>#REF!</v>
      </c>
      <c r="EV289" s="290" t="e">
        <f>SUM(DO289:EK289)+SUMIF(#REF!,1,AS289:AX289)+SUMIF(#REF!,1,BC289:BH289)+IF(IDENT!$R$19="NON",SUM('3-SA'!BA289:BB289),0)+IF(IDENT!$R$20="NON",SUM('3-SA'!CA289:CB289,'3-SA'!DA289:DL289),0)+IF(IDENT!$R$21="NON",SUM('3-SA'!BM289:BZ289),0)</f>
        <v>#REF!</v>
      </c>
    </row>
    <row r="290" spans="1:153" x14ac:dyDescent="0.25">
      <c r="A290" s="46"/>
      <c r="B290" s="263" t="s">
        <v>1837</v>
      </c>
      <c r="C290" s="263" t="s">
        <v>2661</v>
      </c>
      <c r="D290" s="300" t="s">
        <v>1075</v>
      </c>
      <c r="E290" s="40" t="s">
        <v>1647</v>
      </c>
      <c r="F290" s="12"/>
      <c r="G290" s="12"/>
      <c r="H290" s="454"/>
      <c r="I290" s="1"/>
      <c r="J290" s="1"/>
      <c r="K290" s="1"/>
      <c r="L290" s="1"/>
      <c r="M290" s="1"/>
      <c r="N290" s="1"/>
      <c r="O290" s="1"/>
      <c r="P290" s="1"/>
      <c r="Q290" s="1"/>
      <c r="R290" s="1"/>
      <c r="S290" s="1"/>
      <c r="T290" s="1"/>
      <c r="U290" s="1"/>
      <c r="V290" s="1"/>
      <c r="W290" s="86"/>
      <c r="X290" s="1"/>
      <c r="Y290" s="1"/>
      <c r="Z290" s="1"/>
      <c r="AA290" s="1"/>
      <c r="AB290" s="1"/>
      <c r="AC290" s="1"/>
      <c r="AD290" s="2"/>
      <c r="AE290" s="1"/>
      <c r="AF290" s="1"/>
      <c r="AG290" s="1"/>
      <c r="AH290" s="2"/>
      <c r="AI290" s="2"/>
      <c r="AJ290" s="2"/>
      <c r="AK290" s="2"/>
      <c r="AL290" s="2"/>
      <c r="AM290" s="2"/>
      <c r="AN290" s="2"/>
      <c r="AO290" s="2"/>
      <c r="AP290" s="2"/>
      <c r="AQ290" s="2"/>
      <c r="AR290" s="5"/>
      <c r="AS290" s="21"/>
      <c r="AT290" s="5"/>
      <c r="AU290" s="21"/>
      <c r="AV290" s="5"/>
      <c r="AW290" s="2"/>
      <c r="AX290" s="5"/>
      <c r="AY290" s="21"/>
      <c r="AZ290" s="5"/>
      <c r="BA290" s="2"/>
      <c r="BB290" s="5"/>
      <c r="BC290" s="35"/>
      <c r="BD290" s="5"/>
      <c r="BE290" s="2"/>
      <c r="BF290" s="5"/>
      <c r="BG290" s="2"/>
      <c r="BH290" s="5"/>
      <c r="BI290" s="2"/>
      <c r="BJ290" s="5"/>
      <c r="BK290" s="2"/>
      <c r="BL290" s="5"/>
      <c r="BM290" s="1"/>
      <c r="BN290" s="5"/>
      <c r="BO290" s="2"/>
      <c r="BP290" s="5"/>
      <c r="BQ290" s="2"/>
      <c r="BR290" s="5"/>
      <c r="BS290" s="2"/>
      <c r="BT290" s="2"/>
      <c r="BU290" s="2"/>
      <c r="BV290" s="2"/>
      <c r="BW290" s="2"/>
      <c r="BX290" s="2"/>
      <c r="BY290" s="1"/>
      <c r="BZ290" s="5"/>
      <c r="CA290" s="2"/>
      <c r="CB290" s="5"/>
      <c r="CC290" s="2"/>
      <c r="CD290" s="5"/>
      <c r="CE290" s="2"/>
      <c r="CF290" s="5"/>
      <c r="CG290" s="2"/>
      <c r="CH290" s="5"/>
      <c r="CI290" s="2"/>
      <c r="CJ290" s="5"/>
      <c r="CK290" s="2"/>
      <c r="CL290" s="5"/>
      <c r="CM290" s="2"/>
      <c r="CN290" s="5"/>
      <c r="CO290" s="2"/>
      <c r="CP290" s="5"/>
      <c r="CQ290" s="2"/>
      <c r="CR290" s="5"/>
      <c r="CS290" s="2"/>
      <c r="CT290" s="5"/>
      <c r="CU290" s="2"/>
      <c r="CV290" s="5"/>
      <c r="CW290" s="2"/>
      <c r="CX290" s="5"/>
      <c r="CY290" s="2"/>
      <c r="CZ290" s="5"/>
      <c r="DA290" s="2"/>
      <c r="DB290" s="5"/>
      <c r="DC290" s="2"/>
      <c r="DD290" s="5"/>
      <c r="DE290" s="2"/>
      <c r="DF290" s="5"/>
      <c r="DG290" s="21"/>
      <c r="DH290" s="5"/>
      <c r="DI290" s="2"/>
      <c r="DJ290" s="5"/>
      <c r="DK290" s="35"/>
      <c r="DL290" s="5"/>
      <c r="DM290" s="35"/>
      <c r="DN290" s="5"/>
      <c r="DO290" s="2"/>
      <c r="DP290" s="2"/>
      <c r="DQ290" s="2"/>
      <c r="DR290" s="2"/>
      <c r="DS290" s="1"/>
      <c r="DT290" s="5"/>
      <c r="DU290" s="2"/>
      <c r="DV290" s="2"/>
      <c r="DW290" s="2"/>
      <c r="DX290" s="1"/>
      <c r="DY290" s="2"/>
      <c r="DZ290" s="5"/>
      <c r="EA290" s="2"/>
      <c r="EB290" s="2"/>
      <c r="EC290" s="2"/>
      <c r="ED290" s="2"/>
      <c r="EE290" s="2"/>
      <c r="EF290" s="2"/>
      <c r="EG290" s="2"/>
      <c r="EH290" s="2"/>
      <c r="EI290" s="2"/>
      <c r="EJ290" s="2"/>
      <c r="EK290" s="2"/>
      <c r="EL290" s="5"/>
      <c r="EM290" s="1"/>
      <c r="EN290" s="1"/>
      <c r="EO290" s="2"/>
      <c r="EP290" s="2"/>
      <c r="EQ290" s="2"/>
      <c r="ES290" s="796"/>
      <c r="EU290" s="290" t="e">
        <f>SUM(DO290:EK290)+BI290+SUMIF(#REF!,1,AS290:AX290)</f>
        <v>#REF!</v>
      </c>
      <c r="EV290" s="290" t="e">
        <f>SUM(DO290:EK290)+SUMIF(#REF!,1,AS290:AX290)+SUMIF(#REF!,1,BC290:BH290)+IF(IDENT!$R$19="NON",SUM('3-SA'!BA290:BB290),0)+IF(IDENT!$R$20="NON",SUM('3-SA'!CA290:CB290,'3-SA'!DA290:DL290),0)+IF(IDENT!$R$21="NON",SUM('3-SA'!BM290:BZ290),0)</f>
        <v>#REF!</v>
      </c>
    </row>
    <row r="291" spans="1:153" x14ac:dyDescent="0.25">
      <c r="A291" s="46"/>
      <c r="B291" s="263" t="s">
        <v>1837</v>
      </c>
      <c r="C291" s="263" t="s">
        <v>2661</v>
      </c>
      <c r="D291" s="190">
        <v>6812</v>
      </c>
      <c r="E291" s="190" t="s">
        <v>2553</v>
      </c>
      <c r="F291" s="12"/>
      <c r="G291" s="12"/>
      <c r="H291" s="454"/>
      <c r="I291" s="2"/>
      <c r="J291" s="2"/>
      <c r="K291" s="81" t="e">
        <f>IF(#REF!=1,$F$291-$O$291,0)</f>
        <v>#REF!</v>
      </c>
      <c r="L291" s="81" t="e">
        <f>IF(#REF!=1,$F$291-$O$291,0)</f>
        <v>#REF!</v>
      </c>
      <c r="M291" s="2"/>
      <c r="N291" s="2"/>
      <c r="O291" s="1"/>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5"/>
      <c r="AS291" s="21"/>
      <c r="AT291" s="5"/>
      <c r="AU291" s="21"/>
      <c r="AV291" s="5"/>
      <c r="AW291" s="2"/>
      <c r="AX291" s="5"/>
      <c r="AY291" s="21"/>
      <c r="AZ291" s="5"/>
      <c r="BA291" s="2"/>
      <c r="BB291" s="5"/>
      <c r="BC291" s="35"/>
      <c r="BD291" s="5"/>
      <c r="BE291" s="2"/>
      <c r="BF291" s="5"/>
      <c r="BG291" s="2"/>
      <c r="BH291" s="5"/>
      <c r="BI291" s="2"/>
      <c r="BJ291" s="5"/>
      <c r="BK291" s="2"/>
      <c r="BL291" s="5"/>
      <c r="BM291" s="2"/>
      <c r="BN291" s="5"/>
      <c r="BO291" s="2"/>
      <c r="BP291" s="5"/>
      <c r="BQ291" s="2"/>
      <c r="BR291" s="5"/>
      <c r="BS291" s="2"/>
      <c r="BT291" s="2"/>
      <c r="BU291" s="2"/>
      <c r="BV291" s="2"/>
      <c r="BW291" s="2"/>
      <c r="BX291" s="2"/>
      <c r="BY291" s="2"/>
      <c r="BZ291" s="5"/>
      <c r="CA291" s="2"/>
      <c r="CB291" s="5"/>
      <c r="CC291" s="2"/>
      <c r="CD291" s="5"/>
      <c r="CE291" s="2"/>
      <c r="CF291" s="5"/>
      <c r="CG291" s="2"/>
      <c r="CH291" s="5"/>
      <c r="CI291" s="2"/>
      <c r="CJ291" s="5"/>
      <c r="CK291" s="2"/>
      <c r="CL291" s="5"/>
      <c r="CM291" s="2"/>
      <c r="CN291" s="5"/>
      <c r="CO291" s="2"/>
      <c r="CP291" s="5"/>
      <c r="CQ291" s="2"/>
      <c r="CR291" s="5"/>
      <c r="CS291" s="2"/>
      <c r="CT291" s="5"/>
      <c r="CU291" s="2"/>
      <c r="CV291" s="5"/>
      <c r="CW291" s="2"/>
      <c r="CX291" s="5"/>
      <c r="CY291" s="2"/>
      <c r="CZ291" s="5"/>
      <c r="DA291" s="2"/>
      <c r="DB291" s="5"/>
      <c r="DC291" s="2"/>
      <c r="DD291" s="5"/>
      <c r="DE291" s="2"/>
      <c r="DF291" s="5"/>
      <c r="DG291" s="21"/>
      <c r="DH291" s="5"/>
      <c r="DI291" s="2"/>
      <c r="DJ291" s="5"/>
      <c r="DK291" s="35"/>
      <c r="DL291" s="5"/>
      <c r="DM291" s="35"/>
      <c r="DN291" s="5"/>
      <c r="DO291" s="2"/>
      <c r="DP291" s="2"/>
      <c r="DQ291" s="2"/>
      <c r="DR291" s="2"/>
      <c r="DS291" s="2"/>
      <c r="DT291" s="5"/>
      <c r="DU291" s="2"/>
      <c r="DV291" s="2"/>
      <c r="DW291" s="2"/>
      <c r="DX291" s="2"/>
      <c r="DY291" s="2"/>
      <c r="DZ291" s="5"/>
      <c r="EA291" s="2"/>
      <c r="EB291" s="2"/>
      <c r="EC291" s="2"/>
      <c r="ED291" s="2"/>
      <c r="EE291" s="2"/>
      <c r="EF291" s="2"/>
      <c r="EG291" s="2"/>
      <c r="EH291" s="2"/>
      <c r="EI291" s="2"/>
      <c r="EJ291" s="2"/>
      <c r="EK291" s="2"/>
      <c r="EL291" s="5"/>
      <c r="EM291" s="2"/>
      <c r="EN291" s="2"/>
      <c r="EO291" s="2"/>
      <c r="EP291" s="2"/>
      <c r="EQ291" s="2"/>
      <c r="ES291" s="796"/>
      <c r="EU291" s="290" t="e">
        <f>SUM(DO291:EK291)+BI291+SUMIF(#REF!,1,AS291:AX291)</f>
        <v>#REF!</v>
      </c>
      <c r="EV291" s="290" t="e">
        <f>SUM(DO291:EK291)+SUMIF(#REF!,1,AS291:AX291)+SUMIF(#REF!,1,BC291:BH291)+IF(IDENT!$R$19="NON",SUM('3-SA'!BA291:BB291),0)+IF(IDENT!$R$20="NON",SUM('3-SA'!CA291:CB291,'3-SA'!DA291:DL291),0)+IF(IDENT!$R$21="NON",SUM('3-SA'!BM291:BZ291),0)</f>
        <v>#REF!</v>
      </c>
    </row>
    <row r="292" spans="1:153" ht="20.399999999999999" x14ac:dyDescent="0.25">
      <c r="A292" s="46">
        <v>0</v>
      </c>
      <c r="B292" s="263" t="s">
        <v>1837</v>
      </c>
      <c r="C292" s="263" t="s">
        <v>1837</v>
      </c>
      <c r="D292" s="687" t="s">
        <v>2362</v>
      </c>
      <c r="E292" s="322" t="s">
        <v>545</v>
      </c>
      <c r="F292" s="12"/>
      <c r="G292" s="12"/>
      <c r="H292" s="454"/>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5"/>
      <c r="AS292" s="21"/>
      <c r="AT292" s="5"/>
      <c r="AU292" s="21"/>
      <c r="AV292" s="5"/>
      <c r="AW292" s="2"/>
      <c r="AX292" s="5"/>
      <c r="AY292" s="21"/>
      <c r="AZ292" s="5"/>
      <c r="BA292" s="2"/>
      <c r="BB292" s="5"/>
      <c r="BC292" s="35"/>
      <c r="BD292" s="5"/>
      <c r="BE292" s="2"/>
      <c r="BF292" s="5"/>
      <c r="BG292" s="2"/>
      <c r="BH292" s="5"/>
      <c r="BI292" s="2"/>
      <c r="BJ292" s="5"/>
      <c r="BK292" s="2"/>
      <c r="BL292" s="5"/>
      <c r="BM292" s="2"/>
      <c r="BN292" s="5"/>
      <c r="BO292" s="2"/>
      <c r="BP292" s="5"/>
      <c r="BQ292" s="2"/>
      <c r="BR292" s="5"/>
      <c r="BS292" s="2"/>
      <c r="BT292" s="2"/>
      <c r="BU292" s="2"/>
      <c r="BV292" s="2"/>
      <c r="BW292" s="2"/>
      <c r="BX292" s="2"/>
      <c r="BY292" s="2"/>
      <c r="BZ292" s="5"/>
      <c r="CA292" s="2"/>
      <c r="CB292" s="5"/>
      <c r="CC292" s="2"/>
      <c r="CD292" s="5"/>
      <c r="CE292" s="2"/>
      <c r="CF292" s="5"/>
      <c r="CG292" s="2"/>
      <c r="CH292" s="5"/>
      <c r="CI292" s="2"/>
      <c r="CJ292" s="5"/>
      <c r="CK292" s="2"/>
      <c r="CL292" s="5"/>
      <c r="CM292" s="2"/>
      <c r="CN292" s="5"/>
      <c r="CO292" s="2"/>
      <c r="CP292" s="5"/>
      <c r="CQ292" s="2"/>
      <c r="CR292" s="5"/>
      <c r="CS292" s="2"/>
      <c r="CT292" s="5"/>
      <c r="CU292" s="2"/>
      <c r="CV292" s="5"/>
      <c r="CW292" s="2"/>
      <c r="CX292" s="5"/>
      <c r="CY292" s="2"/>
      <c r="CZ292" s="5"/>
      <c r="DA292" s="2"/>
      <c r="DB292" s="5"/>
      <c r="DC292" s="2"/>
      <c r="DD292" s="5"/>
      <c r="DE292" s="2"/>
      <c r="DF292" s="5"/>
      <c r="DG292" s="21"/>
      <c r="DH292" s="5"/>
      <c r="DI292" s="2"/>
      <c r="DJ292" s="5"/>
      <c r="DK292" s="35"/>
      <c r="DL292" s="5"/>
      <c r="DM292" s="35"/>
      <c r="DN292" s="5"/>
      <c r="DO292" s="2"/>
      <c r="DP292" s="2"/>
      <c r="DQ292" s="2"/>
      <c r="DR292" s="2"/>
      <c r="DS292" s="2"/>
      <c r="DT292" s="5"/>
      <c r="DU292" s="2"/>
      <c r="DV292" s="2"/>
      <c r="DW292" s="2"/>
      <c r="DX292" s="2"/>
      <c r="DY292" s="2"/>
      <c r="DZ292" s="5"/>
      <c r="EA292" s="2"/>
      <c r="EB292" s="2"/>
      <c r="EC292" s="2"/>
      <c r="ED292" s="2"/>
      <c r="EE292" s="2"/>
      <c r="EF292" s="2"/>
      <c r="EG292" s="2"/>
      <c r="EH292" s="2"/>
      <c r="EI292" s="2"/>
      <c r="EJ292" s="2"/>
      <c r="EK292" s="2"/>
      <c r="EL292" s="5"/>
      <c r="EM292" s="2"/>
      <c r="EN292" s="2"/>
      <c r="EO292" s="2"/>
      <c r="EP292" s="2"/>
      <c r="EQ292" s="81"/>
      <c r="ES292" s="796"/>
      <c r="ET292" s="24"/>
      <c r="EU292" s="290" t="e">
        <f>SUM(DO292:EK292)+BI292+SUMIF(#REF!,1,AS292:AX292)</f>
        <v>#REF!</v>
      </c>
      <c r="EV292" s="290" t="e">
        <f>SUM(DO292:EK292)+SUMIF(#REF!,1,AS292:AX292)+SUMIF(#REF!,1,BC292:BH292)+IF(IDENT!$R$19="NON",SUM('3-SA'!BA292:BB292),0)+IF(IDENT!$R$20="NON",SUM('3-SA'!CA292:CB292,'3-SA'!DA292:DL292),0)+IF(IDENT!$R$21="NON",SUM('3-SA'!BM292:BZ292),0)</f>
        <v>#REF!</v>
      </c>
      <c r="EW292" s="24"/>
    </row>
    <row r="293" spans="1:153" ht="20.399999999999999" x14ac:dyDescent="0.25">
      <c r="A293" s="46"/>
      <c r="B293" s="263" t="s">
        <v>2571</v>
      </c>
      <c r="C293" s="263" t="s">
        <v>2571</v>
      </c>
      <c r="D293" s="305" t="s">
        <v>2360</v>
      </c>
      <c r="E293" s="54" t="s">
        <v>1058</v>
      </c>
      <c r="F293" s="12"/>
      <c r="G293" s="12"/>
      <c r="H293" s="454"/>
      <c r="I293" s="1"/>
      <c r="J293" s="1"/>
      <c r="K293" s="1"/>
      <c r="L293" s="1"/>
      <c r="M293" s="1"/>
      <c r="N293" s="1"/>
      <c r="O293" s="1"/>
      <c r="P293" s="1"/>
      <c r="Q293" s="1"/>
      <c r="R293" s="1"/>
      <c r="S293" s="1"/>
      <c r="T293" s="1"/>
      <c r="U293" s="1"/>
      <c r="V293" s="1"/>
      <c r="W293" s="1"/>
      <c r="X293" s="1"/>
      <c r="Y293" s="1"/>
      <c r="Z293" s="1"/>
      <c r="AA293" s="1"/>
      <c r="AB293" s="1"/>
      <c r="AC293" s="1"/>
      <c r="AD293" s="2"/>
      <c r="AE293" s="1"/>
      <c r="AF293" s="1"/>
      <c r="AG293" s="1"/>
      <c r="AH293" s="1"/>
      <c r="AI293" s="1"/>
      <c r="AJ293" s="1"/>
      <c r="AK293" s="1"/>
      <c r="AL293" s="1"/>
      <c r="AM293" s="1"/>
      <c r="AN293" s="1"/>
      <c r="AO293" s="1"/>
      <c r="AP293" s="2"/>
      <c r="AQ293" s="2"/>
      <c r="AR293" s="5"/>
      <c r="AS293" s="27"/>
      <c r="AT293" s="5"/>
      <c r="AU293" s="27"/>
      <c r="AV293" s="5"/>
      <c r="AW293" s="2"/>
      <c r="AX293" s="5"/>
      <c r="AY293" s="27"/>
      <c r="AZ293" s="5"/>
      <c r="BA293" s="47"/>
      <c r="BB293" s="5"/>
      <c r="BC293" s="47"/>
      <c r="BD293" s="5"/>
      <c r="BE293" s="1"/>
      <c r="BF293" s="5"/>
      <c r="BG293" s="1"/>
      <c r="BH293" s="5"/>
      <c r="BI293" s="27"/>
      <c r="BJ293" s="5"/>
      <c r="BK293" s="1"/>
      <c r="BL293" s="5"/>
      <c r="BM293" s="1"/>
      <c r="BN293" s="5"/>
      <c r="BO293" s="1"/>
      <c r="BP293" s="5"/>
      <c r="BQ293" s="1"/>
      <c r="BR293" s="5"/>
      <c r="BS293" s="2"/>
      <c r="BT293" s="1"/>
      <c r="BU293" s="1"/>
      <c r="BV293" s="2"/>
      <c r="BW293" s="1"/>
      <c r="BX293" s="1"/>
      <c r="BY293" s="2"/>
      <c r="BZ293" s="5"/>
      <c r="CA293" s="1"/>
      <c r="CB293" s="5"/>
      <c r="CC293" s="1"/>
      <c r="CD293" s="5"/>
      <c r="CE293" s="1"/>
      <c r="CF293" s="5"/>
      <c r="CG293" s="1"/>
      <c r="CH293" s="5"/>
      <c r="CI293" s="1"/>
      <c r="CJ293" s="5"/>
      <c r="CK293" s="2"/>
      <c r="CL293" s="5"/>
      <c r="CM293" s="2"/>
      <c r="CN293" s="5"/>
      <c r="CO293" s="1"/>
      <c r="CP293" s="5"/>
      <c r="CQ293" s="2"/>
      <c r="CR293" s="5"/>
      <c r="CS293" s="1"/>
      <c r="CT293" s="5"/>
      <c r="CU293" s="1"/>
      <c r="CV293" s="5"/>
      <c r="CW293" s="1"/>
      <c r="CX293" s="5"/>
      <c r="CY293" s="2"/>
      <c r="CZ293" s="5"/>
      <c r="DA293" s="1"/>
      <c r="DB293" s="5"/>
      <c r="DC293" s="1"/>
      <c r="DD293" s="5"/>
      <c r="DE293" s="1"/>
      <c r="DF293" s="5"/>
      <c r="DG293" s="27"/>
      <c r="DH293" s="5"/>
      <c r="DI293" s="2"/>
      <c r="DJ293" s="5"/>
      <c r="DK293" s="47"/>
      <c r="DL293" s="5"/>
      <c r="DM293" s="47"/>
      <c r="DN293" s="5"/>
      <c r="DO293" s="2"/>
      <c r="DP293" s="1"/>
      <c r="DQ293" s="1"/>
      <c r="DR293" s="1"/>
      <c r="DS293" s="1"/>
      <c r="DT293" s="5"/>
      <c r="DU293" s="1"/>
      <c r="DV293" s="1"/>
      <c r="DW293" s="1"/>
      <c r="DX293" s="1"/>
      <c r="DY293" s="1"/>
      <c r="DZ293" s="5"/>
      <c r="EA293" s="47"/>
      <c r="EB293" s="1"/>
      <c r="EC293" s="1"/>
      <c r="ED293" s="1"/>
      <c r="EE293" s="1"/>
      <c r="EF293" s="1"/>
      <c r="EG293" s="1"/>
      <c r="EH293" s="1"/>
      <c r="EI293" s="1"/>
      <c r="EJ293" s="1"/>
      <c r="EK293" s="1"/>
      <c r="EL293" s="5"/>
      <c r="EM293" s="1"/>
      <c r="EN293" s="2"/>
      <c r="EO293" s="2"/>
      <c r="EP293" s="2"/>
      <c r="EQ293" s="2"/>
      <c r="ER293" s="24"/>
      <c r="ES293" s="796"/>
      <c r="ET293" s="24"/>
      <c r="EU293" s="290" t="e">
        <f>SUM(DO293:EK293)+BI293+SUMIF(#REF!,1,AS293:AX293)</f>
        <v>#REF!</v>
      </c>
      <c r="EV293" s="290" t="e">
        <f>SUM(DO293:EK293)+SUMIF(#REF!,1,AS293:AX293)+SUMIF(#REF!,1,BC293:BH293)+IF(IDENT!$R$19="NON",SUM('3-SA'!BA293:BB293),0)+IF(IDENT!$R$20="NON",SUM('3-SA'!CA293:CB293,'3-SA'!DA293:DL293),0)+IF(IDENT!$R$21="NON",SUM('3-SA'!BM293:BZ293),0)</f>
        <v>#REF!</v>
      </c>
      <c r="EW293" s="24"/>
    </row>
    <row r="294" spans="1:153" ht="20.399999999999999" x14ac:dyDescent="0.25">
      <c r="A294" s="46"/>
      <c r="B294" s="263" t="s">
        <v>2639</v>
      </c>
      <c r="C294" s="263" t="s">
        <v>2639</v>
      </c>
      <c r="D294" s="305" t="s">
        <v>994</v>
      </c>
      <c r="E294" s="54" t="s">
        <v>1613</v>
      </c>
      <c r="F294" s="12"/>
      <c r="G294" s="12"/>
      <c r="H294" s="454"/>
      <c r="I294" s="1"/>
      <c r="J294" s="1"/>
      <c r="K294" s="1"/>
      <c r="L294" s="1"/>
      <c r="M294" s="1"/>
      <c r="N294" s="1"/>
      <c r="O294" s="1"/>
      <c r="P294" s="1"/>
      <c r="Q294" s="1"/>
      <c r="R294" s="1"/>
      <c r="S294" s="1"/>
      <c r="T294" s="1"/>
      <c r="U294" s="1"/>
      <c r="V294" s="1"/>
      <c r="W294" s="1"/>
      <c r="X294" s="1"/>
      <c r="Y294" s="1"/>
      <c r="Z294" s="1"/>
      <c r="AA294" s="1"/>
      <c r="AB294" s="1"/>
      <c r="AC294" s="1"/>
      <c r="AD294" s="2"/>
      <c r="AE294" s="1"/>
      <c r="AF294" s="1"/>
      <c r="AG294" s="1"/>
      <c r="AH294" s="1"/>
      <c r="AI294" s="1"/>
      <c r="AJ294" s="1"/>
      <c r="AK294" s="1"/>
      <c r="AL294" s="1"/>
      <c r="AM294" s="1"/>
      <c r="AN294" s="1"/>
      <c r="AO294" s="1"/>
      <c r="AP294" s="2"/>
      <c r="AQ294" s="2"/>
      <c r="AR294" s="7"/>
      <c r="AS294" s="27"/>
      <c r="AT294" s="7"/>
      <c r="AU294" s="27"/>
      <c r="AV294" s="7"/>
      <c r="AW294" s="2"/>
      <c r="AX294" s="7"/>
      <c r="AY294" s="27"/>
      <c r="AZ294" s="7"/>
      <c r="BA294" s="47"/>
      <c r="BB294" s="7"/>
      <c r="BC294" s="47"/>
      <c r="BD294" s="7"/>
      <c r="BE294" s="1"/>
      <c r="BF294" s="7"/>
      <c r="BG294" s="1"/>
      <c r="BH294" s="7"/>
      <c r="BI294" s="1"/>
      <c r="BJ294" s="7"/>
      <c r="BK294" s="1"/>
      <c r="BL294" s="7"/>
      <c r="BM294" s="1"/>
      <c r="BN294" s="7"/>
      <c r="BO294" s="1"/>
      <c r="BP294" s="7"/>
      <c r="BQ294" s="1"/>
      <c r="BR294" s="7"/>
      <c r="BS294" s="2"/>
      <c r="BT294" s="1"/>
      <c r="BU294" s="1"/>
      <c r="BV294" s="2"/>
      <c r="BW294" s="1"/>
      <c r="BX294" s="1"/>
      <c r="BY294" s="2"/>
      <c r="BZ294" s="7"/>
      <c r="CA294" s="1"/>
      <c r="CB294" s="7"/>
      <c r="CC294" s="1"/>
      <c r="CD294" s="7"/>
      <c r="CE294" s="1"/>
      <c r="CF294" s="7"/>
      <c r="CG294" s="1"/>
      <c r="CH294" s="7"/>
      <c r="CI294" s="1"/>
      <c r="CJ294" s="7"/>
      <c r="CK294" s="2"/>
      <c r="CL294" s="7"/>
      <c r="CM294" s="2"/>
      <c r="CN294" s="7"/>
      <c r="CO294" s="1"/>
      <c r="CP294" s="7"/>
      <c r="CQ294" s="2"/>
      <c r="CR294" s="7"/>
      <c r="CS294" s="1"/>
      <c r="CT294" s="7"/>
      <c r="CU294" s="1"/>
      <c r="CV294" s="7"/>
      <c r="CW294" s="1"/>
      <c r="CX294" s="7"/>
      <c r="CY294" s="2"/>
      <c r="CZ294" s="7"/>
      <c r="DA294" s="1"/>
      <c r="DB294" s="7"/>
      <c r="DC294" s="1"/>
      <c r="DD294" s="7"/>
      <c r="DE294" s="21"/>
      <c r="DF294" s="7"/>
      <c r="DG294" s="21"/>
      <c r="DH294" s="7"/>
      <c r="DI294" s="2"/>
      <c r="DJ294" s="7"/>
      <c r="DK294" s="47"/>
      <c r="DL294" s="7"/>
      <c r="DM294" s="47"/>
      <c r="DN294" s="7"/>
      <c r="DO294" s="2"/>
      <c r="DP294" s="1"/>
      <c r="DQ294" s="1"/>
      <c r="DR294" s="1"/>
      <c r="DS294" s="1"/>
      <c r="DT294" s="7"/>
      <c r="DU294" s="1"/>
      <c r="DV294" s="1"/>
      <c r="DW294" s="1"/>
      <c r="DX294" s="1"/>
      <c r="DY294" s="1"/>
      <c r="DZ294" s="7"/>
      <c r="EA294" s="1"/>
      <c r="EB294" s="1"/>
      <c r="EC294" s="1"/>
      <c r="ED294" s="1"/>
      <c r="EE294" s="1"/>
      <c r="EF294" s="1"/>
      <c r="EG294" s="1"/>
      <c r="EH294" s="1"/>
      <c r="EI294" s="1"/>
      <c r="EJ294" s="1"/>
      <c r="EK294" s="1"/>
      <c r="EL294" s="7"/>
      <c r="EM294" s="1"/>
      <c r="EN294" s="2"/>
      <c r="EO294" s="2"/>
      <c r="EP294" s="2"/>
      <c r="EQ294" s="2"/>
      <c r="ER294" s="24"/>
      <c r="ES294" s="796"/>
      <c r="ET294" s="24"/>
      <c r="EU294" s="290" t="e">
        <f>SUM(DO294:EK294)+BI294+SUMIF(#REF!,1,AS294:AX294)</f>
        <v>#REF!</v>
      </c>
      <c r="EV294" s="290" t="e">
        <f>SUM(DO294:EK294)+SUMIF(#REF!,1,AS294:AX294)+SUMIF(#REF!,1,BC294:BH294)+IF(IDENT!$R$19="NON",SUM('3-SA'!BA294:BB294),0)+IF(IDENT!$R$20="NON",SUM('3-SA'!CA294:CB294,'3-SA'!DA294:DL294),0)+IF(IDENT!$R$21="NON",SUM('3-SA'!BM294:BZ294),0)</f>
        <v>#REF!</v>
      </c>
      <c r="EW294" s="24"/>
    </row>
    <row r="295" spans="1:153" ht="20.399999999999999" x14ac:dyDescent="0.25">
      <c r="A295" s="46"/>
      <c r="B295" s="263" t="s">
        <v>1722</v>
      </c>
      <c r="C295" s="263" t="s">
        <v>1722</v>
      </c>
      <c r="D295" s="305" t="s">
        <v>2361</v>
      </c>
      <c r="E295" s="54" t="s">
        <v>820</v>
      </c>
      <c r="F295" s="12"/>
      <c r="G295" s="12"/>
      <c r="H295" s="454"/>
      <c r="I295" s="1"/>
      <c r="J295" s="1"/>
      <c r="K295" s="1"/>
      <c r="L295" s="1"/>
      <c r="M295" s="1"/>
      <c r="N295" s="1"/>
      <c r="O295" s="1"/>
      <c r="P295" s="1"/>
      <c r="Q295" s="1"/>
      <c r="R295" s="1"/>
      <c r="S295" s="1"/>
      <c r="T295" s="1"/>
      <c r="U295" s="1"/>
      <c r="V295" s="1"/>
      <c r="W295" s="1"/>
      <c r="X295" s="1"/>
      <c r="Y295" s="1"/>
      <c r="Z295" s="1"/>
      <c r="AA295" s="1"/>
      <c r="AB295" s="1"/>
      <c r="AC295" s="1"/>
      <c r="AD295" s="2"/>
      <c r="AE295" s="1"/>
      <c r="AF295" s="1"/>
      <c r="AG295" s="1"/>
      <c r="AH295" s="1"/>
      <c r="AI295" s="1"/>
      <c r="AJ295" s="1"/>
      <c r="AK295" s="1"/>
      <c r="AL295" s="1"/>
      <c r="AM295" s="1"/>
      <c r="AN295" s="1"/>
      <c r="AO295" s="1"/>
      <c r="AP295" s="2"/>
      <c r="AQ295" s="2"/>
      <c r="AR295" s="5"/>
      <c r="AS295" s="27"/>
      <c r="AT295" s="5"/>
      <c r="AU295" s="27"/>
      <c r="AV295" s="5"/>
      <c r="AW295" s="2"/>
      <c r="AX295" s="5"/>
      <c r="AY295" s="27"/>
      <c r="AZ295" s="5"/>
      <c r="BA295" s="47"/>
      <c r="BB295" s="5"/>
      <c r="BC295" s="47"/>
      <c r="BD295" s="5"/>
      <c r="BE295" s="1"/>
      <c r="BF295" s="5"/>
      <c r="BG295" s="1"/>
      <c r="BH295" s="5"/>
      <c r="BI295" s="1"/>
      <c r="BJ295" s="5"/>
      <c r="BK295" s="1"/>
      <c r="BL295" s="5"/>
      <c r="BM295" s="1"/>
      <c r="BN295" s="5"/>
      <c r="BO295" s="1"/>
      <c r="BP295" s="5"/>
      <c r="BQ295" s="1"/>
      <c r="BR295" s="5"/>
      <c r="BS295" s="2"/>
      <c r="BT295" s="1"/>
      <c r="BU295" s="1"/>
      <c r="BV295" s="2"/>
      <c r="BW295" s="1"/>
      <c r="BX295" s="1"/>
      <c r="BY295" s="2"/>
      <c r="BZ295" s="5"/>
      <c r="CA295" s="1"/>
      <c r="CB295" s="5"/>
      <c r="CC295" s="1"/>
      <c r="CD295" s="5"/>
      <c r="CE295" s="1"/>
      <c r="CF295" s="5"/>
      <c r="CG295" s="1"/>
      <c r="CH295" s="5"/>
      <c r="CI295" s="1"/>
      <c r="CJ295" s="5"/>
      <c r="CK295" s="2"/>
      <c r="CL295" s="5"/>
      <c r="CM295" s="2"/>
      <c r="CN295" s="5"/>
      <c r="CO295" s="1"/>
      <c r="CP295" s="5"/>
      <c r="CQ295" s="2"/>
      <c r="CR295" s="5"/>
      <c r="CS295" s="1"/>
      <c r="CT295" s="5"/>
      <c r="CU295" s="1"/>
      <c r="CV295" s="5"/>
      <c r="CW295" s="1"/>
      <c r="CX295" s="5"/>
      <c r="CY295" s="2"/>
      <c r="CZ295" s="5"/>
      <c r="DA295" s="1"/>
      <c r="DB295" s="5"/>
      <c r="DC295" s="1"/>
      <c r="DD295" s="5"/>
      <c r="DE295" s="1"/>
      <c r="DF295" s="5"/>
      <c r="DG295" s="27"/>
      <c r="DH295" s="5"/>
      <c r="DI295" s="2"/>
      <c r="DJ295" s="5"/>
      <c r="DK295" s="47"/>
      <c r="DL295" s="5"/>
      <c r="DM295" s="47"/>
      <c r="DN295" s="5"/>
      <c r="DO295" s="2"/>
      <c r="DP295" s="1"/>
      <c r="DQ295" s="1"/>
      <c r="DR295" s="1"/>
      <c r="DS295" s="1"/>
      <c r="DT295" s="5"/>
      <c r="DU295" s="1"/>
      <c r="DV295" s="1"/>
      <c r="DW295" s="1"/>
      <c r="DX295" s="1"/>
      <c r="DY295" s="1"/>
      <c r="DZ295" s="5"/>
      <c r="EA295" s="1"/>
      <c r="EB295" s="1"/>
      <c r="EC295" s="1"/>
      <c r="ED295" s="1"/>
      <c r="EE295" s="1"/>
      <c r="EF295" s="1"/>
      <c r="EG295" s="1"/>
      <c r="EH295" s="1"/>
      <c r="EI295" s="1"/>
      <c r="EJ295" s="1"/>
      <c r="EK295" s="1"/>
      <c r="EL295" s="5"/>
      <c r="EM295" s="1"/>
      <c r="EN295" s="2"/>
      <c r="EO295" s="2"/>
      <c r="EP295" s="2"/>
      <c r="EQ295" s="2"/>
      <c r="ER295" s="24"/>
      <c r="ES295" s="796"/>
      <c r="ET295" s="24"/>
      <c r="EU295" s="290" t="e">
        <f>SUM(DO295:EK295)+BI295+SUMIF(#REF!,1,AS295:AX295)</f>
        <v>#REF!</v>
      </c>
      <c r="EV295" s="290" t="e">
        <f>SUM(DO295:EK295)+SUMIF(#REF!,1,AS295:AX295)+SUMIF(#REF!,1,BC295:BH295)+IF(IDENT!$R$19="NON",SUM('3-SA'!BA295:BB295),0)+IF(IDENT!$R$20="NON",SUM('3-SA'!CA295:CB295,'3-SA'!DA295:DL295),0)+IF(IDENT!$R$21="NON",SUM('3-SA'!BM295:BZ295),0)</f>
        <v>#REF!</v>
      </c>
      <c r="EW295" s="24"/>
    </row>
    <row r="296" spans="1:153" ht="20.399999999999999" x14ac:dyDescent="0.25">
      <c r="A296" s="46"/>
      <c r="B296" s="263" t="s">
        <v>78</v>
      </c>
      <c r="C296" s="263" t="s">
        <v>78</v>
      </c>
      <c r="D296" s="305" t="s">
        <v>892</v>
      </c>
      <c r="E296" s="54" t="s">
        <v>705</v>
      </c>
      <c r="F296" s="12"/>
      <c r="G296" s="12"/>
      <c r="H296" s="454"/>
      <c r="I296" s="1"/>
      <c r="J296" s="1"/>
      <c r="K296" s="1"/>
      <c r="L296" s="1"/>
      <c r="M296" s="1"/>
      <c r="N296" s="1"/>
      <c r="O296" s="1"/>
      <c r="P296" s="1"/>
      <c r="Q296" s="1"/>
      <c r="R296" s="1"/>
      <c r="S296" s="1"/>
      <c r="T296" s="1"/>
      <c r="U296" s="1"/>
      <c r="V296" s="1"/>
      <c r="W296" s="1"/>
      <c r="X296" s="1"/>
      <c r="Y296" s="1"/>
      <c r="Z296" s="1"/>
      <c r="AA296" s="1"/>
      <c r="AB296" s="1"/>
      <c r="AC296" s="1"/>
      <c r="AD296" s="2"/>
      <c r="AE296" s="1"/>
      <c r="AF296" s="1"/>
      <c r="AG296" s="1"/>
      <c r="AH296" s="1"/>
      <c r="AI296" s="1"/>
      <c r="AJ296" s="1"/>
      <c r="AK296" s="1"/>
      <c r="AL296" s="1"/>
      <c r="AM296" s="1"/>
      <c r="AN296" s="1"/>
      <c r="AO296" s="1"/>
      <c r="AP296" s="2"/>
      <c r="AQ296" s="2"/>
      <c r="AR296" s="5"/>
      <c r="AS296" s="27"/>
      <c r="AT296" s="5"/>
      <c r="AU296" s="27"/>
      <c r="AV296" s="5"/>
      <c r="AW296" s="2"/>
      <c r="AX296" s="5"/>
      <c r="AY296" s="27"/>
      <c r="AZ296" s="5"/>
      <c r="BA296" s="47"/>
      <c r="BB296" s="5"/>
      <c r="BC296" s="47"/>
      <c r="BD296" s="5"/>
      <c r="BE296" s="1"/>
      <c r="BF296" s="5"/>
      <c r="BG296" s="1"/>
      <c r="BH296" s="5"/>
      <c r="BI296" s="1"/>
      <c r="BJ296" s="5"/>
      <c r="BK296" s="1"/>
      <c r="BL296" s="5"/>
      <c r="BM296" s="1"/>
      <c r="BN296" s="5"/>
      <c r="BO296" s="1"/>
      <c r="BP296" s="5"/>
      <c r="BQ296" s="1"/>
      <c r="BR296" s="5"/>
      <c r="BS296" s="2"/>
      <c r="BT296" s="2"/>
      <c r="BU296" s="1"/>
      <c r="BV296" s="1"/>
      <c r="BW296" s="1"/>
      <c r="BX296" s="1"/>
      <c r="BY296" s="1"/>
      <c r="BZ296" s="5"/>
      <c r="CA296" s="1"/>
      <c r="CB296" s="5"/>
      <c r="CC296" s="1"/>
      <c r="CD296" s="5"/>
      <c r="CE296" s="1"/>
      <c r="CF296" s="5"/>
      <c r="CG296" s="1"/>
      <c r="CH296" s="5"/>
      <c r="CI296" s="1"/>
      <c r="CJ296" s="5"/>
      <c r="CK296" s="2"/>
      <c r="CL296" s="5"/>
      <c r="CM296" s="2"/>
      <c r="CN296" s="5"/>
      <c r="CO296" s="1"/>
      <c r="CP296" s="5"/>
      <c r="CQ296" s="2"/>
      <c r="CR296" s="5"/>
      <c r="CS296" s="1"/>
      <c r="CT296" s="5"/>
      <c r="CU296" s="1"/>
      <c r="CV296" s="5"/>
      <c r="CW296" s="1"/>
      <c r="CX296" s="5"/>
      <c r="CY296" s="2"/>
      <c r="CZ296" s="5"/>
      <c r="DA296" s="1"/>
      <c r="DB296" s="5"/>
      <c r="DC296" s="1"/>
      <c r="DD296" s="5"/>
      <c r="DE296" s="1"/>
      <c r="DF296" s="5"/>
      <c r="DG296" s="27"/>
      <c r="DH296" s="5"/>
      <c r="DI296" s="1"/>
      <c r="DJ296" s="5"/>
      <c r="DK296" s="47"/>
      <c r="DL296" s="5"/>
      <c r="DM296" s="47"/>
      <c r="DN296" s="5"/>
      <c r="DO296" s="2"/>
      <c r="DP296" s="1"/>
      <c r="DQ296" s="1"/>
      <c r="DR296" s="1"/>
      <c r="DS296" s="1"/>
      <c r="DT296" s="5"/>
      <c r="DU296" s="1"/>
      <c r="DV296" s="1"/>
      <c r="DW296" s="1"/>
      <c r="DX296" s="1"/>
      <c r="DY296" s="1"/>
      <c r="DZ296" s="5"/>
      <c r="EA296" s="1"/>
      <c r="EB296" s="1"/>
      <c r="EC296" s="1"/>
      <c r="ED296" s="1"/>
      <c r="EE296" s="1"/>
      <c r="EF296" s="1"/>
      <c r="EG296" s="1"/>
      <c r="EH296" s="1"/>
      <c r="EI296" s="1"/>
      <c r="EJ296" s="1"/>
      <c r="EK296" s="1"/>
      <c r="EL296" s="5"/>
      <c r="EM296" s="1"/>
      <c r="EN296" s="2"/>
      <c r="EO296" s="2"/>
      <c r="EP296" s="2"/>
      <c r="EQ296" s="2"/>
      <c r="ER296" s="24"/>
      <c r="ES296" s="796"/>
      <c r="ET296" s="24"/>
      <c r="EU296" s="290" t="e">
        <f>SUM(DO296:EK296)+BI296+SUMIF(#REF!,1,AS296:AX296)</f>
        <v>#REF!</v>
      </c>
      <c r="EV296" s="290" t="e">
        <f>SUM(DO296:EK296)+SUMIF(#REF!,1,AS296:AX296)+SUMIF(#REF!,1,BC296:BH296)+IF(IDENT!$R$19="NON",SUM('3-SA'!BA296:BB296),0)+IF(IDENT!$R$20="NON",SUM('3-SA'!CA296:CB296,'3-SA'!DA296:DL296),0)+IF(IDENT!$R$21="NON",SUM('3-SA'!BM296:BZ296),0)</f>
        <v>#REF!</v>
      </c>
      <c r="EW296" s="24"/>
    </row>
    <row r="297" spans="1:153" ht="20.399999999999999" x14ac:dyDescent="0.25">
      <c r="A297" s="46"/>
      <c r="B297" s="263" t="s">
        <v>2402</v>
      </c>
      <c r="C297" s="263" t="s">
        <v>2402</v>
      </c>
      <c r="D297" s="305" t="s">
        <v>2532</v>
      </c>
      <c r="E297" s="54" t="s">
        <v>192</v>
      </c>
      <c r="F297" s="12"/>
      <c r="G297" s="12"/>
      <c r="H297" s="454"/>
      <c r="I297" s="1"/>
      <c r="J297" s="1"/>
      <c r="K297" s="1"/>
      <c r="L297" s="1"/>
      <c r="M297" s="1"/>
      <c r="N297" s="1"/>
      <c r="O297" s="1"/>
      <c r="P297" s="1"/>
      <c r="Q297" s="1"/>
      <c r="R297" s="1"/>
      <c r="S297" s="1"/>
      <c r="T297" s="1"/>
      <c r="U297" s="1"/>
      <c r="V297" s="1"/>
      <c r="W297" s="1"/>
      <c r="X297" s="1"/>
      <c r="Y297" s="1"/>
      <c r="Z297" s="1"/>
      <c r="AA297" s="1"/>
      <c r="AB297" s="1"/>
      <c r="AC297" s="1"/>
      <c r="AD297" s="2"/>
      <c r="AE297" s="1"/>
      <c r="AF297" s="1"/>
      <c r="AG297" s="1"/>
      <c r="AH297" s="1"/>
      <c r="AI297" s="1"/>
      <c r="AJ297" s="1"/>
      <c r="AK297" s="1"/>
      <c r="AL297" s="1"/>
      <c r="AM297" s="1"/>
      <c r="AN297" s="1"/>
      <c r="AO297" s="1"/>
      <c r="AP297" s="2"/>
      <c r="AQ297" s="2"/>
      <c r="AR297" s="5"/>
      <c r="AS297" s="27"/>
      <c r="AT297" s="5"/>
      <c r="AU297" s="27"/>
      <c r="AV297" s="5"/>
      <c r="AW297" s="2"/>
      <c r="AX297" s="5"/>
      <c r="AY297" s="27"/>
      <c r="AZ297" s="5"/>
      <c r="BA297" s="1"/>
      <c r="BB297" s="5"/>
      <c r="BC297" s="47"/>
      <c r="BD297" s="5"/>
      <c r="BE297" s="1"/>
      <c r="BF297" s="5"/>
      <c r="BG297" s="1"/>
      <c r="BH297" s="5"/>
      <c r="BI297" s="27"/>
      <c r="BJ297" s="5"/>
      <c r="BK297" s="1"/>
      <c r="BL297" s="5"/>
      <c r="BM297" s="1"/>
      <c r="BN297" s="5"/>
      <c r="BO297" s="1"/>
      <c r="BP297" s="5"/>
      <c r="BQ297" s="1"/>
      <c r="BR297" s="5"/>
      <c r="BS297" s="2"/>
      <c r="BT297" s="1"/>
      <c r="BU297" s="1"/>
      <c r="BV297" s="2"/>
      <c r="BW297" s="1"/>
      <c r="BX297" s="1"/>
      <c r="BY297" s="2"/>
      <c r="BZ297" s="5"/>
      <c r="CA297" s="1"/>
      <c r="CB297" s="5"/>
      <c r="CC297" s="1"/>
      <c r="CD297" s="5"/>
      <c r="CE297" s="1"/>
      <c r="CF297" s="5"/>
      <c r="CG297" s="1"/>
      <c r="CH297" s="5"/>
      <c r="CI297" s="1"/>
      <c r="CJ297" s="5"/>
      <c r="CK297" s="2"/>
      <c r="CL297" s="5"/>
      <c r="CM297" s="2"/>
      <c r="CN297" s="5"/>
      <c r="CO297" s="1"/>
      <c r="CP297" s="5"/>
      <c r="CQ297" s="2"/>
      <c r="CR297" s="5"/>
      <c r="CS297" s="1"/>
      <c r="CT297" s="5"/>
      <c r="CU297" s="1"/>
      <c r="CV297" s="5"/>
      <c r="CW297" s="1"/>
      <c r="CX297" s="5"/>
      <c r="CY297" s="2"/>
      <c r="CZ297" s="5"/>
      <c r="DA297" s="1"/>
      <c r="DB297" s="5"/>
      <c r="DC297" s="1"/>
      <c r="DD297" s="5"/>
      <c r="DE297" s="1"/>
      <c r="DF297" s="5"/>
      <c r="DG297" s="21"/>
      <c r="DH297" s="5"/>
      <c r="DI297" s="2"/>
      <c r="DJ297" s="5"/>
      <c r="DK297" s="47"/>
      <c r="DL297" s="5"/>
      <c r="DM297" s="47"/>
      <c r="DN297" s="5"/>
      <c r="DO297" s="2"/>
      <c r="DP297" s="1"/>
      <c r="DQ297" s="1"/>
      <c r="DR297" s="1"/>
      <c r="DS297" s="1"/>
      <c r="DT297" s="5"/>
      <c r="DU297" s="1"/>
      <c r="DV297" s="1"/>
      <c r="DW297" s="1"/>
      <c r="DX297" s="1"/>
      <c r="DY297" s="1"/>
      <c r="DZ297" s="5"/>
      <c r="EA297" s="1"/>
      <c r="EB297" s="1"/>
      <c r="EC297" s="1"/>
      <c r="ED297" s="1"/>
      <c r="EE297" s="1"/>
      <c r="EF297" s="1"/>
      <c r="EG297" s="1"/>
      <c r="EH297" s="1"/>
      <c r="EI297" s="1"/>
      <c r="EJ297" s="1"/>
      <c r="EK297" s="1"/>
      <c r="EL297" s="5"/>
      <c r="EM297" s="1"/>
      <c r="EN297" s="2"/>
      <c r="EO297" s="2"/>
      <c r="EP297" s="2"/>
      <c r="EQ297" s="2"/>
      <c r="ER297" s="24"/>
      <c r="ES297" s="796"/>
      <c r="ET297" s="24"/>
      <c r="EU297" s="290" t="e">
        <f>SUM(DO297:EK297)+BI297+SUMIF(#REF!,1,AS297:AX297)</f>
        <v>#REF!</v>
      </c>
      <c r="EV297" s="290" t="e">
        <f>SUM(DO297:EK297)+SUMIF(#REF!,1,AS297:AX297)+SUMIF(#REF!,1,BC297:BH297)+IF(IDENT!$R$19="NON",SUM('3-SA'!BA297:BB297),0)+IF(IDENT!$R$20="NON",SUM('3-SA'!CA297:CB297,'3-SA'!DA297:DL297),0)+IF(IDENT!$R$21="NON",SUM('3-SA'!BM297:BZ297),0)</f>
        <v>#REF!</v>
      </c>
      <c r="EW297" s="24"/>
    </row>
    <row r="298" spans="1:153" ht="20.399999999999999" x14ac:dyDescent="0.25">
      <c r="A298" s="46"/>
      <c r="B298" s="263" t="s">
        <v>2639</v>
      </c>
      <c r="C298" s="263" t="s">
        <v>2639</v>
      </c>
      <c r="D298" s="305" t="s">
        <v>2128</v>
      </c>
      <c r="E298" s="54" t="s">
        <v>1613</v>
      </c>
      <c r="F298" s="12"/>
      <c r="G298" s="12"/>
      <c r="H298" s="454"/>
      <c r="I298" s="1"/>
      <c r="J298" s="1"/>
      <c r="K298" s="1"/>
      <c r="L298" s="1"/>
      <c r="M298" s="1"/>
      <c r="N298" s="1"/>
      <c r="O298" s="1"/>
      <c r="P298" s="1"/>
      <c r="Q298" s="1"/>
      <c r="R298" s="1"/>
      <c r="S298" s="1"/>
      <c r="T298" s="1"/>
      <c r="U298" s="1"/>
      <c r="V298" s="1"/>
      <c r="W298" s="1"/>
      <c r="X298" s="1"/>
      <c r="Y298" s="1"/>
      <c r="Z298" s="1"/>
      <c r="AA298" s="1"/>
      <c r="AB298" s="1"/>
      <c r="AC298" s="1"/>
      <c r="AD298" s="2"/>
      <c r="AE298" s="1"/>
      <c r="AF298" s="1"/>
      <c r="AG298" s="1"/>
      <c r="AH298" s="1"/>
      <c r="AI298" s="1"/>
      <c r="AJ298" s="1"/>
      <c r="AK298" s="1"/>
      <c r="AL298" s="1"/>
      <c r="AM298" s="1"/>
      <c r="AN298" s="1"/>
      <c r="AO298" s="1"/>
      <c r="AP298" s="2"/>
      <c r="AQ298" s="2"/>
      <c r="AR298" s="7"/>
      <c r="AS298" s="27"/>
      <c r="AT298" s="7"/>
      <c r="AU298" s="27"/>
      <c r="AV298" s="7"/>
      <c r="AW298" s="2"/>
      <c r="AX298" s="7"/>
      <c r="AY298" s="27"/>
      <c r="AZ298" s="7"/>
      <c r="BA298" s="1"/>
      <c r="BB298" s="7"/>
      <c r="BC298" s="47"/>
      <c r="BD298" s="7"/>
      <c r="BE298" s="1"/>
      <c r="BF298" s="7"/>
      <c r="BG298" s="1"/>
      <c r="BH298" s="7"/>
      <c r="BI298" s="1"/>
      <c r="BJ298" s="7"/>
      <c r="BK298" s="1"/>
      <c r="BL298" s="7"/>
      <c r="BM298" s="1"/>
      <c r="BN298" s="7"/>
      <c r="BO298" s="1"/>
      <c r="BP298" s="7"/>
      <c r="BQ298" s="1"/>
      <c r="BR298" s="7"/>
      <c r="BS298" s="2"/>
      <c r="BT298" s="1"/>
      <c r="BU298" s="1"/>
      <c r="BV298" s="2"/>
      <c r="BW298" s="1"/>
      <c r="BX298" s="1"/>
      <c r="BY298" s="2"/>
      <c r="BZ298" s="7"/>
      <c r="CA298" s="1"/>
      <c r="CB298" s="7"/>
      <c r="CC298" s="1"/>
      <c r="CD298" s="7"/>
      <c r="CE298" s="1"/>
      <c r="CF298" s="7"/>
      <c r="CG298" s="1"/>
      <c r="CH298" s="7"/>
      <c r="CI298" s="1"/>
      <c r="CJ298" s="7"/>
      <c r="CK298" s="2"/>
      <c r="CL298" s="7"/>
      <c r="CM298" s="2"/>
      <c r="CN298" s="7"/>
      <c r="CO298" s="1"/>
      <c r="CP298" s="7"/>
      <c r="CQ298" s="2"/>
      <c r="CR298" s="7"/>
      <c r="CS298" s="1"/>
      <c r="CT298" s="7"/>
      <c r="CU298" s="1"/>
      <c r="CV298" s="7"/>
      <c r="CW298" s="1"/>
      <c r="CX298" s="7"/>
      <c r="CY298" s="2"/>
      <c r="CZ298" s="7"/>
      <c r="DA298" s="1"/>
      <c r="DB298" s="7"/>
      <c r="DC298" s="1"/>
      <c r="DD298" s="7"/>
      <c r="DE298" s="21"/>
      <c r="DF298" s="7"/>
      <c r="DG298" s="21"/>
      <c r="DH298" s="7"/>
      <c r="DI298" s="2"/>
      <c r="DJ298" s="7"/>
      <c r="DK298" s="47"/>
      <c r="DL298" s="7"/>
      <c r="DM298" s="47"/>
      <c r="DN298" s="7"/>
      <c r="DO298" s="2"/>
      <c r="DP298" s="1"/>
      <c r="DQ298" s="1"/>
      <c r="DR298" s="1"/>
      <c r="DS298" s="1"/>
      <c r="DT298" s="7"/>
      <c r="DU298" s="1"/>
      <c r="DV298" s="1"/>
      <c r="DW298" s="1"/>
      <c r="DX298" s="1"/>
      <c r="DY298" s="1"/>
      <c r="DZ298" s="7"/>
      <c r="EA298" s="1"/>
      <c r="EB298" s="1"/>
      <c r="EC298" s="1"/>
      <c r="ED298" s="1"/>
      <c r="EE298" s="1"/>
      <c r="EF298" s="1"/>
      <c r="EG298" s="1"/>
      <c r="EH298" s="1"/>
      <c r="EI298" s="1"/>
      <c r="EJ298" s="1"/>
      <c r="EK298" s="1"/>
      <c r="EL298" s="7"/>
      <c r="EM298" s="1"/>
      <c r="EN298" s="2"/>
      <c r="EO298" s="2"/>
      <c r="EP298" s="2"/>
      <c r="EQ298" s="2"/>
      <c r="ER298" s="24"/>
      <c r="ES298" s="796"/>
      <c r="EU298" s="290" t="e">
        <f>SUM(DO298:EK298)+BI298+SUMIF(#REF!,1,AS298:AX298)</f>
        <v>#REF!</v>
      </c>
      <c r="EV298" s="290" t="e">
        <f>SUM(DO298:EK298)+SUMIF(#REF!,1,AS298:AX298)+SUMIF(#REF!,1,BC298:BH298)+IF(IDENT!$R$19="NON",SUM('3-SA'!BA298:BB298),0)+IF(IDENT!$R$20="NON",SUM('3-SA'!CA298:CB298,'3-SA'!DA298:DL298),0)+IF(IDENT!$R$21="NON",SUM('3-SA'!BM298:BZ298),0)</f>
        <v>#REF!</v>
      </c>
    </row>
    <row r="299" spans="1:153" x14ac:dyDescent="0.25">
      <c r="A299" s="46">
        <v>0</v>
      </c>
      <c r="B299" s="263" t="s">
        <v>1837</v>
      </c>
      <c r="C299" s="263" t="s">
        <v>1837</v>
      </c>
      <c r="D299" s="322">
        <v>6816</v>
      </c>
      <c r="E299" s="322" t="s">
        <v>523</v>
      </c>
      <c r="F299" s="12"/>
      <c r="G299" s="12"/>
      <c r="H299" s="454"/>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5"/>
      <c r="AS299" s="21"/>
      <c r="AT299" s="5"/>
      <c r="AU299" s="21"/>
      <c r="AV299" s="5"/>
      <c r="AW299" s="2"/>
      <c r="AX299" s="5"/>
      <c r="AY299" s="21"/>
      <c r="AZ299" s="5"/>
      <c r="BA299" s="2"/>
      <c r="BB299" s="5"/>
      <c r="BC299" s="35"/>
      <c r="BD299" s="5"/>
      <c r="BE299" s="2"/>
      <c r="BF299" s="5"/>
      <c r="BG299" s="2"/>
      <c r="BH299" s="5"/>
      <c r="BI299" s="2"/>
      <c r="BJ299" s="5"/>
      <c r="BK299" s="2"/>
      <c r="BL299" s="5"/>
      <c r="BM299" s="2"/>
      <c r="BN299" s="5"/>
      <c r="BO299" s="2"/>
      <c r="BP299" s="5"/>
      <c r="BQ299" s="2"/>
      <c r="BR299" s="5"/>
      <c r="BS299" s="2"/>
      <c r="BT299" s="2"/>
      <c r="BU299" s="2"/>
      <c r="BV299" s="2"/>
      <c r="BW299" s="2"/>
      <c r="BX299" s="2"/>
      <c r="BY299" s="2"/>
      <c r="BZ299" s="5"/>
      <c r="CA299" s="2"/>
      <c r="CB299" s="5"/>
      <c r="CC299" s="2"/>
      <c r="CD299" s="5"/>
      <c r="CE299" s="2"/>
      <c r="CF299" s="5"/>
      <c r="CG299" s="2"/>
      <c r="CH299" s="5"/>
      <c r="CI299" s="2"/>
      <c r="CJ299" s="5"/>
      <c r="CK299" s="2"/>
      <c r="CL299" s="5"/>
      <c r="CM299" s="2"/>
      <c r="CN299" s="5"/>
      <c r="CO299" s="2"/>
      <c r="CP299" s="5"/>
      <c r="CQ299" s="2"/>
      <c r="CR299" s="5"/>
      <c r="CS299" s="2"/>
      <c r="CT299" s="5"/>
      <c r="CU299" s="2"/>
      <c r="CV299" s="5"/>
      <c r="CW299" s="2"/>
      <c r="CX299" s="5"/>
      <c r="CY299" s="2"/>
      <c r="CZ299" s="5"/>
      <c r="DA299" s="2"/>
      <c r="DB299" s="5"/>
      <c r="DC299" s="2"/>
      <c r="DD299" s="5"/>
      <c r="DE299" s="2"/>
      <c r="DF299" s="5"/>
      <c r="DG299" s="21"/>
      <c r="DH299" s="5"/>
      <c r="DI299" s="2"/>
      <c r="DJ299" s="5"/>
      <c r="DK299" s="35"/>
      <c r="DL299" s="5"/>
      <c r="DM299" s="35"/>
      <c r="DN299" s="5"/>
      <c r="DO299" s="2"/>
      <c r="DP299" s="2"/>
      <c r="DQ299" s="2"/>
      <c r="DR299" s="2"/>
      <c r="DS299" s="2"/>
      <c r="DT299" s="5"/>
      <c r="DU299" s="2"/>
      <c r="DV299" s="2"/>
      <c r="DW299" s="2"/>
      <c r="DX299" s="2"/>
      <c r="DY299" s="2"/>
      <c r="DZ299" s="5"/>
      <c r="EA299" s="2"/>
      <c r="EB299" s="2"/>
      <c r="EC299" s="2"/>
      <c r="ED299" s="2"/>
      <c r="EE299" s="2"/>
      <c r="EF299" s="2"/>
      <c r="EG299" s="2"/>
      <c r="EH299" s="2"/>
      <c r="EI299" s="2"/>
      <c r="EJ299" s="2"/>
      <c r="EK299" s="2"/>
      <c r="EL299" s="5"/>
      <c r="EM299" s="2"/>
      <c r="EN299" s="2"/>
      <c r="EO299" s="2"/>
      <c r="EP299" s="2"/>
      <c r="EQ299" s="81"/>
      <c r="ES299" s="796"/>
      <c r="EU299" s="290" t="e">
        <f>SUM(DO299:EK299)+BI299+SUMIF(#REF!,1,AS299:AX299)</f>
        <v>#REF!</v>
      </c>
      <c r="EV299" s="290" t="e">
        <f>SUM(DO299:EK299)+SUMIF(#REF!,1,AS299:AX299)+SUMIF(#REF!,1,BC299:BH299)+IF(IDENT!$R$19="NON",SUM('3-SA'!BA299:BB299),0)+IF(IDENT!$R$20="NON",SUM('3-SA'!CA299:CB299,'3-SA'!DA299:DL299),0)+IF(IDENT!$R$21="NON",SUM('3-SA'!BM299:BZ299),0)</f>
        <v>#REF!</v>
      </c>
    </row>
    <row r="300" spans="1:153" x14ac:dyDescent="0.25">
      <c r="A300" s="46">
        <v>0</v>
      </c>
      <c r="B300" s="263" t="s">
        <v>1837</v>
      </c>
      <c r="C300" s="263" t="s">
        <v>1837</v>
      </c>
      <c r="D300" s="322">
        <v>6817</v>
      </c>
      <c r="E300" s="322" t="s">
        <v>343</v>
      </c>
      <c r="F300" s="12"/>
      <c r="G300" s="12"/>
      <c r="H300" s="454"/>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5"/>
      <c r="AS300" s="21"/>
      <c r="AT300" s="5"/>
      <c r="AU300" s="21"/>
      <c r="AV300" s="5"/>
      <c r="AW300" s="2"/>
      <c r="AX300" s="5"/>
      <c r="AY300" s="21"/>
      <c r="AZ300" s="5"/>
      <c r="BA300" s="2"/>
      <c r="BB300" s="5"/>
      <c r="BC300" s="35"/>
      <c r="BD300" s="5"/>
      <c r="BE300" s="2"/>
      <c r="BF300" s="5"/>
      <c r="BG300" s="2"/>
      <c r="BH300" s="5"/>
      <c r="BI300" s="2"/>
      <c r="BJ300" s="5"/>
      <c r="BK300" s="2"/>
      <c r="BL300" s="5"/>
      <c r="BM300" s="2"/>
      <c r="BN300" s="5"/>
      <c r="BO300" s="2"/>
      <c r="BP300" s="5"/>
      <c r="BQ300" s="2"/>
      <c r="BR300" s="5"/>
      <c r="BS300" s="2"/>
      <c r="BT300" s="2"/>
      <c r="BU300" s="2"/>
      <c r="BV300" s="2"/>
      <c r="BW300" s="2"/>
      <c r="BX300" s="2"/>
      <c r="BY300" s="2"/>
      <c r="BZ300" s="5"/>
      <c r="CA300" s="2"/>
      <c r="CB300" s="5"/>
      <c r="CC300" s="2"/>
      <c r="CD300" s="5"/>
      <c r="CE300" s="2"/>
      <c r="CF300" s="5"/>
      <c r="CG300" s="2"/>
      <c r="CH300" s="5"/>
      <c r="CI300" s="2"/>
      <c r="CJ300" s="5"/>
      <c r="CK300" s="2"/>
      <c r="CL300" s="5"/>
      <c r="CM300" s="2"/>
      <c r="CN300" s="5"/>
      <c r="CO300" s="2"/>
      <c r="CP300" s="5"/>
      <c r="CQ300" s="2"/>
      <c r="CR300" s="5"/>
      <c r="CS300" s="2"/>
      <c r="CT300" s="5"/>
      <c r="CU300" s="2"/>
      <c r="CV300" s="5"/>
      <c r="CW300" s="2"/>
      <c r="CX300" s="5"/>
      <c r="CY300" s="2"/>
      <c r="CZ300" s="5"/>
      <c r="DA300" s="2"/>
      <c r="DB300" s="5"/>
      <c r="DC300" s="2"/>
      <c r="DD300" s="5"/>
      <c r="DE300" s="2"/>
      <c r="DF300" s="5"/>
      <c r="DG300" s="21"/>
      <c r="DH300" s="5"/>
      <c r="DI300" s="2"/>
      <c r="DJ300" s="5"/>
      <c r="DK300" s="35"/>
      <c r="DL300" s="5"/>
      <c r="DM300" s="35"/>
      <c r="DN300" s="5"/>
      <c r="DO300" s="2"/>
      <c r="DP300" s="2"/>
      <c r="DQ300" s="2"/>
      <c r="DR300" s="2"/>
      <c r="DS300" s="2"/>
      <c r="DT300" s="5"/>
      <c r="DU300" s="2"/>
      <c r="DV300" s="2"/>
      <c r="DW300" s="2"/>
      <c r="DX300" s="2"/>
      <c r="DY300" s="2"/>
      <c r="DZ300" s="5"/>
      <c r="EA300" s="2"/>
      <c r="EB300" s="2"/>
      <c r="EC300" s="2"/>
      <c r="ED300" s="2"/>
      <c r="EE300" s="2"/>
      <c r="EF300" s="2"/>
      <c r="EG300" s="2"/>
      <c r="EH300" s="2"/>
      <c r="EI300" s="2"/>
      <c r="EJ300" s="2"/>
      <c r="EK300" s="2"/>
      <c r="EL300" s="5"/>
      <c r="EM300" s="2"/>
      <c r="EN300" s="2"/>
      <c r="EO300" s="2"/>
      <c r="EP300" s="2"/>
      <c r="EQ300" s="81"/>
      <c r="ES300" s="796"/>
      <c r="EU300" s="290" t="e">
        <f>SUM(DO300:EK300)+BI300+SUMIF(#REF!,1,AS300:AX300)</f>
        <v>#REF!</v>
      </c>
      <c r="EV300" s="290" t="e">
        <f>SUM(DO300:EK300)+SUMIF(#REF!,1,AS300:AX300)+SUMIF(#REF!,1,BC300:BH300)+IF(IDENT!$R$19="NON",SUM('3-SA'!BA300:BB300),0)+IF(IDENT!$R$20="NON",SUM('3-SA'!CA300:CB300,'3-SA'!DA300:DL300),0)+IF(IDENT!$R$21="NON",SUM('3-SA'!BM300:BZ300),0)</f>
        <v>#REF!</v>
      </c>
    </row>
    <row r="301" spans="1:153" x14ac:dyDescent="0.25">
      <c r="A301" s="46">
        <v>0</v>
      </c>
      <c r="B301" s="263" t="s">
        <v>1837</v>
      </c>
      <c r="C301" s="263" t="s">
        <v>1837</v>
      </c>
      <c r="D301" s="322">
        <v>686</v>
      </c>
      <c r="E301" s="322" t="s">
        <v>670</v>
      </c>
      <c r="F301" s="12"/>
      <c r="G301" s="12"/>
      <c r="H301" s="454"/>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5"/>
      <c r="AS301" s="21"/>
      <c r="AT301" s="5"/>
      <c r="AU301" s="21"/>
      <c r="AV301" s="5"/>
      <c r="AW301" s="2"/>
      <c r="AX301" s="5"/>
      <c r="AY301" s="21"/>
      <c r="AZ301" s="5"/>
      <c r="BA301" s="2"/>
      <c r="BB301" s="5"/>
      <c r="BC301" s="35"/>
      <c r="BD301" s="5"/>
      <c r="BE301" s="2"/>
      <c r="BF301" s="5"/>
      <c r="BG301" s="2"/>
      <c r="BH301" s="5"/>
      <c r="BI301" s="2"/>
      <c r="BJ301" s="5"/>
      <c r="BK301" s="2"/>
      <c r="BL301" s="5"/>
      <c r="BM301" s="2"/>
      <c r="BN301" s="5"/>
      <c r="BO301" s="2"/>
      <c r="BP301" s="5"/>
      <c r="BQ301" s="2"/>
      <c r="BR301" s="5"/>
      <c r="BS301" s="2"/>
      <c r="BT301" s="2"/>
      <c r="BU301" s="2"/>
      <c r="BV301" s="2"/>
      <c r="BW301" s="2"/>
      <c r="BX301" s="2"/>
      <c r="BY301" s="2"/>
      <c r="BZ301" s="5"/>
      <c r="CA301" s="2"/>
      <c r="CB301" s="5"/>
      <c r="CC301" s="2"/>
      <c r="CD301" s="5"/>
      <c r="CE301" s="2"/>
      <c r="CF301" s="5"/>
      <c r="CG301" s="2"/>
      <c r="CH301" s="5"/>
      <c r="CI301" s="2"/>
      <c r="CJ301" s="5"/>
      <c r="CK301" s="2"/>
      <c r="CL301" s="5"/>
      <c r="CM301" s="2"/>
      <c r="CN301" s="5"/>
      <c r="CO301" s="2"/>
      <c r="CP301" s="5"/>
      <c r="CQ301" s="2"/>
      <c r="CR301" s="5"/>
      <c r="CS301" s="2"/>
      <c r="CT301" s="5"/>
      <c r="CU301" s="2"/>
      <c r="CV301" s="5"/>
      <c r="CW301" s="2"/>
      <c r="CX301" s="5"/>
      <c r="CY301" s="2"/>
      <c r="CZ301" s="5"/>
      <c r="DA301" s="2"/>
      <c r="DB301" s="5"/>
      <c r="DC301" s="2"/>
      <c r="DD301" s="5"/>
      <c r="DE301" s="2"/>
      <c r="DF301" s="5"/>
      <c r="DG301" s="21"/>
      <c r="DH301" s="5"/>
      <c r="DI301" s="2"/>
      <c r="DJ301" s="5"/>
      <c r="DK301" s="35"/>
      <c r="DL301" s="5"/>
      <c r="DM301" s="35"/>
      <c r="DN301" s="5"/>
      <c r="DO301" s="2"/>
      <c r="DP301" s="2"/>
      <c r="DQ301" s="2"/>
      <c r="DR301" s="2"/>
      <c r="DS301" s="2"/>
      <c r="DT301" s="5"/>
      <c r="DU301" s="2"/>
      <c r="DV301" s="2"/>
      <c r="DW301" s="2"/>
      <c r="DX301" s="2"/>
      <c r="DY301" s="2"/>
      <c r="DZ301" s="5"/>
      <c r="EA301" s="2"/>
      <c r="EB301" s="2"/>
      <c r="EC301" s="2"/>
      <c r="ED301" s="2"/>
      <c r="EE301" s="2"/>
      <c r="EF301" s="2"/>
      <c r="EG301" s="2"/>
      <c r="EH301" s="2"/>
      <c r="EI301" s="2"/>
      <c r="EJ301" s="2"/>
      <c r="EK301" s="2"/>
      <c r="EL301" s="5"/>
      <c r="EM301" s="2"/>
      <c r="EN301" s="2"/>
      <c r="EO301" s="2"/>
      <c r="EP301" s="2"/>
      <c r="EQ301" s="81"/>
      <c r="ES301" s="796"/>
      <c r="EU301" s="290" t="e">
        <f>SUM(DO301:EK301)+BI301+SUMIF(#REF!,1,AS301:AX301)</f>
        <v>#REF!</v>
      </c>
      <c r="EV301" s="290" t="e">
        <f>SUM(DO301:EK301)+SUMIF(#REF!,1,AS301:AX301)+SUMIF(#REF!,1,BC301:BH301)+IF(IDENT!$R$19="NON",SUM('3-SA'!BA301:BB301),0)+IF(IDENT!$R$20="NON",SUM('3-SA'!CA301:CB301,'3-SA'!DA301:DL301),0)+IF(IDENT!$R$21="NON",SUM('3-SA'!BM301:BZ301),0)</f>
        <v>#REF!</v>
      </c>
    </row>
    <row r="302" spans="1:153" x14ac:dyDescent="0.25">
      <c r="A302" s="46">
        <v>0</v>
      </c>
      <c r="B302" s="263" t="s">
        <v>1837</v>
      </c>
      <c r="C302" s="263" t="s">
        <v>1837</v>
      </c>
      <c r="D302" s="322">
        <v>687</v>
      </c>
      <c r="E302" s="322" t="s">
        <v>2340</v>
      </c>
      <c r="F302" s="12"/>
      <c r="G302" s="12"/>
      <c r="H302" s="454"/>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5"/>
      <c r="AS302" s="21"/>
      <c r="AT302" s="5"/>
      <c r="AU302" s="21"/>
      <c r="AV302" s="5"/>
      <c r="AW302" s="2"/>
      <c r="AX302" s="5"/>
      <c r="AY302" s="21"/>
      <c r="AZ302" s="5"/>
      <c r="BA302" s="2"/>
      <c r="BB302" s="5"/>
      <c r="BC302" s="35"/>
      <c r="BD302" s="5"/>
      <c r="BE302" s="2"/>
      <c r="BF302" s="5"/>
      <c r="BG302" s="2"/>
      <c r="BH302" s="5"/>
      <c r="BI302" s="2"/>
      <c r="BJ302" s="5"/>
      <c r="BK302" s="2"/>
      <c r="BL302" s="5"/>
      <c r="BM302" s="2"/>
      <c r="BN302" s="5"/>
      <c r="BO302" s="2"/>
      <c r="BP302" s="5"/>
      <c r="BQ302" s="2"/>
      <c r="BR302" s="5"/>
      <c r="BS302" s="2"/>
      <c r="BT302" s="2"/>
      <c r="BU302" s="2"/>
      <c r="BV302" s="2"/>
      <c r="BW302" s="2"/>
      <c r="BX302" s="2"/>
      <c r="BY302" s="2"/>
      <c r="BZ302" s="5"/>
      <c r="CA302" s="2"/>
      <c r="CB302" s="5"/>
      <c r="CC302" s="2"/>
      <c r="CD302" s="5"/>
      <c r="CE302" s="2"/>
      <c r="CF302" s="5"/>
      <c r="CG302" s="2"/>
      <c r="CH302" s="5"/>
      <c r="CI302" s="2"/>
      <c r="CJ302" s="5"/>
      <c r="CK302" s="2"/>
      <c r="CL302" s="5"/>
      <c r="CM302" s="2"/>
      <c r="CN302" s="5"/>
      <c r="CO302" s="2"/>
      <c r="CP302" s="5"/>
      <c r="CQ302" s="2"/>
      <c r="CR302" s="5"/>
      <c r="CS302" s="2"/>
      <c r="CT302" s="5"/>
      <c r="CU302" s="2"/>
      <c r="CV302" s="5"/>
      <c r="CW302" s="2"/>
      <c r="CX302" s="5"/>
      <c r="CY302" s="2"/>
      <c r="CZ302" s="5"/>
      <c r="DA302" s="2"/>
      <c r="DB302" s="5"/>
      <c r="DC302" s="2"/>
      <c r="DD302" s="5"/>
      <c r="DE302" s="2"/>
      <c r="DF302" s="5"/>
      <c r="DG302" s="21"/>
      <c r="DH302" s="5"/>
      <c r="DI302" s="2"/>
      <c r="DJ302" s="5"/>
      <c r="DK302" s="35"/>
      <c r="DL302" s="5"/>
      <c r="DM302" s="35"/>
      <c r="DN302" s="5"/>
      <c r="DO302" s="2"/>
      <c r="DP302" s="2"/>
      <c r="DQ302" s="2"/>
      <c r="DR302" s="2"/>
      <c r="DS302" s="2"/>
      <c r="DT302" s="5"/>
      <c r="DU302" s="2"/>
      <c r="DV302" s="2"/>
      <c r="DW302" s="2"/>
      <c r="DX302" s="2"/>
      <c r="DY302" s="2"/>
      <c r="DZ302" s="5"/>
      <c r="EA302" s="2"/>
      <c r="EB302" s="2"/>
      <c r="EC302" s="2"/>
      <c r="ED302" s="2"/>
      <c r="EE302" s="2"/>
      <c r="EF302" s="2"/>
      <c r="EG302" s="2"/>
      <c r="EH302" s="2"/>
      <c r="EI302" s="2"/>
      <c r="EJ302" s="2"/>
      <c r="EK302" s="2"/>
      <c r="EL302" s="5"/>
      <c r="EM302" s="2"/>
      <c r="EN302" s="2"/>
      <c r="EO302" s="2"/>
      <c r="EP302" s="2"/>
      <c r="EQ302" s="81"/>
      <c r="ES302" s="796"/>
      <c r="EU302" s="290" t="e">
        <f>SUM(DO302:EK302)+BI302+SUMIF(#REF!,1,AS302:AX302)</f>
        <v>#REF!</v>
      </c>
      <c r="EV302" s="290" t="e">
        <f>SUM(DO302:EK302)+SUMIF(#REF!,1,AS302:AX302)+SUMIF(#REF!,1,BC302:BH302)+IF(IDENT!$R$19="NON",SUM('3-SA'!BA302:BB302),0)+IF(IDENT!$R$20="NON",SUM('3-SA'!CA302:CB302,'3-SA'!DA302:DL302),0)+IF(IDENT!$R$21="NON",SUM('3-SA'!BM302:BZ302),0)</f>
        <v>#REF!</v>
      </c>
    </row>
    <row r="303" spans="1:153" x14ac:dyDescent="0.25">
      <c r="A303" s="46">
        <v>0</v>
      </c>
      <c r="B303" s="263" t="s">
        <v>1837</v>
      </c>
      <c r="C303" s="263" t="s">
        <v>1837</v>
      </c>
      <c r="D303" s="322">
        <v>689</v>
      </c>
      <c r="E303" s="322" t="s">
        <v>1343</v>
      </c>
      <c r="F303" s="12"/>
      <c r="G303" s="12"/>
      <c r="H303" s="454"/>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5"/>
      <c r="AS303" s="21"/>
      <c r="AT303" s="5"/>
      <c r="AU303" s="21"/>
      <c r="AV303" s="5"/>
      <c r="AW303" s="21"/>
      <c r="AX303" s="5"/>
      <c r="AY303" s="21"/>
      <c r="AZ303" s="5"/>
      <c r="BA303" s="2"/>
      <c r="BB303" s="5"/>
      <c r="BC303" s="35"/>
      <c r="BD303" s="5"/>
      <c r="BE303" s="2"/>
      <c r="BF303" s="5"/>
      <c r="BG303" s="2"/>
      <c r="BH303" s="5"/>
      <c r="BI303" s="2"/>
      <c r="BJ303" s="5"/>
      <c r="BK303" s="2"/>
      <c r="BL303" s="5"/>
      <c r="BM303" s="2"/>
      <c r="BN303" s="5"/>
      <c r="BO303" s="2"/>
      <c r="BP303" s="5"/>
      <c r="BQ303" s="2"/>
      <c r="BR303" s="5"/>
      <c r="BS303" s="2"/>
      <c r="BT303" s="2"/>
      <c r="BU303" s="2"/>
      <c r="BV303" s="2"/>
      <c r="BW303" s="2"/>
      <c r="BX303" s="2"/>
      <c r="BY303" s="2"/>
      <c r="BZ303" s="5"/>
      <c r="CA303" s="2"/>
      <c r="CB303" s="5"/>
      <c r="CC303" s="2"/>
      <c r="CD303" s="5"/>
      <c r="CE303" s="2"/>
      <c r="CF303" s="5"/>
      <c r="CG303" s="2"/>
      <c r="CH303" s="5"/>
      <c r="CI303" s="2"/>
      <c r="CJ303" s="5"/>
      <c r="CK303" s="2"/>
      <c r="CL303" s="5"/>
      <c r="CM303" s="2"/>
      <c r="CN303" s="5"/>
      <c r="CO303" s="2"/>
      <c r="CP303" s="5"/>
      <c r="CQ303" s="2"/>
      <c r="CR303" s="5"/>
      <c r="CS303" s="2"/>
      <c r="CT303" s="5"/>
      <c r="CU303" s="2"/>
      <c r="CV303" s="5"/>
      <c r="CW303" s="2"/>
      <c r="CX303" s="5"/>
      <c r="CY303" s="2"/>
      <c r="CZ303" s="5"/>
      <c r="DA303" s="2"/>
      <c r="DB303" s="5"/>
      <c r="DC303" s="2"/>
      <c r="DD303" s="5"/>
      <c r="DE303" s="2"/>
      <c r="DF303" s="5"/>
      <c r="DG303" s="21"/>
      <c r="DH303" s="5"/>
      <c r="DI303" s="2"/>
      <c r="DJ303" s="5"/>
      <c r="DK303" s="35"/>
      <c r="DL303" s="5"/>
      <c r="DM303" s="35"/>
      <c r="DN303" s="5"/>
      <c r="DO303" s="2"/>
      <c r="DP303" s="2"/>
      <c r="DQ303" s="2"/>
      <c r="DR303" s="2"/>
      <c r="DS303" s="2"/>
      <c r="DT303" s="5"/>
      <c r="DU303" s="2"/>
      <c r="DV303" s="2"/>
      <c r="DW303" s="2"/>
      <c r="DX303" s="2"/>
      <c r="DY303" s="2"/>
      <c r="DZ303" s="5"/>
      <c r="EA303" s="2"/>
      <c r="EB303" s="2"/>
      <c r="EC303" s="2"/>
      <c r="ED303" s="2"/>
      <c r="EE303" s="2"/>
      <c r="EF303" s="2"/>
      <c r="EG303" s="2"/>
      <c r="EH303" s="2"/>
      <c r="EI303" s="2"/>
      <c r="EJ303" s="2"/>
      <c r="EK303" s="2"/>
      <c r="EL303" s="5"/>
      <c r="EM303" s="2"/>
      <c r="EN303" s="2"/>
      <c r="EO303" s="2"/>
      <c r="EP303" s="2"/>
      <c r="EQ303" s="81"/>
      <c r="ES303" s="796"/>
      <c r="EU303" s="290" t="e">
        <f>SUM(DO303:EK303)+BI303+SUMIF(#REF!,1,AS303:AX303)</f>
        <v>#REF!</v>
      </c>
      <c r="EV303" s="290" t="e">
        <f>SUM(DO303:EK303)+SUMIF(#REF!,1,AS303:AX303)+SUMIF(#REF!,1,BC303:BH303)+IF(IDENT!$R$19="NON",SUM('3-SA'!BA303:BB303),0)+IF(IDENT!$R$20="NON",SUM('3-SA'!CA303:CB303,'3-SA'!DA303:DL303),0)+IF(IDENT!$R$21="NON",SUM('3-SA'!BM303:BZ303),0)</f>
        <v>#REF!</v>
      </c>
    </row>
    <row r="304" spans="1:153" x14ac:dyDescent="0.25">
      <c r="A304" s="46">
        <v>0</v>
      </c>
      <c r="B304" s="263"/>
      <c r="C304" s="263"/>
      <c r="D304" s="54">
        <v>691</v>
      </c>
      <c r="E304" s="54" t="s">
        <v>22</v>
      </c>
      <c r="F304" s="12"/>
      <c r="G304" s="12"/>
      <c r="H304" s="454"/>
      <c r="I304" s="1"/>
      <c r="J304" s="1"/>
      <c r="K304" s="1"/>
      <c r="L304" s="1"/>
      <c r="M304" s="1"/>
      <c r="N304" s="1"/>
      <c r="O304" s="1"/>
      <c r="P304" s="1"/>
      <c r="Q304" s="1"/>
      <c r="R304" s="1"/>
      <c r="S304" s="1"/>
      <c r="T304" s="1"/>
      <c r="U304" s="1"/>
      <c r="V304" s="1"/>
      <c r="W304" s="1"/>
      <c r="X304" s="1"/>
      <c r="Y304" s="1"/>
      <c r="Z304" s="1"/>
      <c r="AA304" s="1"/>
      <c r="AB304" s="1"/>
      <c r="AC304" s="1"/>
      <c r="AD304" s="2"/>
      <c r="AE304" s="1"/>
      <c r="AF304" s="1"/>
      <c r="AG304" s="1"/>
      <c r="AH304" s="1"/>
      <c r="AI304" s="1"/>
      <c r="AJ304" s="1"/>
      <c r="AK304" s="1"/>
      <c r="AL304" s="1"/>
      <c r="AM304" s="1"/>
      <c r="AN304" s="1"/>
      <c r="AO304" s="1"/>
      <c r="AP304" s="2"/>
      <c r="AQ304" s="2"/>
      <c r="AR304" s="5"/>
      <c r="AS304" s="27"/>
      <c r="AT304" s="5"/>
      <c r="AU304" s="27"/>
      <c r="AV304" s="5"/>
      <c r="AW304" s="27"/>
      <c r="AX304" s="5"/>
      <c r="AY304" s="27"/>
      <c r="AZ304" s="5"/>
      <c r="BA304" s="1"/>
      <c r="BB304" s="5"/>
      <c r="BC304" s="47"/>
      <c r="BD304" s="5"/>
      <c r="BE304" s="1"/>
      <c r="BF304" s="5"/>
      <c r="BG304" s="1"/>
      <c r="BH304" s="5"/>
      <c r="BI304" s="1"/>
      <c r="BJ304" s="5"/>
      <c r="BK304" s="1"/>
      <c r="BL304" s="5"/>
      <c r="BM304" s="1"/>
      <c r="BN304" s="5"/>
      <c r="BO304" s="1"/>
      <c r="BP304" s="5"/>
      <c r="BQ304" s="1"/>
      <c r="BR304" s="5"/>
      <c r="BS304" s="2"/>
      <c r="BT304" s="1"/>
      <c r="BU304" s="1"/>
      <c r="BV304" s="1"/>
      <c r="BW304" s="1"/>
      <c r="BX304" s="1"/>
      <c r="BY304" s="1"/>
      <c r="BZ304" s="5"/>
      <c r="CA304" s="1"/>
      <c r="CB304" s="5"/>
      <c r="CC304" s="1"/>
      <c r="CD304" s="5"/>
      <c r="CE304" s="1"/>
      <c r="CF304" s="5"/>
      <c r="CG304" s="1"/>
      <c r="CH304" s="5"/>
      <c r="CI304" s="1"/>
      <c r="CJ304" s="5"/>
      <c r="CK304" s="2"/>
      <c r="CL304" s="5"/>
      <c r="CM304" s="2"/>
      <c r="CN304" s="5"/>
      <c r="CO304" s="1"/>
      <c r="CP304" s="5"/>
      <c r="CQ304" s="2"/>
      <c r="CR304" s="5"/>
      <c r="CS304" s="1"/>
      <c r="CT304" s="5"/>
      <c r="CU304" s="1"/>
      <c r="CV304" s="5"/>
      <c r="CW304" s="1"/>
      <c r="CX304" s="5"/>
      <c r="CY304" s="2"/>
      <c r="CZ304" s="5"/>
      <c r="DA304" s="1"/>
      <c r="DB304" s="5"/>
      <c r="DC304" s="1"/>
      <c r="DD304" s="5"/>
      <c r="DE304" s="1"/>
      <c r="DF304" s="5"/>
      <c r="DG304" s="27"/>
      <c r="DH304" s="5"/>
      <c r="DI304" s="1"/>
      <c r="DJ304" s="5"/>
      <c r="DK304" s="47"/>
      <c r="DL304" s="5"/>
      <c r="DM304" s="1"/>
      <c r="DN304" s="5"/>
      <c r="DO304" s="1"/>
      <c r="DP304" s="1"/>
      <c r="DQ304" s="1"/>
      <c r="DR304" s="1"/>
      <c r="DS304" s="1"/>
      <c r="DT304" s="5"/>
      <c r="DU304" s="1"/>
      <c r="DV304" s="1"/>
      <c r="DW304" s="1"/>
      <c r="DX304" s="1"/>
      <c r="DY304" s="1"/>
      <c r="DZ304" s="5"/>
      <c r="EA304" s="1"/>
      <c r="EB304" s="1"/>
      <c r="EC304" s="1"/>
      <c r="ED304" s="1"/>
      <c r="EE304" s="1"/>
      <c r="EF304" s="1"/>
      <c r="EG304" s="1"/>
      <c r="EH304" s="1"/>
      <c r="EI304" s="1"/>
      <c r="EJ304" s="1"/>
      <c r="EK304" s="1"/>
      <c r="EL304" s="5"/>
      <c r="EM304" s="1"/>
      <c r="EN304" s="2"/>
      <c r="EO304" s="2"/>
      <c r="EP304" s="2"/>
      <c r="EQ304" s="2"/>
      <c r="ES304" s="796"/>
      <c r="EU304" s="290" t="e">
        <f>SUM(DO304:EK304)+BI304+SUMIF(#REF!,1,AS304:AX304)</f>
        <v>#REF!</v>
      </c>
      <c r="EV304" s="290" t="e">
        <f>SUM(DO304:EK304)+SUMIF(#REF!,1,AS304:AX304)+SUMIF(#REF!,1,BC304:BH304)+IF(IDENT!$R$19="NON",SUM('3-SA'!BA304:BB304),0)+IF(IDENT!$R$20="NON",SUM('3-SA'!CA304:CB304,'3-SA'!DA304:DL304),0)+IF(IDENT!$R$21="NON",SUM('3-SA'!BM304:BZ304),0)</f>
        <v>#REF!</v>
      </c>
    </row>
    <row r="305" spans="1:152" x14ac:dyDescent="0.25">
      <c r="A305" s="46">
        <v>0</v>
      </c>
      <c r="B305" s="263" t="s">
        <v>1837</v>
      </c>
      <c r="C305" s="263" t="s">
        <v>1837</v>
      </c>
      <c r="D305" s="532">
        <v>695</v>
      </c>
      <c r="E305" s="532" t="s">
        <v>2228</v>
      </c>
      <c r="F305" s="12"/>
      <c r="G305" s="12"/>
      <c r="H305" s="454"/>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5"/>
      <c r="AS305" s="21"/>
      <c r="AT305" s="5"/>
      <c r="AU305" s="21"/>
      <c r="AV305" s="5"/>
      <c r="AW305" s="21"/>
      <c r="AX305" s="5"/>
      <c r="AY305" s="21"/>
      <c r="AZ305" s="5"/>
      <c r="BA305" s="2"/>
      <c r="BB305" s="5"/>
      <c r="BC305" s="35"/>
      <c r="BD305" s="5"/>
      <c r="BE305" s="2"/>
      <c r="BF305" s="5"/>
      <c r="BG305" s="2"/>
      <c r="BH305" s="5"/>
      <c r="BI305" s="2"/>
      <c r="BJ305" s="5"/>
      <c r="BK305" s="2"/>
      <c r="BL305" s="5"/>
      <c r="BM305" s="2"/>
      <c r="BN305" s="5"/>
      <c r="BO305" s="2"/>
      <c r="BP305" s="5"/>
      <c r="BQ305" s="2"/>
      <c r="BR305" s="5"/>
      <c r="BS305" s="2"/>
      <c r="BT305" s="2"/>
      <c r="BU305" s="2"/>
      <c r="BV305" s="2"/>
      <c r="BW305" s="2"/>
      <c r="BX305" s="2"/>
      <c r="BY305" s="2"/>
      <c r="BZ305" s="5"/>
      <c r="CA305" s="2"/>
      <c r="CB305" s="5"/>
      <c r="CC305" s="2"/>
      <c r="CD305" s="5"/>
      <c r="CE305" s="2"/>
      <c r="CF305" s="5"/>
      <c r="CG305" s="2"/>
      <c r="CH305" s="5"/>
      <c r="CI305" s="2"/>
      <c r="CJ305" s="5"/>
      <c r="CK305" s="2"/>
      <c r="CL305" s="5"/>
      <c r="CM305" s="2"/>
      <c r="CN305" s="5"/>
      <c r="CO305" s="2"/>
      <c r="CP305" s="5"/>
      <c r="CQ305" s="2"/>
      <c r="CR305" s="5"/>
      <c r="CS305" s="2"/>
      <c r="CT305" s="5"/>
      <c r="CU305" s="2"/>
      <c r="CV305" s="5"/>
      <c r="CW305" s="2"/>
      <c r="CX305" s="5"/>
      <c r="CY305" s="2"/>
      <c r="CZ305" s="5"/>
      <c r="DA305" s="2"/>
      <c r="DB305" s="5"/>
      <c r="DC305" s="2"/>
      <c r="DD305" s="5"/>
      <c r="DE305" s="2"/>
      <c r="DF305" s="5"/>
      <c r="DG305" s="21"/>
      <c r="DH305" s="5"/>
      <c r="DI305" s="2"/>
      <c r="DJ305" s="5"/>
      <c r="DK305" s="35"/>
      <c r="DL305" s="5"/>
      <c r="DM305" s="35"/>
      <c r="DN305" s="5"/>
      <c r="DO305" s="2"/>
      <c r="DP305" s="2"/>
      <c r="DQ305" s="2"/>
      <c r="DR305" s="2"/>
      <c r="DS305" s="2"/>
      <c r="DT305" s="5"/>
      <c r="DU305" s="2"/>
      <c r="DV305" s="2"/>
      <c r="DW305" s="2"/>
      <c r="DX305" s="2"/>
      <c r="DY305" s="2"/>
      <c r="DZ305" s="5"/>
      <c r="EA305" s="2"/>
      <c r="EB305" s="2"/>
      <c r="EC305" s="2"/>
      <c r="ED305" s="2"/>
      <c r="EE305" s="2"/>
      <c r="EF305" s="2"/>
      <c r="EG305" s="2"/>
      <c r="EH305" s="2"/>
      <c r="EI305" s="2"/>
      <c r="EJ305" s="2"/>
      <c r="EK305" s="2"/>
      <c r="EL305" s="5"/>
      <c r="EM305" s="2"/>
      <c r="EN305" s="2"/>
      <c r="EO305" s="2"/>
      <c r="EP305" s="2"/>
      <c r="EQ305" s="81"/>
      <c r="ES305" s="796"/>
      <c r="EU305" s="290" t="e">
        <f>SUM(DO305:EK305)+BI305+SUMIF(#REF!,1,AS305:AX305)</f>
        <v>#REF!</v>
      </c>
      <c r="EV305" s="290" t="e">
        <f>SUM(DO305:EK305)+SUMIF(#REF!,1,AS305:AX305)+SUMIF(#REF!,1,BC305:BH305)+IF(IDENT!$R$19="NON",SUM('3-SA'!BA305:BB305),0)+IF(IDENT!$R$20="NON",SUM('3-SA'!CA305:CB305,'3-SA'!DA305:DL305),0)+IF(IDENT!$R$21="NON",SUM('3-SA'!BM305:BZ305),0)</f>
        <v>#REF!</v>
      </c>
    </row>
    <row r="306" spans="1:152" ht="13.8" thickBot="1" x14ac:dyDescent="0.3">
      <c r="A306" s="46">
        <v>0</v>
      </c>
      <c r="B306" s="263" t="s">
        <v>1837</v>
      </c>
      <c r="C306" s="263" t="s">
        <v>1837</v>
      </c>
      <c r="D306" s="1515" t="s">
        <v>1404</v>
      </c>
      <c r="E306" s="1516" t="s">
        <v>1656</v>
      </c>
      <c r="F306" s="12"/>
      <c r="G306" s="12"/>
      <c r="H306" s="454"/>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5"/>
      <c r="AS306" s="21"/>
      <c r="AT306" s="5"/>
      <c r="AU306" s="21"/>
      <c r="AV306" s="5"/>
      <c r="AW306" s="21"/>
      <c r="AX306" s="5"/>
      <c r="AY306" s="21"/>
      <c r="AZ306" s="5"/>
      <c r="BA306" s="1517"/>
      <c r="BB306" s="5"/>
      <c r="BC306" s="35"/>
      <c r="BD306" s="5"/>
      <c r="BE306" s="2"/>
      <c r="BF306" s="5"/>
      <c r="BG306" s="2"/>
      <c r="BH306" s="5"/>
      <c r="BI306" s="2"/>
      <c r="BJ306" s="5"/>
      <c r="BK306" s="2"/>
      <c r="BL306" s="5"/>
      <c r="BM306" s="2"/>
      <c r="BN306" s="5"/>
      <c r="BO306" s="2"/>
      <c r="BP306" s="5"/>
      <c r="BQ306" s="2"/>
      <c r="BR306" s="5"/>
      <c r="BS306" s="2"/>
      <c r="BT306" s="2"/>
      <c r="BU306" s="2"/>
      <c r="BV306" s="2"/>
      <c r="BW306" s="2"/>
      <c r="BX306" s="2"/>
      <c r="BY306" s="2"/>
      <c r="BZ306" s="5"/>
      <c r="CA306" s="2"/>
      <c r="CB306" s="5"/>
      <c r="CC306" s="2"/>
      <c r="CD306" s="5"/>
      <c r="CE306" s="2"/>
      <c r="CF306" s="5"/>
      <c r="CG306" s="2"/>
      <c r="CH306" s="5"/>
      <c r="CI306" s="2"/>
      <c r="CJ306" s="5"/>
      <c r="CK306" s="2"/>
      <c r="CL306" s="5"/>
      <c r="CM306" s="2"/>
      <c r="CN306" s="5"/>
      <c r="CO306" s="2"/>
      <c r="CP306" s="5"/>
      <c r="CQ306" s="2"/>
      <c r="CR306" s="5"/>
      <c r="CS306" s="2"/>
      <c r="CT306" s="5"/>
      <c r="CU306" s="2"/>
      <c r="CV306" s="5"/>
      <c r="CW306" s="2"/>
      <c r="CX306" s="5"/>
      <c r="CY306" s="2"/>
      <c r="CZ306" s="5"/>
      <c r="DA306" s="2"/>
      <c r="DB306" s="5"/>
      <c r="DC306" s="2"/>
      <c r="DD306" s="5"/>
      <c r="DE306" s="2"/>
      <c r="DF306" s="5"/>
      <c r="DG306" s="21"/>
      <c r="DH306" s="5"/>
      <c r="DI306" s="2"/>
      <c r="DJ306" s="5"/>
      <c r="DK306" s="35"/>
      <c r="DL306" s="5"/>
      <c r="DM306" s="35"/>
      <c r="DN306" s="5"/>
      <c r="DO306" s="2"/>
      <c r="DP306" s="2"/>
      <c r="DQ306" s="2"/>
      <c r="DR306" s="2"/>
      <c r="DS306" s="2"/>
      <c r="DT306" s="5"/>
      <c r="DU306" s="2"/>
      <c r="DV306" s="2"/>
      <c r="DW306" s="2"/>
      <c r="DX306" s="2"/>
      <c r="DY306" s="2"/>
      <c r="DZ306" s="5"/>
      <c r="EA306" s="2"/>
      <c r="EB306" s="2"/>
      <c r="EC306" s="2"/>
      <c r="ED306" s="2"/>
      <c r="EE306" s="2"/>
      <c r="EF306" s="2"/>
      <c r="EG306" s="2"/>
      <c r="EH306" s="2"/>
      <c r="EI306" s="2"/>
      <c r="EJ306" s="2"/>
      <c r="EK306" s="2"/>
      <c r="EL306" s="5"/>
      <c r="EM306" s="2"/>
      <c r="EN306" s="2"/>
      <c r="EO306" s="2"/>
      <c r="EP306" s="2"/>
      <c r="EQ306" s="81"/>
      <c r="ES306" s="699"/>
      <c r="EU306" s="290" t="e">
        <f>SUM(DO306:EK306)+BI306+SUMIF(#REF!,1,AS306:AX306)</f>
        <v>#REF!</v>
      </c>
      <c r="EV306" s="290" t="e">
        <f>SUM(DO306:EK306)+SUMIF(#REF!,1,AS306:AX306)+SUMIF(#REF!,1,BC306:BH306)+IF(IDENT!$R$19="NON",SUM('3-SA'!BA306:BB306),0)+IF(IDENT!$R$20="NON",SUM('3-SA'!CA306:CB306,'3-SA'!DA306:DL306),0)+IF(IDENT!$R$21="NON",SUM('3-SA'!BM306:BZ306),0)</f>
        <v>#REF!</v>
      </c>
    </row>
    <row r="307" spans="1:152" x14ac:dyDescent="0.25">
      <c r="A307" s="46"/>
      <c r="B307" s="263"/>
      <c r="C307" s="592"/>
      <c r="D307" s="766"/>
      <c r="E307" s="732" t="s">
        <v>1307</v>
      </c>
      <c r="F307" s="44"/>
      <c r="G307" s="44"/>
      <c r="H307" s="773"/>
      <c r="I307" s="44" t="e">
        <f>SUMIF(#REF!,"*",I12:I306)+SUM(#REF!,#REF!)</f>
        <v>#REF!</v>
      </c>
      <c r="J307" s="44" t="e">
        <f>SUMIF(#REF!,"*",J12:J306)+SUM(#REF!,#REF!)</f>
        <v>#REF!</v>
      </c>
      <c r="K307" s="44" t="e">
        <f>SUMIF(#REF!,"*",K12:K306)+SUM(#REF!,#REF!)</f>
        <v>#REF!</v>
      </c>
      <c r="L307" s="44" t="e">
        <f>SUMIF(#REF!,"*",L12:L306)+SUM(#REF!,#REF!)</f>
        <v>#REF!</v>
      </c>
      <c r="M307" s="44" t="e">
        <f>SUMIF(#REF!,"*",M12:M306)+SUM(#REF!,#REF!)</f>
        <v>#REF!</v>
      </c>
      <c r="N307" s="44" t="e">
        <f>SUMIF(#REF!,"*",N12:N306)+SUM(#REF!,#REF!)</f>
        <v>#REF!</v>
      </c>
      <c r="O307" s="44" t="e">
        <f>SUMIF(#REF!,"*",O12:O306)+SUM(#REF!,#REF!)</f>
        <v>#REF!</v>
      </c>
      <c r="P307" s="44" t="e">
        <f>SUMIF(#REF!,"*",P12:P306)+SUM(#REF!,#REF!)</f>
        <v>#REF!</v>
      </c>
      <c r="Q307" s="44" t="e">
        <f>SUMIF(#REF!,"*",Q12:Q306)+SUM(#REF!,#REF!)</f>
        <v>#REF!</v>
      </c>
      <c r="R307" s="44" t="e">
        <f>SUMIF(#REF!,"*",R12:R306)+SUM(#REF!,#REF!)</f>
        <v>#REF!</v>
      </c>
      <c r="S307" s="44" t="e">
        <f>SUMIF(#REF!,"*",S12:S306)+SUM(#REF!,#REF!)</f>
        <v>#REF!</v>
      </c>
      <c r="T307" s="44" t="e">
        <f>SUMIF(#REF!,"*",T12:T306)+SUM(#REF!,#REF!)</f>
        <v>#REF!</v>
      </c>
      <c r="U307" s="44" t="e">
        <f>SUMIF(#REF!,"*",U12:U306)+SUM(#REF!,#REF!)</f>
        <v>#REF!</v>
      </c>
      <c r="V307" s="44" t="e">
        <f>SUMIF(#REF!,"*",V12:V306)+SUM(#REF!,#REF!)</f>
        <v>#REF!</v>
      </c>
      <c r="W307" s="44" t="e">
        <f>SUMIF(#REF!,"*",W12:W306)+SUM(#REF!,#REF!)</f>
        <v>#REF!</v>
      </c>
      <c r="X307" s="44" t="e">
        <f>SUMIF(#REF!,"*",X12:X306)+SUM(#REF!,#REF!)</f>
        <v>#REF!</v>
      </c>
      <c r="Y307" s="44" t="e">
        <f>SUMIF(#REF!,"*",Y12:Y306)+SUM(#REF!,#REF!)</f>
        <v>#REF!</v>
      </c>
      <c r="Z307" s="44" t="e">
        <f>SUMIF(#REF!,"*",Z12:Z306)+SUM(#REF!,#REF!)</f>
        <v>#REF!</v>
      </c>
      <c r="AA307" s="44" t="e">
        <f>SUMIF(#REF!,"*",AA12:AA306)+SUM(#REF!,#REF!)</f>
        <v>#REF!</v>
      </c>
      <c r="AB307" s="44" t="e">
        <f>SUMIF(#REF!,"*",AB12:AB306)+SUM(#REF!,#REF!)</f>
        <v>#REF!</v>
      </c>
      <c r="AC307" s="44" t="e">
        <f>SUMIF(#REF!,"*",AC12:AC306)+SUM(#REF!,#REF!)</f>
        <v>#REF!</v>
      </c>
      <c r="AD307" s="44" t="e">
        <f>SUMIF(#REF!,"*",AD12:AD306)+SUM(#REF!,#REF!)</f>
        <v>#REF!</v>
      </c>
      <c r="AE307" s="44" t="e">
        <f>SUMIF(#REF!,"*",AE12:AE306)+SUM(#REF!,#REF!)</f>
        <v>#REF!</v>
      </c>
      <c r="AF307" s="44" t="e">
        <f>SUMIF(#REF!,"*",AF12:AF306)+SUM(#REF!,#REF!)</f>
        <v>#REF!</v>
      </c>
      <c r="AG307" s="44" t="e">
        <f>SUMIF(#REF!,"*",AG12:AG306)+SUM(#REF!,#REF!)</f>
        <v>#REF!</v>
      </c>
      <c r="AH307" s="44" t="e">
        <f>SUMIF(#REF!,"*",AH12:AH306)+SUM(#REF!,#REF!)</f>
        <v>#REF!</v>
      </c>
      <c r="AI307" s="44" t="e">
        <f>SUMIF(#REF!,"*",AI12:AI306)+SUM(#REF!,#REF!)</f>
        <v>#REF!</v>
      </c>
      <c r="AJ307" s="44" t="e">
        <f>SUMIF(#REF!,"*",AJ12:AJ306)+SUM(#REF!,#REF!)</f>
        <v>#REF!</v>
      </c>
      <c r="AK307" s="44" t="e">
        <f>SUMIF(#REF!,"*",AK12:AK306)+SUM(#REF!,#REF!)</f>
        <v>#REF!</v>
      </c>
      <c r="AL307" s="44" t="e">
        <f>SUMIF(#REF!,"*",AL12:AL306)+SUM(#REF!,#REF!)</f>
        <v>#REF!</v>
      </c>
      <c r="AM307" s="44" t="e">
        <f>SUMIF(#REF!,"*",AM12:AM306)+SUM(#REF!,#REF!)</f>
        <v>#REF!</v>
      </c>
      <c r="AN307" s="44" t="e">
        <f>SUMIF(#REF!,"*",AN12:AN306)+SUM(#REF!,#REF!)</f>
        <v>#REF!</v>
      </c>
      <c r="AO307" s="44" t="e">
        <f>SUMIF(#REF!,"*",AO12:AO306)+SUM(#REF!,#REF!)</f>
        <v>#REF!</v>
      </c>
      <c r="AP307" s="44" t="e">
        <f>SUMIF(#REF!,"*",AP12:AP306)+SUM(#REF!,#REF!)</f>
        <v>#REF!</v>
      </c>
      <c r="AQ307" s="44" t="e">
        <f>SUMIF(#REF!,"*",AQ12:AQ306)+SUM(#REF!,#REF!)</f>
        <v>#REF!</v>
      </c>
      <c r="AR307" s="180"/>
      <c r="AS307" s="44" t="e">
        <f>SUMIF(#REF!,"*",AS12:AS306)+SUM(#REF!,#REF!)</f>
        <v>#REF!</v>
      </c>
      <c r="AT307" s="180"/>
      <c r="AU307" s="44" t="e">
        <f>SUMIF(#REF!,"*",AU12:AU306)+SUM(#REF!,#REF!)</f>
        <v>#REF!</v>
      </c>
      <c r="AV307" s="180"/>
      <c r="AW307" s="44" t="e">
        <f>SUMIF(#REF!,"*",AW12:AW306)+SUM(#REF!,#REF!)</f>
        <v>#REF!</v>
      </c>
      <c r="AX307" s="180"/>
      <c r="AY307" s="44" t="e">
        <f>SUMIF(#REF!,"*",AY12:AY306)+SUM(#REF!,#REF!)</f>
        <v>#REF!</v>
      </c>
      <c r="AZ307" s="180"/>
      <c r="BA307" s="44" t="e">
        <f>SUMIF(#REF!,"*",BA12:BA306)+SUM(#REF!,#REF!)</f>
        <v>#REF!</v>
      </c>
      <c r="BB307" s="180"/>
      <c r="BC307" s="44" t="e">
        <f>SUMIF(#REF!,"*",BC12:BC306)+SUM(#REF!,#REF!)</f>
        <v>#REF!</v>
      </c>
      <c r="BD307" s="180"/>
      <c r="BE307" s="44" t="e">
        <f>SUMIF(#REF!,"*",BE12:BE306)+SUM(#REF!,#REF!)</f>
        <v>#REF!</v>
      </c>
      <c r="BF307" s="180"/>
      <c r="BG307" s="44" t="e">
        <f>SUMIF(#REF!,"*",BG12:BG306)+SUM(#REF!,#REF!)</f>
        <v>#REF!</v>
      </c>
      <c r="BH307" s="180"/>
      <c r="BI307" s="44" t="e">
        <f>SUMIF(#REF!,"*",BI12:BI306)+SUM(#REF!,#REF!)</f>
        <v>#REF!</v>
      </c>
      <c r="BJ307" s="180"/>
      <c r="BK307" s="44" t="e">
        <f>SUMIF(#REF!,"*",BK12:BK306)+SUM(#REF!,#REF!)</f>
        <v>#REF!</v>
      </c>
      <c r="BL307" s="180"/>
      <c r="BM307" s="44" t="e">
        <f>SUMIF(#REF!,"*",BM12:BM306)+SUM(#REF!,#REF!)</f>
        <v>#REF!</v>
      </c>
      <c r="BN307" s="180"/>
      <c r="BO307" s="44" t="e">
        <f>SUMIF(#REF!,"*",BO12:BO306)+SUM(#REF!,#REF!)</f>
        <v>#REF!</v>
      </c>
      <c r="BP307" s="180"/>
      <c r="BQ307" s="44" t="e">
        <f>SUMIF(#REF!,"*",BQ12:BQ306)+SUM(#REF!,#REF!)</f>
        <v>#REF!</v>
      </c>
      <c r="BR307" s="180"/>
      <c r="BS307" s="44" t="e">
        <f>SUMIF(#REF!,"*",BS12:BS306)+SUM(#REF!,#REF!)</f>
        <v>#REF!</v>
      </c>
      <c r="BT307" s="44" t="e">
        <f>SUMIF(#REF!,"*",BT12:BT306)+SUM(#REF!,#REF!)</f>
        <v>#REF!</v>
      </c>
      <c r="BU307" s="44" t="e">
        <f>SUMIF(#REF!,"*",BU12:BU306)+SUM(#REF!,#REF!)</f>
        <v>#REF!</v>
      </c>
      <c r="BV307" s="44" t="e">
        <f>SUMIF(#REF!,"*",BV12:BV306)+SUM(#REF!,#REF!)</f>
        <v>#REF!</v>
      </c>
      <c r="BW307" s="44" t="e">
        <f>SUMIF(#REF!,"*",BW12:BW306)+SUM(#REF!,#REF!)</f>
        <v>#REF!</v>
      </c>
      <c r="BX307" s="44" t="e">
        <f>SUMIF(#REF!,"*",BX12:BX306)+SUM(#REF!,#REF!)</f>
        <v>#REF!</v>
      </c>
      <c r="BY307" s="44" t="e">
        <f>SUMIF(#REF!,"*",BY12:BY306)+SUM(#REF!,#REF!)</f>
        <v>#REF!</v>
      </c>
      <c r="BZ307" s="180"/>
      <c r="CA307" s="44" t="e">
        <f>SUMIF(#REF!,"*",CA12:CA306)+SUM(#REF!,#REF!)</f>
        <v>#REF!</v>
      </c>
      <c r="CB307" s="180"/>
      <c r="CC307" s="44" t="e">
        <f>SUMIF(#REF!,"*",CC12:CC306)+SUM(#REF!,#REF!)</f>
        <v>#REF!</v>
      </c>
      <c r="CD307" s="180"/>
      <c r="CE307" s="44" t="e">
        <f>SUMIF(#REF!,"*",CE12:CE306)+SUM(#REF!,#REF!)</f>
        <v>#REF!</v>
      </c>
      <c r="CF307" s="180"/>
      <c r="CG307" s="44" t="e">
        <f>SUMIF(#REF!,"*",CG12:CG306)+SUM(#REF!,#REF!)</f>
        <v>#REF!</v>
      </c>
      <c r="CH307" s="180"/>
      <c r="CI307" s="44" t="e">
        <f>SUMIF(#REF!,"*",CI12:CI306)+SUM(#REF!,#REF!)</f>
        <v>#REF!</v>
      </c>
      <c r="CJ307" s="180"/>
      <c r="CK307" s="44" t="e">
        <f>SUMIF(#REF!,"*",CK12:CK306)+SUM(#REF!,#REF!)</f>
        <v>#REF!</v>
      </c>
      <c r="CL307" s="180"/>
      <c r="CM307" s="44" t="e">
        <f>SUMIF(#REF!,"*",CM12:CM306)+SUM(#REF!,#REF!)</f>
        <v>#REF!</v>
      </c>
      <c r="CN307" s="180"/>
      <c r="CO307" s="44" t="e">
        <f>SUMIF(#REF!,"*",CO12:CO306)+SUM(#REF!,#REF!)</f>
        <v>#REF!</v>
      </c>
      <c r="CP307" s="180"/>
      <c r="CQ307" s="44" t="e">
        <f>SUMIF(#REF!,"*",CQ12:CQ306)+SUM(#REF!,#REF!)</f>
        <v>#REF!</v>
      </c>
      <c r="CR307" s="180"/>
      <c r="CS307" s="44" t="e">
        <f>SUMIF(#REF!,"*",CS12:CS306)+SUM(#REF!,#REF!)</f>
        <v>#REF!</v>
      </c>
      <c r="CT307" s="180"/>
      <c r="CU307" s="44" t="e">
        <f>SUMIF(#REF!,"*",CU12:CU306)+SUM(#REF!,#REF!)</f>
        <v>#REF!</v>
      </c>
      <c r="CV307" s="180"/>
      <c r="CW307" s="44" t="e">
        <f>SUMIF(#REF!,"*",CW12:CW306)+SUM(#REF!,#REF!)</f>
        <v>#REF!</v>
      </c>
      <c r="CX307" s="180"/>
      <c r="CY307" s="44" t="e">
        <f>SUMIF(#REF!,"*",CY12:CY306)+SUM(#REF!,#REF!)</f>
        <v>#REF!</v>
      </c>
      <c r="CZ307" s="180"/>
      <c r="DA307" s="44" t="e">
        <f>SUMIF(#REF!,"*",DA12:DA306)+SUM(#REF!,#REF!)</f>
        <v>#REF!</v>
      </c>
      <c r="DB307" s="180"/>
      <c r="DC307" s="44" t="e">
        <f>SUMIF(#REF!,"*",DC12:DC306)+SUM(#REF!,#REF!)</f>
        <v>#REF!</v>
      </c>
      <c r="DD307" s="180"/>
      <c r="DE307" s="44" t="e">
        <f>SUMIF(#REF!,"*",DE12:DE306)+SUM(#REF!,#REF!)</f>
        <v>#REF!</v>
      </c>
      <c r="DF307" s="180"/>
      <c r="DG307" s="44" t="e">
        <f>SUMIF(#REF!,"*",DG12:DG306)+SUM(#REF!,#REF!)</f>
        <v>#REF!</v>
      </c>
      <c r="DH307" s="180"/>
      <c r="DI307" s="44" t="e">
        <f>SUMIF(#REF!,"*",DI12:DI306)+SUM(#REF!,#REF!)</f>
        <v>#REF!</v>
      </c>
      <c r="DJ307" s="180"/>
      <c r="DK307" s="44" t="e">
        <f>SUMIF(#REF!,"*",DK12:DK306)+SUM(#REF!,#REF!)</f>
        <v>#REF!</v>
      </c>
      <c r="DL307" s="180"/>
      <c r="DM307" s="44" t="e">
        <f>SUMIF(#REF!,"*",DM12:DM306)+SUM(#REF!,#REF!)</f>
        <v>#REF!</v>
      </c>
      <c r="DN307" s="180"/>
      <c r="DO307" s="44" t="e">
        <f>SUMIF(#REF!,"*",DO12:DO306)+SUM(#REF!,#REF!)</f>
        <v>#REF!</v>
      </c>
      <c r="DP307" s="44" t="e">
        <f>SUMIF(#REF!,"*",DP12:DP306)+SUM(#REF!,#REF!)</f>
        <v>#REF!</v>
      </c>
      <c r="DQ307" s="44" t="e">
        <f>SUMIF(#REF!,"*",DQ12:DQ306)+SUM(#REF!,#REF!)</f>
        <v>#REF!</v>
      </c>
      <c r="DR307" s="44" t="e">
        <f>SUMIF(#REF!,"*",DR12:DR306)+SUM(#REF!,#REF!)</f>
        <v>#REF!</v>
      </c>
      <c r="DS307" s="44" t="e">
        <f>SUMIF(#REF!,"*",DS12:DS306)+SUM(#REF!,#REF!)</f>
        <v>#REF!</v>
      </c>
      <c r="DT307" s="180"/>
      <c r="DU307" s="44" t="e">
        <f>SUMIF(#REF!,"*",DU12:DU306)+SUM(#REF!,#REF!)</f>
        <v>#REF!</v>
      </c>
      <c r="DV307" s="44" t="e">
        <f>SUMIF(#REF!,"*",DV12:DV306)+SUM(#REF!,#REF!)</f>
        <v>#REF!</v>
      </c>
      <c r="DW307" s="44" t="e">
        <f>SUMIF(#REF!,"*",DW12:DW306)+SUM(#REF!,#REF!)</f>
        <v>#REF!</v>
      </c>
      <c r="DX307" s="44" t="e">
        <f>SUMIF(#REF!,"*",DX12:DX306)+SUM(#REF!,#REF!)</f>
        <v>#REF!</v>
      </c>
      <c r="DY307" s="44" t="e">
        <f>SUMIF(#REF!,"*",DY12:DY306)+SUM(#REF!,#REF!)</f>
        <v>#REF!</v>
      </c>
      <c r="DZ307" s="180"/>
      <c r="EA307" s="44" t="e">
        <f>SUMIF(#REF!,"*",EA12:EA306)+SUM(#REF!,#REF!)</f>
        <v>#REF!</v>
      </c>
      <c r="EB307" s="44" t="e">
        <f>SUMIF(#REF!,"*",EB12:EB306)+SUM(#REF!,#REF!)</f>
        <v>#REF!</v>
      </c>
      <c r="EC307" s="44" t="e">
        <f>SUMIF(#REF!,"*",EC12:EC306)+SUM(#REF!,#REF!)</f>
        <v>#REF!</v>
      </c>
      <c r="ED307" s="44" t="e">
        <f>SUMIF(#REF!,"*",ED12:ED306)+SUM(#REF!,#REF!)</f>
        <v>#REF!</v>
      </c>
      <c r="EE307" s="44" t="e">
        <f>SUMIF(#REF!,"*",EE12:EE306)+SUM(#REF!,#REF!)</f>
        <v>#REF!</v>
      </c>
      <c r="EF307" s="44" t="e">
        <f>SUMIF(#REF!,"*",EF12:EF306)+SUM(#REF!,#REF!)</f>
        <v>#REF!</v>
      </c>
      <c r="EG307" s="44" t="e">
        <f>SUMIF(#REF!,"*",EG12:EG306)+SUM(#REF!,#REF!)</f>
        <v>#REF!</v>
      </c>
      <c r="EH307" s="44" t="e">
        <f>SUMIF(#REF!,"*",EH12:EH306)+SUM(#REF!,#REF!)</f>
        <v>#REF!</v>
      </c>
      <c r="EI307" s="44" t="e">
        <f>SUMIF(#REF!,"*",EI12:EI306)+SUM(#REF!,#REF!)</f>
        <v>#REF!</v>
      </c>
      <c r="EJ307" s="44" t="e">
        <f>SUMIF(#REF!,"*",EJ12:EJ306)+SUM(#REF!,#REF!)</f>
        <v>#REF!</v>
      </c>
      <c r="EK307" s="44" t="e">
        <f>SUMIF(#REF!,"*",EK12:EK306)+SUM(#REF!,#REF!)</f>
        <v>#REF!</v>
      </c>
      <c r="EL307" s="180"/>
      <c r="EM307" s="44" t="e">
        <f>SUMIF(#REF!,"*",EM12:EM306)+SUM(#REF!,#REF!)</f>
        <v>#REF!</v>
      </c>
      <c r="EN307" s="44" t="e">
        <f>SUMIF(#REF!,"*",EN12:EN306)+SUM(#REF!,#REF!)</f>
        <v>#REF!</v>
      </c>
      <c r="EO307" s="44" t="e">
        <f>SUMIF(#REF!,"*",EO12:EO306)+SUM(#REF!,#REF!)</f>
        <v>#REF!</v>
      </c>
      <c r="EP307" s="44" t="e">
        <f>SUMIF(#REF!,"*",EP12:EP306)+SUM(#REF!,#REF!)</f>
        <v>#REF!</v>
      </c>
      <c r="EQ307" s="44" t="e">
        <f>SUMIF(#REF!,"*",EQ12:EQ306)+SUM(#REF!,#REF!)</f>
        <v>#REF!</v>
      </c>
      <c r="EU307" s="290" t="e">
        <f>SUM(DO307:EK307)+BI307+SUMIF(#REF!,1,AS307:AX307)</f>
        <v>#REF!</v>
      </c>
      <c r="EV307" s="290" t="e">
        <f>SUM(DO307:EK307)+SUMIF(#REF!,1,AS307:AX307)+SUMIF(#REF!,1,BC307:BH307)+IF(IDENT!$R$19="NON",SUM('3-SA'!BA307:BB307),0)+IF(IDENT!$R$20="NON",SUM('3-SA'!CA307:CB307,'3-SA'!DA307:DL307),0)+IF(IDENT!$R$21="NON",SUM('3-SA'!BM307:BZ307),0)</f>
        <v>#REF!</v>
      </c>
    </row>
    <row r="308" spans="1:152" x14ac:dyDescent="0.25">
      <c r="A308" s="46">
        <v>0</v>
      </c>
      <c r="B308" s="263"/>
      <c r="C308" s="592"/>
      <c r="D308" s="766"/>
      <c r="E308" s="732" t="s">
        <v>997</v>
      </c>
      <c r="F308" s="44"/>
      <c r="G308" s="44"/>
      <c r="H308" s="773"/>
      <c r="I308" s="44" t="e">
        <f>SUMIF(#REF!,"*",I12:I306)</f>
        <v>#REF!</v>
      </c>
      <c r="J308" s="44" t="e">
        <f>SUMIF(#REF!,"*",J12:J306)</f>
        <v>#REF!</v>
      </c>
      <c r="K308" s="44" t="e">
        <f>SUMIF(#REF!,"*",K12:K306)</f>
        <v>#REF!</v>
      </c>
      <c r="L308" s="44" t="e">
        <f>SUMIF(#REF!,"*",L12:L306)</f>
        <v>#REF!</v>
      </c>
      <c r="M308" s="44" t="e">
        <f>SUMIF(#REF!,"*",M12:M306)</f>
        <v>#REF!</v>
      </c>
      <c r="N308" s="44" t="e">
        <f>SUMIF(#REF!,"*",N12:N306)</f>
        <v>#REF!</v>
      </c>
      <c r="O308" s="44" t="e">
        <f>SUMIF(#REF!,"*",O12:O306)</f>
        <v>#REF!</v>
      </c>
      <c r="P308" s="44" t="e">
        <f>SUMIF(#REF!,"*",P12:P306)</f>
        <v>#REF!</v>
      </c>
      <c r="Q308" s="44" t="e">
        <f>SUMIF(#REF!,"*",Q12:Q306)</f>
        <v>#REF!</v>
      </c>
      <c r="R308" s="44" t="e">
        <f>SUMIF(#REF!,"*",R12:R306)</f>
        <v>#REF!</v>
      </c>
      <c r="S308" s="44" t="e">
        <f>SUMIF(#REF!,"*",S12:S306)</f>
        <v>#REF!</v>
      </c>
      <c r="T308" s="44" t="e">
        <f>SUMIF(#REF!,"*",T12:T306)</f>
        <v>#REF!</v>
      </c>
      <c r="U308" s="44" t="e">
        <f>SUMIF(#REF!,"*",U12:U306)</f>
        <v>#REF!</v>
      </c>
      <c r="V308" s="44" t="e">
        <f>SUMIF(#REF!,"*",V12:V306)</f>
        <v>#REF!</v>
      </c>
      <c r="W308" s="44" t="e">
        <f>SUMIF(#REF!,"*",W12:W306)</f>
        <v>#REF!</v>
      </c>
      <c r="X308" s="44" t="e">
        <f>SUMIF(#REF!,"*",X12:X306)</f>
        <v>#REF!</v>
      </c>
      <c r="Y308" s="44" t="e">
        <f>SUMIF(#REF!,"*",Y12:Y306)</f>
        <v>#REF!</v>
      </c>
      <c r="Z308" s="44" t="e">
        <f>SUMIF(#REF!,"*",Z12:Z306)</f>
        <v>#REF!</v>
      </c>
      <c r="AA308" s="44" t="e">
        <f>SUMIF(#REF!,"*",AA12:AA306)</f>
        <v>#REF!</v>
      </c>
      <c r="AB308" s="44" t="e">
        <f>SUMIF(#REF!,"*",AB12:AB306)</f>
        <v>#REF!</v>
      </c>
      <c r="AC308" s="44" t="e">
        <f>SUMIF(#REF!,"*",AC12:AC306)</f>
        <v>#REF!</v>
      </c>
      <c r="AD308" s="44" t="e">
        <f>SUMIF(#REF!,"*",AD12:AD306)</f>
        <v>#REF!</v>
      </c>
      <c r="AE308" s="44" t="e">
        <f>SUMIF(#REF!,"*",AE12:AE306)</f>
        <v>#REF!</v>
      </c>
      <c r="AF308" s="44" t="e">
        <f>SUMIF(#REF!,"*",AF12:AF306)</f>
        <v>#REF!</v>
      </c>
      <c r="AG308" s="44" t="e">
        <f>SUMIF(#REF!,"*",AG12:AG306)</f>
        <v>#REF!</v>
      </c>
      <c r="AH308" s="44" t="e">
        <f>SUMIF(#REF!,"*",AH12:AH306)</f>
        <v>#REF!</v>
      </c>
      <c r="AI308" s="44" t="e">
        <f>SUMIF(#REF!,"*",AI12:AI306)</f>
        <v>#REF!</v>
      </c>
      <c r="AJ308" s="44" t="e">
        <f>SUMIF(#REF!,"*",AJ12:AJ306)</f>
        <v>#REF!</v>
      </c>
      <c r="AK308" s="44" t="e">
        <f>SUMIF(#REF!,"*",AK12:AK306)</f>
        <v>#REF!</v>
      </c>
      <c r="AL308" s="44" t="e">
        <f>SUMIF(#REF!,"*",AL12:AL306)</f>
        <v>#REF!</v>
      </c>
      <c r="AM308" s="44" t="e">
        <f>SUMIF(#REF!,"*",AM12:AM306)</f>
        <v>#REF!</v>
      </c>
      <c r="AN308" s="44" t="e">
        <f>SUMIF(#REF!,"*",AN12:AN306)</f>
        <v>#REF!</v>
      </c>
      <c r="AO308" s="44" t="e">
        <f>SUMIF(#REF!,"*",AO12:AO306)</f>
        <v>#REF!</v>
      </c>
      <c r="AP308" s="44" t="e">
        <f>SUMIF(#REF!,"*",AP12:AP306)</f>
        <v>#REF!</v>
      </c>
      <c r="AQ308" s="44" t="e">
        <f>SUMIF(#REF!,"*",AQ12:AQ306)</f>
        <v>#REF!</v>
      </c>
      <c r="AR308" s="180"/>
      <c r="AS308" s="44" t="e">
        <f>SUMIF(#REF!,"*",AS12:AS306)</f>
        <v>#REF!</v>
      </c>
      <c r="AT308" s="180"/>
      <c r="AU308" s="44" t="e">
        <f>SUMIF(#REF!,"*",AU12:AU306)</f>
        <v>#REF!</v>
      </c>
      <c r="AV308" s="180"/>
      <c r="AW308" s="44" t="e">
        <f>SUMIF(#REF!,"*",AW12:AW306)</f>
        <v>#REF!</v>
      </c>
      <c r="AX308" s="180"/>
      <c r="AY308" s="44" t="e">
        <f>SUMIF(#REF!,"*",AY12:AY306)</f>
        <v>#REF!</v>
      </c>
      <c r="AZ308" s="180"/>
      <c r="BA308" s="44" t="e">
        <f>SUMIF(#REF!,"*",BA12:BA306)</f>
        <v>#REF!</v>
      </c>
      <c r="BB308" s="180"/>
      <c r="BC308" s="44" t="e">
        <f>SUMIF(#REF!,"*",BC12:BC306)</f>
        <v>#REF!</v>
      </c>
      <c r="BD308" s="180"/>
      <c r="BE308" s="44" t="e">
        <f>SUMIF(#REF!,"*",BE12:BE306)</f>
        <v>#REF!</v>
      </c>
      <c r="BF308" s="180"/>
      <c r="BG308" s="44" t="e">
        <f>SUMIF(#REF!,"*",BG12:BG306)</f>
        <v>#REF!</v>
      </c>
      <c r="BH308" s="180"/>
      <c r="BI308" s="44" t="e">
        <f>SUMIF(#REF!,"*",BI12:BI306)</f>
        <v>#REF!</v>
      </c>
      <c r="BJ308" s="180"/>
      <c r="BK308" s="44" t="e">
        <f>SUMIF(#REF!,"*",BK12:BK306)</f>
        <v>#REF!</v>
      </c>
      <c r="BL308" s="180"/>
      <c r="BM308" s="44" t="e">
        <f>SUMIF(#REF!,"*",BM12:BM306)</f>
        <v>#REF!</v>
      </c>
      <c r="BN308" s="180"/>
      <c r="BO308" s="44" t="e">
        <f>SUMIF(#REF!,"*",BO12:BO306)</f>
        <v>#REF!</v>
      </c>
      <c r="BP308" s="180"/>
      <c r="BQ308" s="44" t="e">
        <f>SUMIF(#REF!,"*",BQ12:BQ306)</f>
        <v>#REF!</v>
      </c>
      <c r="BR308" s="180"/>
      <c r="BS308" s="44" t="e">
        <f>SUMIF(#REF!,"*",BS12:BS306)</f>
        <v>#REF!</v>
      </c>
      <c r="BT308" s="44" t="e">
        <f>SUMIF(#REF!,"*",BT12:BT306)</f>
        <v>#REF!</v>
      </c>
      <c r="BU308" s="44" t="e">
        <f>SUMIF(#REF!,"*",BU12:BU306)</f>
        <v>#REF!</v>
      </c>
      <c r="BV308" s="44" t="e">
        <f>SUMIF(#REF!,"*",BV12:BV306)</f>
        <v>#REF!</v>
      </c>
      <c r="BW308" s="44" t="e">
        <f>SUMIF(#REF!,"*",BW12:BW306)</f>
        <v>#REF!</v>
      </c>
      <c r="BX308" s="44" t="e">
        <f>SUMIF(#REF!,"*",BX12:BX306)</f>
        <v>#REF!</v>
      </c>
      <c r="BY308" s="44" t="e">
        <f>SUMIF(#REF!,"*",BY12:BY306)</f>
        <v>#REF!</v>
      </c>
      <c r="BZ308" s="180"/>
      <c r="CA308" s="44" t="e">
        <f>SUMIF(#REF!,"*",CA12:CA306)</f>
        <v>#REF!</v>
      </c>
      <c r="CB308" s="180"/>
      <c r="CC308" s="44" t="e">
        <f>SUMIF(#REF!,"*",CC12:CC306)</f>
        <v>#REF!</v>
      </c>
      <c r="CD308" s="180"/>
      <c r="CE308" s="44" t="e">
        <f>SUMIF(#REF!,"*",CE12:CE306)</f>
        <v>#REF!</v>
      </c>
      <c r="CF308" s="180"/>
      <c r="CG308" s="44" t="e">
        <f>SUMIF(#REF!,"*",CG12:CG306)</f>
        <v>#REF!</v>
      </c>
      <c r="CH308" s="180"/>
      <c r="CI308" s="44" t="e">
        <f>SUMIF(#REF!,"*",CI12:CI306)</f>
        <v>#REF!</v>
      </c>
      <c r="CJ308" s="180"/>
      <c r="CK308" s="44" t="e">
        <f>SUMIF(#REF!,"*",CK12:CK306)</f>
        <v>#REF!</v>
      </c>
      <c r="CL308" s="180"/>
      <c r="CM308" s="44" t="e">
        <f>SUMIF(#REF!,"*",CM12:CM306)</f>
        <v>#REF!</v>
      </c>
      <c r="CN308" s="180"/>
      <c r="CO308" s="44" t="e">
        <f>SUMIF(#REF!,"*",CO12:CO306)</f>
        <v>#REF!</v>
      </c>
      <c r="CP308" s="180"/>
      <c r="CQ308" s="44" t="e">
        <f>SUMIF(#REF!,"*",CQ12:CQ306)</f>
        <v>#REF!</v>
      </c>
      <c r="CR308" s="180"/>
      <c r="CS308" s="44" t="e">
        <f>SUMIF(#REF!,"*",CS12:CS306)</f>
        <v>#REF!</v>
      </c>
      <c r="CT308" s="180"/>
      <c r="CU308" s="44" t="e">
        <f>SUMIF(#REF!,"*",CU12:CU306)</f>
        <v>#REF!</v>
      </c>
      <c r="CV308" s="180"/>
      <c r="CW308" s="44" t="e">
        <f>SUMIF(#REF!,"*",CW12:CW306)</f>
        <v>#REF!</v>
      </c>
      <c r="CX308" s="180"/>
      <c r="CY308" s="44" t="e">
        <f>SUMIF(#REF!,"*",CY12:CY306)</f>
        <v>#REF!</v>
      </c>
      <c r="CZ308" s="180"/>
      <c r="DA308" s="44" t="e">
        <f>SUMIF(#REF!,"*",DA12:DA306)</f>
        <v>#REF!</v>
      </c>
      <c r="DB308" s="180"/>
      <c r="DC308" s="44" t="e">
        <f>SUMIF(#REF!,"*",DC12:DC306)</f>
        <v>#REF!</v>
      </c>
      <c r="DD308" s="180"/>
      <c r="DE308" s="44" t="e">
        <f>SUMIF(#REF!,"*",DE12:DE306)</f>
        <v>#REF!</v>
      </c>
      <c r="DF308" s="180"/>
      <c r="DG308" s="44" t="e">
        <f>SUMIF(#REF!,"*",DG12:DG306)</f>
        <v>#REF!</v>
      </c>
      <c r="DH308" s="180"/>
      <c r="DI308" s="44" t="e">
        <f>SUMIF(#REF!,"*",DI12:DI306)</f>
        <v>#REF!</v>
      </c>
      <c r="DJ308" s="180"/>
      <c r="DK308" s="44" t="e">
        <f>SUMIF(#REF!,"*",DK12:DK306)</f>
        <v>#REF!</v>
      </c>
      <c r="DL308" s="180"/>
      <c r="DM308" s="44" t="e">
        <f>SUMIF(#REF!,"*",DM12:DM306)</f>
        <v>#REF!</v>
      </c>
      <c r="DN308" s="180"/>
      <c r="DO308" s="44" t="e">
        <f>SUMIF(#REF!,"*",DO12:DO306)</f>
        <v>#REF!</v>
      </c>
      <c r="DP308" s="44" t="e">
        <f>SUMIF(#REF!,"*",DP12:DP306)</f>
        <v>#REF!</v>
      </c>
      <c r="DQ308" s="44" t="e">
        <f>SUMIF(#REF!,"*",DQ12:DQ306)</f>
        <v>#REF!</v>
      </c>
      <c r="DR308" s="44" t="e">
        <f>SUMIF(#REF!,"*",DR12:DR306)</f>
        <v>#REF!</v>
      </c>
      <c r="DS308" s="44" t="e">
        <f>SUMIF(#REF!,"*",DS12:DS306)</f>
        <v>#REF!</v>
      </c>
      <c r="DT308" s="180"/>
      <c r="DU308" s="44" t="e">
        <f>SUMIF(#REF!,"*",DU12:DU306)</f>
        <v>#REF!</v>
      </c>
      <c r="DV308" s="44" t="e">
        <f>SUMIF(#REF!,"*",DV12:DV306)</f>
        <v>#REF!</v>
      </c>
      <c r="DW308" s="44" t="e">
        <f>SUMIF(#REF!,"*",DW12:DW306)</f>
        <v>#REF!</v>
      </c>
      <c r="DX308" s="44" t="e">
        <f>SUMIF(#REF!,"*",DX12:DX306)</f>
        <v>#REF!</v>
      </c>
      <c r="DY308" s="44" t="e">
        <f>SUMIF(#REF!,"*",DY12:DY306)</f>
        <v>#REF!</v>
      </c>
      <c r="DZ308" s="180"/>
      <c r="EA308" s="44" t="e">
        <f>SUMIF(#REF!,"*",EA12:EA306)</f>
        <v>#REF!</v>
      </c>
      <c r="EB308" s="44" t="e">
        <f>SUMIF(#REF!,"*",EB12:EB306)</f>
        <v>#REF!</v>
      </c>
      <c r="EC308" s="44" t="e">
        <f>SUMIF(#REF!,"*",EC12:EC306)</f>
        <v>#REF!</v>
      </c>
      <c r="ED308" s="44" t="e">
        <f>SUMIF(#REF!,"*",ED12:ED306)</f>
        <v>#REF!</v>
      </c>
      <c r="EE308" s="44" t="e">
        <f>SUMIF(#REF!,"*",EE12:EE306)</f>
        <v>#REF!</v>
      </c>
      <c r="EF308" s="44" t="e">
        <f>SUMIF(#REF!,"*",EF12:EF306)</f>
        <v>#REF!</v>
      </c>
      <c r="EG308" s="44" t="e">
        <f>SUMIF(#REF!,"*",EG12:EG306)</f>
        <v>#REF!</v>
      </c>
      <c r="EH308" s="44" t="e">
        <f>SUMIF(#REF!,"*",EH12:EH306)</f>
        <v>#REF!</v>
      </c>
      <c r="EI308" s="44" t="e">
        <f>SUMIF(#REF!,"*",EI12:EI306)</f>
        <v>#REF!</v>
      </c>
      <c r="EJ308" s="44" t="e">
        <f>SUMIF(#REF!,"*",EJ12:EJ306)</f>
        <v>#REF!</v>
      </c>
      <c r="EK308" s="44" t="e">
        <f>SUMIF(#REF!,"*",EK12:EK306)</f>
        <v>#REF!</v>
      </c>
      <c r="EL308" s="180"/>
      <c r="EM308" s="44" t="e">
        <f>SUMIF(#REF!,"*",EM12:EM306)</f>
        <v>#REF!</v>
      </c>
      <c r="EN308" s="44" t="e">
        <f>SUMIF(#REF!,"*",EN12:EN306)</f>
        <v>#REF!</v>
      </c>
      <c r="EO308" s="44" t="e">
        <f>SUMIF(#REF!,"*",EO12:EO306)</f>
        <v>#REF!</v>
      </c>
      <c r="EP308" s="44" t="e">
        <f>SUMIF(#REF!,"*",EP12:EP306)</f>
        <v>#REF!</v>
      </c>
      <c r="EQ308" s="44" t="e">
        <f>SUMIF(#REF!,"*",EQ12:EQ306)</f>
        <v>#REF!</v>
      </c>
      <c r="EU308" s="290" t="e">
        <f>SUM(DO308:EK308)+BI308+SUMIF(#REF!,1,AS308:AX308)</f>
        <v>#REF!</v>
      </c>
      <c r="EV308" s="290" t="e">
        <f>SUM(DO308:EK308)+SUMIF(#REF!,1,AS308:AX308)+SUMIF(#REF!,1,BC308:BH308)+IF(IDENT!$R$19="NON",SUM('3-SA'!BA308:BB308),0)+IF(IDENT!$R$20="NON",SUM('3-SA'!CA308:CB308,'3-SA'!DA308:DL308),0)+IF(IDENT!$R$21="NON",SUM('3-SA'!BM308:BZ308),0)</f>
        <v>#REF!</v>
      </c>
    </row>
    <row r="309" spans="1:152" x14ac:dyDescent="0.25">
      <c r="A309" s="46"/>
      <c r="B309" s="263"/>
      <c r="C309" s="263"/>
      <c r="D309" s="349"/>
      <c r="E309" s="349"/>
      <c r="F309" s="26"/>
      <c r="G309" s="26"/>
      <c r="H309" s="889"/>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100"/>
      <c r="AS309" s="26"/>
      <c r="AT309" s="100"/>
      <c r="AU309" s="26"/>
      <c r="AV309" s="100"/>
      <c r="AW309" s="26"/>
      <c r="AX309" s="100"/>
      <c r="AY309" s="26"/>
      <c r="AZ309" s="100"/>
      <c r="BA309" s="26"/>
      <c r="BB309" s="100"/>
      <c r="BC309" s="1518"/>
      <c r="BD309" s="100"/>
      <c r="BE309" s="1518"/>
      <c r="BF309" s="100"/>
      <c r="BG309" s="1518"/>
      <c r="BH309" s="100"/>
      <c r="BI309" s="1518"/>
      <c r="BJ309" s="100"/>
      <c r="BK309" s="26"/>
      <c r="BL309" s="100"/>
      <c r="BM309" s="1519"/>
      <c r="BN309" s="100"/>
      <c r="BO309" s="1519"/>
      <c r="BP309" s="100"/>
      <c r="BQ309" s="1519"/>
      <c r="BR309" s="100"/>
      <c r="BS309" s="162"/>
      <c r="BT309" s="162"/>
      <c r="BU309" s="162"/>
      <c r="BV309" s="162"/>
      <c r="BW309" s="162"/>
      <c r="BX309" s="162"/>
      <c r="BY309" s="162"/>
      <c r="BZ309" s="100"/>
      <c r="CA309" s="1520"/>
      <c r="CB309" s="100"/>
      <c r="CC309" s="26"/>
      <c r="CD309" s="100"/>
      <c r="CE309" s="26"/>
      <c r="CF309" s="100"/>
      <c r="CG309" s="26"/>
      <c r="CH309" s="100"/>
      <c r="CI309" s="1518"/>
      <c r="CJ309" s="100"/>
      <c r="CK309" s="1518"/>
      <c r="CL309" s="100"/>
      <c r="CM309" s="1518"/>
      <c r="CN309" s="100"/>
      <c r="CO309" s="1518"/>
      <c r="CP309" s="100"/>
      <c r="CQ309" s="1518"/>
      <c r="CR309" s="100"/>
      <c r="CS309" s="1518"/>
      <c r="CT309" s="100"/>
      <c r="CU309" s="1518"/>
      <c r="CV309" s="100"/>
      <c r="CW309" s="1518"/>
      <c r="CX309" s="100"/>
      <c r="CY309" s="1518"/>
      <c r="CZ309" s="100"/>
      <c r="DA309" s="1520"/>
      <c r="DB309" s="100"/>
      <c r="DC309" s="1520"/>
      <c r="DD309" s="100"/>
      <c r="DE309" s="1520"/>
      <c r="DF309" s="100"/>
      <c r="DG309" s="1520"/>
      <c r="DH309" s="100"/>
      <c r="DI309" s="1520"/>
      <c r="DJ309" s="100"/>
      <c r="DK309" s="1520"/>
      <c r="DL309" s="100"/>
      <c r="DM309" s="1520"/>
      <c r="DN309" s="100"/>
      <c r="DO309" s="26"/>
      <c r="DP309" s="26"/>
      <c r="DQ309" s="26"/>
      <c r="DR309" s="26"/>
      <c r="DS309" s="26"/>
      <c r="DT309" s="100"/>
      <c r="DU309" s="162"/>
      <c r="DV309" s="162"/>
      <c r="DW309" s="162"/>
      <c r="DX309" s="162"/>
      <c r="DY309" s="162"/>
      <c r="DZ309" s="100"/>
      <c r="EA309" s="26"/>
      <c r="EB309" s="26"/>
      <c r="EC309" s="26"/>
      <c r="ED309" s="26"/>
      <c r="EE309" s="26"/>
      <c r="EF309" s="26"/>
      <c r="EG309" s="26"/>
      <c r="EH309" s="26"/>
      <c r="EI309" s="26"/>
      <c r="EJ309" s="26"/>
      <c r="EK309" s="26"/>
      <c r="EL309" s="100"/>
    </row>
    <row r="310" spans="1:152" ht="13.8" thickBot="1" x14ac:dyDescent="0.3">
      <c r="A310" s="46">
        <v>0</v>
      </c>
      <c r="B310" s="263"/>
      <c r="C310" s="263"/>
      <c r="E310" s="1107" t="s">
        <v>1655</v>
      </c>
      <c r="F310" s="10"/>
      <c r="G310" s="10"/>
      <c r="H310" s="547"/>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100"/>
      <c r="AS310" s="52"/>
      <c r="AT310" s="100"/>
      <c r="AU310" s="52"/>
      <c r="AV310" s="100"/>
      <c r="AW310" s="52"/>
      <c r="AX310" s="100"/>
      <c r="AY310" s="52"/>
      <c r="AZ310" s="100"/>
      <c r="BA310" s="52"/>
      <c r="BB310" s="100"/>
      <c r="BC310" s="52"/>
      <c r="BD310" s="100"/>
      <c r="BE310" s="52"/>
      <c r="BF310" s="100"/>
      <c r="BG310" s="52"/>
      <c r="BH310" s="100"/>
      <c r="BI310" s="52"/>
      <c r="BJ310" s="100"/>
      <c r="BK310" s="52"/>
      <c r="BL310" s="100"/>
      <c r="BM310" s="162"/>
      <c r="BN310" s="100"/>
      <c r="BO310" s="162"/>
      <c r="BP310" s="100"/>
      <c r="BQ310" s="162"/>
      <c r="BR310" s="100"/>
      <c r="BS310" s="162"/>
      <c r="BT310" s="162"/>
      <c r="BU310" s="162"/>
      <c r="BV310" s="162"/>
      <c r="BW310" s="162"/>
      <c r="BX310" s="162"/>
      <c r="BY310" s="162"/>
      <c r="BZ310" s="100"/>
      <c r="CA310" s="425"/>
      <c r="CB310" s="100"/>
      <c r="CC310" s="52"/>
      <c r="CD310" s="100"/>
      <c r="CE310" s="52"/>
      <c r="CF310" s="100"/>
      <c r="CG310" s="52"/>
      <c r="CH310" s="100"/>
      <c r="CI310" s="265"/>
      <c r="CJ310" s="100"/>
      <c r="CK310" s="265"/>
      <c r="CL310" s="100"/>
      <c r="CM310" s="265"/>
      <c r="CN310" s="100"/>
      <c r="CO310" s="265"/>
      <c r="CP310" s="100"/>
      <c r="CQ310" s="265"/>
      <c r="CR310" s="100"/>
      <c r="CS310" s="52"/>
      <c r="CT310" s="100"/>
      <c r="CU310" s="265"/>
      <c r="CV310" s="100"/>
      <c r="CW310" s="265"/>
      <c r="CX310" s="100"/>
      <c r="CY310" s="265"/>
      <c r="CZ310" s="100"/>
      <c r="DA310" s="425"/>
      <c r="DB310" s="100"/>
      <c r="DC310" s="425"/>
      <c r="DD310" s="100"/>
      <c r="DE310" s="425"/>
      <c r="DF310" s="100"/>
      <c r="DG310" s="425"/>
      <c r="DH310" s="100"/>
      <c r="DI310" s="425"/>
      <c r="DJ310" s="100"/>
      <c r="DK310" s="425"/>
      <c r="DL310" s="100"/>
      <c r="DM310" s="425"/>
      <c r="DN310" s="100"/>
      <c r="DO310" s="52"/>
      <c r="DP310" s="52"/>
      <c r="DQ310" s="52"/>
      <c r="DR310" s="52"/>
      <c r="DS310" s="52"/>
      <c r="DT310" s="100"/>
      <c r="DU310" s="162"/>
      <c r="DV310" s="162"/>
      <c r="DW310" s="162"/>
      <c r="DX310" s="162"/>
      <c r="DY310" s="162"/>
      <c r="DZ310" s="100"/>
      <c r="EA310" s="52"/>
      <c r="EB310" s="52"/>
      <c r="EC310" s="52"/>
      <c r="ED310" s="52"/>
      <c r="EE310" s="52"/>
      <c r="EF310" s="52"/>
      <c r="EG310" s="52"/>
      <c r="EH310" s="52"/>
      <c r="EI310" s="52"/>
      <c r="EJ310" s="52"/>
      <c r="EK310" s="52"/>
      <c r="EL310" s="100"/>
    </row>
    <row r="311" spans="1:152" x14ac:dyDescent="0.25">
      <c r="A311" s="46">
        <v>0</v>
      </c>
      <c r="B311" s="263"/>
      <c r="C311" s="263"/>
      <c r="D311" s="1048" t="s">
        <v>1821</v>
      </c>
      <c r="E311" s="971" t="s">
        <v>1492</v>
      </c>
      <c r="F311" s="12"/>
      <c r="G311" s="12"/>
      <c r="H311" s="454"/>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5"/>
      <c r="AS311" s="1"/>
      <c r="AT311" s="5"/>
      <c r="AU311" s="1"/>
      <c r="AV311" s="5"/>
      <c r="AW311" s="2"/>
      <c r="AX311" s="5"/>
      <c r="AY311" s="21"/>
      <c r="AZ311" s="5"/>
      <c r="BA311" s="1"/>
      <c r="BB311" s="5"/>
      <c r="BC311" s="1"/>
      <c r="BD311" s="5"/>
      <c r="BE311" s="1"/>
      <c r="BF311" s="5"/>
      <c r="BG311" s="1"/>
      <c r="BH311" s="5"/>
      <c r="BI311" s="1"/>
      <c r="BJ311" s="5"/>
      <c r="BK311" s="2"/>
      <c r="BL311" s="5"/>
      <c r="BM311" s="2"/>
      <c r="BN311" s="5"/>
      <c r="BO311" s="2"/>
      <c r="BP311" s="5"/>
      <c r="BQ311" s="2"/>
      <c r="BR311" s="5"/>
      <c r="BS311" s="2"/>
      <c r="BT311" s="2"/>
      <c r="BU311" s="2"/>
      <c r="BV311" s="2"/>
      <c r="BW311" s="2"/>
      <c r="BX311" s="2"/>
      <c r="BY311" s="2"/>
      <c r="BZ311" s="5"/>
      <c r="CA311" s="1"/>
      <c r="CB311" s="5"/>
      <c r="CC311" s="2"/>
      <c r="CD311" s="5"/>
      <c r="CE311" s="2"/>
      <c r="CF311" s="5"/>
      <c r="CG311" s="2"/>
      <c r="CH311" s="5"/>
      <c r="CI311" s="2"/>
      <c r="CJ311" s="5"/>
      <c r="CK311" s="2"/>
      <c r="CL311" s="5"/>
      <c r="CM311" s="2"/>
      <c r="CN311" s="5"/>
      <c r="CO311" s="2"/>
      <c r="CP311" s="5"/>
      <c r="CQ311" s="2"/>
      <c r="CR311" s="5"/>
      <c r="CS311" s="2"/>
      <c r="CT311" s="5"/>
      <c r="CU311" s="2"/>
      <c r="CV311" s="5"/>
      <c r="CW311" s="2"/>
      <c r="CX311" s="5"/>
      <c r="CY311" s="2"/>
      <c r="CZ311" s="5"/>
      <c r="DA311" s="1"/>
      <c r="DB311" s="5"/>
      <c r="DC311" s="1"/>
      <c r="DD311" s="5"/>
      <c r="DE311" s="1"/>
      <c r="DF311" s="5"/>
      <c r="DG311" s="27"/>
      <c r="DH311" s="5"/>
      <c r="DI311" s="2"/>
      <c r="DJ311" s="5"/>
      <c r="DK311" s="35"/>
      <c r="DL311" s="5"/>
      <c r="DM311" s="35"/>
      <c r="DN311" s="5"/>
      <c r="DO311" s="2"/>
      <c r="DP311" s="2"/>
      <c r="DQ311" s="2"/>
      <c r="DR311" s="2"/>
      <c r="DS311" s="2"/>
      <c r="DT311" s="5"/>
      <c r="DU311" s="1"/>
      <c r="DV311" s="1"/>
      <c r="DW311" s="2"/>
      <c r="DX311" s="2"/>
      <c r="DY311" s="2"/>
      <c r="DZ311" s="5"/>
      <c r="EA311" s="2"/>
      <c r="EB311" s="2"/>
      <c r="EC311" s="2"/>
      <c r="ED311" s="2"/>
      <c r="EE311" s="2"/>
      <c r="EF311" s="2"/>
      <c r="EG311" s="2"/>
      <c r="EH311" s="2"/>
      <c r="EI311" s="2"/>
      <c r="EJ311" s="2"/>
      <c r="EK311" s="2"/>
      <c r="EL311" s="5"/>
      <c r="EM311" s="1"/>
      <c r="EN311" s="2"/>
      <c r="EO311" s="2"/>
      <c r="EP311" s="2"/>
      <c r="EQ311" s="2"/>
      <c r="ES311" s="726"/>
      <c r="EU311" s="290" t="e">
        <f>SUM(DO311:EK311)+BI311+SUMIF(#REF!,1,AS311:AX311)</f>
        <v>#REF!</v>
      </c>
      <c r="EV311" s="290" t="e">
        <f>SUM(DO311:EK311)+SUMIF(#REF!,1,AS311:AX311)+SUMIF(#REF!,1,BC311:BH311)+IF(IDENT!$R$19="NON",SUM('3-SA'!BA311:BB311),0)+IF(IDENT!$R$20="NON",SUM('3-SA'!CA311:CB311,'3-SA'!DA311:DL311),0)+IF(IDENT!$R$21="NON",SUM('3-SA'!BM311:BZ311),0)</f>
        <v>#REF!</v>
      </c>
    </row>
    <row r="312" spans="1:152" ht="13.8" thickBot="1" x14ac:dyDescent="0.3">
      <c r="A312" s="46">
        <v>0</v>
      </c>
      <c r="B312" s="263"/>
      <c r="C312" s="263"/>
      <c r="D312" s="1048" t="s">
        <v>671</v>
      </c>
      <c r="E312" s="971" t="s">
        <v>2500</v>
      </c>
      <c r="F312" s="12"/>
      <c r="G312" s="12"/>
      <c r="H312" s="454"/>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5"/>
      <c r="AS312" s="2"/>
      <c r="AT312" s="5"/>
      <c r="AU312" s="2"/>
      <c r="AV312" s="5"/>
      <c r="AW312" s="2"/>
      <c r="AX312" s="5"/>
      <c r="AY312" s="2"/>
      <c r="AZ312" s="5"/>
      <c r="BA312" s="2"/>
      <c r="BB312" s="5"/>
      <c r="BC312" s="2"/>
      <c r="BD312" s="5"/>
      <c r="BE312" s="2"/>
      <c r="BF312" s="5"/>
      <c r="BG312" s="2"/>
      <c r="BH312" s="5"/>
      <c r="BI312" s="2"/>
      <c r="BJ312" s="5"/>
      <c r="BK312" s="2"/>
      <c r="BL312" s="5"/>
      <c r="BM312" s="2"/>
      <c r="BN312" s="5"/>
      <c r="BO312" s="2"/>
      <c r="BP312" s="5"/>
      <c r="BQ312" s="2"/>
      <c r="BR312" s="5"/>
      <c r="BS312" s="2"/>
      <c r="BT312" s="2"/>
      <c r="BU312" s="2"/>
      <c r="BV312" s="2"/>
      <c r="BW312" s="2"/>
      <c r="BX312" s="2"/>
      <c r="BY312" s="2"/>
      <c r="BZ312" s="5"/>
      <c r="CA312" s="1"/>
      <c r="CB312" s="5"/>
      <c r="CC312" s="2"/>
      <c r="CD312" s="5"/>
      <c r="CE312" s="2"/>
      <c r="CF312" s="5"/>
      <c r="CG312" s="2"/>
      <c r="CH312" s="5"/>
      <c r="CI312" s="2"/>
      <c r="CJ312" s="5"/>
      <c r="CK312" s="2"/>
      <c r="CL312" s="5"/>
      <c r="CM312" s="2"/>
      <c r="CN312" s="5"/>
      <c r="CO312" s="2"/>
      <c r="CP312" s="5"/>
      <c r="CQ312" s="2"/>
      <c r="CR312" s="5"/>
      <c r="CS312" s="2"/>
      <c r="CT312" s="5"/>
      <c r="CU312" s="2"/>
      <c r="CV312" s="5"/>
      <c r="CW312" s="2"/>
      <c r="CX312" s="5"/>
      <c r="CY312" s="2"/>
      <c r="CZ312" s="5"/>
      <c r="DA312" s="1"/>
      <c r="DB312" s="5"/>
      <c r="DC312" s="1"/>
      <c r="DD312" s="5"/>
      <c r="DE312" s="1"/>
      <c r="DF312" s="5"/>
      <c r="DG312" s="27"/>
      <c r="DH312" s="5"/>
      <c r="DI312" s="1"/>
      <c r="DJ312" s="5"/>
      <c r="DK312" s="47"/>
      <c r="DL312" s="5"/>
      <c r="DM312" s="35"/>
      <c r="DN312" s="5"/>
      <c r="DO312" s="2"/>
      <c r="DP312" s="2"/>
      <c r="DQ312" s="2"/>
      <c r="DR312" s="2"/>
      <c r="DS312" s="2"/>
      <c r="DT312" s="5"/>
      <c r="DU312" s="2"/>
      <c r="DV312" s="1"/>
      <c r="DW312" s="2"/>
      <c r="DX312" s="2"/>
      <c r="DY312" s="2"/>
      <c r="DZ312" s="5"/>
      <c r="EA312" s="2"/>
      <c r="EB312" s="2"/>
      <c r="EC312" s="2"/>
      <c r="ED312" s="2"/>
      <c r="EE312" s="2"/>
      <c r="EF312" s="2"/>
      <c r="EG312" s="2"/>
      <c r="EH312" s="2"/>
      <c r="EI312" s="2"/>
      <c r="EJ312" s="2"/>
      <c r="EK312" s="2"/>
      <c r="EL312" s="5"/>
      <c r="EM312" s="1"/>
      <c r="EN312" s="2"/>
      <c r="EO312" s="2"/>
      <c r="EP312" s="2"/>
      <c r="EQ312" s="2"/>
      <c r="ES312" s="699"/>
      <c r="EU312" s="290" t="e">
        <f>SUM(DO312:EK312)+BI312+SUMIF(#REF!,1,AS312:AX312)</f>
        <v>#REF!</v>
      </c>
      <c r="EV312" s="290" t="e">
        <f>SUM(DO312:EK312)+SUMIF(#REF!,1,AS312:AX312)+SUMIF(#REF!,1,BC312:BH312)+IF(IDENT!$R$19="NON",SUM('3-SA'!BA312:BB312),0)+IF(IDENT!$R$20="NON",SUM('3-SA'!CA312:CB312,'3-SA'!DA312:DL312),0)+IF(IDENT!$R$21="NON",SUM('3-SA'!BM312:BZ312),0)</f>
        <v>#REF!</v>
      </c>
    </row>
    <row r="313" spans="1:152" x14ac:dyDescent="0.25">
      <c r="A313" s="46"/>
      <c r="B313" s="263"/>
      <c r="C313" s="263"/>
      <c r="D313" s="1108"/>
      <c r="E313" s="349"/>
      <c r="F313" s="26"/>
      <c r="G313" s="26"/>
      <c r="H313" s="889"/>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100"/>
      <c r="AS313" s="26"/>
      <c r="AT313" s="100"/>
      <c r="AU313" s="26"/>
      <c r="AV313" s="100"/>
      <c r="AW313" s="26"/>
      <c r="AX313" s="100"/>
      <c r="AY313" s="26"/>
      <c r="AZ313" s="100"/>
      <c r="BA313" s="26"/>
      <c r="BB313" s="100"/>
      <c r="BC313" s="26"/>
      <c r="BD313" s="100"/>
      <c r="BE313" s="26"/>
      <c r="BF313" s="100"/>
      <c r="BG313" s="26"/>
      <c r="BH313" s="100"/>
      <c r="BI313" s="26"/>
      <c r="BJ313" s="100"/>
      <c r="BK313" s="26"/>
      <c r="BL313" s="100"/>
      <c r="BM313" s="162"/>
      <c r="BN313" s="100"/>
      <c r="BO313" s="162"/>
      <c r="BP313" s="100"/>
      <c r="BQ313" s="162"/>
      <c r="BR313" s="100"/>
      <c r="BS313" s="162"/>
      <c r="BT313" s="162"/>
      <c r="BU313" s="162"/>
      <c r="BV313" s="162"/>
      <c r="BW313" s="162"/>
      <c r="BX313" s="162"/>
      <c r="BY313" s="162"/>
      <c r="BZ313" s="100"/>
      <c r="CA313" s="426"/>
      <c r="CB313" s="100"/>
      <c r="CC313" s="26"/>
      <c r="CD313" s="100"/>
      <c r="CE313" s="26"/>
      <c r="CF313" s="100"/>
      <c r="CG313" s="26"/>
      <c r="CH313" s="100"/>
      <c r="CI313" s="26"/>
      <c r="CJ313" s="100"/>
      <c r="CK313" s="26"/>
      <c r="CL313" s="100"/>
      <c r="CM313" s="26"/>
      <c r="CN313" s="100"/>
      <c r="CO313" s="26"/>
      <c r="CP313" s="100"/>
      <c r="CQ313" s="26"/>
      <c r="CR313" s="100"/>
      <c r="CS313" s="26"/>
      <c r="CT313" s="100"/>
      <c r="CU313" s="26"/>
      <c r="CV313" s="100"/>
      <c r="CW313" s="26"/>
      <c r="CX313" s="100"/>
      <c r="CY313" s="26"/>
      <c r="CZ313" s="100"/>
      <c r="DA313" s="426"/>
      <c r="DB313" s="100"/>
      <c r="DC313" s="426"/>
      <c r="DD313" s="100"/>
      <c r="DE313" s="426"/>
      <c r="DF313" s="100"/>
      <c r="DG313" s="426"/>
      <c r="DH313" s="100"/>
      <c r="DI313" s="426"/>
      <c r="DJ313" s="100"/>
      <c r="DK313" s="426"/>
      <c r="DL313" s="100"/>
      <c r="DM313" s="426"/>
      <c r="DN313" s="100"/>
      <c r="DO313" s="26"/>
      <c r="DP313" s="26"/>
      <c r="DQ313" s="26"/>
      <c r="DR313" s="26"/>
      <c r="DS313" s="26"/>
      <c r="DT313" s="100"/>
      <c r="DU313" s="162"/>
      <c r="DV313" s="162"/>
      <c r="DW313" s="162"/>
      <c r="DX313" s="162"/>
      <c r="DY313" s="162"/>
      <c r="DZ313" s="100"/>
      <c r="EA313" s="26"/>
      <c r="EB313" s="26"/>
      <c r="EC313" s="26"/>
      <c r="ED313" s="26"/>
      <c r="EE313" s="26"/>
      <c r="EF313" s="26"/>
      <c r="EG313" s="26"/>
      <c r="EH313" s="26"/>
      <c r="EI313" s="26"/>
      <c r="EJ313" s="26"/>
      <c r="EK313" s="26"/>
      <c r="EL313" s="100"/>
    </row>
    <row r="314" spans="1:152" x14ac:dyDescent="0.25">
      <c r="A314" s="46">
        <v>0</v>
      </c>
      <c r="B314" s="263"/>
      <c r="C314" s="592"/>
      <c r="D314" s="766"/>
      <c r="E314" s="732" t="s">
        <v>1308</v>
      </c>
      <c r="F314" s="44"/>
      <c r="G314" s="44"/>
      <c r="H314" s="773"/>
      <c r="I314" s="44" t="e">
        <f t="shared" ref="I314:AQ314" si="0">I308+SUM(I311:I312)</f>
        <v>#REF!</v>
      </c>
      <c r="J314" s="44" t="e">
        <f t="shared" si="0"/>
        <v>#REF!</v>
      </c>
      <c r="K314" s="44" t="e">
        <f t="shared" si="0"/>
        <v>#REF!</v>
      </c>
      <c r="L314" s="44" t="e">
        <f t="shared" si="0"/>
        <v>#REF!</v>
      </c>
      <c r="M314" s="44" t="e">
        <f t="shared" si="0"/>
        <v>#REF!</v>
      </c>
      <c r="N314" s="44" t="e">
        <f t="shared" si="0"/>
        <v>#REF!</v>
      </c>
      <c r="O314" s="44" t="e">
        <f t="shared" si="0"/>
        <v>#REF!</v>
      </c>
      <c r="P314" s="44" t="e">
        <f t="shared" si="0"/>
        <v>#REF!</v>
      </c>
      <c r="Q314" s="44" t="e">
        <f t="shared" si="0"/>
        <v>#REF!</v>
      </c>
      <c r="R314" s="44" t="e">
        <f t="shared" si="0"/>
        <v>#REF!</v>
      </c>
      <c r="S314" s="44" t="e">
        <f t="shared" si="0"/>
        <v>#REF!</v>
      </c>
      <c r="T314" s="44" t="e">
        <f t="shared" si="0"/>
        <v>#REF!</v>
      </c>
      <c r="U314" s="44" t="e">
        <f t="shared" si="0"/>
        <v>#REF!</v>
      </c>
      <c r="V314" s="44" t="e">
        <f t="shared" si="0"/>
        <v>#REF!</v>
      </c>
      <c r="W314" s="44" t="e">
        <f t="shared" si="0"/>
        <v>#REF!</v>
      </c>
      <c r="X314" s="44" t="e">
        <f t="shared" si="0"/>
        <v>#REF!</v>
      </c>
      <c r="Y314" s="44" t="e">
        <f t="shared" si="0"/>
        <v>#REF!</v>
      </c>
      <c r="Z314" s="44" t="e">
        <f t="shared" si="0"/>
        <v>#REF!</v>
      </c>
      <c r="AA314" s="44" t="e">
        <f t="shared" si="0"/>
        <v>#REF!</v>
      </c>
      <c r="AB314" s="44" t="e">
        <f t="shared" si="0"/>
        <v>#REF!</v>
      </c>
      <c r="AC314" s="44" t="e">
        <f t="shared" si="0"/>
        <v>#REF!</v>
      </c>
      <c r="AD314" s="44" t="e">
        <f t="shared" si="0"/>
        <v>#REF!</v>
      </c>
      <c r="AE314" s="44" t="e">
        <f t="shared" si="0"/>
        <v>#REF!</v>
      </c>
      <c r="AF314" s="44" t="e">
        <f t="shared" si="0"/>
        <v>#REF!</v>
      </c>
      <c r="AG314" s="44" t="e">
        <f t="shared" si="0"/>
        <v>#REF!</v>
      </c>
      <c r="AH314" s="44" t="e">
        <f t="shared" si="0"/>
        <v>#REF!</v>
      </c>
      <c r="AI314" s="44" t="e">
        <f t="shared" si="0"/>
        <v>#REF!</v>
      </c>
      <c r="AJ314" s="44" t="e">
        <f t="shared" si="0"/>
        <v>#REF!</v>
      </c>
      <c r="AK314" s="44" t="e">
        <f t="shared" si="0"/>
        <v>#REF!</v>
      </c>
      <c r="AL314" s="44" t="e">
        <f t="shared" si="0"/>
        <v>#REF!</v>
      </c>
      <c r="AM314" s="44" t="e">
        <f t="shared" si="0"/>
        <v>#REF!</v>
      </c>
      <c r="AN314" s="44" t="e">
        <f t="shared" si="0"/>
        <v>#REF!</v>
      </c>
      <c r="AO314" s="44" t="e">
        <f t="shared" si="0"/>
        <v>#REF!</v>
      </c>
      <c r="AP314" s="44" t="e">
        <f t="shared" si="0"/>
        <v>#REF!</v>
      </c>
      <c r="AQ314" s="44" t="e">
        <f t="shared" si="0"/>
        <v>#REF!</v>
      </c>
      <c r="AR314" s="174"/>
      <c r="AS314" s="44" t="e">
        <f>AS308+SUM(AS311:AS312)</f>
        <v>#REF!</v>
      </c>
      <c r="AT314" s="174"/>
      <c r="AU314" s="44" t="e">
        <f>AU308+SUM(AU311:AU312)</f>
        <v>#REF!</v>
      </c>
      <c r="AV314" s="174"/>
      <c r="AW314" s="44" t="e">
        <f>AW308+SUM(AW311:AW312)</f>
        <v>#REF!</v>
      </c>
      <c r="AX314" s="174"/>
      <c r="AY314" s="44" t="e">
        <f>AY308+SUM(AY311:AY312)</f>
        <v>#REF!</v>
      </c>
      <c r="AZ314" s="174"/>
      <c r="BA314" s="44" t="e">
        <f>BA308+SUM(BA311:BA312)</f>
        <v>#REF!</v>
      </c>
      <c r="BB314" s="174"/>
      <c r="BC314" s="44" t="e">
        <f>BC308+SUM(BC311:BC312)</f>
        <v>#REF!</v>
      </c>
      <c r="BD314" s="174"/>
      <c r="BE314" s="44" t="e">
        <f>BE308+SUM(BE311:BE312)</f>
        <v>#REF!</v>
      </c>
      <c r="BF314" s="174"/>
      <c r="BG314" s="44" t="e">
        <f>BG308+SUM(BG311:BG312)</f>
        <v>#REF!</v>
      </c>
      <c r="BH314" s="174"/>
      <c r="BI314" s="44" t="e">
        <f>BI308+SUM(BI311:BI312)</f>
        <v>#REF!</v>
      </c>
      <c r="BJ314" s="174"/>
      <c r="BK314" s="44" t="e">
        <f>BK308+SUM(BK311:BK312)</f>
        <v>#REF!</v>
      </c>
      <c r="BL314" s="174"/>
      <c r="BM314" s="44" t="e">
        <f>BM308+SUM(BM311:BM312)</f>
        <v>#REF!</v>
      </c>
      <c r="BN314" s="174"/>
      <c r="BO314" s="44" t="e">
        <f>BO308+SUM(BO311:BO312)</f>
        <v>#REF!</v>
      </c>
      <c r="BP314" s="174"/>
      <c r="BQ314" s="44" t="e">
        <f>BQ308+SUM(BQ311:BQ312)</f>
        <v>#REF!</v>
      </c>
      <c r="BR314" s="174"/>
      <c r="BS314" s="44" t="e">
        <f t="shared" ref="BS314:BY314" si="1">BS308+SUM(BS311:BS312)</f>
        <v>#REF!</v>
      </c>
      <c r="BT314" s="44" t="e">
        <f t="shared" si="1"/>
        <v>#REF!</v>
      </c>
      <c r="BU314" s="44" t="e">
        <f t="shared" si="1"/>
        <v>#REF!</v>
      </c>
      <c r="BV314" s="44" t="e">
        <f t="shared" si="1"/>
        <v>#REF!</v>
      </c>
      <c r="BW314" s="44" t="e">
        <f t="shared" si="1"/>
        <v>#REF!</v>
      </c>
      <c r="BX314" s="44" t="e">
        <f t="shared" si="1"/>
        <v>#REF!</v>
      </c>
      <c r="BY314" s="44" t="e">
        <f t="shared" si="1"/>
        <v>#REF!</v>
      </c>
      <c r="BZ314" s="174"/>
      <c r="CA314" s="44" t="e">
        <f>CA308+SUM(CA311:CA312)</f>
        <v>#REF!</v>
      </c>
      <c r="CB314" s="174"/>
      <c r="CC314" s="44" t="e">
        <f>CC308+SUM(CC311:CC312)</f>
        <v>#REF!</v>
      </c>
      <c r="CD314" s="174"/>
      <c r="CE314" s="44" t="e">
        <f>CE308+SUM(CE311:CE312)</f>
        <v>#REF!</v>
      </c>
      <c r="CF314" s="174"/>
      <c r="CG314" s="44" t="e">
        <f>CG308+SUM(CG311:CG312)</f>
        <v>#REF!</v>
      </c>
      <c r="CH314" s="174"/>
      <c r="CI314" s="44" t="e">
        <f>CI308+SUM(CI311:CI312)</f>
        <v>#REF!</v>
      </c>
      <c r="CJ314" s="174"/>
      <c r="CK314" s="44" t="e">
        <f>CK308+SUM(CK311:CK312)</f>
        <v>#REF!</v>
      </c>
      <c r="CL314" s="174"/>
      <c r="CM314" s="44" t="e">
        <f>CM308+SUM(CM311:CM312)</f>
        <v>#REF!</v>
      </c>
      <c r="CN314" s="174"/>
      <c r="CO314" s="44" t="e">
        <f>CO308+SUM(CO311:CO312)</f>
        <v>#REF!</v>
      </c>
      <c r="CP314" s="174"/>
      <c r="CQ314" s="44" t="e">
        <f>CQ308+SUM(CQ311:CQ312)</f>
        <v>#REF!</v>
      </c>
      <c r="CR314" s="174"/>
      <c r="CS314" s="44" t="e">
        <f>CS308+SUM(CS311:CS312)</f>
        <v>#REF!</v>
      </c>
      <c r="CT314" s="174"/>
      <c r="CU314" s="44" t="e">
        <f>CU308+SUM(CU311:CU312)</f>
        <v>#REF!</v>
      </c>
      <c r="CV314" s="174"/>
      <c r="CW314" s="44" t="e">
        <f>CW308+SUM(CW311:CW312)</f>
        <v>#REF!</v>
      </c>
      <c r="CX314" s="174"/>
      <c r="CY314" s="44" t="e">
        <f>CY308+SUM(CY311:CY312)</f>
        <v>#REF!</v>
      </c>
      <c r="CZ314" s="174"/>
      <c r="DA314" s="44" t="e">
        <f>DA308+SUM(DA311:DA312)</f>
        <v>#REF!</v>
      </c>
      <c r="DB314" s="174"/>
      <c r="DC314" s="44" t="e">
        <f>DC308+SUM(DC311:DC312)</f>
        <v>#REF!</v>
      </c>
      <c r="DD314" s="174"/>
      <c r="DE314" s="44" t="e">
        <f>DE308+SUM(DE311:DE312)</f>
        <v>#REF!</v>
      </c>
      <c r="DF314" s="174"/>
      <c r="DG314" s="44" t="e">
        <f>DG308+SUM(DG311:DG312)</f>
        <v>#REF!</v>
      </c>
      <c r="DH314" s="174"/>
      <c r="DI314" s="44" t="e">
        <f>DI308+SUM(DI311:DI312)</f>
        <v>#REF!</v>
      </c>
      <c r="DJ314" s="174"/>
      <c r="DK314" s="44" t="e">
        <f>DK308+SUM(DK311:DK312)</f>
        <v>#REF!</v>
      </c>
      <c r="DL314" s="174"/>
      <c r="DM314" s="44" t="e">
        <f>DM308+SUM(DM311:DM312)</f>
        <v>#REF!</v>
      </c>
      <c r="DN314" s="174"/>
      <c r="DO314" s="44" t="e">
        <f t="shared" ref="DO314:DS314" si="2">DO308+SUM(DO311:DO312)</f>
        <v>#REF!</v>
      </c>
      <c r="DP314" s="44" t="e">
        <f t="shared" si="2"/>
        <v>#REF!</v>
      </c>
      <c r="DQ314" s="44" t="e">
        <f t="shared" si="2"/>
        <v>#REF!</v>
      </c>
      <c r="DR314" s="44" t="e">
        <f t="shared" si="2"/>
        <v>#REF!</v>
      </c>
      <c r="DS314" s="44" t="e">
        <f t="shared" si="2"/>
        <v>#REF!</v>
      </c>
      <c r="DT314" s="174"/>
      <c r="DU314" s="44" t="e">
        <f t="shared" ref="DU314:DY314" si="3">DU308+SUM(DU311:DU312)</f>
        <v>#REF!</v>
      </c>
      <c r="DV314" s="44" t="e">
        <f t="shared" si="3"/>
        <v>#REF!</v>
      </c>
      <c r="DW314" s="44" t="e">
        <f t="shared" si="3"/>
        <v>#REF!</v>
      </c>
      <c r="DX314" s="44" t="e">
        <f t="shared" si="3"/>
        <v>#REF!</v>
      </c>
      <c r="DY314" s="44" t="e">
        <f t="shared" si="3"/>
        <v>#REF!</v>
      </c>
      <c r="DZ314" s="174"/>
      <c r="EA314" s="44" t="e">
        <f t="shared" ref="EA314:EI314" si="4">EA308+SUM(EA311:EA312)</f>
        <v>#REF!</v>
      </c>
      <c r="EB314" s="44" t="e">
        <f t="shared" si="4"/>
        <v>#REF!</v>
      </c>
      <c r="EC314" s="44" t="e">
        <f t="shared" si="4"/>
        <v>#REF!</v>
      </c>
      <c r="ED314" s="44" t="e">
        <f t="shared" si="4"/>
        <v>#REF!</v>
      </c>
      <c r="EE314" s="44" t="e">
        <f t="shared" si="4"/>
        <v>#REF!</v>
      </c>
      <c r="EF314" s="44" t="e">
        <f t="shared" si="4"/>
        <v>#REF!</v>
      </c>
      <c r="EG314" s="44" t="e">
        <f t="shared" si="4"/>
        <v>#REF!</v>
      </c>
      <c r="EH314" s="44" t="e">
        <f t="shared" si="4"/>
        <v>#REF!</v>
      </c>
      <c r="EI314" s="44" t="e">
        <f t="shared" si="4"/>
        <v>#REF!</v>
      </c>
      <c r="EJ314" s="44" t="e">
        <f>EJ308+SUM(EJ312:EJ313)</f>
        <v>#REF!</v>
      </c>
      <c r="EK314" s="44" t="e">
        <f>EK308+SUM(EK311:EK312)</f>
        <v>#REF!</v>
      </c>
      <c r="EL314" s="174"/>
      <c r="EM314" s="44" t="e">
        <f t="shared" ref="EM314:EQ314" si="5">EM308+SUM(EM311:EM312)</f>
        <v>#REF!</v>
      </c>
      <c r="EN314" s="44" t="e">
        <f t="shared" si="5"/>
        <v>#REF!</v>
      </c>
      <c r="EO314" s="44" t="e">
        <f t="shared" si="5"/>
        <v>#REF!</v>
      </c>
      <c r="EP314" s="44" t="e">
        <f t="shared" si="5"/>
        <v>#REF!</v>
      </c>
      <c r="EQ314" s="44" t="e">
        <f t="shared" si="5"/>
        <v>#REF!</v>
      </c>
      <c r="EU314" s="290" t="e">
        <f>SUM(DO314:EK314)+BI314+SUMIF(#REF!,1,AS314:AX314)</f>
        <v>#REF!</v>
      </c>
      <c r="EV314" s="290" t="e">
        <f>SUM(DO314:EK314)+SUMIF(#REF!,1,AS314:AX314)+SUMIF(#REF!,1,BC314:BH314)+IF(IDENT!$R$19="NON",SUM('3-SA'!BA314:BB314),0)+IF(IDENT!$R$20="NON",SUM('3-SA'!CA314:CB314,'3-SA'!DA314:DL314),0)+IF(IDENT!$R$21="NON",SUM('3-SA'!BM314:BZ314),0)</f>
        <v>#REF!</v>
      </c>
    </row>
    <row r="315" spans="1:152" x14ac:dyDescent="0.25">
      <c r="A315" s="46"/>
      <c r="B315" s="263"/>
      <c r="C315" s="263"/>
      <c r="D315" s="1208"/>
      <c r="E315" s="1137"/>
      <c r="F315" s="33"/>
      <c r="G315" s="33"/>
      <c r="H315" s="969"/>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102"/>
      <c r="BN315" s="33"/>
      <c r="BO315" s="102"/>
      <c r="BP315" s="33"/>
      <c r="BQ315" s="102"/>
      <c r="BR315" s="33"/>
      <c r="BS315" s="102"/>
      <c r="BT315" s="102"/>
      <c r="BU315" s="102"/>
      <c r="BV315" s="102"/>
      <c r="BW315" s="102"/>
      <c r="BX315" s="102"/>
      <c r="BY315" s="102"/>
      <c r="BZ315" s="33"/>
      <c r="CA315" s="1521"/>
      <c r="CB315" s="33"/>
      <c r="CC315" s="33"/>
      <c r="CD315" s="33"/>
      <c r="CE315" s="33"/>
      <c r="CF315" s="33"/>
      <c r="CG315" s="33"/>
      <c r="CH315" s="33"/>
      <c r="CI315" s="33"/>
      <c r="CJ315" s="33"/>
      <c r="CK315" s="33"/>
      <c r="CL315" s="33"/>
      <c r="CM315" s="33"/>
      <c r="CN315" s="33"/>
      <c r="CO315" s="33"/>
      <c r="CP315" s="33"/>
      <c r="CQ315" s="33"/>
      <c r="CR315" s="33"/>
      <c r="CS315" s="33"/>
      <c r="CT315" s="33"/>
      <c r="CU315" s="33"/>
      <c r="CV315" s="33"/>
      <c r="CW315" s="33"/>
      <c r="CX315" s="33"/>
      <c r="CY315" s="33"/>
      <c r="CZ315" s="33"/>
      <c r="DA315" s="1521"/>
      <c r="DB315" s="33"/>
      <c r="DC315" s="1521"/>
      <c r="DD315" s="33"/>
      <c r="DE315" s="1521"/>
      <c r="DF315" s="33"/>
      <c r="DG315" s="1521"/>
      <c r="DH315" s="33"/>
      <c r="DI315" s="1521"/>
      <c r="DJ315" s="33"/>
      <c r="DK315" s="1521"/>
      <c r="DL315" s="33"/>
      <c r="DM315" s="1521"/>
      <c r="DN315" s="33"/>
      <c r="DO315" s="33"/>
      <c r="DP315" s="33"/>
      <c r="DQ315" s="33"/>
      <c r="DR315" s="33"/>
      <c r="DS315" s="33"/>
      <c r="DT315" s="33"/>
      <c r="DU315" s="102"/>
      <c r="DV315" s="102"/>
      <c r="DW315" s="102"/>
      <c r="DX315" s="102"/>
      <c r="DY315" s="102"/>
      <c r="DZ315" s="33"/>
      <c r="EA315" s="33"/>
      <c r="EB315" s="33"/>
      <c r="EC315" s="33"/>
      <c r="ED315" s="33"/>
      <c r="EE315" s="33"/>
      <c r="EF315" s="33"/>
      <c r="EG315" s="33"/>
      <c r="EH315" s="33"/>
      <c r="EI315" s="33"/>
      <c r="EJ315" s="33"/>
      <c r="EK315" s="33"/>
      <c r="EL315" s="33"/>
    </row>
    <row r="316" spans="1:152" ht="18" thickBot="1" x14ac:dyDescent="0.35">
      <c r="A316" s="46"/>
      <c r="B316" s="263"/>
      <c r="C316" s="263"/>
      <c r="E316" s="1209" t="s">
        <v>2338</v>
      </c>
      <c r="F316" s="52"/>
      <c r="G316" s="52"/>
      <c r="H316" s="953"/>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102"/>
      <c r="BN316" s="52"/>
      <c r="BO316" s="102"/>
      <c r="BP316" s="52"/>
      <c r="BQ316" s="102"/>
      <c r="BR316" s="52"/>
      <c r="BS316" s="102"/>
      <c r="BT316" s="102"/>
      <c r="BU316" s="102"/>
      <c r="BV316" s="102"/>
      <c r="BW316" s="102"/>
      <c r="BX316" s="102"/>
      <c r="BY316" s="102"/>
      <c r="BZ316" s="52"/>
      <c r="CA316" s="420"/>
      <c r="CB316" s="52"/>
      <c r="CC316" s="52"/>
      <c r="CD316" s="52"/>
      <c r="CE316" s="52"/>
      <c r="CF316" s="52"/>
      <c r="CG316" s="52"/>
      <c r="CH316" s="52"/>
      <c r="CI316" s="52"/>
      <c r="CJ316" s="52"/>
      <c r="CK316" s="52"/>
      <c r="CL316" s="52"/>
      <c r="CM316" s="52"/>
      <c r="CN316" s="52"/>
      <c r="CO316" s="52"/>
      <c r="CP316" s="52"/>
      <c r="CQ316" s="52"/>
      <c r="CR316" s="52"/>
      <c r="CS316" s="52"/>
      <c r="CT316" s="52"/>
      <c r="CU316" s="52"/>
      <c r="CV316" s="52"/>
      <c r="CW316" s="52"/>
      <c r="CX316" s="52"/>
      <c r="CY316" s="52"/>
      <c r="CZ316" s="52"/>
      <c r="DA316" s="420"/>
      <c r="DB316" s="52"/>
      <c r="DC316" s="420"/>
      <c r="DD316" s="52"/>
      <c r="DE316" s="420"/>
      <c r="DF316" s="52"/>
      <c r="DG316" s="420"/>
      <c r="DH316" s="52"/>
      <c r="DI316" s="420"/>
      <c r="DJ316" s="52"/>
      <c r="DK316" s="420"/>
      <c r="DL316" s="52"/>
      <c r="DM316" s="420"/>
      <c r="DN316" s="52"/>
      <c r="DO316" s="52"/>
      <c r="DP316" s="52"/>
      <c r="DQ316" s="52"/>
      <c r="DR316" s="52"/>
      <c r="DS316" s="52"/>
      <c r="DT316" s="52"/>
      <c r="DU316" s="102"/>
      <c r="DV316" s="102"/>
      <c r="DW316" s="102"/>
      <c r="DX316" s="102"/>
      <c r="DY316" s="102"/>
      <c r="DZ316" s="52"/>
      <c r="EA316" s="52"/>
      <c r="EB316" s="52"/>
      <c r="EC316" s="52"/>
      <c r="ED316" s="52"/>
      <c r="EE316" s="52"/>
      <c r="EF316" s="52"/>
      <c r="EG316" s="52"/>
      <c r="EH316" s="52"/>
      <c r="EI316" s="52"/>
      <c r="EJ316" s="52"/>
      <c r="EK316" s="52"/>
      <c r="EL316" s="52"/>
    </row>
    <row r="317" spans="1:152" x14ac:dyDescent="0.25">
      <c r="A317" s="46">
        <v>0</v>
      </c>
      <c r="B317" s="263"/>
      <c r="C317" s="263" t="s">
        <v>1034</v>
      </c>
      <c r="D317" s="322">
        <v>701</v>
      </c>
      <c r="E317" s="480" t="s">
        <v>1658</v>
      </c>
      <c r="F317" s="12"/>
      <c r="G317" s="12"/>
      <c r="H317" s="454"/>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5"/>
      <c r="AS317" s="2"/>
      <c r="AT317" s="5"/>
      <c r="AU317" s="2"/>
      <c r="AV317" s="5"/>
      <c r="AW317" s="2"/>
      <c r="AX317" s="5"/>
      <c r="AY317" s="2"/>
      <c r="AZ317" s="5"/>
      <c r="BA317" s="2"/>
      <c r="BB317" s="5"/>
      <c r="BC317" s="2"/>
      <c r="BD317" s="5"/>
      <c r="BE317" s="2"/>
      <c r="BF317" s="5"/>
      <c r="BG317" s="2"/>
      <c r="BH317" s="5"/>
      <c r="BI317" s="2"/>
      <c r="BJ317" s="5"/>
      <c r="BK317" s="2"/>
      <c r="BL317" s="5"/>
      <c r="BM317" s="2"/>
      <c r="BN317" s="5"/>
      <c r="BO317" s="2"/>
      <c r="BP317" s="5"/>
      <c r="BQ317" s="2"/>
      <c r="BR317" s="5"/>
      <c r="BS317" s="2"/>
      <c r="BT317" s="2"/>
      <c r="BU317" s="2"/>
      <c r="BV317" s="2"/>
      <c r="BW317" s="2"/>
      <c r="BX317" s="2"/>
      <c r="BY317" s="2"/>
      <c r="BZ317" s="5"/>
      <c r="CA317" s="2"/>
      <c r="CB317" s="5"/>
      <c r="CC317" s="2"/>
      <c r="CD317" s="5"/>
      <c r="CE317" s="2"/>
      <c r="CF317" s="5"/>
      <c r="CG317" s="2"/>
      <c r="CH317" s="5"/>
      <c r="CI317" s="2"/>
      <c r="CJ317" s="5"/>
      <c r="CK317" s="2"/>
      <c r="CL317" s="5"/>
      <c r="CM317" s="2"/>
      <c r="CN317" s="5"/>
      <c r="CO317" s="2"/>
      <c r="CP317" s="5"/>
      <c r="CQ317" s="2"/>
      <c r="CR317" s="5"/>
      <c r="CS317" s="2"/>
      <c r="CT317" s="5"/>
      <c r="CU317" s="2"/>
      <c r="CV317" s="5"/>
      <c r="CW317" s="2"/>
      <c r="CX317" s="5"/>
      <c r="CY317" s="2"/>
      <c r="CZ317" s="5"/>
      <c r="DA317" s="2"/>
      <c r="DB317" s="5"/>
      <c r="DC317" s="2"/>
      <c r="DD317" s="5"/>
      <c r="DE317" s="2"/>
      <c r="DF317" s="5"/>
      <c r="DG317" s="21"/>
      <c r="DH317" s="5"/>
      <c r="DI317" s="2"/>
      <c r="DJ317" s="5"/>
      <c r="DK317" s="35"/>
      <c r="DL317" s="5"/>
      <c r="DM317" s="35"/>
      <c r="DN317" s="5"/>
      <c r="DO317" s="2"/>
      <c r="DP317" s="2"/>
      <c r="DQ317" s="2"/>
      <c r="DR317" s="2"/>
      <c r="DS317" s="2"/>
      <c r="DT317" s="5"/>
      <c r="DU317" s="2"/>
      <c r="DV317" s="2"/>
      <c r="DW317" s="2"/>
      <c r="DX317" s="2"/>
      <c r="DY317" s="2"/>
      <c r="DZ317" s="5"/>
      <c r="EA317" s="2"/>
      <c r="EB317" s="2"/>
      <c r="EC317" s="2"/>
      <c r="ED317" s="2"/>
      <c r="EE317" s="2"/>
      <c r="EF317" s="2"/>
      <c r="EG317" s="2"/>
      <c r="EH317" s="2"/>
      <c r="EI317" s="2"/>
      <c r="EJ317" s="2"/>
      <c r="EK317" s="2"/>
      <c r="EL317" s="5"/>
      <c r="EM317" s="2"/>
      <c r="EN317" s="2"/>
      <c r="EO317" s="2"/>
      <c r="EP317" s="81"/>
      <c r="EQ317" s="2"/>
      <c r="ES317" s="726"/>
      <c r="EU317" s="290" t="e">
        <f>SUM(DO317:EK317)+BI317+SUMIF(#REF!,1,AS317:AX317)</f>
        <v>#REF!</v>
      </c>
      <c r="EV317" s="290" t="e">
        <f>SUM(DO317:EK317)+SUMIF(#REF!,1,AS317:AX317)+SUMIF(#REF!,1,BC317:BH317)+IF(IDENT!$R$19="NON",SUM('3-SA'!BA317:BB317),0)+IF(IDENT!$R$20="NON",SUM('3-SA'!CA317:CB317,'3-SA'!DA317:DL317),0)+IF(IDENT!$R$21="NON",SUM('3-SA'!BM317:BZ317),0)</f>
        <v>#REF!</v>
      </c>
    </row>
    <row r="318" spans="1:152" x14ac:dyDescent="0.25">
      <c r="A318" s="46">
        <v>0</v>
      </c>
      <c r="B318" s="263"/>
      <c r="C318" s="263" t="s">
        <v>1034</v>
      </c>
      <c r="D318" s="322">
        <v>702</v>
      </c>
      <c r="E318" s="480" t="s">
        <v>166</v>
      </c>
      <c r="F318" s="12"/>
      <c r="G318" s="12"/>
      <c r="H318" s="454"/>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5"/>
      <c r="AS318" s="2"/>
      <c r="AT318" s="5"/>
      <c r="AU318" s="2"/>
      <c r="AV318" s="5"/>
      <c r="AW318" s="2"/>
      <c r="AX318" s="5"/>
      <c r="AY318" s="2"/>
      <c r="AZ318" s="5"/>
      <c r="BA318" s="2"/>
      <c r="BB318" s="5"/>
      <c r="BC318" s="2"/>
      <c r="BD318" s="5"/>
      <c r="BE318" s="2"/>
      <c r="BF318" s="5"/>
      <c r="BG318" s="2"/>
      <c r="BH318" s="5"/>
      <c r="BI318" s="2"/>
      <c r="BJ318" s="5"/>
      <c r="BK318" s="2"/>
      <c r="BL318" s="5"/>
      <c r="BM318" s="2"/>
      <c r="BN318" s="5"/>
      <c r="BO318" s="2"/>
      <c r="BP318" s="5"/>
      <c r="BQ318" s="2"/>
      <c r="BR318" s="5"/>
      <c r="BS318" s="2"/>
      <c r="BT318" s="2"/>
      <c r="BU318" s="2"/>
      <c r="BV318" s="2"/>
      <c r="BW318" s="2"/>
      <c r="BX318" s="2"/>
      <c r="BY318" s="2"/>
      <c r="BZ318" s="5"/>
      <c r="CA318" s="2"/>
      <c r="CB318" s="5"/>
      <c r="CC318" s="2"/>
      <c r="CD318" s="5"/>
      <c r="CE318" s="2"/>
      <c r="CF318" s="5"/>
      <c r="CG318" s="2"/>
      <c r="CH318" s="5"/>
      <c r="CI318" s="2"/>
      <c r="CJ318" s="5"/>
      <c r="CK318" s="2"/>
      <c r="CL318" s="5"/>
      <c r="CM318" s="2"/>
      <c r="CN318" s="5"/>
      <c r="CO318" s="2"/>
      <c r="CP318" s="5"/>
      <c r="CQ318" s="2"/>
      <c r="CR318" s="5"/>
      <c r="CS318" s="2"/>
      <c r="CT318" s="5"/>
      <c r="CU318" s="2"/>
      <c r="CV318" s="5"/>
      <c r="CW318" s="2"/>
      <c r="CX318" s="5"/>
      <c r="CY318" s="2"/>
      <c r="CZ318" s="5"/>
      <c r="DA318" s="2"/>
      <c r="DB318" s="5"/>
      <c r="DC318" s="2"/>
      <c r="DD318" s="5"/>
      <c r="DE318" s="2"/>
      <c r="DF318" s="5"/>
      <c r="DG318" s="21"/>
      <c r="DH318" s="5"/>
      <c r="DI318" s="2"/>
      <c r="DJ318" s="5"/>
      <c r="DK318" s="35"/>
      <c r="DL318" s="5"/>
      <c r="DM318" s="35"/>
      <c r="DN318" s="5"/>
      <c r="DO318" s="2"/>
      <c r="DP318" s="2"/>
      <c r="DQ318" s="2"/>
      <c r="DR318" s="2"/>
      <c r="DS318" s="2"/>
      <c r="DT318" s="5"/>
      <c r="DU318" s="2"/>
      <c r="DV318" s="2"/>
      <c r="DW318" s="2"/>
      <c r="DX318" s="2"/>
      <c r="DY318" s="2"/>
      <c r="DZ318" s="5"/>
      <c r="EA318" s="2"/>
      <c r="EB318" s="2"/>
      <c r="EC318" s="2"/>
      <c r="ED318" s="2"/>
      <c r="EE318" s="2"/>
      <c r="EF318" s="2"/>
      <c r="EG318" s="2"/>
      <c r="EH318" s="2"/>
      <c r="EI318" s="2"/>
      <c r="EJ318" s="2"/>
      <c r="EK318" s="2"/>
      <c r="EL318" s="5"/>
      <c r="EM318" s="2"/>
      <c r="EN318" s="2"/>
      <c r="EO318" s="2"/>
      <c r="EP318" s="81"/>
      <c r="EQ318" s="2"/>
      <c r="ES318" s="796"/>
      <c r="EU318" s="290" t="e">
        <f>SUM(DO318:EK318)+BI318+SUMIF(#REF!,1,AS318:AX318)</f>
        <v>#REF!</v>
      </c>
      <c r="EV318" s="290" t="e">
        <f>SUM(DO318:EK318)+SUMIF(#REF!,1,AS318:AX318)+SUMIF(#REF!,1,BC318:BH318)+IF(IDENT!$R$19="NON",SUM('3-SA'!BA318:BB318),0)+IF(IDENT!$R$20="NON",SUM('3-SA'!CA318:CB318,'3-SA'!DA318:DL318),0)+IF(IDENT!$R$21="NON",SUM('3-SA'!BM318:BZ318),0)</f>
        <v>#REF!</v>
      </c>
    </row>
    <row r="319" spans="1:152" x14ac:dyDescent="0.25">
      <c r="A319" s="46">
        <v>0</v>
      </c>
      <c r="B319" s="263"/>
      <c r="C319" s="263" t="s">
        <v>1034</v>
      </c>
      <c r="D319" s="322">
        <v>703</v>
      </c>
      <c r="E319" s="480" t="s">
        <v>1</v>
      </c>
      <c r="F319" s="12"/>
      <c r="G319" s="12"/>
      <c r="H319" s="454"/>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5"/>
      <c r="AS319" s="2"/>
      <c r="AT319" s="5"/>
      <c r="AU319" s="2"/>
      <c r="AV319" s="5"/>
      <c r="AW319" s="2"/>
      <c r="AX319" s="5"/>
      <c r="AY319" s="2"/>
      <c r="AZ319" s="5"/>
      <c r="BA319" s="2"/>
      <c r="BB319" s="5"/>
      <c r="BC319" s="2"/>
      <c r="BD319" s="5"/>
      <c r="BE319" s="2"/>
      <c r="BF319" s="5"/>
      <c r="BG319" s="2"/>
      <c r="BH319" s="5"/>
      <c r="BI319" s="2"/>
      <c r="BJ319" s="5"/>
      <c r="BK319" s="2"/>
      <c r="BL319" s="5"/>
      <c r="BM319" s="2"/>
      <c r="BN319" s="5"/>
      <c r="BO319" s="2"/>
      <c r="BP319" s="5"/>
      <c r="BQ319" s="2"/>
      <c r="BR319" s="5"/>
      <c r="BS319" s="2"/>
      <c r="BT319" s="2"/>
      <c r="BU319" s="2"/>
      <c r="BV319" s="2"/>
      <c r="BW319" s="2"/>
      <c r="BX319" s="2"/>
      <c r="BY319" s="2"/>
      <c r="BZ319" s="5"/>
      <c r="CA319" s="2"/>
      <c r="CB319" s="5"/>
      <c r="CC319" s="2"/>
      <c r="CD319" s="5"/>
      <c r="CE319" s="2"/>
      <c r="CF319" s="5"/>
      <c r="CG319" s="2"/>
      <c r="CH319" s="5"/>
      <c r="CI319" s="2"/>
      <c r="CJ319" s="5"/>
      <c r="CK319" s="2"/>
      <c r="CL319" s="5"/>
      <c r="CM319" s="2"/>
      <c r="CN319" s="5"/>
      <c r="CO319" s="2"/>
      <c r="CP319" s="5"/>
      <c r="CQ319" s="2"/>
      <c r="CR319" s="5"/>
      <c r="CS319" s="2"/>
      <c r="CT319" s="5"/>
      <c r="CU319" s="2"/>
      <c r="CV319" s="5"/>
      <c r="CW319" s="2"/>
      <c r="CX319" s="5"/>
      <c r="CY319" s="2"/>
      <c r="CZ319" s="5"/>
      <c r="DA319" s="2"/>
      <c r="DB319" s="5"/>
      <c r="DC319" s="2"/>
      <c r="DD319" s="5"/>
      <c r="DE319" s="2"/>
      <c r="DF319" s="5"/>
      <c r="DG319" s="21"/>
      <c r="DH319" s="5"/>
      <c r="DI319" s="2"/>
      <c r="DJ319" s="5"/>
      <c r="DK319" s="35"/>
      <c r="DL319" s="5"/>
      <c r="DM319" s="35"/>
      <c r="DN319" s="5"/>
      <c r="DO319" s="2"/>
      <c r="DP319" s="2"/>
      <c r="DQ319" s="2"/>
      <c r="DR319" s="2"/>
      <c r="DS319" s="2"/>
      <c r="DT319" s="5"/>
      <c r="DU319" s="2"/>
      <c r="DV319" s="2"/>
      <c r="DW319" s="2"/>
      <c r="DX319" s="2"/>
      <c r="DY319" s="2"/>
      <c r="DZ319" s="5"/>
      <c r="EA319" s="2"/>
      <c r="EB319" s="2"/>
      <c r="EC319" s="2"/>
      <c r="ED319" s="2"/>
      <c r="EE319" s="2"/>
      <c r="EF319" s="2"/>
      <c r="EG319" s="2"/>
      <c r="EH319" s="2"/>
      <c r="EI319" s="2"/>
      <c r="EJ319" s="2"/>
      <c r="EK319" s="2"/>
      <c r="EL319" s="5"/>
      <c r="EM319" s="2"/>
      <c r="EN319" s="2"/>
      <c r="EO319" s="2"/>
      <c r="EP319" s="81"/>
      <c r="EQ319" s="2"/>
      <c r="ES319" s="796"/>
      <c r="EU319" s="290" t="e">
        <f>SUM(DO319:EK319)+BI319+SUMIF(#REF!,1,AS319:AX319)</f>
        <v>#REF!</v>
      </c>
      <c r="EV319" s="290" t="e">
        <f>SUM(DO319:EK319)+SUMIF(#REF!,1,AS319:AX319)+SUMIF(#REF!,1,BC319:BH319)+IF(IDENT!$R$19="NON",SUM('3-SA'!BA319:BB319),0)+IF(IDENT!$R$20="NON",SUM('3-SA'!CA319:CB319,'3-SA'!DA319:DL319),0)+IF(IDENT!$R$21="NON",SUM('3-SA'!BM319:BZ319),0)</f>
        <v>#REF!</v>
      </c>
    </row>
    <row r="320" spans="1:152" x14ac:dyDescent="0.25">
      <c r="A320" s="46">
        <v>0</v>
      </c>
      <c r="B320" s="263"/>
      <c r="C320" s="263" t="s">
        <v>1034</v>
      </c>
      <c r="D320" s="322">
        <v>704</v>
      </c>
      <c r="E320" s="480" t="s">
        <v>1982</v>
      </c>
      <c r="F320" s="12"/>
      <c r="G320" s="12"/>
      <c r="H320" s="454"/>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5"/>
      <c r="AS320" s="2"/>
      <c r="AT320" s="5"/>
      <c r="AU320" s="2"/>
      <c r="AV320" s="5"/>
      <c r="AW320" s="2"/>
      <c r="AX320" s="5"/>
      <c r="AY320" s="2"/>
      <c r="AZ320" s="5"/>
      <c r="BA320" s="2"/>
      <c r="BB320" s="5"/>
      <c r="BC320" s="2"/>
      <c r="BD320" s="5"/>
      <c r="BE320" s="2"/>
      <c r="BF320" s="5"/>
      <c r="BG320" s="2"/>
      <c r="BH320" s="5"/>
      <c r="BI320" s="2"/>
      <c r="BJ320" s="5"/>
      <c r="BK320" s="2"/>
      <c r="BL320" s="5"/>
      <c r="BM320" s="2"/>
      <c r="BN320" s="5"/>
      <c r="BO320" s="2"/>
      <c r="BP320" s="5"/>
      <c r="BQ320" s="2"/>
      <c r="BR320" s="5"/>
      <c r="BS320" s="2"/>
      <c r="BT320" s="2"/>
      <c r="BU320" s="2"/>
      <c r="BV320" s="2"/>
      <c r="BW320" s="2"/>
      <c r="BX320" s="2"/>
      <c r="BY320" s="2"/>
      <c r="BZ320" s="5"/>
      <c r="CA320" s="2"/>
      <c r="CB320" s="5"/>
      <c r="CC320" s="2"/>
      <c r="CD320" s="5"/>
      <c r="CE320" s="2"/>
      <c r="CF320" s="5"/>
      <c r="CG320" s="2"/>
      <c r="CH320" s="5"/>
      <c r="CI320" s="2"/>
      <c r="CJ320" s="5"/>
      <c r="CK320" s="2"/>
      <c r="CL320" s="5"/>
      <c r="CM320" s="2"/>
      <c r="CN320" s="5"/>
      <c r="CO320" s="2"/>
      <c r="CP320" s="5"/>
      <c r="CQ320" s="2"/>
      <c r="CR320" s="5"/>
      <c r="CS320" s="2"/>
      <c r="CT320" s="5"/>
      <c r="CU320" s="2"/>
      <c r="CV320" s="5"/>
      <c r="CW320" s="2"/>
      <c r="CX320" s="5"/>
      <c r="CY320" s="2"/>
      <c r="CZ320" s="5"/>
      <c r="DA320" s="2"/>
      <c r="DB320" s="5"/>
      <c r="DC320" s="2"/>
      <c r="DD320" s="5"/>
      <c r="DE320" s="2"/>
      <c r="DF320" s="5"/>
      <c r="DG320" s="21"/>
      <c r="DH320" s="5"/>
      <c r="DI320" s="2"/>
      <c r="DJ320" s="5"/>
      <c r="DK320" s="35"/>
      <c r="DL320" s="5"/>
      <c r="DM320" s="35"/>
      <c r="DN320" s="5"/>
      <c r="DO320" s="2"/>
      <c r="DP320" s="2"/>
      <c r="DQ320" s="2"/>
      <c r="DR320" s="2"/>
      <c r="DS320" s="2"/>
      <c r="DT320" s="5"/>
      <c r="DU320" s="2"/>
      <c r="DV320" s="2"/>
      <c r="DW320" s="2"/>
      <c r="DX320" s="2"/>
      <c r="DY320" s="2"/>
      <c r="DZ320" s="5"/>
      <c r="EA320" s="2"/>
      <c r="EB320" s="2"/>
      <c r="EC320" s="2"/>
      <c r="ED320" s="2"/>
      <c r="EE320" s="2"/>
      <c r="EF320" s="2"/>
      <c r="EG320" s="2"/>
      <c r="EH320" s="2"/>
      <c r="EI320" s="2"/>
      <c r="EJ320" s="2"/>
      <c r="EK320" s="2"/>
      <c r="EL320" s="5"/>
      <c r="EM320" s="2"/>
      <c r="EN320" s="2"/>
      <c r="EO320" s="2"/>
      <c r="EP320" s="81"/>
      <c r="EQ320" s="2"/>
      <c r="ES320" s="796"/>
      <c r="EU320" s="290" t="e">
        <f>SUM(DO320:EK320)+BI320+SUMIF(#REF!,1,AS320:AX320)</f>
        <v>#REF!</v>
      </c>
      <c r="EV320" s="290" t="e">
        <f>SUM(DO320:EK320)+SUMIF(#REF!,1,AS320:AX320)+SUMIF(#REF!,1,BC320:BH320)+IF(IDENT!$R$19="NON",SUM('3-SA'!BA320:BB320),0)+IF(IDENT!$R$20="NON",SUM('3-SA'!CA320:CB320,'3-SA'!DA320:DL320),0)+IF(IDENT!$R$21="NON",SUM('3-SA'!BM320:BZ320),0)</f>
        <v>#REF!</v>
      </c>
    </row>
    <row r="321" spans="1:152" x14ac:dyDescent="0.25">
      <c r="A321" s="46">
        <v>0</v>
      </c>
      <c r="B321" s="263"/>
      <c r="C321" s="263" t="s">
        <v>1034</v>
      </c>
      <c r="D321" s="322">
        <v>705</v>
      </c>
      <c r="E321" s="480" t="s">
        <v>1041</v>
      </c>
      <c r="F321" s="12"/>
      <c r="G321" s="12"/>
      <c r="H321" s="454"/>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5"/>
      <c r="AS321" s="2"/>
      <c r="AT321" s="5"/>
      <c r="AU321" s="2"/>
      <c r="AV321" s="5"/>
      <c r="AW321" s="2"/>
      <c r="AX321" s="5"/>
      <c r="AY321" s="2"/>
      <c r="AZ321" s="5"/>
      <c r="BA321" s="2"/>
      <c r="BB321" s="5"/>
      <c r="BC321" s="2"/>
      <c r="BD321" s="5"/>
      <c r="BE321" s="2"/>
      <c r="BF321" s="5"/>
      <c r="BG321" s="2"/>
      <c r="BH321" s="5"/>
      <c r="BI321" s="2"/>
      <c r="BJ321" s="5"/>
      <c r="BK321" s="2"/>
      <c r="BL321" s="5"/>
      <c r="BM321" s="2"/>
      <c r="BN321" s="5"/>
      <c r="BO321" s="2"/>
      <c r="BP321" s="5"/>
      <c r="BQ321" s="2"/>
      <c r="BR321" s="5"/>
      <c r="BS321" s="2"/>
      <c r="BT321" s="2"/>
      <c r="BU321" s="2"/>
      <c r="BV321" s="2"/>
      <c r="BW321" s="2"/>
      <c r="BX321" s="2"/>
      <c r="BY321" s="2"/>
      <c r="BZ321" s="5"/>
      <c r="CA321" s="2"/>
      <c r="CB321" s="5"/>
      <c r="CC321" s="2"/>
      <c r="CD321" s="5"/>
      <c r="CE321" s="2"/>
      <c r="CF321" s="5"/>
      <c r="CG321" s="2"/>
      <c r="CH321" s="5"/>
      <c r="CI321" s="2"/>
      <c r="CJ321" s="5"/>
      <c r="CK321" s="2"/>
      <c r="CL321" s="5"/>
      <c r="CM321" s="2"/>
      <c r="CN321" s="5"/>
      <c r="CO321" s="2"/>
      <c r="CP321" s="5"/>
      <c r="CQ321" s="2"/>
      <c r="CR321" s="5"/>
      <c r="CS321" s="2"/>
      <c r="CT321" s="5"/>
      <c r="CU321" s="2"/>
      <c r="CV321" s="5"/>
      <c r="CW321" s="2"/>
      <c r="CX321" s="5"/>
      <c r="CY321" s="2"/>
      <c r="CZ321" s="5"/>
      <c r="DA321" s="2"/>
      <c r="DB321" s="5"/>
      <c r="DC321" s="2"/>
      <c r="DD321" s="5"/>
      <c r="DE321" s="2"/>
      <c r="DF321" s="5"/>
      <c r="DG321" s="21"/>
      <c r="DH321" s="5"/>
      <c r="DI321" s="2"/>
      <c r="DJ321" s="5"/>
      <c r="DK321" s="35"/>
      <c r="DL321" s="5"/>
      <c r="DM321" s="35"/>
      <c r="DN321" s="5"/>
      <c r="DO321" s="2"/>
      <c r="DP321" s="2"/>
      <c r="DQ321" s="2"/>
      <c r="DR321" s="2"/>
      <c r="DS321" s="2"/>
      <c r="DT321" s="5"/>
      <c r="DU321" s="2"/>
      <c r="DV321" s="2"/>
      <c r="DW321" s="2"/>
      <c r="DX321" s="2"/>
      <c r="DY321" s="2"/>
      <c r="DZ321" s="5"/>
      <c r="EA321" s="2"/>
      <c r="EB321" s="2"/>
      <c r="EC321" s="2"/>
      <c r="ED321" s="2"/>
      <c r="EE321" s="2"/>
      <c r="EF321" s="2"/>
      <c r="EG321" s="2"/>
      <c r="EH321" s="2"/>
      <c r="EI321" s="2"/>
      <c r="EJ321" s="2"/>
      <c r="EK321" s="2"/>
      <c r="EL321" s="5"/>
      <c r="EM321" s="2"/>
      <c r="EN321" s="2"/>
      <c r="EO321" s="2"/>
      <c r="EP321" s="81"/>
      <c r="EQ321" s="2"/>
      <c r="ES321" s="796"/>
      <c r="EU321" s="290" t="e">
        <f>SUM(DO321:EK321)+BI321+SUMIF(#REF!,1,AS321:AX321)</f>
        <v>#REF!</v>
      </c>
      <c r="EV321" s="290" t="e">
        <f>SUM(DO321:EK321)+SUMIF(#REF!,1,AS321:AX321)+SUMIF(#REF!,1,BC321:BH321)+IF(IDENT!$R$19="NON",SUM('3-SA'!BA321:BB321),0)+IF(IDENT!$R$20="NON",SUM('3-SA'!CA321:CB321,'3-SA'!DA321:DL321),0)+IF(IDENT!$R$21="NON",SUM('3-SA'!BM321:BZ321),0)</f>
        <v>#REF!</v>
      </c>
    </row>
    <row r="322" spans="1:152" x14ac:dyDescent="0.25">
      <c r="A322" s="46">
        <v>0</v>
      </c>
      <c r="B322" s="263"/>
      <c r="C322" s="263" t="s">
        <v>1034</v>
      </c>
      <c r="D322" s="322">
        <v>706</v>
      </c>
      <c r="E322" s="480" t="s">
        <v>1838</v>
      </c>
      <c r="F322" s="12"/>
      <c r="G322" s="12"/>
      <c r="H322" s="454"/>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5"/>
      <c r="AS322" s="2"/>
      <c r="AT322" s="5"/>
      <c r="AU322" s="2"/>
      <c r="AV322" s="5"/>
      <c r="AW322" s="2"/>
      <c r="AX322" s="5"/>
      <c r="AY322" s="2"/>
      <c r="AZ322" s="5"/>
      <c r="BA322" s="2"/>
      <c r="BB322" s="5"/>
      <c r="BC322" s="2"/>
      <c r="BD322" s="5"/>
      <c r="BE322" s="2"/>
      <c r="BF322" s="5"/>
      <c r="BG322" s="2"/>
      <c r="BH322" s="5"/>
      <c r="BI322" s="2"/>
      <c r="BJ322" s="5"/>
      <c r="BK322" s="2"/>
      <c r="BL322" s="5"/>
      <c r="BM322" s="2"/>
      <c r="BN322" s="5"/>
      <c r="BO322" s="2"/>
      <c r="BP322" s="5"/>
      <c r="BQ322" s="2"/>
      <c r="BR322" s="5"/>
      <c r="BS322" s="2"/>
      <c r="BT322" s="2"/>
      <c r="BU322" s="2"/>
      <c r="BV322" s="2"/>
      <c r="BW322" s="2"/>
      <c r="BX322" s="2"/>
      <c r="BY322" s="2"/>
      <c r="BZ322" s="5"/>
      <c r="CA322" s="2"/>
      <c r="CB322" s="5"/>
      <c r="CC322" s="2"/>
      <c r="CD322" s="5"/>
      <c r="CE322" s="2"/>
      <c r="CF322" s="5"/>
      <c r="CG322" s="2"/>
      <c r="CH322" s="5"/>
      <c r="CI322" s="2"/>
      <c r="CJ322" s="5"/>
      <c r="CK322" s="2"/>
      <c r="CL322" s="5"/>
      <c r="CM322" s="2"/>
      <c r="CN322" s="5"/>
      <c r="CO322" s="2"/>
      <c r="CP322" s="5"/>
      <c r="CQ322" s="2"/>
      <c r="CR322" s="5"/>
      <c r="CS322" s="2"/>
      <c r="CT322" s="5"/>
      <c r="CU322" s="2"/>
      <c r="CV322" s="5"/>
      <c r="CW322" s="2"/>
      <c r="CX322" s="5"/>
      <c r="CY322" s="2"/>
      <c r="CZ322" s="5"/>
      <c r="DA322" s="2"/>
      <c r="DB322" s="5"/>
      <c r="DC322" s="2"/>
      <c r="DD322" s="5"/>
      <c r="DE322" s="2"/>
      <c r="DF322" s="5"/>
      <c r="DG322" s="21"/>
      <c r="DH322" s="5"/>
      <c r="DI322" s="2"/>
      <c r="DJ322" s="5"/>
      <c r="DK322" s="35"/>
      <c r="DL322" s="5"/>
      <c r="DM322" s="35"/>
      <c r="DN322" s="5"/>
      <c r="DO322" s="2"/>
      <c r="DP322" s="2"/>
      <c r="DQ322" s="2"/>
      <c r="DR322" s="2"/>
      <c r="DS322" s="2"/>
      <c r="DT322" s="5"/>
      <c r="DU322" s="2"/>
      <c r="DV322" s="2"/>
      <c r="DW322" s="2"/>
      <c r="DX322" s="2"/>
      <c r="DY322" s="2"/>
      <c r="DZ322" s="5"/>
      <c r="EA322" s="2"/>
      <c r="EB322" s="2"/>
      <c r="EC322" s="2"/>
      <c r="ED322" s="2"/>
      <c r="EE322" s="2"/>
      <c r="EF322" s="2"/>
      <c r="EG322" s="2"/>
      <c r="EH322" s="2"/>
      <c r="EI322" s="2"/>
      <c r="EJ322" s="2"/>
      <c r="EK322" s="2"/>
      <c r="EL322" s="5"/>
      <c r="EM322" s="2"/>
      <c r="EN322" s="2"/>
      <c r="EO322" s="1"/>
      <c r="EP322" s="1"/>
      <c r="EQ322" s="2"/>
      <c r="ES322" s="796"/>
      <c r="EU322" s="290" t="e">
        <f>SUM(DO322:EK322)+BI322+SUMIF(#REF!,1,AS322:AX322)</f>
        <v>#REF!</v>
      </c>
      <c r="EV322" s="290" t="e">
        <f>SUM(DO322:EK322)+SUMIF(#REF!,1,AS322:AX322)+SUMIF(#REF!,1,BC322:BH322)+IF(IDENT!$R$19="NON",SUM('3-SA'!BA322:BB322),0)+IF(IDENT!$R$20="NON",SUM('3-SA'!CA322:CB322,'3-SA'!DA322:DL322),0)+IF(IDENT!$R$21="NON",SUM('3-SA'!BM322:BZ322),0)</f>
        <v>#REF!</v>
      </c>
    </row>
    <row r="323" spans="1:152" x14ac:dyDescent="0.25">
      <c r="A323" s="46">
        <v>0</v>
      </c>
      <c r="B323" s="263"/>
      <c r="C323" s="263" t="s">
        <v>1034</v>
      </c>
      <c r="D323" s="387">
        <v>7071</v>
      </c>
      <c r="E323" s="388" t="s">
        <v>1345</v>
      </c>
      <c r="F323" s="12"/>
      <c r="G323" s="12"/>
      <c r="H323" s="454"/>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5"/>
      <c r="AS323" s="2"/>
      <c r="AT323" s="5"/>
      <c r="AU323" s="2"/>
      <c r="AV323" s="5"/>
      <c r="AW323" s="2"/>
      <c r="AX323" s="5"/>
      <c r="AY323" s="2"/>
      <c r="AZ323" s="5"/>
      <c r="BA323" s="2"/>
      <c r="BB323" s="5"/>
      <c r="BC323" s="2"/>
      <c r="BD323" s="5"/>
      <c r="BE323" s="2"/>
      <c r="BF323" s="5"/>
      <c r="BG323" s="2"/>
      <c r="BH323" s="5"/>
      <c r="BI323" s="2"/>
      <c r="BJ323" s="5"/>
      <c r="BK323" s="2"/>
      <c r="BL323" s="5"/>
      <c r="BM323" s="2"/>
      <c r="BN323" s="5"/>
      <c r="BO323" s="2"/>
      <c r="BP323" s="5"/>
      <c r="BQ323" s="2"/>
      <c r="BR323" s="5"/>
      <c r="BS323" s="2"/>
      <c r="BT323" s="2"/>
      <c r="BU323" s="2"/>
      <c r="BV323" s="2"/>
      <c r="BW323" s="2"/>
      <c r="BX323" s="2"/>
      <c r="BY323" s="2"/>
      <c r="BZ323" s="5"/>
      <c r="CA323" s="2"/>
      <c r="CB323" s="5"/>
      <c r="CC323" s="2"/>
      <c r="CD323" s="5"/>
      <c r="CE323" s="2"/>
      <c r="CF323" s="5"/>
      <c r="CG323" s="2"/>
      <c r="CH323" s="5"/>
      <c r="CI323" s="2"/>
      <c r="CJ323" s="5"/>
      <c r="CK323" s="2"/>
      <c r="CL323" s="5"/>
      <c r="CM323" s="2"/>
      <c r="CN323" s="5"/>
      <c r="CO323" s="2"/>
      <c r="CP323" s="5"/>
      <c r="CQ323" s="2"/>
      <c r="CR323" s="5"/>
      <c r="CS323" s="2"/>
      <c r="CT323" s="5"/>
      <c r="CU323" s="2"/>
      <c r="CV323" s="5"/>
      <c r="CW323" s="2"/>
      <c r="CX323" s="5"/>
      <c r="CY323" s="2"/>
      <c r="CZ323" s="5"/>
      <c r="DA323" s="2"/>
      <c r="DB323" s="5"/>
      <c r="DC323" s="2"/>
      <c r="DD323" s="5"/>
      <c r="DE323" s="2"/>
      <c r="DF323" s="5"/>
      <c r="DG323" s="21"/>
      <c r="DH323" s="5"/>
      <c r="DI323" s="2"/>
      <c r="DJ323" s="5"/>
      <c r="DK323" s="35"/>
      <c r="DL323" s="5"/>
      <c r="DM323" s="35"/>
      <c r="DN323" s="5"/>
      <c r="DO323" s="2"/>
      <c r="DP323" s="2"/>
      <c r="DQ323" s="2"/>
      <c r="DR323" s="2"/>
      <c r="DS323" s="2"/>
      <c r="DT323" s="5"/>
      <c r="DU323" s="2"/>
      <c r="DV323" s="2"/>
      <c r="DW323" s="2"/>
      <c r="DX323" s="2"/>
      <c r="DY323" s="2"/>
      <c r="DZ323" s="5"/>
      <c r="EA323" s="2"/>
      <c r="EB323" s="2"/>
      <c r="EC323" s="2"/>
      <c r="ED323" s="2"/>
      <c r="EE323" s="2"/>
      <c r="EF323" s="2"/>
      <c r="EG323" s="2"/>
      <c r="EH323" s="2"/>
      <c r="EI323" s="2"/>
      <c r="EJ323" s="2"/>
      <c r="EK323" s="2"/>
      <c r="EL323" s="5"/>
      <c r="EM323" s="2"/>
      <c r="EN323" s="2"/>
      <c r="EO323" s="2"/>
      <c r="EP323" s="81"/>
      <c r="EQ323" s="2"/>
      <c r="ES323" s="796"/>
      <c r="EU323" s="290" t="e">
        <f>SUM(DO323:EK323)+BI323+SUMIF(#REF!,1,AS323:AX323)</f>
        <v>#REF!</v>
      </c>
      <c r="EV323" s="290" t="e">
        <f>SUM(DO323:EK323)+SUMIF(#REF!,1,AS323:AX323)+SUMIF(#REF!,1,BC323:BH323)+IF(IDENT!$R$19="NON",SUM('3-SA'!BA323:BB323),0)+IF(IDENT!$R$20="NON",SUM('3-SA'!CA323:CB323,'3-SA'!DA323:DL323),0)+IF(IDENT!$R$21="NON",SUM('3-SA'!BM323:BZ323),0)</f>
        <v>#REF!</v>
      </c>
    </row>
    <row r="324" spans="1:152" x14ac:dyDescent="0.25">
      <c r="A324" s="46">
        <v>0</v>
      </c>
      <c r="B324" s="263"/>
      <c r="C324" s="263" t="s">
        <v>1034</v>
      </c>
      <c r="D324" s="532">
        <v>7078</v>
      </c>
      <c r="E324" s="388" t="s">
        <v>2156</v>
      </c>
      <c r="F324" s="12"/>
      <c r="G324" s="12"/>
      <c r="H324" s="454"/>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5"/>
      <c r="AS324" s="2"/>
      <c r="AT324" s="5"/>
      <c r="AU324" s="2"/>
      <c r="AV324" s="5"/>
      <c r="AW324" s="2"/>
      <c r="AX324" s="5"/>
      <c r="AY324" s="2"/>
      <c r="AZ324" s="5"/>
      <c r="BA324" s="2"/>
      <c r="BB324" s="5"/>
      <c r="BC324" s="2"/>
      <c r="BD324" s="5"/>
      <c r="BE324" s="2"/>
      <c r="BF324" s="5"/>
      <c r="BG324" s="2"/>
      <c r="BH324" s="5"/>
      <c r="BI324" s="2"/>
      <c r="BJ324" s="5"/>
      <c r="BK324" s="2"/>
      <c r="BL324" s="5"/>
      <c r="BM324" s="2"/>
      <c r="BN324" s="5"/>
      <c r="BO324" s="2"/>
      <c r="BP324" s="5"/>
      <c r="BQ324" s="2"/>
      <c r="BR324" s="5"/>
      <c r="BS324" s="2"/>
      <c r="BT324" s="2"/>
      <c r="BU324" s="2"/>
      <c r="BV324" s="2"/>
      <c r="BW324" s="2"/>
      <c r="BX324" s="2"/>
      <c r="BY324" s="2"/>
      <c r="BZ324" s="5"/>
      <c r="CA324" s="2"/>
      <c r="CB324" s="5"/>
      <c r="CC324" s="2"/>
      <c r="CD324" s="5"/>
      <c r="CE324" s="2"/>
      <c r="CF324" s="5"/>
      <c r="CG324" s="2"/>
      <c r="CH324" s="5"/>
      <c r="CI324" s="2"/>
      <c r="CJ324" s="5"/>
      <c r="CK324" s="2"/>
      <c r="CL324" s="5"/>
      <c r="CM324" s="2"/>
      <c r="CN324" s="5"/>
      <c r="CO324" s="2"/>
      <c r="CP324" s="5"/>
      <c r="CQ324" s="2"/>
      <c r="CR324" s="5"/>
      <c r="CS324" s="2"/>
      <c r="CT324" s="5"/>
      <c r="CU324" s="2"/>
      <c r="CV324" s="5"/>
      <c r="CW324" s="2"/>
      <c r="CX324" s="5"/>
      <c r="CY324" s="2"/>
      <c r="CZ324" s="5"/>
      <c r="DA324" s="2"/>
      <c r="DB324" s="5"/>
      <c r="DC324" s="2"/>
      <c r="DD324" s="5"/>
      <c r="DE324" s="2"/>
      <c r="DF324" s="5"/>
      <c r="DG324" s="21"/>
      <c r="DH324" s="5"/>
      <c r="DI324" s="2"/>
      <c r="DJ324" s="5"/>
      <c r="DK324" s="35"/>
      <c r="DL324" s="5"/>
      <c r="DM324" s="35"/>
      <c r="DN324" s="5"/>
      <c r="DO324" s="2"/>
      <c r="DP324" s="2"/>
      <c r="DQ324" s="2"/>
      <c r="DR324" s="2"/>
      <c r="DS324" s="2"/>
      <c r="DT324" s="5"/>
      <c r="DU324" s="2"/>
      <c r="DV324" s="2"/>
      <c r="DW324" s="2"/>
      <c r="DX324" s="2"/>
      <c r="DY324" s="2"/>
      <c r="DZ324" s="5"/>
      <c r="EA324" s="2"/>
      <c r="EB324" s="2"/>
      <c r="EC324" s="2"/>
      <c r="ED324" s="2"/>
      <c r="EE324" s="2"/>
      <c r="EF324" s="2"/>
      <c r="EG324" s="2"/>
      <c r="EH324" s="2"/>
      <c r="EI324" s="2"/>
      <c r="EJ324" s="2"/>
      <c r="EK324" s="2"/>
      <c r="EL324" s="5"/>
      <c r="EM324" s="2"/>
      <c r="EN324" s="2"/>
      <c r="EO324" s="2"/>
      <c r="EP324" s="81"/>
      <c r="EQ324" s="2"/>
      <c r="ES324" s="796"/>
      <c r="EU324" s="290" t="e">
        <f>SUM(DO324:EK324)+BI324+SUMIF(#REF!,1,AS324:AX324)</f>
        <v>#REF!</v>
      </c>
      <c r="EV324" s="290" t="e">
        <f>SUM(DO324:EK324)+SUMIF(#REF!,1,AS324:AX324)+SUMIF(#REF!,1,BC324:BH324)+IF(IDENT!$R$19="NON",SUM('3-SA'!BA324:BB324),0)+IF(IDENT!$R$20="NON",SUM('3-SA'!CA324:CB324,'3-SA'!DA324:DL324),0)+IF(IDENT!$R$21="NON",SUM('3-SA'!BM324:BZ324),0)</f>
        <v>#REF!</v>
      </c>
    </row>
    <row r="325" spans="1:152" x14ac:dyDescent="0.25">
      <c r="A325" s="46"/>
      <c r="B325" s="263"/>
      <c r="C325" s="263" t="s">
        <v>1034</v>
      </c>
      <c r="D325" s="137">
        <v>70811</v>
      </c>
      <c r="E325" s="288" t="s">
        <v>877</v>
      </c>
      <c r="F325" s="12"/>
      <c r="G325" s="12"/>
      <c r="H325" s="454"/>
      <c r="I325" s="1"/>
      <c r="J325" s="1"/>
      <c r="K325" s="1"/>
      <c r="L325" s="1"/>
      <c r="M325" s="1"/>
      <c r="N325" s="1"/>
      <c r="O325" s="1"/>
      <c r="P325" s="1"/>
      <c r="Q325" s="1"/>
      <c r="R325" s="1"/>
      <c r="S325" s="1"/>
      <c r="T325" s="2"/>
      <c r="U325" s="1"/>
      <c r="V325" s="1"/>
      <c r="W325" s="1"/>
      <c r="X325" s="1"/>
      <c r="Y325" s="1"/>
      <c r="Z325" s="1"/>
      <c r="AA325" s="1"/>
      <c r="AB325" s="1"/>
      <c r="AC325" s="1"/>
      <c r="AD325" s="2"/>
      <c r="AE325" s="1"/>
      <c r="AF325" s="1"/>
      <c r="AG325" s="1"/>
      <c r="AH325" s="2"/>
      <c r="AI325" s="2"/>
      <c r="AJ325" s="2"/>
      <c r="AK325" s="2"/>
      <c r="AL325" s="2"/>
      <c r="AM325" s="2"/>
      <c r="AN325" s="2"/>
      <c r="AO325" s="2"/>
      <c r="AP325" s="2"/>
      <c r="AQ325" s="1"/>
      <c r="AR325" s="5"/>
      <c r="AS325" s="2"/>
      <c r="AT325" s="5"/>
      <c r="AU325" s="2"/>
      <c r="AV325" s="5"/>
      <c r="AW325" s="2"/>
      <c r="AX325" s="5"/>
      <c r="AY325" s="2"/>
      <c r="AZ325" s="5"/>
      <c r="BA325" s="2"/>
      <c r="BB325" s="5"/>
      <c r="BC325" s="2"/>
      <c r="BD325" s="5"/>
      <c r="BE325" s="2"/>
      <c r="BF325" s="5"/>
      <c r="BG325" s="2"/>
      <c r="BH325" s="5"/>
      <c r="BI325" s="2"/>
      <c r="BJ325" s="5"/>
      <c r="BK325" s="2"/>
      <c r="BL325" s="5"/>
      <c r="BM325" s="2"/>
      <c r="BN325" s="5"/>
      <c r="BO325" s="2"/>
      <c r="BP325" s="5"/>
      <c r="BQ325" s="2"/>
      <c r="BR325" s="5"/>
      <c r="BS325" s="2"/>
      <c r="BT325" s="2"/>
      <c r="BU325" s="2"/>
      <c r="BV325" s="2"/>
      <c r="BW325" s="2"/>
      <c r="BX325" s="2"/>
      <c r="BY325" s="2"/>
      <c r="BZ325" s="5"/>
      <c r="CA325" s="2"/>
      <c r="CB325" s="5"/>
      <c r="CC325" s="2"/>
      <c r="CD325" s="5"/>
      <c r="CE325" s="2"/>
      <c r="CF325" s="5"/>
      <c r="CG325" s="2"/>
      <c r="CH325" s="5"/>
      <c r="CI325" s="2"/>
      <c r="CJ325" s="5"/>
      <c r="CK325" s="2"/>
      <c r="CL325" s="5"/>
      <c r="CM325" s="2"/>
      <c r="CN325" s="5"/>
      <c r="CO325" s="2"/>
      <c r="CP325" s="5"/>
      <c r="CQ325" s="2"/>
      <c r="CR325" s="5"/>
      <c r="CS325" s="2"/>
      <c r="CT325" s="5"/>
      <c r="CU325" s="2"/>
      <c r="CV325" s="5"/>
      <c r="CW325" s="2"/>
      <c r="CX325" s="5"/>
      <c r="CY325" s="2"/>
      <c r="CZ325" s="5"/>
      <c r="DA325" s="2"/>
      <c r="DB325" s="5"/>
      <c r="DC325" s="2"/>
      <c r="DD325" s="5"/>
      <c r="DE325" s="2"/>
      <c r="DF325" s="5"/>
      <c r="DG325" s="21"/>
      <c r="DH325" s="5"/>
      <c r="DI325" s="2"/>
      <c r="DJ325" s="5"/>
      <c r="DK325" s="35"/>
      <c r="DL325" s="5"/>
      <c r="DM325" s="35"/>
      <c r="DN325" s="5"/>
      <c r="DO325" s="2"/>
      <c r="DP325" s="2"/>
      <c r="DQ325" s="2"/>
      <c r="DR325" s="2"/>
      <c r="DS325" s="2"/>
      <c r="DT325" s="5"/>
      <c r="DU325" s="2"/>
      <c r="DV325" s="2"/>
      <c r="DW325" s="2"/>
      <c r="DX325" s="2"/>
      <c r="DY325" s="2"/>
      <c r="DZ325" s="5"/>
      <c r="EA325" s="2"/>
      <c r="EB325" s="2"/>
      <c r="EC325" s="2"/>
      <c r="ED325" s="2"/>
      <c r="EE325" s="2"/>
      <c r="EF325" s="2"/>
      <c r="EG325" s="2"/>
      <c r="EH325" s="2"/>
      <c r="EI325" s="2"/>
      <c r="EJ325" s="2"/>
      <c r="EK325" s="2"/>
      <c r="EL325" s="5"/>
      <c r="EM325" s="1"/>
      <c r="EN325" s="2"/>
      <c r="EO325" s="2"/>
      <c r="EP325" s="2"/>
      <c r="EQ325" s="2"/>
      <c r="ES325" s="796"/>
      <c r="EU325" s="290" t="e">
        <f>SUM(DO325:EK325)+BI325+SUMIF(#REF!,1,AS325:AX325)</f>
        <v>#REF!</v>
      </c>
      <c r="EV325" s="290" t="e">
        <f>SUM(DO325:EK325)+SUMIF(#REF!,1,AS325:AX325)+SUMIF(#REF!,1,BC325:BH325)+IF(IDENT!$R$19="NON",SUM('3-SA'!BA325:BB325),0)+IF(IDENT!$R$20="NON",SUM('3-SA'!CA325:CB325,'3-SA'!DA325:DL325),0)+IF(IDENT!$R$21="NON",SUM('3-SA'!BM325:BZ325),0)</f>
        <v>#REF!</v>
      </c>
    </row>
    <row r="326" spans="1:152" x14ac:dyDescent="0.25">
      <c r="A326" s="46"/>
      <c r="B326" s="263"/>
      <c r="C326" s="263" t="s">
        <v>1034</v>
      </c>
      <c r="D326" s="925">
        <v>70812</v>
      </c>
      <c r="E326" s="956" t="s">
        <v>881</v>
      </c>
      <c r="F326" s="12"/>
      <c r="G326" s="12"/>
      <c r="H326" s="454"/>
      <c r="I326" s="81" t="e">
        <f>IF(#REF!=1,$F$326,0)</f>
        <v>#REF!</v>
      </c>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5"/>
      <c r="AS326" s="2"/>
      <c r="AT326" s="5"/>
      <c r="AU326" s="2"/>
      <c r="AV326" s="5"/>
      <c r="AW326" s="2"/>
      <c r="AX326" s="5"/>
      <c r="AY326" s="2"/>
      <c r="AZ326" s="5"/>
      <c r="BA326" s="2"/>
      <c r="BB326" s="5"/>
      <c r="BC326" s="2"/>
      <c r="BD326" s="5"/>
      <c r="BE326" s="2"/>
      <c r="BF326" s="5"/>
      <c r="BG326" s="2"/>
      <c r="BH326" s="5"/>
      <c r="BI326" s="2"/>
      <c r="BJ326" s="5"/>
      <c r="BK326" s="2"/>
      <c r="BL326" s="5"/>
      <c r="BM326" s="2"/>
      <c r="BN326" s="5"/>
      <c r="BO326" s="2"/>
      <c r="BP326" s="5"/>
      <c r="BQ326" s="2"/>
      <c r="BR326" s="5"/>
      <c r="BS326" s="2"/>
      <c r="BT326" s="2"/>
      <c r="BU326" s="2"/>
      <c r="BV326" s="2"/>
      <c r="BW326" s="2"/>
      <c r="BX326" s="2"/>
      <c r="BY326" s="2"/>
      <c r="BZ326" s="5"/>
      <c r="CA326" s="2"/>
      <c r="CB326" s="5"/>
      <c r="CC326" s="2"/>
      <c r="CD326" s="5"/>
      <c r="CE326" s="2"/>
      <c r="CF326" s="5"/>
      <c r="CG326" s="2"/>
      <c r="CH326" s="5"/>
      <c r="CI326" s="2"/>
      <c r="CJ326" s="5"/>
      <c r="CK326" s="2"/>
      <c r="CL326" s="5"/>
      <c r="CM326" s="2"/>
      <c r="CN326" s="5"/>
      <c r="CO326" s="2"/>
      <c r="CP326" s="5"/>
      <c r="CQ326" s="2"/>
      <c r="CR326" s="5"/>
      <c r="CS326" s="2"/>
      <c r="CT326" s="5"/>
      <c r="CU326" s="2"/>
      <c r="CV326" s="5"/>
      <c r="CW326" s="2"/>
      <c r="CX326" s="5"/>
      <c r="CY326" s="2"/>
      <c r="CZ326" s="5"/>
      <c r="DA326" s="2"/>
      <c r="DB326" s="5"/>
      <c r="DC326" s="2"/>
      <c r="DD326" s="5"/>
      <c r="DE326" s="2"/>
      <c r="DF326" s="5"/>
      <c r="DG326" s="21"/>
      <c r="DH326" s="5"/>
      <c r="DI326" s="2"/>
      <c r="DJ326" s="5"/>
      <c r="DK326" s="35"/>
      <c r="DL326" s="5"/>
      <c r="DM326" s="35"/>
      <c r="DN326" s="5"/>
      <c r="DO326" s="2"/>
      <c r="DP326" s="2"/>
      <c r="DQ326" s="2"/>
      <c r="DR326" s="2"/>
      <c r="DS326" s="2"/>
      <c r="DT326" s="5"/>
      <c r="DU326" s="2"/>
      <c r="DV326" s="2"/>
      <c r="DW326" s="2"/>
      <c r="DX326" s="2"/>
      <c r="DY326" s="2"/>
      <c r="DZ326" s="5"/>
      <c r="EA326" s="2"/>
      <c r="EB326" s="2"/>
      <c r="EC326" s="2"/>
      <c r="ED326" s="2"/>
      <c r="EE326" s="2"/>
      <c r="EF326" s="2"/>
      <c r="EG326" s="2"/>
      <c r="EH326" s="2"/>
      <c r="EI326" s="2"/>
      <c r="EJ326" s="2"/>
      <c r="EK326" s="2"/>
      <c r="EL326" s="5"/>
      <c r="EM326" s="1"/>
      <c r="EN326" s="2"/>
      <c r="EO326" s="2"/>
      <c r="EP326" s="2"/>
      <c r="EQ326" s="2"/>
      <c r="ES326" s="796"/>
      <c r="EU326" s="290" t="e">
        <f>SUM(DO326:EK326)+BI326+SUMIF(#REF!,1,AS326:AX326)</f>
        <v>#REF!</v>
      </c>
      <c r="EV326" s="290" t="e">
        <f>SUM(DO326:EK326)+SUMIF(#REF!,1,AS326:AX326)+SUMIF(#REF!,1,BC326:BH326)+IF(IDENT!$R$19="NON",SUM('3-SA'!BA326:BB326),0)+IF(IDENT!$R$20="NON",SUM('3-SA'!CA326:CB326,'3-SA'!DA326:DL326),0)+IF(IDENT!$R$21="NON",SUM('3-SA'!BM326:BZ326),0)</f>
        <v>#REF!</v>
      </c>
    </row>
    <row r="327" spans="1:152" x14ac:dyDescent="0.25">
      <c r="A327" s="46"/>
      <c r="B327" s="263"/>
      <c r="C327" s="263" t="s">
        <v>1034</v>
      </c>
      <c r="D327" s="925">
        <v>70813</v>
      </c>
      <c r="E327" s="956" t="s">
        <v>1036</v>
      </c>
      <c r="F327" s="12"/>
      <c r="G327" s="12"/>
      <c r="H327" s="454"/>
      <c r="I327" s="2"/>
      <c r="J327" s="2"/>
      <c r="K327" s="2"/>
      <c r="L327" s="2"/>
      <c r="M327" s="2"/>
      <c r="N327" s="2"/>
      <c r="O327" s="2"/>
      <c r="P327" s="2"/>
      <c r="Q327" s="2"/>
      <c r="R327" s="2"/>
      <c r="S327" s="81" t="e">
        <f>IF(#REF!=1,$F$327,0)</f>
        <v>#REF!</v>
      </c>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5"/>
      <c r="AS327" s="2"/>
      <c r="AT327" s="5"/>
      <c r="AU327" s="2"/>
      <c r="AV327" s="5"/>
      <c r="AW327" s="2"/>
      <c r="AX327" s="5"/>
      <c r="AY327" s="2"/>
      <c r="AZ327" s="5"/>
      <c r="BA327" s="2"/>
      <c r="BB327" s="5"/>
      <c r="BC327" s="2"/>
      <c r="BD327" s="5"/>
      <c r="BE327" s="2"/>
      <c r="BF327" s="5"/>
      <c r="BG327" s="2"/>
      <c r="BH327" s="5"/>
      <c r="BI327" s="2"/>
      <c r="BJ327" s="5"/>
      <c r="BK327" s="2"/>
      <c r="BL327" s="5"/>
      <c r="BM327" s="2"/>
      <c r="BN327" s="5"/>
      <c r="BO327" s="2"/>
      <c r="BP327" s="5"/>
      <c r="BQ327" s="2"/>
      <c r="BR327" s="5"/>
      <c r="BS327" s="2"/>
      <c r="BT327" s="2"/>
      <c r="BU327" s="2"/>
      <c r="BV327" s="2"/>
      <c r="BW327" s="2"/>
      <c r="BX327" s="2"/>
      <c r="BY327" s="2"/>
      <c r="BZ327" s="5"/>
      <c r="CA327" s="2"/>
      <c r="CB327" s="5"/>
      <c r="CC327" s="2"/>
      <c r="CD327" s="5"/>
      <c r="CE327" s="2"/>
      <c r="CF327" s="5"/>
      <c r="CG327" s="2"/>
      <c r="CH327" s="5"/>
      <c r="CI327" s="2"/>
      <c r="CJ327" s="5"/>
      <c r="CK327" s="2"/>
      <c r="CL327" s="5"/>
      <c r="CM327" s="2"/>
      <c r="CN327" s="5"/>
      <c r="CO327" s="2"/>
      <c r="CP327" s="5"/>
      <c r="CQ327" s="2"/>
      <c r="CR327" s="5"/>
      <c r="CS327" s="2"/>
      <c r="CT327" s="5"/>
      <c r="CU327" s="2"/>
      <c r="CV327" s="5"/>
      <c r="CW327" s="2"/>
      <c r="CX327" s="5"/>
      <c r="CY327" s="2"/>
      <c r="CZ327" s="5"/>
      <c r="DA327" s="2"/>
      <c r="DB327" s="5"/>
      <c r="DC327" s="2"/>
      <c r="DD327" s="5"/>
      <c r="DE327" s="2"/>
      <c r="DF327" s="5"/>
      <c r="DG327" s="21"/>
      <c r="DH327" s="5"/>
      <c r="DI327" s="2"/>
      <c r="DJ327" s="5"/>
      <c r="DK327" s="35"/>
      <c r="DL327" s="5"/>
      <c r="DM327" s="35"/>
      <c r="DN327" s="5"/>
      <c r="DO327" s="2"/>
      <c r="DP327" s="2"/>
      <c r="DQ327" s="2"/>
      <c r="DR327" s="2"/>
      <c r="DS327" s="2"/>
      <c r="DT327" s="5"/>
      <c r="DU327" s="2"/>
      <c r="DV327" s="2"/>
      <c r="DW327" s="2"/>
      <c r="DX327" s="2"/>
      <c r="DY327" s="2"/>
      <c r="DZ327" s="5"/>
      <c r="EA327" s="2"/>
      <c r="EB327" s="2"/>
      <c r="EC327" s="2"/>
      <c r="ED327" s="2"/>
      <c r="EE327" s="2"/>
      <c r="EF327" s="2"/>
      <c r="EG327" s="2"/>
      <c r="EH327" s="2"/>
      <c r="EI327" s="2"/>
      <c r="EJ327" s="2"/>
      <c r="EK327" s="2"/>
      <c r="EL327" s="5"/>
      <c r="EM327" s="1"/>
      <c r="EN327" s="2"/>
      <c r="EO327" s="2"/>
      <c r="EP327" s="2"/>
      <c r="EQ327" s="2"/>
      <c r="ES327" s="796"/>
      <c r="EU327" s="290" t="e">
        <f>SUM(DO327:EK327)+BI327+SUMIF(#REF!,1,AS327:AX327)</f>
        <v>#REF!</v>
      </c>
      <c r="EV327" s="290" t="e">
        <f>SUM(DO327:EK327)+SUMIF(#REF!,1,AS327:AX327)+SUMIF(#REF!,1,BC327:BH327)+IF(IDENT!$R$19="NON",SUM('3-SA'!BA327:BB327),0)+IF(IDENT!$R$20="NON",SUM('3-SA'!CA327:CB327,'3-SA'!DA327:DL327),0)+IF(IDENT!$R$21="NON",SUM('3-SA'!BM327:BZ327),0)</f>
        <v>#REF!</v>
      </c>
    </row>
    <row r="328" spans="1:152" x14ac:dyDescent="0.25">
      <c r="A328" s="46"/>
      <c r="B328" s="263"/>
      <c r="C328" s="263" t="s">
        <v>1034</v>
      </c>
      <c r="D328" s="137">
        <v>70818</v>
      </c>
      <c r="E328" s="288" t="s">
        <v>172</v>
      </c>
      <c r="F328" s="12"/>
      <c r="G328" s="12"/>
      <c r="H328" s="454"/>
      <c r="I328" s="1"/>
      <c r="J328" s="1"/>
      <c r="K328" s="1"/>
      <c r="L328" s="1"/>
      <c r="M328" s="1"/>
      <c r="N328" s="1"/>
      <c r="O328" s="1"/>
      <c r="P328" s="1"/>
      <c r="Q328" s="1"/>
      <c r="R328" s="1"/>
      <c r="S328" s="1"/>
      <c r="T328" s="2"/>
      <c r="U328" s="1"/>
      <c r="V328" s="1"/>
      <c r="W328" s="1"/>
      <c r="X328" s="1"/>
      <c r="Y328" s="1"/>
      <c r="Z328" s="1"/>
      <c r="AA328" s="1"/>
      <c r="AB328" s="1"/>
      <c r="AC328" s="1"/>
      <c r="AD328" s="2"/>
      <c r="AE328" s="1"/>
      <c r="AF328" s="1"/>
      <c r="AG328" s="1"/>
      <c r="AH328" s="1"/>
      <c r="AI328" s="1"/>
      <c r="AJ328" s="1"/>
      <c r="AK328" s="1"/>
      <c r="AL328" s="1"/>
      <c r="AM328" s="1"/>
      <c r="AN328" s="1"/>
      <c r="AO328" s="1"/>
      <c r="AP328" s="1"/>
      <c r="AQ328" s="1"/>
      <c r="AR328" s="5"/>
      <c r="AS328" s="1"/>
      <c r="AT328" s="5"/>
      <c r="AU328" s="1"/>
      <c r="AV328" s="5"/>
      <c r="AW328" s="2"/>
      <c r="AX328" s="5"/>
      <c r="AY328" s="1"/>
      <c r="AZ328" s="5"/>
      <c r="BA328" s="1"/>
      <c r="BB328" s="5"/>
      <c r="BC328" s="1"/>
      <c r="BD328" s="5"/>
      <c r="BE328" s="1"/>
      <c r="BF328" s="5"/>
      <c r="BG328" s="1"/>
      <c r="BH328" s="5"/>
      <c r="BI328" s="1"/>
      <c r="BJ328" s="5"/>
      <c r="BK328" s="1"/>
      <c r="BL328" s="5"/>
      <c r="BM328" s="1"/>
      <c r="BN328" s="5"/>
      <c r="BO328" s="1"/>
      <c r="BP328" s="5"/>
      <c r="BQ328" s="1"/>
      <c r="BR328" s="5"/>
      <c r="BS328" s="2"/>
      <c r="BT328" s="1"/>
      <c r="BU328" s="1"/>
      <c r="BV328" s="1"/>
      <c r="BW328" s="1"/>
      <c r="BX328" s="1"/>
      <c r="BY328" s="1"/>
      <c r="BZ328" s="5"/>
      <c r="CA328" s="1"/>
      <c r="CB328" s="5"/>
      <c r="CC328" s="1"/>
      <c r="CD328" s="5"/>
      <c r="CE328" s="1"/>
      <c r="CF328" s="5"/>
      <c r="CG328" s="1"/>
      <c r="CH328" s="5"/>
      <c r="CI328" s="1"/>
      <c r="CJ328" s="5"/>
      <c r="CK328" s="2"/>
      <c r="CL328" s="5"/>
      <c r="CM328" s="2"/>
      <c r="CN328" s="5"/>
      <c r="CO328" s="1"/>
      <c r="CP328" s="5"/>
      <c r="CQ328" s="2"/>
      <c r="CR328" s="5"/>
      <c r="CS328" s="1"/>
      <c r="CT328" s="5"/>
      <c r="CU328" s="1"/>
      <c r="CV328" s="5"/>
      <c r="CW328" s="1"/>
      <c r="CX328" s="5"/>
      <c r="CY328" s="2"/>
      <c r="CZ328" s="5"/>
      <c r="DA328" s="1"/>
      <c r="DB328" s="5"/>
      <c r="DC328" s="1"/>
      <c r="DD328" s="5"/>
      <c r="DE328" s="1"/>
      <c r="DF328" s="5"/>
      <c r="DG328" s="27"/>
      <c r="DH328" s="5"/>
      <c r="DI328" s="1"/>
      <c r="DJ328" s="5"/>
      <c r="DK328" s="47"/>
      <c r="DL328" s="5"/>
      <c r="DM328" s="47"/>
      <c r="DN328" s="5"/>
      <c r="DO328" s="1"/>
      <c r="DP328" s="1"/>
      <c r="DQ328" s="1"/>
      <c r="DR328" s="1"/>
      <c r="DS328" s="1"/>
      <c r="DT328" s="5"/>
      <c r="DU328" s="1"/>
      <c r="DV328" s="1"/>
      <c r="DW328" s="1"/>
      <c r="DX328" s="1"/>
      <c r="DY328" s="1"/>
      <c r="DZ328" s="5"/>
      <c r="EA328" s="1"/>
      <c r="EB328" s="1"/>
      <c r="EC328" s="1"/>
      <c r="ED328" s="1"/>
      <c r="EE328" s="1"/>
      <c r="EF328" s="1"/>
      <c r="EG328" s="1"/>
      <c r="EH328" s="1"/>
      <c r="EI328" s="1"/>
      <c r="EJ328" s="1"/>
      <c r="EK328" s="1"/>
      <c r="EL328" s="5"/>
      <c r="EM328" s="1"/>
      <c r="EN328" s="2"/>
      <c r="EO328" s="2"/>
      <c r="EP328" s="2"/>
      <c r="EQ328" s="2"/>
      <c r="ES328" s="796"/>
      <c r="EU328" s="290" t="e">
        <f>SUM(DO328:EK328)+BI328+SUMIF(#REF!,1,AS328:AX328)</f>
        <v>#REF!</v>
      </c>
      <c r="EV328" s="290" t="e">
        <f>SUM(DO328:EK328)+SUMIF(#REF!,1,AS328:AX328)+SUMIF(#REF!,1,BC328:BH328)+IF(IDENT!$R$19="NON",SUM('3-SA'!BA328:BB328),0)+IF(IDENT!$R$20="NON",SUM('3-SA'!CA328:CB328,'3-SA'!DA328:DL328),0)+IF(IDENT!$R$21="NON",SUM('3-SA'!BM328:BZ328),0)</f>
        <v>#REF!</v>
      </c>
    </row>
    <row r="329" spans="1:152" x14ac:dyDescent="0.25">
      <c r="A329" s="46">
        <v>0</v>
      </c>
      <c r="B329" s="263"/>
      <c r="C329" s="263" t="s">
        <v>1034</v>
      </c>
      <c r="D329" s="387">
        <v>70821</v>
      </c>
      <c r="E329" s="388" t="s">
        <v>350</v>
      </c>
      <c r="F329" s="12"/>
      <c r="G329" s="12"/>
      <c r="H329" s="454"/>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5"/>
      <c r="AS329" s="2"/>
      <c r="AT329" s="5"/>
      <c r="AU329" s="2"/>
      <c r="AV329" s="5"/>
      <c r="AW329" s="2"/>
      <c r="AX329" s="5"/>
      <c r="AY329" s="2"/>
      <c r="AZ329" s="5"/>
      <c r="BA329" s="2"/>
      <c r="BB329" s="5"/>
      <c r="BC329" s="2"/>
      <c r="BD329" s="5"/>
      <c r="BE329" s="2"/>
      <c r="BF329" s="5"/>
      <c r="BG329" s="2"/>
      <c r="BH329" s="5"/>
      <c r="BI329" s="2"/>
      <c r="BJ329" s="5"/>
      <c r="BK329" s="2"/>
      <c r="BL329" s="5"/>
      <c r="BM329" s="2"/>
      <c r="BN329" s="5"/>
      <c r="BO329" s="2"/>
      <c r="BP329" s="5"/>
      <c r="BQ329" s="2"/>
      <c r="BR329" s="5"/>
      <c r="BS329" s="2"/>
      <c r="BT329" s="2"/>
      <c r="BU329" s="2"/>
      <c r="BV329" s="2"/>
      <c r="BW329" s="2"/>
      <c r="BX329" s="2"/>
      <c r="BY329" s="2"/>
      <c r="BZ329" s="5"/>
      <c r="CA329" s="2"/>
      <c r="CB329" s="5"/>
      <c r="CC329" s="2"/>
      <c r="CD329" s="5"/>
      <c r="CE329" s="2"/>
      <c r="CF329" s="5"/>
      <c r="CG329" s="2"/>
      <c r="CH329" s="5"/>
      <c r="CI329" s="2"/>
      <c r="CJ329" s="5"/>
      <c r="CK329" s="2"/>
      <c r="CL329" s="5"/>
      <c r="CM329" s="2"/>
      <c r="CN329" s="5"/>
      <c r="CO329" s="2"/>
      <c r="CP329" s="5"/>
      <c r="CQ329" s="2"/>
      <c r="CR329" s="5"/>
      <c r="CS329" s="2"/>
      <c r="CT329" s="5"/>
      <c r="CU329" s="2"/>
      <c r="CV329" s="5"/>
      <c r="CW329" s="2"/>
      <c r="CX329" s="5"/>
      <c r="CY329" s="2"/>
      <c r="CZ329" s="5"/>
      <c r="DA329" s="2"/>
      <c r="DB329" s="5"/>
      <c r="DC329" s="2"/>
      <c r="DD329" s="5"/>
      <c r="DE329" s="2"/>
      <c r="DF329" s="5"/>
      <c r="DG329" s="21"/>
      <c r="DH329" s="5"/>
      <c r="DI329" s="2"/>
      <c r="DJ329" s="5"/>
      <c r="DK329" s="35"/>
      <c r="DL329" s="5"/>
      <c r="DM329" s="35"/>
      <c r="DN329" s="5"/>
      <c r="DO329" s="2"/>
      <c r="DP329" s="2"/>
      <c r="DQ329" s="2"/>
      <c r="DR329" s="2"/>
      <c r="DS329" s="2"/>
      <c r="DT329" s="5"/>
      <c r="DU329" s="2"/>
      <c r="DV329" s="2"/>
      <c r="DW329" s="2"/>
      <c r="DX329" s="2"/>
      <c r="DY329" s="2"/>
      <c r="DZ329" s="5"/>
      <c r="EA329" s="2"/>
      <c r="EB329" s="2"/>
      <c r="EC329" s="2"/>
      <c r="ED329" s="2"/>
      <c r="EE329" s="2"/>
      <c r="EF329" s="2"/>
      <c r="EG329" s="2"/>
      <c r="EH329" s="2"/>
      <c r="EI329" s="2"/>
      <c r="EJ329" s="2"/>
      <c r="EK329" s="2"/>
      <c r="EL329" s="5"/>
      <c r="EM329" s="2"/>
      <c r="EN329" s="2"/>
      <c r="EO329" s="2"/>
      <c r="EP329" s="81"/>
      <c r="EQ329" s="2"/>
      <c r="ES329" s="796"/>
      <c r="EU329" s="290" t="e">
        <f>SUM(DO329:EK329)+BI329+SUMIF(#REF!,1,AS329:AX329)</f>
        <v>#REF!</v>
      </c>
      <c r="EV329" s="290" t="e">
        <f>SUM(DO329:EK329)+SUMIF(#REF!,1,AS329:AX329)+SUMIF(#REF!,1,BC329:BH329)+IF(IDENT!$R$19="NON",SUM('3-SA'!BA329:BB329),0)+IF(IDENT!$R$20="NON",SUM('3-SA'!CA329:CB329,'3-SA'!DA329:DL329),0)+IF(IDENT!$R$21="NON",SUM('3-SA'!BM329:BZ329),0)</f>
        <v>#REF!</v>
      </c>
    </row>
    <row r="330" spans="1:152" x14ac:dyDescent="0.25">
      <c r="A330" s="46">
        <v>0</v>
      </c>
      <c r="B330" s="263"/>
      <c r="C330" s="263" t="s">
        <v>1034</v>
      </c>
      <c r="D330" s="387">
        <v>70822</v>
      </c>
      <c r="E330" s="388" t="s">
        <v>178</v>
      </c>
      <c r="F330" s="12"/>
      <c r="G330" s="12"/>
      <c r="H330" s="454"/>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5"/>
      <c r="AS330" s="2"/>
      <c r="AT330" s="5"/>
      <c r="AU330" s="2"/>
      <c r="AV330" s="5"/>
      <c r="AW330" s="2"/>
      <c r="AX330" s="5"/>
      <c r="AY330" s="2"/>
      <c r="AZ330" s="5"/>
      <c r="BA330" s="2"/>
      <c r="BB330" s="5"/>
      <c r="BC330" s="2"/>
      <c r="BD330" s="5"/>
      <c r="BE330" s="2"/>
      <c r="BF330" s="5"/>
      <c r="BG330" s="2"/>
      <c r="BH330" s="5"/>
      <c r="BI330" s="2"/>
      <c r="BJ330" s="5"/>
      <c r="BK330" s="2"/>
      <c r="BL330" s="5"/>
      <c r="BM330" s="2"/>
      <c r="BN330" s="5"/>
      <c r="BO330" s="2"/>
      <c r="BP330" s="5"/>
      <c r="BQ330" s="2"/>
      <c r="BR330" s="5"/>
      <c r="BS330" s="2"/>
      <c r="BT330" s="2"/>
      <c r="BU330" s="2"/>
      <c r="BV330" s="2"/>
      <c r="BW330" s="2"/>
      <c r="BX330" s="2"/>
      <c r="BY330" s="2"/>
      <c r="BZ330" s="5"/>
      <c r="CA330" s="2"/>
      <c r="CB330" s="5"/>
      <c r="CC330" s="2"/>
      <c r="CD330" s="5"/>
      <c r="CE330" s="2"/>
      <c r="CF330" s="5"/>
      <c r="CG330" s="2"/>
      <c r="CH330" s="5"/>
      <c r="CI330" s="2"/>
      <c r="CJ330" s="5"/>
      <c r="CK330" s="2"/>
      <c r="CL330" s="5"/>
      <c r="CM330" s="2"/>
      <c r="CN330" s="5"/>
      <c r="CO330" s="2"/>
      <c r="CP330" s="5"/>
      <c r="CQ330" s="2"/>
      <c r="CR330" s="5"/>
      <c r="CS330" s="2"/>
      <c r="CT330" s="5"/>
      <c r="CU330" s="2"/>
      <c r="CV330" s="5"/>
      <c r="CW330" s="2"/>
      <c r="CX330" s="5"/>
      <c r="CY330" s="2"/>
      <c r="CZ330" s="5"/>
      <c r="DA330" s="2"/>
      <c r="DB330" s="5"/>
      <c r="DC330" s="2"/>
      <c r="DD330" s="5"/>
      <c r="DE330" s="2"/>
      <c r="DF330" s="5"/>
      <c r="DG330" s="21"/>
      <c r="DH330" s="5"/>
      <c r="DI330" s="2"/>
      <c r="DJ330" s="5"/>
      <c r="DK330" s="35"/>
      <c r="DL330" s="5"/>
      <c r="DM330" s="35"/>
      <c r="DN330" s="5"/>
      <c r="DO330" s="2"/>
      <c r="DP330" s="2"/>
      <c r="DQ330" s="2"/>
      <c r="DR330" s="2"/>
      <c r="DS330" s="2"/>
      <c r="DT330" s="5"/>
      <c r="DU330" s="2"/>
      <c r="DV330" s="2"/>
      <c r="DW330" s="2"/>
      <c r="DX330" s="2"/>
      <c r="DY330" s="2"/>
      <c r="DZ330" s="5"/>
      <c r="EA330" s="2"/>
      <c r="EB330" s="2"/>
      <c r="EC330" s="2"/>
      <c r="ED330" s="2"/>
      <c r="EE330" s="2"/>
      <c r="EF330" s="2"/>
      <c r="EG330" s="2"/>
      <c r="EH330" s="2"/>
      <c r="EI330" s="2"/>
      <c r="EJ330" s="2"/>
      <c r="EK330" s="2"/>
      <c r="EL330" s="5"/>
      <c r="EM330" s="2"/>
      <c r="EN330" s="2"/>
      <c r="EO330" s="2"/>
      <c r="EP330" s="81"/>
      <c r="EQ330" s="2"/>
      <c r="ES330" s="796"/>
      <c r="EU330" s="290" t="e">
        <f>SUM(DO330:EK330)+BI330+SUMIF(#REF!,1,AS330:AX330)</f>
        <v>#REF!</v>
      </c>
      <c r="EV330" s="290" t="e">
        <f>SUM(DO330:EK330)+SUMIF(#REF!,1,AS330:AX330)+SUMIF(#REF!,1,BC330:BH330)+IF(IDENT!$R$19="NON",SUM('3-SA'!BA330:BB330),0)+IF(IDENT!$R$20="NON",SUM('3-SA'!CA330:CB330,'3-SA'!DA330:DL330),0)+IF(IDENT!$R$21="NON",SUM('3-SA'!BM330:BZ330),0)</f>
        <v>#REF!</v>
      </c>
    </row>
    <row r="331" spans="1:152" x14ac:dyDescent="0.25">
      <c r="A331" s="46">
        <v>0</v>
      </c>
      <c r="B331" s="263"/>
      <c r="C331" s="263" t="s">
        <v>1034</v>
      </c>
      <c r="D331" s="387">
        <v>70823</v>
      </c>
      <c r="E331" s="388" t="s">
        <v>1643</v>
      </c>
      <c r="F331" s="12"/>
      <c r="G331" s="12"/>
      <c r="H331" s="454"/>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5"/>
      <c r="AS331" s="2"/>
      <c r="AT331" s="5"/>
      <c r="AU331" s="2"/>
      <c r="AV331" s="5"/>
      <c r="AW331" s="2"/>
      <c r="AX331" s="5"/>
      <c r="AY331" s="2"/>
      <c r="AZ331" s="5"/>
      <c r="BA331" s="2"/>
      <c r="BB331" s="5"/>
      <c r="BC331" s="2"/>
      <c r="BD331" s="5"/>
      <c r="BE331" s="2"/>
      <c r="BF331" s="5"/>
      <c r="BG331" s="2"/>
      <c r="BH331" s="5"/>
      <c r="BI331" s="2"/>
      <c r="BJ331" s="5"/>
      <c r="BK331" s="2"/>
      <c r="BL331" s="5"/>
      <c r="BM331" s="2"/>
      <c r="BN331" s="5"/>
      <c r="BO331" s="2"/>
      <c r="BP331" s="5"/>
      <c r="BQ331" s="2"/>
      <c r="BR331" s="5"/>
      <c r="BS331" s="2"/>
      <c r="BT331" s="2"/>
      <c r="BU331" s="2"/>
      <c r="BV331" s="2"/>
      <c r="BW331" s="2"/>
      <c r="BX331" s="2"/>
      <c r="BY331" s="2"/>
      <c r="BZ331" s="5"/>
      <c r="CA331" s="2"/>
      <c r="CB331" s="5"/>
      <c r="CC331" s="2"/>
      <c r="CD331" s="5"/>
      <c r="CE331" s="2"/>
      <c r="CF331" s="5"/>
      <c r="CG331" s="2"/>
      <c r="CH331" s="5"/>
      <c r="CI331" s="2"/>
      <c r="CJ331" s="5"/>
      <c r="CK331" s="2"/>
      <c r="CL331" s="5"/>
      <c r="CM331" s="2"/>
      <c r="CN331" s="5"/>
      <c r="CO331" s="2"/>
      <c r="CP331" s="5"/>
      <c r="CQ331" s="2"/>
      <c r="CR331" s="5"/>
      <c r="CS331" s="2"/>
      <c r="CT331" s="5"/>
      <c r="CU331" s="2"/>
      <c r="CV331" s="5"/>
      <c r="CW331" s="2"/>
      <c r="CX331" s="5"/>
      <c r="CY331" s="2"/>
      <c r="CZ331" s="5"/>
      <c r="DA331" s="2"/>
      <c r="DB331" s="5"/>
      <c r="DC331" s="2"/>
      <c r="DD331" s="5"/>
      <c r="DE331" s="2"/>
      <c r="DF331" s="5"/>
      <c r="DG331" s="21"/>
      <c r="DH331" s="5"/>
      <c r="DI331" s="2"/>
      <c r="DJ331" s="5"/>
      <c r="DK331" s="35"/>
      <c r="DL331" s="5"/>
      <c r="DM331" s="35"/>
      <c r="DN331" s="5"/>
      <c r="DO331" s="2"/>
      <c r="DP331" s="2"/>
      <c r="DQ331" s="2"/>
      <c r="DR331" s="2"/>
      <c r="DS331" s="2"/>
      <c r="DT331" s="5"/>
      <c r="DU331" s="2"/>
      <c r="DV331" s="2"/>
      <c r="DW331" s="2"/>
      <c r="DX331" s="2"/>
      <c r="DY331" s="2"/>
      <c r="DZ331" s="5"/>
      <c r="EA331" s="2"/>
      <c r="EB331" s="2"/>
      <c r="EC331" s="2"/>
      <c r="ED331" s="2"/>
      <c r="EE331" s="2"/>
      <c r="EF331" s="2"/>
      <c r="EG331" s="2"/>
      <c r="EH331" s="2"/>
      <c r="EI331" s="2"/>
      <c r="EJ331" s="2"/>
      <c r="EK331" s="2"/>
      <c r="EL331" s="5"/>
      <c r="EM331" s="2"/>
      <c r="EN331" s="2"/>
      <c r="EO331" s="2"/>
      <c r="EP331" s="81"/>
      <c r="EQ331" s="2"/>
      <c r="ES331" s="796"/>
      <c r="EU331" s="290" t="e">
        <f>SUM(DO331:EK331)+BI331+SUMIF(#REF!,1,AS331:AX331)</f>
        <v>#REF!</v>
      </c>
      <c r="EV331" s="290" t="e">
        <f>SUM(DO331:EK331)+SUMIF(#REF!,1,AS331:AX331)+SUMIF(#REF!,1,BC331:BH331)+IF(IDENT!$R$19="NON",SUM('3-SA'!BA331:BB331),0)+IF(IDENT!$R$20="NON",SUM('3-SA'!CA331:CB331,'3-SA'!DA331:DL331),0)+IF(IDENT!$R$21="NON",SUM('3-SA'!BM331:BZ331),0)</f>
        <v>#REF!</v>
      </c>
    </row>
    <row r="332" spans="1:152" x14ac:dyDescent="0.25">
      <c r="A332" s="46">
        <v>0</v>
      </c>
      <c r="B332" s="263"/>
      <c r="C332" s="263" t="s">
        <v>1034</v>
      </c>
      <c r="D332" s="387">
        <v>70824</v>
      </c>
      <c r="E332" s="388" t="s">
        <v>1188</v>
      </c>
      <c r="F332" s="12"/>
      <c r="G332" s="12"/>
      <c r="H332" s="454"/>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5"/>
      <c r="AS332" s="2"/>
      <c r="AT332" s="5"/>
      <c r="AU332" s="2"/>
      <c r="AV332" s="5"/>
      <c r="AW332" s="2"/>
      <c r="AX332" s="5"/>
      <c r="AY332" s="2"/>
      <c r="AZ332" s="5"/>
      <c r="BA332" s="2"/>
      <c r="BB332" s="5"/>
      <c r="BC332" s="2"/>
      <c r="BD332" s="5"/>
      <c r="BE332" s="2"/>
      <c r="BF332" s="5"/>
      <c r="BG332" s="2"/>
      <c r="BH332" s="5"/>
      <c r="BI332" s="2"/>
      <c r="BJ332" s="5"/>
      <c r="BK332" s="2"/>
      <c r="BL332" s="5"/>
      <c r="BM332" s="2"/>
      <c r="BN332" s="5"/>
      <c r="BO332" s="2"/>
      <c r="BP332" s="5"/>
      <c r="BQ332" s="2"/>
      <c r="BR332" s="5"/>
      <c r="BS332" s="2"/>
      <c r="BT332" s="2"/>
      <c r="BU332" s="2"/>
      <c r="BV332" s="2"/>
      <c r="BW332" s="2"/>
      <c r="BX332" s="2"/>
      <c r="BY332" s="2"/>
      <c r="BZ332" s="5"/>
      <c r="CA332" s="2"/>
      <c r="CB332" s="5"/>
      <c r="CC332" s="2"/>
      <c r="CD332" s="5"/>
      <c r="CE332" s="2"/>
      <c r="CF332" s="5"/>
      <c r="CG332" s="2"/>
      <c r="CH332" s="5"/>
      <c r="CI332" s="2"/>
      <c r="CJ332" s="5"/>
      <c r="CK332" s="2"/>
      <c r="CL332" s="5"/>
      <c r="CM332" s="2"/>
      <c r="CN332" s="5"/>
      <c r="CO332" s="2"/>
      <c r="CP332" s="5"/>
      <c r="CQ332" s="2"/>
      <c r="CR332" s="5"/>
      <c r="CS332" s="2"/>
      <c r="CT332" s="5"/>
      <c r="CU332" s="2"/>
      <c r="CV332" s="5"/>
      <c r="CW332" s="2"/>
      <c r="CX332" s="5"/>
      <c r="CY332" s="2"/>
      <c r="CZ332" s="5"/>
      <c r="DA332" s="2"/>
      <c r="DB332" s="5"/>
      <c r="DC332" s="2"/>
      <c r="DD332" s="5"/>
      <c r="DE332" s="2"/>
      <c r="DF332" s="5"/>
      <c r="DG332" s="21"/>
      <c r="DH332" s="5"/>
      <c r="DI332" s="2"/>
      <c r="DJ332" s="5"/>
      <c r="DK332" s="35"/>
      <c r="DL332" s="5"/>
      <c r="DM332" s="35"/>
      <c r="DN332" s="5"/>
      <c r="DO332" s="2"/>
      <c r="DP332" s="2"/>
      <c r="DQ332" s="2"/>
      <c r="DR332" s="2"/>
      <c r="DS332" s="2"/>
      <c r="DT332" s="5"/>
      <c r="DU332" s="2"/>
      <c r="DV332" s="2"/>
      <c r="DW332" s="2"/>
      <c r="DX332" s="2"/>
      <c r="DY332" s="2"/>
      <c r="DZ332" s="5"/>
      <c r="EA332" s="2"/>
      <c r="EB332" s="2"/>
      <c r="EC332" s="2"/>
      <c r="ED332" s="2"/>
      <c r="EE332" s="2"/>
      <c r="EF332" s="2"/>
      <c r="EG332" s="2"/>
      <c r="EH332" s="2"/>
      <c r="EI332" s="2"/>
      <c r="EJ332" s="2"/>
      <c r="EK332" s="2"/>
      <c r="EL332" s="5"/>
      <c r="EM332" s="2"/>
      <c r="EN332" s="2"/>
      <c r="EO332" s="2"/>
      <c r="EP332" s="2"/>
      <c r="EQ332" s="81"/>
      <c r="ES332" s="796"/>
      <c r="EU332" s="290" t="e">
        <f>SUM(DO332:EK332)+BI332+SUMIF(#REF!,1,AS332:AX332)</f>
        <v>#REF!</v>
      </c>
      <c r="EV332" s="290" t="e">
        <f>SUM(DO332:EK332)+SUMIF(#REF!,1,AS332:AX332)+SUMIF(#REF!,1,BC332:BH332)+IF(IDENT!$R$19="NON",SUM('3-SA'!BA332:BB332),0)+IF(IDENT!$R$20="NON",SUM('3-SA'!CA332:CB332,'3-SA'!DA332:DL332),0)+IF(IDENT!$R$21="NON",SUM('3-SA'!BM332:BZ332),0)</f>
        <v>#REF!</v>
      </c>
    </row>
    <row r="333" spans="1:152" ht="20.399999999999999" x14ac:dyDescent="0.25">
      <c r="A333" s="46">
        <v>0</v>
      </c>
      <c r="B333" s="263"/>
      <c r="C333" s="263" t="s">
        <v>1034</v>
      </c>
      <c r="D333" s="387">
        <v>70825</v>
      </c>
      <c r="E333" s="388" t="s">
        <v>2188</v>
      </c>
      <c r="F333" s="12"/>
      <c r="G333" s="12"/>
      <c r="H333" s="454"/>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5"/>
      <c r="AS333" s="2"/>
      <c r="AT333" s="5"/>
      <c r="AU333" s="2"/>
      <c r="AV333" s="5"/>
      <c r="AW333" s="2"/>
      <c r="AX333" s="5"/>
      <c r="AY333" s="2"/>
      <c r="AZ333" s="5"/>
      <c r="BA333" s="2"/>
      <c r="BB333" s="5"/>
      <c r="BC333" s="2"/>
      <c r="BD333" s="5"/>
      <c r="BE333" s="2"/>
      <c r="BF333" s="5"/>
      <c r="BG333" s="2"/>
      <c r="BH333" s="5"/>
      <c r="BI333" s="2"/>
      <c r="BJ333" s="5"/>
      <c r="BK333" s="2"/>
      <c r="BL333" s="5"/>
      <c r="BM333" s="2"/>
      <c r="BN333" s="5"/>
      <c r="BO333" s="2"/>
      <c r="BP333" s="5"/>
      <c r="BQ333" s="2"/>
      <c r="BR333" s="5"/>
      <c r="BS333" s="2"/>
      <c r="BT333" s="2"/>
      <c r="BU333" s="2"/>
      <c r="BV333" s="2"/>
      <c r="BW333" s="2"/>
      <c r="BX333" s="2"/>
      <c r="BY333" s="2"/>
      <c r="BZ333" s="5"/>
      <c r="CA333" s="2"/>
      <c r="CB333" s="5"/>
      <c r="CC333" s="2"/>
      <c r="CD333" s="5"/>
      <c r="CE333" s="2"/>
      <c r="CF333" s="5"/>
      <c r="CG333" s="2"/>
      <c r="CH333" s="5"/>
      <c r="CI333" s="2"/>
      <c r="CJ333" s="5"/>
      <c r="CK333" s="2"/>
      <c r="CL333" s="5"/>
      <c r="CM333" s="2"/>
      <c r="CN333" s="5"/>
      <c r="CO333" s="2"/>
      <c r="CP333" s="5"/>
      <c r="CQ333" s="2"/>
      <c r="CR333" s="5"/>
      <c r="CS333" s="2"/>
      <c r="CT333" s="5"/>
      <c r="CU333" s="2"/>
      <c r="CV333" s="5"/>
      <c r="CW333" s="2"/>
      <c r="CX333" s="5"/>
      <c r="CY333" s="2"/>
      <c r="CZ333" s="5"/>
      <c r="DA333" s="2"/>
      <c r="DB333" s="5"/>
      <c r="DC333" s="2"/>
      <c r="DD333" s="5"/>
      <c r="DE333" s="2"/>
      <c r="DF333" s="5"/>
      <c r="DG333" s="21"/>
      <c r="DH333" s="5"/>
      <c r="DI333" s="2"/>
      <c r="DJ333" s="5"/>
      <c r="DK333" s="35"/>
      <c r="DL333" s="5"/>
      <c r="DM333" s="35"/>
      <c r="DN333" s="5"/>
      <c r="DO333" s="2"/>
      <c r="DP333" s="35"/>
      <c r="DQ333" s="2"/>
      <c r="DR333" s="2"/>
      <c r="DS333" s="2"/>
      <c r="DT333" s="5"/>
      <c r="DU333" s="2"/>
      <c r="DV333" s="2"/>
      <c r="DW333" s="2"/>
      <c r="DX333" s="2"/>
      <c r="DY333" s="2"/>
      <c r="DZ333" s="5"/>
      <c r="EA333" s="2"/>
      <c r="EB333" s="2"/>
      <c r="EC333" s="2"/>
      <c r="ED333" s="2"/>
      <c r="EE333" s="2"/>
      <c r="EF333" s="2"/>
      <c r="EG333" s="2"/>
      <c r="EH333" s="2"/>
      <c r="EI333" s="2"/>
      <c r="EJ333" s="2"/>
      <c r="EK333" s="2"/>
      <c r="EL333" s="5"/>
      <c r="EM333" s="2"/>
      <c r="EN333" s="2"/>
      <c r="EO333" s="2"/>
      <c r="EP333" s="2"/>
      <c r="EQ333" s="81"/>
      <c r="ES333" s="796"/>
      <c r="EU333" s="290" t="e">
        <f>SUM(DO333:EK333)+BI333+SUMIF(#REF!,1,AS333:AX333)</f>
        <v>#REF!</v>
      </c>
      <c r="EV333" s="290" t="e">
        <f>SUM(DO333:EK333)+SUMIF(#REF!,1,AS333:AX333)+SUMIF(#REF!,1,BC333:BH333)+IF(IDENT!$R$19="NON",SUM('3-SA'!BA333:BB333),0)+IF(IDENT!$R$20="NON",SUM('3-SA'!CA333:CB333,'3-SA'!DA333:DL333),0)+IF(IDENT!$R$21="NON",SUM('3-SA'!BM333:BZ333),0)</f>
        <v>#REF!</v>
      </c>
    </row>
    <row r="334" spans="1:152" x14ac:dyDescent="0.25">
      <c r="A334" s="46">
        <v>0</v>
      </c>
      <c r="B334" s="263"/>
      <c r="C334" s="263" t="s">
        <v>1034</v>
      </c>
      <c r="D334" s="387">
        <v>70828</v>
      </c>
      <c r="E334" s="388" t="s">
        <v>1042</v>
      </c>
      <c r="F334" s="12"/>
      <c r="G334" s="12"/>
      <c r="H334" s="454"/>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5"/>
      <c r="AS334" s="2"/>
      <c r="AT334" s="5"/>
      <c r="AU334" s="2"/>
      <c r="AV334" s="5"/>
      <c r="AW334" s="2"/>
      <c r="AX334" s="5"/>
      <c r="AY334" s="2"/>
      <c r="AZ334" s="5"/>
      <c r="BA334" s="2"/>
      <c r="BB334" s="5"/>
      <c r="BC334" s="2"/>
      <c r="BD334" s="5"/>
      <c r="BE334" s="2"/>
      <c r="BF334" s="5"/>
      <c r="BG334" s="2"/>
      <c r="BH334" s="5"/>
      <c r="BI334" s="2"/>
      <c r="BJ334" s="5"/>
      <c r="BK334" s="2"/>
      <c r="BL334" s="5"/>
      <c r="BM334" s="2"/>
      <c r="BN334" s="5"/>
      <c r="BO334" s="2"/>
      <c r="BP334" s="5"/>
      <c r="BQ334" s="2"/>
      <c r="BR334" s="5"/>
      <c r="BS334" s="2"/>
      <c r="BT334" s="2"/>
      <c r="BU334" s="2"/>
      <c r="BV334" s="2"/>
      <c r="BW334" s="2"/>
      <c r="BX334" s="2"/>
      <c r="BY334" s="2"/>
      <c r="BZ334" s="5"/>
      <c r="CA334" s="2"/>
      <c r="CB334" s="5"/>
      <c r="CC334" s="2"/>
      <c r="CD334" s="5"/>
      <c r="CE334" s="2"/>
      <c r="CF334" s="5"/>
      <c r="CG334" s="2"/>
      <c r="CH334" s="5"/>
      <c r="CI334" s="2"/>
      <c r="CJ334" s="5"/>
      <c r="CK334" s="2"/>
      <c r="CL334" s="5"/>
      <c r="CM334" s="2"/>
      <c r="CN334" s="5"/>
      <c r="CO334" s="2"/>
      <c r="CP334" s="5"/>
      <c r="CQ334" s="2"/>
      <c r="CR334" s="5"/>
      <c r="CS334" s="2"/>
      <c r="CT334" s="5"/>
      <c r="CU334" s="2"/>
      <c r="CV334" s="5"/>
      <c r="CW334" s="2"/>
      <c r="CX334" s="5"/>
      <c r="CY334" s="2"/>
      <c r="CZ334" s="5"/>
      <c r="DA334" s="2"/>
      <c r="DB334" s="5"/>
      <c r="DC334" s="2"/>
      <c r="DD334" s="5"/>
      <c r="DE334" s="2"/>
      <c r="DF334" s="5"/>
      <c r="DG334" s="21"/>
      <c r="DH334" s="5"/>
      <c r="DI334" s="2"/>
      <c r="DJ334" s="5"/>
      <c r="DK334" s="35"/>
      <c r="DL334" s="5"/>
      <c r="DM334" s="35"/>
      <c r="DN334" s="5"/>
      <c r="DO334" s="2"/>
      <c r="DP334" s="2"/>
      <c r="DQ334" s="2"/>
      <c r="DR334" s="2"/>
      <c r="DS334" s="2"/>
      <c r="DT334" s="5"/>
      <c r="DU334" s="2"/>
      <c r="DV334" s="2"/>
      <c r="DW334" s="2"/>
      <c r="DX334" s="2"/>
      <c r="DY334" s="2"/>
      <c r="DZ334" s="5"/>
      <c r="EA334" s="2"/>
      <c r="EB334" s="2"/>
      <c r="EC334" s="2"/>
      <c r="ED334" s="2"/>
      <c r="EE334" s="2"/>
      <c r="EF334" s="2"/>
      <c r="EG334" s="2"/>
      <c r="EH334" s="2"/>
      <c r="EI334" s="2"/>
      <c r="EJ334" s="2"/>
      <c r="EK334" s="2"/>
      <c r="EL334" s="5"/>
      <c r="EM334" s="2"/>
      <c r="EN334" s="2"/>
      <c r="EO334" s="2"/>
      <c r="EP334" s="81"/>
      <c r="EQ334" s="2"/>
      <c r="ES334" s="796"/>
      <c r="EU334" s="290" t="e">
        <f>SUM(DO334:EK334)+BI334+SUMIF(#REF!,1,AS334:AX334)</f>
        <v>#REF!</v>
      </c>
      <c r="EV334" s="290" t="e">
        <f>SUM(DO334:EK334)+SUMIF(#REF!,1,AS334:AX334)+SUMIF(#REF!,1,BC334:BH334)+IF(IDENT!$R$19="NON",SUM('3-SA'!BA334:BB334),0)+IF(IDENT!$R$20="NON",SUM('3-SA'!CA334:CB334,'3-SA'!DA334:DL334),0)+IF(IDENT!$R$21="NON",SUM('3-SA'!BM334:BZ334),0)</f>
        <v>#REF!</v>
      </c>
    </row>
    <row r="335" spans="1:152" x14ac:dyDescent="0.25">
      <c r="A335" s="46">
        <v>0</v>
      </c>
      <c r="B335" s="263"/>
      <c r="C335" s="263" t="s">
        <v>1034</v>
      </c>
      <c r="D335" s="387">
        <v>7083</v>
      </c>
      <c r="E335" s="388" t="s">
        <v>2333</v>
      </c>
      <c r="F335" s="12"/>
      <c r="G335" s="12"/>
      <c r="H335" s="454"/>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5"/>
      <c r="AS335" s="2"/>
      <c r="AT335" s="5"/>
      <c r="AU335" s="2"/>
      <c r="AV335" s="5"/>
      <c r="AW335" s="2"/>
      <c r="AX335" s="5"/>
      <c r="AY335" s="2"/>
      <c r="AZ335" s="5"/>
      <c r="BA335" s="2"/>
      <c r="BB335" s="5"/>
      <c r="BC335" s="2"/>
      <c r="BD335" s="5"/>
      <c r="BE335" s="2"/>
      <c r="BF335" s="5"/>
      <c r="BG335" s="2"/>
      <c r="BH335" s="5"/>
      <c r="BI335" s="2"/>
      <c r="BJ335" s="5"/>
      <c r="BK335" s="2"/>
      <c r="BL335" s="5"/>
      <c r="BM335" s="2"/>
      <c r="BN335" s="5"/>
      <c r="BO335" s="2"/>
      <c r="BP335" s="5"/>
      <c r="BQ335" s="2"/>
      <c r="BR335" s="5"/>
      <c r="BS335" s="2"/>
      <c r="BT335" s="2"/>
      <c r="BU335" s="2"/>
      <c r="BV335" s="2"/>
      <c r="BW335" s="2"/>
      <c r="BX335" s="2"/>
      <c r="BY335" s="2"/>
      <c r="BZ335" s="5"/>
      <c r="CA335" s="2"/>
      <c r="CB335" s="5"/>
      <c r="CC335" s="2"/>
      <c r="CD335" s="5"/>
      <c r="CE335" s="2"/>
      <c r="CF335" s="5"/>
      <c r="CG335" s="2"/>
      <c r="CH335" s="5"/>
      <c r="CI335" s="2"/>
      <c r="CJ335" s="5"/>
      <c r="CK335" s="2"/>
      <c r="CL335" s="5"/>
      <c r="CM335" s="2"/>
      <c r="CN335" s="5"/>
      <c r="CO335" s="2"/>
      <c r="CP335" s="5"/>
      <c r="CQ335" s="2"/>
      <c r="CR335" s="5"/>
      <c r="CS335" s="2"/>
      <c r="CT335" s="5"/>
      <c r="CU335" s="2"/>
      <c r="CV335" s="5"/>
      <c r="CW335" s="2"/>
      <c r="CX335" s="5"/>
      <c r="CY335" s="2"/>
      <c r="CZ335" s="5"/>
      <c r="DA335" s="2"/>
      <c r="DB335" s="5"/>
      <c r="DC335" s="2"/>
      <c r="DD335" s="5"/>
      <c r="DE335" s="2"/>
      <c r="DF335" s="5"/>
      <c r="DG335" s="21"/>
      <c r="DH335" s="5"/>
      <c r="DI335" s="2"/>
      <c r="DJ335" s="5"/>
      <c r="DK335" s="35"/>
      <c r="DL335" s="5"/>
      <c r="DM335" s="35"/>
      <c r="DN335" s="5"/>
      <c r="DO335" s="2"/>
      <c r="DP335" s="2"/>
      <c r="DQ335" s="2"/>
      <c r="DR335" s="2"/>
      <c r="DS335" s="2"/>
      <c r="DT335" s="5"/>
      <c r="DU335" s="2"/>
      <c r="DV335" s="2"/>
      <c r="DW335" s="2"/>
      <c r="DX335" s="2"/>
      <c r="DY335" s="2"/>
      <c r="DZ335" s="5"/>
      <c r="EA335" s="2"/>
      <c r="EB335" s="2"/>
      <c r="EC335" s="2"/>
      <c r="ED335" s="2"/>
      <c r="EE335" s="2"/>
      <c r="EF335" s="2"/>
      <c r="EG335" s="2"/>
      <c r="EH335" s="2"/>
      <c r="EI335" s="2"/>
      <c r="EJ335" s="2"/>
      <c r="EK335" s="2"/>
      <c r="EL335" s="5"/>
      <c r="EM335" s="2"/>
      <c r="EN335" s="2"/>
      <c r="EO335" s="2"/>
      <c r="EP335" s="81"/>
      <c r="EQ335" s="2"/>
      <c r="ES335" s="796"/>
      <c r="EU335" s="290" t="e">
        <f>SUM(DO335:EK335)+BI335+SUMIF(#REF!,1,AS335:AX335)</f>
        <v>#REF!</v>
      </c>
      <c r="EV335" s="290" t="e">
        <f>SUM(DO335:EK335)+SUMIF(#REF!,1,AS335:AX335)+SUMIF(#REF!,1,BC335:BH335)+IF(IDENT!$R$19="NON",SUM('3-SA'!BA335:BB335),0)+IF(IDENT!$R$20="NON",SUM('3-SA'!CA335:CB335,'3-SA'!DA335:DL335),0)+IF(IDENT!$R$21="NON",SUM('3-SA'!BM335:BZ335),0)</f>
        <v>#REF!</v>
      </c>
    </row>
    <row r="336" spans="1:152" x14ac:dyDescent="0.25">
      <c r="A336" s="46">
        <v>0</v>
      </c>
      <c r="B336" s="263"/>
      <c r="C336" s="263" t="s">
        <v>1034</v>
      </c>
      <c r="D336" s="387">
        <v>7084</v>
      </c>
      <c r="E336" s="388" t="s">
        <v>2507</v>
      </c>
      <c r="F336" s="12"/>
      <c r="G336" s="12"/>
      <c r="H336" s="454"/>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5"/>
      <c r="AS336" s="2"/>
      <c r="AT336" s="5"/>
      <c r="AU336" s="2"/>
      <c r="AV336" s="5"/>
      <c r="AW336" s="2"/>
      <c r="AX336" s="5"/>
      <c r="AY336" s="2"/>
      <c r="AZ336" s="5"/>
      <c r="BA336" s="2"/>
      <c r="BB336" s="5"/>
      <c r="BC336" s="2"/>
      <c r="BD336" s="5"/>
      <c r="BE336" s="2"/>
      <c r="BF336" s="5"/>
      <c r="BG336" s="2"/>
      <c r="BH336" s="5"/>
      <c r="BI336" s="2"/>
      <c r="BJ336" s="5"/>
      <c r="BK336" s="2"/>
      <c r="BL336" s="5"/>
      <c r="BM336" s="2"/>
      <c r="BN336" s="5"/>
      <c r="BO336" s="2"/>
      <c r="BP336" s="5"/>
      <c r="BQ336" s="2"/>
      <c r="BR336" s="5"/>
      <c r="BS336" s="2"/>
      <c r="BT336" s="2"/>
      <c r="BU336" s="2"/>
      <c r="BV336" s="2"/>
      <c r="BW336" s="2"/>
      <c r="BX336" s="2"/>
      <c r="BY336" s="2"/>
      <c r="BZ336" s="5"/>
      <c r="CA336" s="2"/>
      <c r="CB336" s="5"/>
      <c r="CC336" s="2"/>
      <c r="CD336" s="5"/>
      <c r="CE336" s="2"/>
      <c r="CF336" s="5"/>
      <c r="CG336" s="2"/>
      <c r="CH336" s="5"/>
      <c r="CI336" s="2"/>
      <c r="CJ336" s="5"/>
      <c r="CK336" s="2"/>
      <c r="CL336" s="5"/>
      <c r="CM336" s="2"/>
      <c r="CN336" s="5"/>
      <c r="CO336" s="2"/>
      <c r="CP336" s="5"/>
      <c r="CQ336" s="2"/>
      <c r="CR336" s="5"/>
      <c r="CS336" s="2"/>
      <c r="CT336" s="5"/>
      <c r="CU336" s="2"/>
      <c r="CV336" s="5"/>
      <c r="CW336" s="2"/>
      <c r="CX336" s="5"/>
      <c r="CY336" s="2"/>
      <c r="CZ336" s="5"/>
      <c r="DA336" s="2"/>
      <c r="DB336" s="5"/>
      <c r="DC336" s="2"/>
      <c r="DD336" s="5"/>
      <c r="DE336" s="2"/>
      <c r="DF336" s="5"/>
      <c r="DG336" s="21"/>
      <c r="DH336" s="5"/>
      <c r="DI336" s="2"/>
      <c r="DJ336" s="5"/>
      <c r="DK336" s="35"/>
      <c r="DL336" s="5"/>
      <c r="DM336" s="35"/>
      <c r="DN336" s="5"/>
      <c r="DO336" s="2"/>
      <c r="DP336" s="2"/>
      <c r="DQ336" s="2"/>
      <c r="DR336" s="2"/>
      <c r="DS336" s="2"/>
      <c r="DT336" s="5"/>
      <c r="DU336" s="2"/>
      <c r="DV336" s="2"/>
      <c r="DW336" s="2"/>
      <c r="DX336" s="2"/>
      <c r="DY336" s="2"/>
      <c r="DZ336" s="5"/>
      <c r="EA336" s="2"/>
      <c r="EB336" s="2"/>
      <c r="EC336" s="2"/>
      <c r="ED336" s="2"/>
      <c r="EE336" s="2"/>
      <c r="EF336" s="2"/>
      <c r="EG336" s="2"/>
      <c r="EH336" s="2"/>
      <c r="EI336" s="2"/>
      <c r="EJ336" s="2"/>
      <c r="EK336" s="2"/>
      <c r="EL336" s="5"/>
      <c r="EM336" s="2"/>
      <c r="EN336" s="2"/>
      <c r="EO336" s="2"/>
      <c r="EP336" s="81"/>
      <c r="EQ336" s="2"/>
      <c r="ES336" s="796"/>
      <c r="EU336" s="290" t="e">
        <f>SUM(DO336:EK336)+BI336+SUMIF(#REF!,1,AS336:AX336)</f>
        <v>#REF!</v>
      </c>
      <c r="EV336" s="290" t="e">
        <f>SUM(DO336:EK336)+SUMIF(#REF!,1,AS336:AX336)+SUMIF(#REF!,1,BC336:BH336)+IF(IDENT!$R$19="NON",SUM('3-SA'!BA336:BB336),0)+IF(IDENT!$R$20="NON",SUM('3-SA'!CA336:CB336,'3-SA'!DA336:DL336),0)+IF(IDENT!$R$21="NON",SUM('3-SA'!BM336:BZ336),0)</f>
        <v>#REF!</v>
      </c>
    </row>
    <row r="337" spans="1:152" x14ac:dyDescent="0.25">
      <c r="A337" s="46">
        <v>0</v>
      </c>
      <c r="B337" s="263"/>
      <c r="C337" s="263" t="s">
        <v>1034</v>
      </c>
      <c r="D337" s="387">
        <v>7085</v>
      </c>
      <c r="E337" s="388" t="s">
        <v>2002</v>
      </c>
      <c r="F337" s="12"/>
      <c r="G337" s="12"/>
      <c r="H337" s="454"/>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5"/>
      <c r="AS337" s="2"/>
      <c r="AT337" s="5"/>
      <c r="AU337" s="2"/>
      <c r="AV337" s="5"/>
      <c r="AW337" s="2"/>
      <c r="AX337" s="5"/>
      <c r="AY337" s="2"/>
      <c r="AZ337" s="5"/>
      <c r="BA337" s="2"/>
      <c r="BB337" s="5"/>
      <c r="BC337" s="2"/>
      <c r="BD337" s="5"/>
      <c r="BE337" s="2"/>
      <c r="BF337" s="5"/>
      <c r="BG337" s="2"/>
      <c r="BH337" s="5"/>
      <c r="BI337" s="2"/>
      <c r="BJ337" s="5"/>
      <c r="BK337" s="2"/>
      <c r="BL337" s="5"/>
      <c r="BM337" s="2"/>
      <c r="BN337" s="5"/>
      <c r="BO337" s="2"/>
      <c r="BP337" s="5"/>
      <c r="BQ337" s="2"/>
      <c r="BR337" s="5"/>
      <c r="BS337" s="2"/>
      <c r="BT337" s="2"/>
      <c r="BU337" s="2"/>
      <c r="BV337" s="2"/>
      <c r="BW337" s="2"/>
      <c r="BX337" s="2"/>
      <c r="BY337" s="2"/>
      <c r="BZ337" s="5"/>
      <c r="CA337" s="2"/>
      <c r="CB337" s="5"/>
      <c r="CC337" s="2"/>
      <c r="CD337" s="5"/>
      <c r="CE337" s="2"/>
      <c r="CF337" s="5"/>
      <c r="CG337" s="2"/>
      <c r="CH337" s="5"/>
      <c r="CI337" s="2"/>
      <c r="CJ337" s="5"/>
      <c r="CK337" s="2"/>
      <c r="CL337" s="5"/>
      <c r="CM337" s="2"/>
      <c r="CN337" s="5"/>
      <c r="CO337" s="2"/>
      <c r="CP337" s="5"/>
      <c r="CQ337" s="2"/>
      <c r="CR337" s="5"/>
      <c r="CS337" s="2"/>
      <c r="CT337" s="5"/>
      <c r="CU337" s="2"/>
      <c r="CV337" s="5"/>
      <c r="CW337" s="2"/>
      <c r="CX337" s="5"/>
      <c r="CY337" s="2"/>
      <c r="CZ337" s="5"/>
      <c r="DA337" s="2"/>
      <c r="DB337" s="5"/>
      <c r="DC337" s="2"/>
      <c r="DD337" s="5"/>
      <c r="DE337" s="2"/>
      <c r="DF337" s="5"/>
      <c r="DG337" s="21"/>
      <c r="DH337" s="5"/>
      <c r="DI337" s="2"/>
      <c r="DJ337" s="5"/>
      <c r="DK337" s="35"/>
      <c r="DL337" s="5"/>
      <c r="DM337" s="35"/>
      <c r="DN337" s="5"/>
      <c r="DO337" s="2"/>
      <c r="DP337" s="35"/>
      <c r="DQ337" s="2"/>
      <c r="DR337" s="2"/>
      <c r="DS337" s="2"/>
      <c r="DT337" s="5"/>
      <c r="DU337" s="2"/>
      <c r="DV337" s="2"/>
      <c r="DW337" s="2"/>
      <c r="DX337" s="2"/>
      <c r="DY337" s="2"/>
      <c r="DZ337" s="5"/>
      <c r="EA337" s="2"/>
      <c r="EB337" s="2"/>
      <c r="EC337" s="2"/>
      <c r="ED337" s="2"/>
      <c r="EE337" s="2"/>
      <c r="EF337" s="2"/>
      <c r="EG337" s="2"/>
      <c r="EH337" s="2"/>
      <c r="EI337" s="2"/>
      <c r="EJ337" s="2"/>
      <c r="EK337" s="2"/>
      <c r="EL337" s="5"/>
      <c r="EM337" s="2"/>
      <c r="EN337" s="2"/>
      <c r="EO337" s="2"/>
      <c r="EP337" s="81"/>
      <c r="EQ337" s="2"/>
      <c r="ES337" s="796"/>
      <c r="EU337" s="290" t="e">
        <f>SUM(DO337:EK337)+BI337+SUMIF(#REF!,1,AS337:AX337)</f>
        <v>#REF!</v>
      </c>
      <c r="EV337" s="290" t="e">
        <f>SUM(DO337:EK337)+SUMIF(#REF!,1,AS337:AX337)+SUMIF(#REF!,1,BC337:BH337)+IF(IDENT!$R$19="NON",SUM('3-SA'!BA337:BB337),0)+IF(IDENT!$R$20="NON",SUM('3-SA'!CA337:CB337,'3-SA'!DA337:DL337),0)+IF(IDENT!$R$21="NON",SUM('3-SA'!BM337:BZ337),0)</f>
        <v>#REF!</v>
      </c>
    </row>
    <row r="338" spans="1:152" x14ac:dyDescent="0.25">
      <c r="A338" s="46">
        <v>0</v>
      </c>
      <c r="B338" s="263"/>
      <c r="C338" s="263" t="s">
        <v>1034</v>
      </c>
      <c r="D338" s="387">
        <v>7087</v>
      </c>
      <c r="E338" s="388" t="s">
        <v>1493</v>
      </c>
      <c r="F338" s="12"/>
      <c r="G338" s="12"/>
      <c r="H338" s="454"/>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5"/>
      <c r="AS338" s="2"/>
      <c r="AT338" s="5"/>
      <c r="AU338" s="2"/>
      <c r="AV338" s="5"/>
      <c r="AW338" s="2"/>
      <c r="AX338" s="5"/>
      <c r="AY338" s="2"/>
      <c r="AZ338" s="5"/>
      <c r="BA338" s="2"/>
      <c r="BB338" s="5"/>
      <c r="BC338" s="2"/>
      <c r="BD338" s="5"/>
      <c r="BE338" s="2"/>
      <c r="BF338" s="5"/>
      <c r="BG338" s="2"/>
      <c r="BH338" s="5"/>
      <c r="BI338" s="2"/>
      <c r="BJ338" s="5"/>
      <c r="BK338" s="2"/>
      <c r="BL338" s="5"/>
      <c r="BM338" s="2"/>
      <c r="BN338" s="5"/>
      <c r="BO338" s="2"/>
      <c r="BP338" s="5"/>
      <c r="BQ338" s="2"/>
      <c r="BR338" s="5"/>
      <c r="BS338" s="2"/>
      <c r="BT338" s="2"/>
      <c r="BU338" s="2"/>
      <c r="BV338" s="2"/>
      <c r="BW338" s="2"/>
      <c r="BX338" s="2"/>
      <c r="BY338" s="2"/>
      <c r="BZ338" s="5"/>
      <c r="CA338" s="2"/>
      <c r="CB338" s="5"/>
      <c r="CC338" s="2"/>
      <c r="CD338" s="5"/>
      <c r="CE338" s="2"/>
      <c r="CF338" s="5"/>
      <c r="CG338" s="2"/>
      <c r="CH338" s="5"/>
      <c r="CI338" s="2"/>
      <c r="CJ338" s="5"/>
      <c r="CK338" s="2"/>
      <c r="CL338" s="5"/>
      <c r="CM338" s="2"/>
      <c r="CN338" s="5"/>
      <c r="CO338" s="2"/>
      <c r="CP338" s="5"/>
      <c r="CQ338" s="2"/>
      <c r="CR338" s="5"/>
      <c r="CS338" s="2"/>
      <c r="CT338" s="5"/>
      <c r="CU338" s="2"/>
      <c r="CV338" s="5"/>
      <c r="CW338" s="2"/>
      <c r="CX338" s="5"/>
      <c r="CY338" s="2"/>
      <c r="CZ338" s="5"/>
      <c r="DA338" s="2"/>
      <c r="DB338" s="5"/>
      <c r="DC338" s="2"/>
      <c r="DD338" s="5"/>
      <c r="DE338" s="2"/>
      <c r="DF338" s="5"/>
      <c r="DG338" s="21"/>
      <c r="DH338" s="5"/>
      <c r="DI338" s="2"/>
      <c r="DJ338" s="5"/>
      <c r="DK338" s="35"/>
      <c r="DL338" s="5"/>
      <c r="DM338" s="35"/>
      <c r="DN338" s="5"/>
      <c r="DO338" s="2"/>
      <c r="DP338" s="35"/>
      <c r="DQ338" s="2"/>
      <c r="DR338" s="2"/>
      <c r="DS338" s="2"/>
      <c r="DT338" s="5"/>
      <c r="DU338" s="2"/>
      <c r="DV338" s="2"/>
      <c r="DW338" s="2"/>
      <c r="DX338" s="2"/>
      <c r="DY338" s="2"/>
      <c r="DZ338" s="5"/>
      <c r="EA338" s="2"/>
      <c r="EB338" s="2"/>
      <c r="EC338" s="2"/>
      <c r="ED338" s="2"/>
      <c r="EE338" s="2"/>
      <c r="EF338" s="2"/>
      <c r="EG338" s="2"/>
      <c r="EH338" s="2"/>
      <c r="EI338" s="2"/>
      <c r="EJ338" s="2"/>
      <c r="EK338" s="2"/>
      <c r="EL338" s="5"/>
      <c r="EM338" s="2"/>
      <c r="EN338" s="2"/>
      <c r="EO338" s="2"/>
      <c r="EP338" s="81"/>
      <c r="EQ338" s="2"/>
      <c r="ES338" s="796"/>
      <c r="EU338" s="290" t="e">
        <f>SUM(DO338:EK338)+BI338+SUMIF(#REF!,1,AS338:AX338)</f>
        <v>#REF!</v>
      </c>
      <c r="EV338" s="290" t="e">
        <f>SUM(DO338:EK338)+SUMIF(#REF!,1,AS338:AX338)+SUMIF(#REF!,1,BC338:BH338)+IF(IDENT!$R$19="NON",SUM('3-SA'!BA338:BB338),0)+IF(IDENT!$R$20="NON",SUM('3-SA'!CA338:CB338,'3-SA'!DA338:DL338),0)+IF(IDENT!$R$21="NON",SUM('3-SA'!BM338:BZ338),0)</f>
        <v>#REF!</v>
      </c>
    </row>
    <row r="339" spans="1:152" x14ac:dyDescent="0.25">
      <c r="A339" s="46">
        <v>0</v>
      </c>
      <c r="B339" s="263"/>
      <c r="C339" s="263" t="s">
        <v>1034</v>
      </c>
      <c r="D339" s="387">
        <v>7088</v>
      </c>
      <c r="E339" s="388" t="s">
        <v>1344</v>
      </c>
      <c r="F339" s="12"/>
      <c r="G339" s="12"/>
      <c r="H339" s="454"/>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5"/>
      <c r="AS339" s="2"/>
      <c r="AT339" s="5"/>
      <c r="AU339" s="2"/>
      <c r="AV339" s="5"/>
      <c r="AW339" s="2"/>
      <c r="AX339" s="5"/>
      <c r="AY339" s="2"/>
      <c r="AZ339" s="5"/>
      <c r="BA339" s="2"/>
      <c r="BB339" s="5"/>
      <c r="BC339" s="2"/>
      <c r="BD339" s="5"/>
      <c r="BE339" s="2"/>
      <c r="BF339" s="5"/>
      <c r="BG339" s="2"/>
      <c r="BH339" s="5"/>
      <c r="BI339" s="2"/>
      <c r="BJ339" s="5"/>
      <c r="BK339" s="2"/>
      <c r="BL339" s="5"/>
      <c r="BM339" s="2"/>
      <c r="BN339" s="5"/>
      <c r="BO339" s="2"/>
      <c r="BP339" s="5"/>
      <c r="BQ339" s="2"/>
      <c r="BR339" s="5"/>
      <c r="BS339" s="2"/>
      <c r="BT339" s="2"/>
      <c r="BU339" s="2"/>
      <c r="BV339" s="2"/>
      <c r="BW339" s="2"/>
      <c r="BX339" s="2"/>
      <c r="BY339" s="2"/>
      <c r="BZ339" s="5"/>
      <c r="CA339" s="2"/>
      <c r="CB339" s="5"/>
      <c r="CC339" s="2"/>
      <c r="CD339" s="5"/>
      <c r="CE339" s="2"/>
      <c r="CF339" s="5"/>
      <c r="CG339" s="2"/>
      <c r="CH339" s="5"/>
      <c r="CI339" s="2"/>
      <c r="CJ339" s="5"/>
      <c r="CK339" s="2"/>
      <c r="CL339" s="5"/>
      <c r="CM339" s="2"/>
      <c r="CN339" s="5"/>
      <c r="CO339" s="2"/>
      <c r="CP339" s="5"/>
      <c r="CQ339" s="2"/>
      <c r="CR339" s="5"/>
      <c r="CS339" s="2"/>
      <c r="CT339" s="5"/>
      <c r="CU339" s="2"/>
      <c r="CV339" s="5"/>
      <c r="CW339" s="2"/>
      <c r="CX339" s="5"/>
      <c r="CY339" s="2"/>
      <c r="CZ339" s="5"/>
      <c r="DA339" s="2"/>
      <c r="DB339" s="5"/>
      <c r="DC339" s="2"/>
      <c r="DD339" s="5"/>
      <c r="DE339" s="2"/>
      <c r="DF339" s="5"/>
      <c r="DG339" s="21"/>
      <c r="DH339" s="5"/>
      <c r="DI339" s="2"/>
      <c r="DJ339" s="5"/>
      <c r="DK339" s="35"/>
      <c r="DL339" s="5"/>
      <c r="DM339" s="35"/>
      <c r="DN339" s="5"/>
      <c r="DO339" s="2"/>
      <c r="DP339" s="35"/>
      <c r="DQ339" s="2"/>
      <c r="DR339" s="2"/>
      <c r="DS339" s="2"/>
      <c r="DT339" s="5"/>
      <c r="DU339" s="2"/>
      <c r="DV339" s="2"/>
      <c r="DW339" s="2"/>
      <c r="DX339" s="2"/>
      <c r="DY339" s="2"/>
      <c r="DZ339" s="5"/>
      <c r="EA339" s="2"/>
      <c r="EB339" s="2"/>
      <c r="EC339" s="2"/>
      <c r="ED339" s="2"/>
      <c r="EE339" s="2"/>
      <c r="EF339" s="2"/>
      <c r="EG339" s="2"/>
      <c r="EH339" s="2"/>
      <c r="EI339" s="2"/>
      <c r="EJ339" s="2"/>
      <c r="EK339" s="2"/>
      <c r="EL339" s="5"/>
      <c r="EM339" s="2"/>
      <c r="EN339" s="2"/>
      <c r="EO339" s="2"/>
      <c r="EP339" s="81"/>
      <c r="EQ339" s="2"/>
      <c r="ES339" s="796"/>
      <c r="EU339" s="290" t="e">
        <f>SUM(DO339:EK339)+BI339+SUMIF(#REF!,1,AS339:AX339)</f>
        <v>#REF!</v>
      </c>
      <c r="EV339" s="290" t="e">
        <f>SUM(DO339:EK339)+SUMIF(#REF!,1,AS339:AX339)+SUMIF(#REF!,1,BC339:BH339)+IF(IDENT!$R$19="NON",SUM('3-SA'!BA339:BB339),0)+IF(IDENT!$R$20="NON",SUM('3-SA'!CA339:CB339,'3-SA'!DA339:DL339),0)+IF(IDENT!$R$21="NON",SUM('3-SA'!BM339:BZ339),0)</f>
        <v>#REF!</v>
      </c>
    </row>
    <row r="340" spans="1:152" x14ac:dyDescent="0.25">
      <c r="A340" s="46"/>
      <c r="B340" s="263"/>
      <c r="C340" s="263" t="s">
        <v>1034</v>
      </c>
      <c r="D340" s="137">
        <v>709</v>
      </c>
      <c r="E340" s="288" t="s">
        <v>2508</v>
      </c>
      <c r="F340" s="12"/>
      <c r="G340" s="12"/>
      <c r="H340" s="454"/>
      <c r="I340" s="1"/>
      <c r="J340" s="1"/>
      <c r="K340" s="1"/>
      <c r="L340" s="1"/>
      <c r="M340" s="1"/>
      <c r="N340" s="1"/>
      <c r="O340" s="1"/>
      <c r="P340" s="1"/>
      <c r="Q340" s="1"/>
      <c r="R340" s="1"/>
      <c r="S340" s="1"/>
      <c r="T340" s="1"/>
      <c r="U340" s="1"/>
      <c r="V340" s="1"/>
      <c r="W340" s="1"/>
      <c r="X340" s="1"/>
      <c r="Y340" s="1"/>
      <c r="Z340" s="1"/>
      <c r="AA340" s="1"/>
      <c r="AB340" s="1"/>
      <c r="AC340" s="1"/>
      <c r="AD340" s="2"/>
      <c r="AE340" s="1"/>
      <c r="AF340" s="1"/>
      <c r="AG340" s="1"/>
      <c r="AH340" s="1"/>
      <c r="AI340" s="1"/>
      <c r="AJ340" s="1"/>
      <c r="AK340" s="1"/>
      <c r="AL340" s="1"/>
      <c r="AM340" s="1"/>
      <c r="AN340" s="1"/>
      <c r="AO340" s="1"/>
      <c r="AP340" s="1"/>
      <c r="AQ340" s="1"/>
      <c r="AR340" s="5"/>
      <c r="AS340" s="1"/>
      <c r="AT340" s="5"/>
      <c r="AU340" s="1"/>
      <c r="AV340" s="5"/>
      <c r="AW340" s="2"/>
      <c r="AX340" s="5"/>
      <c r="AY340" s="1"/>
      <c r="AZ340" s="5"/>
      <c r="BA340" s="1"/>
      <c r="BB340" s="5"/>
      <c r="BC340" s="1"/>
      <c r="BD340" s="5"/>
      <c r="BE340" s="1"/>
      <c r="BF340" s="5"/>
      <c r="BG340" s="1"/>
      <c r="BH340" s="5"/>
      <c r="BI340" s="1"/>
      <c r="BJ340" s="5"/>
      <c r="BK340" s="1"/>
      <c r="BL340" s="5"/>
      <c r="BM340" s="1"/>
      <c r="BN340" s="5"/>
      <c r="BO340" s="1"/>
      <c r="BP340" s="5"/>
      <c r="BQ340" s="1"/>
      <c r="BR340" s="5"/>
      <c r="BS340" s="2"/>
      <c r="BT340" s="1"/>
      <c r="BU340" s="1"/>
      <c r="BV340" s="1"/>
      <c r="BW340" s="1"/>
      <c r="BX340" s="1"/>
      <c r="BY340" s="1"/>
      <c r="BZ340" s="5"/>
      <c r="CA340" s="1"/>
      <c r="CB340" s="5"/>
      <c r="CC340" s="1"/>
      <c r="CD340" s="5"/>
      <c r="CE340" s="1"/>
      <c r="CF340" s="5"/>
      <c r="CG340" s="1"/>
      <c r="CH340" s="5"/>
      <c r="CI340" s="1"/>
      <c r="CJ340" s="5"/>
      <c r="CK340" s="2"/>
      <c r="CL340" s="5"/>
      <c r="CM340" s="2"/>
      <c r="CN340" s="5"/>
      <c r="CO340" s="1"/>
      <c r="CP340" s="5"/>
      <c r="CQ340" s="2"/>
      <c r="CR340" s="5"/>
      <c r="CS340" s="1"/>
      <c r="CT340" s="5"/>
      <c r="CU340" s="1"/>
      <c r="CV340" s="5"/>
      <c r="CW340" s="1"/>
      <c r="CX340" s="5"/>
      <c r="CY340" s="2"/>
      <c r="CZ340" s="5"/>
      <c r="DA340" s="1"/>
      <c r="DB340" s="5"/>
      <c r="DC340" s="1"/>
      <c r="DD340" s="5"/>
      <c r="DE340" s="1"/>
      <c r="DF340" s="5"/>
      <c r="DG340" s="27"/>
      <c r="DH340" s="5"/>
      <c r="DI340" s="1"/>
      <c r="DJ340" s="5"/>
      <c r="DK340" s="47"/>
      <c r="DL340" s="5"/>
      <c r="DM340" s="47"/>
      <c r="DN340" s="5"/>
      <c r="DO340" s="1"/>
      <c r="DP340" s="1"/>
      <c r="DQ340" s="1"/>
      <c r="DR340" s="1"/>
      <c r="DS340" s="1"/>
      <c r="DT340" s="5"/>
      <c r="DU340" s="1"/>
      <c r="DV340" s="1"/>
      <c r="DW340" s="1"/>
      <c r="DX340" s="1"/>
      <c r="DY340" s="1"/>
      <c r="DZ340" s="5"/>
      <c r="EA340" s="1"/>
      <c r="EB340" s="1"/>
      <c r="EC340" s="1"/>
      <c r="ED340" s="1"/>
      <c r="EE340" s="1"/>
      <c r="EF340" s="1"/>
      <c r="EG340" s="1"/>
      <c r="EH340" s="1"/>
      <c r="EI340" s="1"/>
      <c r="EJ340" s="1"/>
      <c r="EK340" s="1"/>
      <c r="EL340" s="5"/>
      <c r="EM340" s="1"/>
      <c r="EN340" s="1"/>
      <c r="EO340" s="1"/>
      <c r="EP340" s="1"/>
      <c r="EQ340" s="2"/>
      <c r="ES340" s="796"/>
      <c r="EU340" s="290" t="e">
        <f>SUM(DO340:EK340)+BI340+SUMIF(#REF!,1,AS340:AX340)</f>
        <v>#REF!</v>
      </c>
      <c r="EV340" s="290" t="e">
        <f>SUM(DO340:EK340)+SUMIF(#REF!,1,AS340:AX340)+SUMIF(#REF!,1,BC340:BH340)+IF(IDENT!$R$19="NON",SUM('3-SA'!BA340:BB340),0)+IF(IDENT!$R$20="NON",SUM('3-SA'!CA340:CB340,'3-SA'!DA340:DL340),0)+IF(IDENT!$R$21="NON",SUM('3-SA'!BM340:BZ340),0)</f>
        <v>#REF!</v>
      </c>
    </row>
    <row r="341" spans="1:152" x14ac:dyDescent="0.25">
      <c r="A341" s="46"/>
      <c r="B341" s="263"/>
      <c r="C341" s="263" t="s">
        <v>1034</v>
      </c>
      <c r="D341" s="170">
        <v>71</v>
      </c>
      <c r="E341" s="291" t="s">
        <v>1033</v>
      </c>
      <c r="F341" s="12"/>
      <c r="G341" s="12"/>
      <c r="H341" s="454"/>
      <c r="I341" s="1"/>
      <c r="J341" s="1"/>
      <c r="K341" s="1"/>
      <c r="L341" s="1"/>
      <c r="M341" s="1"/>
      <c r="N341" s="1"/>
      <c r="O341" s="1"/>
      <c r="P341" s="1"/>
      <c r="Q341" s="1"/>
      <c r="R341" s="1"/>
      <c r="S341" s="1"/>
      <c r="T341" s="1"/>
      <c r="U341" s="1"/>
      <c r="V341" s="1"/>
      <c r="W341" s="1"/>
      <c r="X341" s="1"/>
      <c r="Y341" s="1"/>
      <c r="Z341" s="1"/>
      <c r="AA341" s="1"/>
      <c r="AB341" s="1"/>
      <c r="AC341" s="1"/>
      <c r="AD341" s="2"/>
      <c r="AE341" s="1"/>
      <c r="AF341" s="1"/>
      <c r="AG341" s="1"/>
      <c r="AH341" s="1"/>
      <c r="AI341" s="1"/>
      <c r="AJ341" s="1"/>
      <c r="AK341" s="1"/>
      <c r="AL341" s="1"/>
      <c r="AM341" s="1"/>
      <c r="AN341" s="1"/>
      <c r="AO341" s="1"/>
      <c r="AP341" s="1"/>
      <c r="AQ341" s="1"/>
      <c r="AR341" s="5"/>
      <c r="AS341" s="1"/>
      <c r="AT341" s="5"/>
      <c r="AU341" s="1"/>
      <c r="AV341" s="5"/>
      <c r="AW341" s="2"/>
      <c r="AX341" s="5"/>
      <c r="AY341" s="1"/>
      <c r="AZ341" s="5"/>
      <c r="BA341" s="1"/>
      <c r="BB341" s="5"/>
      <c r="BC341" s="1"/>
      <c r="BD341" s="5"/>
      <c r="BE341" s="1"/>
      <c r="BF341" s="5"/>
      <c r="BG341" s="1"/>
      <c r="BH341" s="5"/>
      <c r="BI341" s="1"/>
      <c r="BJ341" s="5"/>
      <c r="BK341" s="1"/>
      <c r="BL341" s="5"/>
      <c r="BM341" s="1"/>
      <c r="BN341" s="5"/>
      <c r="BO341" s="1"/>
      <c r="BP341" s="5"/>
      <c r="BQ341" s="1"/>
      <c r="BR341" s="5"/>
      <c r="BS341" s="1"/>
      <c r="BT341" s="1"/>
      <c r="BU341" s="1"/>
      <c r="BV341" s="1"/>
      <c r="BW341" s="1"/>
      <c r="BX341" s="1"/>
      <c r="BY341" s="1"/>
      <c r="BZ341" s="5"/>
      <c r="CA341" s="1"/>
      <c r="CB341" s="5"/>
      <c r="CC341" s="1"/>
      <c r="CD341" s="5"/>
      <c r="CE341" s="1"/>
      <c r="CF341" s="5"/>
      <c r="CG341" s="1"/>
      <c r="CH341" s="5"/>
      <c r="CI341" s="1"/>
      <c r="CJ341" s="5"/>
      <c r="CK341" s="2"/>
      <c r="CL341" s="5"/>
      <c r="CM341" s="2"/>
      <c r="CN341" s="5"/>
      <c r="CO341" s="1"/>
      <c r="CP341" s="5"/>
      <c r="CQ341" s="2"/>
      <c r="CR341" s="5"/>
      <c r="CS341" s="1"/>
      <c r="CT341" s="5"/>
      <c r="CU341" s="1"/>
      <c r="CV341" s="5"/>
      <c r="CW341" s="1"/>
      <c r="CX341" s="5"/>
      <c r="CY341" s="2"/>
      <c r="CZ341" s="5"/>
      <c r="DA341" s="1"/>
      <c r="DB341" s="5"/>
      <c r="DC341" s="1"/>
      <c r="DD341" s="5"/>
      <c r="DE341" s="1"/>
      <c r="DF341" s="5"/>
      <c r="DG341" s="27"/>
      <c r="DH341" s="5"/>
      <c r="DI341" s="1"/>
      <c r="DJ341" s="5"/>
      <c r="DK341" s="47"/>
      <c r="DL341" s="5"/>
      <c r="DM341" s="47"/>
      <c r="DN341" s="5"/>
      <c r="DO341" s="1"/>
      <c r="DP341" s="1"/>
      <c r="DQ341" s="1"/>
      <c r="DR341" s="1"/>
      <c r="DS341" s="1"/>
      <c r="DT341" s="5"/>
      <c r="DU341" s="1"/>
      <c r="DV341" s="1"/>
      <c r="DW341" s="1"/>
      <c r="DX341" s="1"/>
      <c r="DY341" s="1"/>
      <c r="DZ341" s="5"/>
      <c r="EA341" s="1"/>
      <c r="EB341" s="1"/>
      <c r="EC341" s="1"/>
      <c r="ED341" s="1"/>
      <c r="EE341" s="1"/>
      <c r="EF341" s="1"/>
      <c r="EG341" s="1"/>
      <c r="EH341" s="1"/>
      <c r="EI341" s="1"/>
      <c r="EJ341" s="1"/>
      <c r="EK341" s="1"/>
      <c r="EL341" s="5"/>
      <c r="EM341" s="1"/>
      <c r="EN341" s="2"/>
      <c r="EO341" s="2"/>
      <c r="EP341" s="2"/>
      <c r="EQ341" s="2"/>
      <c r="ES341" s="796"/>
      <c r="EU341" s="290" t="e">
        <f>SUM(DO341:EK341)+BI341+SUMIF(#REF!,1,AS341:AX341)</f>
        <v>#REF!</v>
      </c>
      <c r="EV341" s="290" t="e">
        <f>SUM(DO341:EK341)+SUMIF(#REF!,1,AS341:AX341)+SUMIF(#REF!,1,BC341:BH341)+IF(IDENT!$R$19="NON",SUM('3-SA'!BA341:BB341),0)+IF(IDENT!$R$20="NON",SUM('3-SA'!CA341:CB341,'3-SA'!DA341:DL341),0)+IF(IDENT!$R$21="NON",SUM('3-SA'!BM341:BZ341),0)</f>
        <v>#REF!</v>
      </c>
    </row>
    <row r="342" spans="1:152" x14ac:dyDescent="0.25">
      <c r="A342" s="46"/>
      <c r="B342" s="263"/>
      <c r="C342" s="263" t="s">
        <v>1034</v>
      </c>
      <c r="D342" s="170">
        <v>72</v>
      </c>
      <c r="E342" s="291" t="s">
        <v>1486</v>
      </c>
      <c r="F342" s="12"/>
      <c r="G342" s="12"/>
      <c r="H342" s="454"/>
      <c r="I342" s="1"/>
      <c r="J342" s="1"/>
      <c r="K342" s="1"/>
      <c r="L342" s="1"/>
      <c r="M342" s="1"/>
      <c r="N342" s="1"/>
      <c r="O342" s="1"/>
      <c r="P342" s="1"/>
      <c r="Q342" s="1"/>
      <c r="R342" s="1"/>
      <c r="S342" s="1"/>
      <c r="T342" s="1"/>
      <c r="U342" s="1"/>
      <c r="V342" s="1"/>
      <c r="W342" s="1"/>
      <c r="X342" s="1"/>
      <c r="Y342" s="1"/>
      <c r="Z342" s="1"/>
      <c r="AA342" s="1"/>
      <c r="AB342" s="1"/>
      <c r="AC342" s="1"/>
      <c r="AD342" s="2"/>
      <c r="AE342" s="1"/>
      <c r="AF342" s="1"/>
      <c r="AG342" s="1"/>
      <c r="AH342" s="1"/>
      <c r="AI342" s="1"/>
      <c r="AJ342" s="1"/>
      <c r="AK342" s="1"/>
      <c r="AL342" s="1"/>
      <c r="AM342" s="1"/>
      <c r="AN342" s="1"/>
      <c r="AO342" s="1"/>
      <c r="AP342" s="1"/>
      <c r="AQ342" s="1"/>
      <c r="AR342" s="5"/>
      <c r="AS342" s="1"/>
      <c r="AT342" s="5"/>
      <c r="AU342" s="1"/>
      <c r="AV342" s="5"/>
      <c r="AW342" s="2"/>
      <c r="AX342" s="5"/>
      <c r="AY342" s="1"/>
      <c r="AZ342" s="5"/>
      <c r="BA342" s="1"/>
      <c r="BB342" s="5"/>
      <c r="BC342" s="1"/>
      <c r="BD342" s="5"/>
      <c r="BE342" s="1"/>
      <c r="BF342" s="5"/>
      <c r="BG342" s="1"/>
      <c r="BH342" s="5"/>
      <c r="BI342" s="1"/>
      <c r="BJ342" s="5"/>
      <c r="BK342" s="1"/>
      <c r="BL342" s="5"/>
      <c r="BM342" s="1"/>
      <c r="BN342" s="5"/>
      <c r="BO342" s="1"/>
      <c r="BP342" s="5"/>
      <c r="BQ342" s="1"/>
      <c r="BR342" s="5"/>
      <c r="BS342" s="1"/>
      <c r="BT342" s="1"/>
      <c r="BU342" s="1"/>
      <c r="BV342" s="1"/>
      <c r="BW342" s="1"/>
      <c r="BX342" s="1"/>
      <c r="BY342" s="1"/>
      <c r="BZ342" s="5"/>
      <c r="CA342" s="1"/>
      <c r="CB342" s="5"/>
      <c r="CC342" s="1"/>
      <c r="CD342" s="5"/>
      <c r="CE342" s="1"/>
      <c r="CF342" s="5"/>
      <c r="CG342" s="1"/>
      <c r="CH342" s="5"/>
      <c r="CI342" s="1"/>
      <c r="CJ342" s="5"/>
      <c r="CK342" s="2"/>
      <c r="CL342" s="5"/>
      <c r="CM342" s="2"/>
      <c r="CN342" s="5"/>
      <c r="CO342" s="1"/>
      <c r="CP342" s="5"/>
      <c r="CQ342" s="2"/>
      <c r="CR342" s="5"/>
      <c r="CS342" s="1"/>
      <c r="CT342" s="5"/>
      <c r="CU342" s="1"/>
      <c r="CV342" s="5"/>
      <c r="CW342" s="1"/>
      <c r="CX342" s="5"/>
      <c r="CY342" s="2"/>
      <c r="CZ342" s="5"/>
      <c r="DA342" s="1"/>
      <c r="DB342" s="5"/>
      <c r="DC342" s="1"/>
      <c r="DD342" s="5"/>
      <c r="DE342" s="1"/>
      <c r="DF342" s="5"/>
      <c r="DG342" s="27"/>
      <c r="DH342" s="5"/>
      <c r="DI342" s="1"/>
      <c r="DJ342" s="5"/>
      <c r="DK342" s="47"/>
      <c r="DL342" s="5"/>
      <c r="DM342" s="47"/>
      <c r="DN342" s="5"/>
      <c r="DO342" s="1"/>
      <c r="DP342" s="1"/>
      <c r="DQ342" s="1"/>
      <c r="DR342" s="1"/>
      <c r="DS342" s="1"/>
      <c r="DT342" s="5"/>
      <c r="DU342" s="1"/>
      <c r="DV342" s="1"/>
      <c r="DW342" s="1"/>
      <c r="DX342" s="1"/>
      <c r="DY342" s="1"/>
      <c r="DZ342" s="5"/>
      <c r="EA342" s="1"/>
      <c r="EB342" s="1"/>
      <c r="EC342" s="1"/>
      <c r="ED342" s="1"/>
      <c r="EE342" s="1"/>
      <c r="EF342" s="1"/>
      <c r="EG342" s="1"/>
      <c r="EH342" s="1"/>
      <c r="EI342" s="1"/>
      <c r="EJ342" s="1"/>
      <c r="EK342" s="1"/>
      <c r="EL342" s="5"/>
      <c r="EM342" s="1"/>
      <c r="EN342" s="2"/>
      <c r="EO342" s="2"/>
      <c r="EP342" s="2"/>
      <c r="EQ342" s="2"/>
      <c r="ES342" s="796"/>
      <c r="EU342" s="290" t="e">
        <f>SUM(DO342:EK342)+BI342+SUMIF(#REF!,1,AS342:AX342)</f>
        <v>#REF!</v>
      </c>
      <c r="EV342" s="290" t="e">
        <f>SUM(DO342:EK342)+SUMIF(#REF!,1,AS342:AX342)+SUMIF(#REF!,1,BC342:BH342)+IF(IDENT!$R$19="NON",SUM('3-SA'!BA342:BB342),0)+IF(IDENT!$R$20="NON",SUM('3-SA'!CA342:CB342,'3-SA'!DA342:DL342),0)+IF(IDENT!$R$21="NON",SUM('3-SA'!BM342:BZ342),0)</f>
        <v>#REF!</v>
      </c>
    </row>
    <row r="343" spans="1:152" x14ac:dyDescent="0.25">
      <c r="A343" s="46">
        <v>0</v>
      </c>
      <c r="B343" s="263"/>
      <c r="C343" s="263" t="s">
        <v>1034</v>
      </c>
      <c r="D343" s="639">
        <v>731</v>
      </c>
      <c r="E343" s="480" t="s">
        <v>688</v>
      </c>
      <c r="F343" s="12"/>
      <c r="G343" s="12"/>
      <c r="H343" s="454"/>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5"/>
      <c r="AS343" s="2"/>
      <c r="AT343" s="5"/>
      <c r="AU343" s="2"/>
      <c r="AV343" s="5"/>
      <c r="AW343" s="2"/>
      <c r="AX343" s="5"/>
      <c r="AY343" s="2"/>
      <c r="AZ343" s="5"/>
      <c r="BA343" s="2"/>
      <c r="BB343" s="5"/>
      <c r="BC343" s="2"/>
      <c r="BD343" s="5"/>
      <c r="BE343" s="2"/>
      <c r="BF343" s="5"/>
      <c r="BG343" s="2"/>
      <c r="BH343" s="5"/>
      <c r="BI343" s="2"/>
      <c r="BJ343" s="5"/>
      <c r="BK343" s="2"/>
      <c r="BL343" s="5"/>
      <c r="BM343" s="2"/>
      <c r="BN343" s="5"/>
      <c r="BO343" s="2"/>
      <c r="BP343" s="5"/>
      <c r="BQ343" s="2"/>
      <c r="BR343" s="5"/>
      <c r="BS343" s="2"/>
      <c r="BT343" s="2"/>
      <c r="BU343" s="2"/>
      <c r="BV343" s="2"/>
      <c r="BW343" s="2"/>
      <c r="BX343" s="2"/>
      <c r="BY343" s="2"/>
      <c r="BZ343" s="5"/>
      <c r="CA343" s="2"/>
      <c r="CB343" s="5"/>
      <c r="CC343" s="2"/>
      <c r="CD343" s="5"/>
      <c r="CE343" s="2"/>
      <c r="CF343" s="5"/>
      <c r="CG343" s="2"/>
      <c r="CH343" s="5"/>
      <c r="CI343" s="2"/>
      <c r="CJ343" s="5"/>
      <c r="CK343" s="2"/>
      <c r="CL343" s="5"/>
      <c r="CM343" s="2"/>
      <c r="CN343" s="5"/>
      <c r="CO343" s="2"/>
      <c r="CP343" s="5"/>
      <c r="CQ343" s="2"/>
      <c r="CR343" s="5"/>
      <c r="CS343" s="2"/>
      <c r="CT343" s="5"/>
      <c r="CU343" s="2"/>
      <c r="CV343" s="5"/>
      <c r="CW343" s="2"/>
      <c r="CX343" s="5"/>
      <c r="CY343" s="2"/>
      <c r="CZ343" s="5"/>
      <c r="DA343" s="2"/>
      <c r="DB343" s="5"/>
      <c r="DC343" s="2"/>
      <c r="DD343" s="5"/>
      <c r="DE343" s="2"/>
      <c r="DF343" s="5"/>
      <c r="DG343" s="21"/>
      <c r="DH343" s="5"/>
      <c r="DI343" s="2"/>
      <c r="DJ343" s="5"/>
      <c r="DK343" s="35"/>
      <c r="DL343" s="5"/>
      <c r="DM343" s="35"/>
      <c r="DN343" s="5"/>
      <c r="DO343" s="2"/>
      <c r="DP343" s="2"/>
      <c r="DQ343" s="2"/>
      <c r="DR343" s="2"/>
      <c r="DS343" s="2"/>
      <c r="DT343" s="5"/>
      <c r="DU343" s="2"/>
      <c r="DV343" s="2"/>
      <c r="DW343" s="2"/>
      <c r="DX343" s="2"/>
      <c r="DY343" s="2"/>
      <c r="DZ343" s="5"/>
      <c r="EA343" s="2"/>
      <c r="EB343" s="2"/>
      <c r="EC343" s="2"/>
      <c r="ED343" s="2"/>
      <c r="EE343" s="2"/>
      <c r="EF343" s="2"/>
      <c r="EG343" s="2"/>
      <c r="EH343" s="2"/>
      <c r="EI343" s="2"/>
      <c r="EJ343" s="2"/>
      <c r="EK343" s="2"/>
      <c r="EL343" s="5"/>
      <c r="EM343" s="2"/>
      <c r="EN343" s="2"/>
      <c r="EO343" s="81"/>
      <c r="EP343" s="2"/>
      <c r="EQ343" s="2"/>
      <c r="ES343" s="796"/>
      <c r="EU343" s="290" t="e">
        <f>SUM(DO343:EK343)+BI343+SUMIF(#REF!,1,AS343:AX343)</f>
        <v>#REF!</v>
      </c>
      <c r="EV343" s="290" t="e">
        <f>SUM(DO343:EK343)+SUMIF(#REF!,1,AS343:AX343)+SUMIF(#REF!,1,BC343:BH343)+IF(IDENT!$R$19="NON",SUM('3-SA'!BA343:BB343),0)+IF(IDENT!$R$20="NON",SUM('3-SA'!CA343:CB343,'3-SA'!DA343:DL343),0)+IF(IDENT!$R$21="NON",SUM('3-SA'!BM343:BZ343),0)</f>
        <v>#REF!</v>
      </c>
    </row>
    <row r="344" spans="1:152" x14ac:dyDescent="0.25">
      <c r="A344" s="46">
        <v>0</v>
      </c>
      <c r="B344" s="263"/>
      <c r="C344" s="263" t="s">
        <v>1034</v>
      </c>
      <c r="D344" s="639">
        <v>732</v>
      </c>
      <c r="E344" s="480" t="s">
        <v>2173</v>
      </c>
      <c r="F344" s="12"/>
      <c r="G344" s="12"/>
      <c r="H344" s="454"/>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5"/>
      <c r="AS344" s="2"/>
      <c r="AT344" s="5"/>
      <c r="AU344" s="2"/>
      <c r="AV344" s="5"/>
      <c r="AW344" s="2"/>
      <c r="AX344" s="5"/>
      <c r="AY344" s="2"/>
      <c r="AZ344" s="5"/>
      <c r="BA344" s="2"/>
      <c r="BB344" s="5"/>
      <c r="BC344" s="2"/>
      <c r="BD344" s="5"/>
      <c r="BE344" s="2"/>
      <c r="BF344" s="5"/>
      <c r="BG344" s="2"/>
      <c r="BH344" s="5"/>
      <c r="BI344" s="2"/>
      <c r="BJ344" s="5"/>
      <c r="BK344" s="2"/>
      <c r="BL344" s="5"/>
      <c r="BM344" s="2"/>
      <c r="BN344" s="5"/>
      <c r="BO344" s="2"/>
      <c r="BP344" s="5"/>
      <c r="BQ344" s="2"/>
      <c r="BR344" s="5"/>
      <c r="BS344" s="2"/>
      <c r="BT344" s="2"/>
      <c r="BU344" s="2"/>
      <c r="BV344" s="2"/>
      <c r="BW344" s="2"/>
      <c r="BX344" s="2"/>
      <c r="BY344" s="2"/>
      <c r="BZ344" s="5"/>
      <c r="CA344" s="2"/>
      <c r="CB344" s="5"/>
      <c r="CC344" s="2"/>
      <c r="CD344" s="5"/>
      <c r="CE344" s="2"/>
      <c r="CF344" s="5"/>
      <c r="CG344" s="2"/>
      <c r="CH344" s="5"/>
      <c r="CI344" s="2"/>
      <c r="CJ344" s="5"/>
      <c r="CK344" s="2"/>
      <c r="CL344" s="5"/>
      <c r="CM344" s="2"/>
      <c r="CN344" s="5"/>
      <c r="CO344" s="2"/>
      <c r="CP344" s="5"/>
      <c r="CQ344" s="2"/>
      <c r="CR344" s="5"/>
      <c r="CS344" s="2"/>
      <c r="CT344" s="5"/>
      <c r="CU344" s="2"/>
      <c r="CV344" s="5"/>
      <c r="CW344" s="2"/>
      <c r="CX344" s="5"/>
      <c r="CY344" s="2"/>
      <c r="CZ344" s="5"/>
      <c r="DA344" s="2"/>
      <c r="DB344" s="5"/>
      <c r="DC344" s="2"/>
      <c r="DD344" s="5"/>
      <c r="DE344" s="2"/>
      <c r="DF344" s="5"/>
      <c r="DG344" s="21"/>
      <c r="DH344" s="5"/>
      <c r="DI344" s="2"/>
      <c r="DJ344" s="5"/>
      <c r="DK344" s="35"/>
      <c r="DL344" s="5"/>
      <c r="DM344" s="35"/>
      <c r="DN344" s="5"/>
      <c r="DO344" s="2"/>
      <c r="DP344" s="2"/>
      <c r="DQ344" s="2"/>
      <c r="DR344" s="2"/>
      <c r="DS344" s="2"/>
      <c r="DT344" s="5"/>
      <c r="DU344" s="2"/>
      <c r="DV344" s="2"/>
      <c r="DW344" s="2"/>
      <c r="DX344" s="2"/>
      <c r="DY344" s="2"/>
      <c r="DZ344" s="5"/>
      <c r="EA344" s="2"/>
      <c r="EB344" s="2"/>
      <c r="EC344" s="2"/>
      <c r="ED344" s="2"/>
      <c r="EE344" s="2"/>
      <c r="EF344" s="2"/>
      <c r="EG344" s="2"/>
      <c r="EH344" s="2"/>
      <c r="EI344" s="2"/>
      <c r="EJ344" s="2"/>
      <c r="EK344" s="2"/>
      <c r="EL344" s="5"/>
      <c r="EM344" s="2"/>
      <c r="EN344" s="2"/>
      <c r="EO344" s="81"/>
      <c r="EP344" s="2"/>
      <c r="EQ344" s="2"/>
      <c r="ES344" s="796"/>
      <c r="EU344" s="290" t="e">
        <f>SUM(DO344:EK344)+BI344+SUMIF(#REF!,1,AS344:AX344)</f>
        <v>#REF!</v>
      </c>
      <c r="EV344" s="290" t="e">
        <f>SUM(DO344:EK344)+SUMIF(#REF!,1,AS344:AX344)+SUMIF(#REF!,1,BC344:BH344)+IF(IDENT!$R$19="NON",SUM('3-SA'!BA344:BB344),0)+IF(IDENT!$R$20="NON",SUM('3-SA'!CA344:CB344,'3-SA'!DA344:DL344),0)+IF(IDENT!$R$21="NON",SUM('3-SA'!BM344:BZ344),0)</f>
        <v>#REF!</v>
      </c>
    </row>
    <row r="345" spans="1:152" ht="20.399999999999999" x14ac:dyDescent="0.25">
      <c r="A345" s="46">
        <v>0</v>
      </c>
      <c r="B345" s="263"/>
      <c r="C345" s="263" t="s">
        <v>1034</v>
      </c>
      <c r="D345" s="387">
        <v>733</v>
      </c>
      <c r="E345" s="388" t="s">
        <v>173</v>
      </c>
      <c r="F345" s="12"/>
      <c r="G345" s="12"/>
      <c r="H345" s="454"/>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5"/>
      <c r="AS345" s="2"/>
      <c r="AT345" s="5"/>
      <c r="AU345" s="2"/>
      <c r="AV345" s="5"/>
      <c r="AW345" s="2"/>
      <c r="AX345" s="5"/>
      <c r="AY345" s="2"/>
      <c r="AZ345" s="5"/>
      <c r="BA345" s="2"/>
      <c r="BB345" s="5"/>
      <c r="BC345" s="2"/>
      <c r="BD345" s="5"/>
      <c r="BE345" s="2"/>
      <c r="BF345" s="5"/>
      <c r="BG345" s="2"/>
      <c r="BH345" s="5"/>
      <c r="BI345" s="2"/>
      <c r="BJ345" s="5"/>
      <c r="BK345" s="2"/>
      <c r="BL345" s="5"/>
      <c r="BM345" s="2"/>
      <c r="BN345" s="5"/>
      <c r="BO345" s="2"/>
      <c r="BP345" s="5"/>
      <c r="BQ345" s="2"/>
      <c r="BR345" s="5"/>
      <c r="BS345" s="2"/>
      <c r="BT345" s="2"/>
      <c r="BU345" s="2"/>
      <c r="BV345" s="2"/>
      <c r="BW345" s="2"/>
      <c r="BX345" s="2"/>
      <c r="BY345" s="2"/>
      <c r="BZ345" s="5"/>
      <c r="CA345" s="2"/>
      <c r="CB345" s="5"/>
      <c r="CC345" s="2"/>
      <c r="CD345" s="5"/>
      <c r="CE345" s="2"/>
      <c r="CF345" s="5"/>
      <c r="CG345" s="2"/>
      <c r="CH345" s="5"/>
      <c r="CI345" s="2"/>
      <c r="CJ345" s="5"/>
      <c r="CK345" s="2"/>
      <c r="CL345" s="5"/>
      <c r="CM345" s="2"/>
      <c r="CN345" s="5"/>
      <c r="CO345" s="2"/>
      <c r="CP345" s="5"/>
      <c r="CQ345" s="2"/>
      <c r="CR345" s="5"/>
      <c r="CS345" s="2"/>
      <c r="CT345" s="5"/>
      <c r="CU345" s="2"/>
      <c r="CV345" s="5"/>
      <c r="CW345" s="2"/>
      <c r="CX345" s="5"/>
      <c r="CY345" s="2"/>
      <c r="CZ345" s="5"/>
      <c r="DA345" s="2"/>
      <c r="DB345" s="5"/>
      <c r="DC345" s="2"/>
      <c r="DD345" s="5"/>
      <c r="DE345" s="2"/>
      <c r="DF345" s="5"/>
      <c r="DG345" s="21"/>
      <c r="DH345" s="5"/>
      <c r="DI345" s="2"/>
      <c r="DJ345" s="5"/>
      <c r="DK345" s="35"/>
      <c r="DL345" s="5"/>
      <c r="DM345" s="35"/>
      <c r="DN345" s="5"/>
      <c r="DO345" s="2"/>
      <c r="DP345" s="2"/>
      <c r="DQ345" s="2"/>
      <c r="DR345" s="2"/>
      <c r="DS345" s="2"/>
      <c r="DT345" s="5"/>
      <c r="DU345" s="2"/>
      <c r="DV345" s="2"/>
      <c r="DW345" s="2"/>
      <c r="DX345" s="2"/>
      <c r="DY345" s="2"/>
      <c r="DZ345" s="5"/>
      <c r="EA345" s="2"/>
      <c r="EB345" s="2"/>
      <c r="EC345" s="2"/>
      <c r="ED345" s="2"/>
      <c r="EE345" s="2"/>
      <c r="EF345" s="2"/>
      <c r="EG345" s="2"/>
      <c r="EH345" s="2"/>
      <c r="EI345" s="2"/>
      <c r="EJ345" s="2"/>
      <c r="EK345" s="2"/>
      <c r="EL345" s="5"/>
      <c r="EM345" s="2"/>
      <c r="EN345" s="2"/>
      <c r="EO345" s="81"/>
      <c r="EP345" s="2"/>
      <c r="EQ345" s="2"/>
      <c r="ES345" s="796"/>
      <c r="EU345" s="290" t="e">
        <f>SUM(DO345:EK345)+BI345+SUMIF(#REF!,1,AS345:AX345)</f>
        <v>#REF!</v>
      </c>
      <c r="EV345" s="290" t="e">
        <f>SUM(DO345:EK345)+SUMIF(#REF!,1,AS345:AX345)+SUMIF(#REF!,1,BC345:BH345)+IF(IDENT!$R$19="NON",SUM('3-SA'!BA345:BB345),0)+IF(IDENT!$R$20="NON",SUM('3-SA'!CA345:CB345,'3-SA'!DA345:DL345),0)+IF(IDENT!$R$21="NON",SUM('3-SA'!BM345:BZ345),0)</f>
        <v>#REF!</v>
      </c>
    </row>
    <row r="346" spans="1:152" x14ac:dyDescent="0.25">
      <c r="A346" s="46">
        <v>0</v>
      </c>
      <c r="B346" s="263"/>
      <c r="C346" s="263" t="s">
        <v>1034</v>
      </c>
      <c r="D346" s="387">
        <v>734</v>
      </c>
      <c r="E346" s="388" t="s">
        <v>533</v>
      </c>
      <c r="F346" s="12"/>
      <c r="G346" s="12"/>
      <c r="H346" s="454"/>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5"/>
      <c r="AS346" s="2"/>
      <c r="AT346" s="5"/>
      <c r="AU346" s="2"/>
      <c r="AV346" s="5"/>
      <c r="AW346" s="2"/>
      <c r="AX346" s="5"/>
      <c r="AY346" s="2"/>
      <c r="AZ346" s="5"/>
      <c r="BA346" s="2"/>
      <c r="BB346" s="5"/>
      <c r="BC346" s="2"/>
      <c r="BD346" s="5"/>
      <c r="BE346" s="2"/>
      <c r="BF346" s="5"/>
      <c r="BG346" s="2"/>
      <c r="BH346" s="5"/>
      <c r="BI346" s="2"/>
      <c r="BJ346" s="5"/>
      <c r="BK346" s="2"/>
      <c r="BL346" s="5"/>
      <c r="BM346" s="2"/>
      <c r="BN346" s="5"/>
      <c r="BO346" s="2"/>
      <c r="BP346" s="5"/>
      <c r="BQ346" s="2"/>
      <c r="BR346" s="5"/>
      <c r="BS346" s="2"/>
      <c r="BT346" s="2"/>
      <c r="BU346" s="2"/>
      <c r="BV346" s="2"/>
      <c r="BW346" s="2"/>
      <c r="BX346" s="2"/>
      <c r="BY346" s="2"/>
      <c r="BZ346" s="5"/>
      <c r="CA346" s="2"/>
      <c r="CB346" s="5"/>
      <c r="CC346" s="2"/>
      <c r="CD346" s="5"/>
      <c r="CE346" s="2"/>
      <c r="CF346" s="5"/>
      <c r="CG346" s="2"/>
      <c r="CH346" s="5"/>
      <c r="CI346" s="2"/>
      <c r="CJ346" s="5"/>
      <c r="CK346" s="2"/>
      <c r="CL346" s="5"/>
      <c r="CM346" s="2"/>
      <c r="CN346" s="5"/>
      <c r="CO346" s="2"/>
      <c r="CP346" s="5"/>
      <c r="CQ346" s="2"/>
      <c r="CR346" s="5"/>
      <c r="CS346" s="2"/>
      <c r="CT346" s="5"/>
      <c r="CU346" s="2"/>
      <c r="CV346" s="5"/>
      <c r="CW346" s="2"/>
      <c r="CX346" s="5"/>
      <c r="CY346" s="2"/>
      <c r="CZ346" s="5"/>
      <c r="DA346" s="2"/>
      <c r="DB346" s="5"/>
      <c r="DC346" s="2"/>
      <c r="DD346" s="5"/>
      <c r="DE346" s="2"/>
      <c r="DF346" s="5"/>
      <c r="DG346" s="21"/>
      <c r="DH346" s="5"/>
      <c r="DI346" s="2"/>
      <c r="DJ346" s="5"/>
      <c r="DK346" s="35"/>
      <c r="DL346" s="5"/>
      <c r="DM346" s="35"/>
      <c r="DN346" s="5"/>
      <c r="DO346" s="2"/>
      <c r="DP346" s="2"/>
      <c r="DQ346" s="2"/>
      <c r="DR346" s="2"/>
      <c r="DS346" s="2"/>
      <c r="DT346" s="5"/>
      <c r="DU346" s="2"/>
      <c r="DV346" s="2"/>
      <c r="DW346" s="2"/>
      <c r="DX346" s="2"/>
      <c r="DY346" s="2"/>
      <c r="DZ346" s="5"/>
      <c r="EA346" s="2"/>
      <c r="EB346" s="2"/>
      <c r="EC346" s="2"/>
      <c r="ED346" s="2"/>
      <c r="EE346" s="2"/>
      <c r="EF346" s="2"/>
      <c r="EG346" s="2"/>
      <c r="EH346" s="2"/>
      <c r="EI346" s="2"/>
      <c r="EJ346" s="2"/>
      <c r="EK346" s="2"/>
      <c r="EL346" s="5"/>
      <c r="EM346" s="2"/>
      <c r="EN346" s="2"/>
      <c r="EO346" s="81"/>
      <c r="EP346" s="2"/>
      <c r="EQ346" s="2"/>
      <c r="ES346" s="796"/>
      <c r="EU346" s="290" t="e">
        <f>SUM(DO346:EK346)+BI346+SUMIF(#REF!,1,AS346:AX346)</f>
        <v>#REF!</v>
      </c>
      <c r="EV346" s="290" t="e">
        <f>SUM(DO346:EK346)+SUMIF(#REF!,1,AS346:AX346)+SUMIF(#REF!,1,BC346:BH346)+IF(IDENT!$R$19="NON",SUM('3-SA'!BA346:BB346),0)+IF(IDENT!$R$20="NON",SUM('3-SA'!CA346:CB346,'3-SA'!DA346:DL346),0)+IF(IDENT!$R$21="NON",SUM('3-SA'!BM346:BZ346),0)</f>
        <v>#REF!</v>
      </c>
    </row>
    <row r="347" spans="1:152" x14ac:dyDescent="0.25">
      <c r="A347" s="46">
        <v>0</v>
      </c>
      <c r="B347" s="263"/>
      <c r="C347" s="263" t="s">
        <v>1034</v>
      </c>
      <c r="D347" s="387">
        <v>735</v>
      </c>
      <c r="E347" s="388" t="s">
        <v>2345</v>
      </c>
      <c r="F347" s="12"/>
      <c r="G347" s="12"/>
      <c r="H347" s="454"/>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5"/>
      <c r="AS347" s="2"/>
      <c r="AT347" s="5"/>
      <c r="AU347" s="2"/>
      <c r="AV347" s="5"/>
      <c r="AW347" s="2"/>
      <c r="AX347" s="5"/>
      <c r="AY347" s="2"/>
      <c r="AZ347" s="5"/>
      <c r="BA347" s="2"/>
      <c r="BB347" s="5"/>
      <c r="BC347" s="2"/>
      <c r="BD347" s="5"/>
      <c r="BE347" s="2"/>
      <c r="BF347" s="5"/>
      <c r="BG347" s="2"/>
      <c r="BH347" s="5"/>
      <c r="BI347" s="2"/>
      <c r="BJ347" s="5"/>
      <c r="BK347" s="2"/>
      <c r="BL347" s="5"/>
      <c r="BM347" s="2"/>
      <c r="BN347" s="5"/>
      <c r="BO347" s="2"/>
      <c r="BP347" s="5"/>
      <c r="BQ347" s="2"/>
      <c r="BR347" s="5"/>
      <c r="BS347" s="2"/>
      <c r="BT347" s="2"/>
      <c r="BU347" s="2"/>
      <c r="BV347" s="2"/>
      <c r="BW347" s="2"/>
      <c r="BX347" s="2"/>
      <c r="BY347" s="2"/>
      <c r="BZ347" s="5"/>
      <c r="CA347" s="2"/>
      <c r="CB347" s="5"/>
      <c r="CC347" s="2"/>
      <c r="CD347" s="5"/>
      <c r="CE347" s="2"/>
      <c r="CF347" s="5"/>
      <c r="CG347" s="2"/>
      <c r="CH347" s="5"/>
      <c r="CI347" s="2"/>
      <c r="CJ347" s="5"/>
      <c r="CK347" s="2"/>
      <c r="CL347" s="5"/>
      <c r="CM347" s="2"/>
      <c r="CN347" s="5"/>
      <c r="CO347" s="2"/>
      <c r="CP347" s="5"/>
      <c r="CQ347" s="2"/>
      <c r="CR347" s="5"/>
      <c r="CS347" s="2"/>
      <c r="CT347" s="5"/>
      <c r="CU347" s="2"/>
      <c r="CV347" s="5"/>
      <c r="CW347" s="2"/>
      <c r="CX347" s="5"/>
      <c r="CY347" s="2"/>
      <c r="CZ347" s="5"/>
      <c r="DA347" s="2"/>
      <c r="DB347" s="5"/>
      <c r="DC347" s="2"/>
      <c r="DD347" s="5"/>
      <c r="DE347" s="2"/>
      <c r="DF347" s="5"/>
      <c r="DG347" s="21"/>
      <c r="DH347" s="5"/>
      <c r="DI347" s="2"/>
      <c r="DJ347" s="5"/>
      <c r="DK347" s="35"/>
      <c r="DL347" s="5"/>
      <c r="DM347" s="35"/>
      <c r="DN347" s="5"/>
      <c r="DO347" s="2"/>
      <c r="DP347" s="2"/>
      <c r="DQ347" s="2"/>
      <c r="DR347" s="2"/>
      <c r="DS347" s="2"/>
      <c r="DT347" s="5"/>
      <c r="DU347" s="2"/>
      <c r="DV347" s="2"/>
      <c r="DW347" s="2"/>
      <c r="DX347" s="2"/>
      <c r="DY347" s="2"/>
      <c r="DZ347" s="5"/>
      <c r="EA347" s="2"/>
      <c r="EB347" s="2"/>
      <c r="EC347" s="2"/>
      <c r="ED347" s="2"/>
      <c r="EE347" s="2"/>
      <c r="EF347" s="2"/>
      <c r="EG347" s="2"/>
      <c r="EH347" s="2"/>
      <c r="EI347" s="2"/>
      <c r="EJ347" s="2"/>
      <c r="EK347" s="2"/>
      <c r="EL347" s="5"/>
      <c r="EM347" s="2"/>
      <c r="EN347" s="2"/>
      <c r="EO347" s="81"/>
      <c r="EP347" s="2"/>
      <c r="EQ347" s="2"/>
      <c r="ES347" s="796"/>
      <c r="EU347" s="290" t="e">
        <f>SUM(DO347:EK347)+BI347+SUMIF(#REF!,1,AS347:AX347)</f>
        <v>#REF!</v>
      </c>
      <c r="EV347" s="290" t="e">
        <f>SUM(DO347:EK347)+SUMIF(#REF!,1,AS347:AX347)+SUMIF(#REF!,1,BC347:BH347)+IF(IDENT!$R$19="NON",SUM('3-SA'!BA347:BB347),0)+IF(IDENT!$R$20="NON",SUM('3-SA'!CA347:CB347,'3-SA'!DA347:DL347),0)+IF(IDENT!$R$21="NON",SUM('3-SA'!BM347:BZ347),0)</f>
        <v>#REF!</v>
      </c>
    </row>
    <row r="348" spans="1:152" x14ac:dyDescent="0.25">
      <c r="A348" s="46"/>
      <c r="B348" s="263"/>
      <c r="C348" s="263" t="s">
        <v>1034</v>
      </c>
      <c r="D348" s="170">
        <v>7471</v>
      </c>
      <c r="E348" s="291" t="s">
        <v>535</v>
      </c>
      <c r="F348" s="12"/>
      <c r="G348" s="12"/>
      <c r="H348" s="454"/>
      <c r="I348" s="1"/>
      <c r="J348" s="1"/>
      <c r="K348" s="1"/>
      <c r="L348" s="1"/>
      <c r="M348" s="1"/>
      <c r="N348" s="1"/>
      <c r="O348" s="1"/>
      <c r="P348" s="1"/>
      <c r="Q348" s="1"/>
      <c r="R348" s="1"/>
      <c r="S348" s="1"/>
      <c r="T348" s="1"/>
      <c r="U348" s="1"/>
      <c r="V348" s="1"/>
      <c r="W348" s="1"/>
      <c r="X348" s="1"/>
      <c r="Y348" s="1"/>
      <c r="Z348" s="1"/>
      <c r="AA348" s="1"/>
      <c r="AB348" s="1"/>
      <c r="AC348" s="1"/>
      <c r="AD348" s="2"/>
      <c r="AE348" s="1"/>
      <c r="AF348" s="1"/>
      <c r="AG348" s="2"/>
      <c r="AH348" s="1"/>
      <c r="AI348" s="1"/>
      <c r="AJ348" s="1"/>
      <c r="AK348" s="1"/>
      <c r="AL348" s="1"/>
      <c r="AM348" s="1"/>
      <c r="AN348" s="1"/>
      <c r="AO348" s="1"/>
      <c r="AP348" s="1"/>
      <c r="AQ348" s="1"/>
      <c r="AR348" s="5"/>
      <c r="AS348" s="1"/>
      <c r="AT348" s="5"/>
      <c r="AU348" s="1"/>
      <c r="AV348" s="5"/>
      <c r="AW348" s="2"/>
      <c r="AX348" s="5"/>
      <c r="AY348" s="1"/>
      <c r="AZ348" s="5"/>
      <c r="BA348" s="1"/>
      <c r="BB348" s="5"/>
      <c r="BC348" s="1"/>
      <c r="BD348" s="5"/>
      <c r="BE348" s="1"/>
      <c r="BF348" s="5"/>
      <c r="BG348" s="1"/>
      <c r="BH348" s="5"/>
      <c r="BI348" s="1"/>
      <c r="BJ348" s="5"/>
      <c r="BK348" s="1"/>
      <c r="BL348" s="5"/>
      <c r="BM348" s="1"/>
      <c r="BN348" s="5"/>
      <c r="BO348" s="1"/>
      <c r="BP348" s="5"/>
      <c r="BQ348" s="1"/>
      <c r="BR348" s="5"/>
      <c r="BS348" s="1"/>
      <c r="BT348" s="1"/>
      <c r="BU348" s="1"/>
      <c r="BV348" s="1"/>
      <c r="BW348" s="1"/>
      <c r="BX348" s="1"/>
      <c r="BY348" s="1"/>
      <c r="BZ348" s="5"/>
      <c r="CA348" s="1"/>
      <c r="CB348" s="5"/>
      <c r="CC348" s="1"/>
      <c r="CD348" s="5"/>
      <c r="CE348" s="1"/>
      <c r="CF348" s="5"/>
      <c r="CG348" s="1"/>
      <c r="CH348" s="5"/>
      <c r="CI348" s="1"/>
      <c r="CJ348" s="5"/>
      <c r="CK348" s="2"/>
      <c r="CL348" s="5"/>
      <c r="CM348" s="2"/>
      <c r="CN348" s="5"/>
      <c r="CO348" s="1"/>
      <c r="CP348" s="5"/>
      <c r="CQ348" s="2"/>
      <c r="CR348" s="5"/>
      <c r="CS348" s="1"/>
      <c r="CT348" s="5"/>
      <c r="CU348" s="1"/>
      <c r="CV348" s="5"/>
      <c r="CW348" s="1"/>
      <c r="CX348" s="5"/>
      <c r="CY348" s="2"/>
      <c r="CZ348" s="5"/>
      <c r="DA348" s="1"/>
      <c r="DB348" s="5"/>
      <c r="DC348" s="1"/>
      <c r="DD348" s="5"/>
      <c r="DE348" s="1"/>
      <c r="DF348" s="5"/>
      <c r="DG348" s="27"/>
      <c r="DH348" s="5"/>
      <c r="DI348" s="1"/>
      <c r="DJ348" s="5"/>
      <c r="DK348" s="47"/>
      <c r="DL348" s="5"/>
      <c r="DM348" s="47"/>
      <c r="DN348" s="5"/>
      <c r="DO348" s="1"/>
      <c r="DP348" s="1"/>
      <c r="DQ348" s="1"/>
      <c r="DR348" s="1"/>
      <c r="DS348" s="1"/>
      <c r="DT348" s="5"/>
      <c r="DU348" s="1"/>
      <c r="DV348" s="1"/>
      <c r="DW348" s="1"/>
      <c r="DX348" s="1"/>
      <c r="DY348" s="1"/>
      <c r="DZ348" s="5"/>
      <c r="EA348" s="2"/>
      <c r="EB348" s="1"/>
      <c r="EC348" s="1"/>
      <c r="ED348" s="1"/>
      <c r="EE348" s="1"/>
      <c r="EF348" s="1"/>
      <c r="EG348" s="1"/>
      <c r="EH348" s="1"/>
      <c r="EI348" s="1"/>
      <c r="EJ348" s="1"/>
      <c r="EK348" s="1"/>
      <c r="EL348" s="5"/>
      <c r="EM348" s="2"/>
      <c r="EN348" s="1"/>
      <c r="EO348" s="1"/>
      <c r="EP348" s="1"/>
      <c r="EQ348" s="2"/>
      <c r="ES348" s="796"/>
      <c r="EU348" s="290" t="e">
        <f>SUM(DO348:EK348)+BI348+SUMIF(#REF!,1,AS348:AX348)</f>
        <v>#REF!</v>
      </c>
      <c r="EV348" s="290" t="e">
        <f>SUM(DO348:EK348)+SUMIF(#REF!,1,AS348:AX348)+SUMIF(#REF!,1,BC348:BH348)+IF(IDENT!$R$19="NON",SUM('3-SA'!BA348:BB348),0)+IF(IDENT!$R$20="NON",SUM('3-SA'!CA348:CB348,'3-SA'!DA348:DL348),0)+IF(IDENT!$R$21="NON",SUM('3-SA'!BM348:BZ348),0)</f>
        <v>#REF!</v>
      </c>
    </row>
    <row r="349" spans="1:152" x14ac:dyDescent="0.25">
      <c r="A349" s="46"/>
      <c r="B349" s="263"/>
      <c r="C349" s="263" t="s">
        <v>1034</v>
      </c>
      <c r="D349" s="170">
        <v>7472</v>
      </c>
      <c r="E349" s="291" t="s">
        <v>872</v>
      </c>
      <c r="F349" s="12"/>
      <c r="G349" s="12"/>
      <c r="H349" s="454"/>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5"/>
      <c r="AS349" s="2"/>
      <c r="AT349" s="5"/>
      <c r="AU349" s="2"/>
      <c r="AV349" s="5"/>
      <c r="AW349" s="2"/>
      <c r="AX349" s="5"/>
      <c r="AY349" s="2"/>
      <c r="AZ349" s="5"/>
      <c r="BA349" s="2"/>
      <c r="BB349" s="5"/>
      <c r="BC349" s="2"/>
      <c r="BD349" s="5"/>
      <c r="BE349" s="2"/>
      <c r="BF349" s="5"/>
      <c r="BG349" s="2"/>
      <c r="BH349" s="5"/>
      <c r="BI349" s="2"/>
      <c r="BJ349" s="5"/>
      <c r="BK349" s="86"/>
      <c r="BL349" s="5"/>
      <c r="BM349" s="2"/>
      <c r="BN349" s="5"/>
      <c r="BO349" s="2"/>
      <c r="BP349" s="5"/>
      <c r="BQ349" s="2"/>
      <c r="BR349" s="5"/>
      <c r="BS349" s="2"/>
      <c r="BT349" s="2"/>
      <c r="BU349" s="2"/>
      <c r="BV349" s="2"/>
      <c r="BW349" s="2"/>
      <c r="BX349" s="2"/>
      <c r="BY349" s="2"/>
      <c r="BZ349" s="5"/>
      <c r="CA349" s="2"/>
      <c r="CB349" s="5"/>
      <c r="CC349" s="2"/>
      <c r="CD349" s="5"/>
      <c r="CE349" s="2"/>
      <c r="CF349" s="5"/>
      <c r="CG349" s="2"/>
      <c r="CH349" s="5"/>
      <c r="CI349" s="2"/>
      <c r="CJ349" s="5"/>
      <c r="CK349" s="2"/>
      <c r="CL349" s="5"/>
      <c r="CM349" s="2"/>
      <c r="CN349" s="5"/>
      <c r="CO349" s="2"/>
      <c r="CP349" s="5"/>
      <c r="CQ349" s="2"/>
      <c r="CR349" s="5"/>
      <c r="CS349" s="2"/>
      <c r="CT349" s="5"/>
      <c r="CU349" s="2"/>
      <c r="CV349" s="5"/>
      <c r="CW349" s="2"/>
      <c r="CX349" s="5"/>
      <c r="CY349" s="2"/>
      <c r="CZ349" s="5"/>
      <c r="DA349" s="2"/>
      <c r="DB349" s="5"/>
      <c r="DC349" s="2"/>
      <c r="DD349" s="5"/>
      <c r="DE349" s="2"/>
      <c r="DF349" s="5"/>
      <c r="DG349" s="21"/>
      <c r="DH349" s="5"/>
      <c r="DI349" s="2"/>
      <c r="DJ349" s="5"/>
      <c r="DK349" s="35"/>
      <c r="DL349" s="5"/>
      <c r="DM349" s="35"/>
      <c r="DN349" s="5"/>
      <c r="DO349" s="2"/>
      <c r="DP349" s="2"/>
      <c r="DQ349" s="2"/>
      <c r="DR349" s="2"/>
      <c r="DS349" s="2"/>
      <c r="DT349" s="5"/>
      <c r="DU349" s="2"/>
      <c r="DV349" s="2"/>
      <c r="DW349" s="2"/>
      <c r="DX349" s="2"/>
      <c r="DY349" s="2"/>
      <c r="DZ349" s="5"/>
      <c r="EA349" s="2"/>
      <c r="EB349" s="2"/>
      <c r="EC349" s="2"/>
      <c r="ED349" s="2"/>
      <c r="EE349" s="2"/>
      <c r="EF349" s="2"/>
      <c r="EG349" s="2"/>
      <c r="EH349" s="2"/>
      <c r="EI349" s="2"/>
      <c r="EJ349" s="2"/>
      <c r="EK349" s="2"/>
      <c r="EL349" s="5"/>
      <c r="EM349" s="2"/>
      <c r="EN349" s="2"/>
      <c r="EO349" s="2"/>
      <c r="EP349" s="2"/>
      <c r="EQ349" s="2"/>
      <c r="ES349" s="796"/>
      <c r="EU349" s="290" t="e">
        <f>SUM(DO349:EK349)+BI349+SUMIF(#REF!,1,AS349:AX349)</f>
        <v>#REF!</v>
      </c>
      <c r="EV349" s="290" t="e">
        <f>SUM(DO349:EK349)+SUMIF(#REF!,1,AS349:AX349)+SUMIF(#REF!,1,BC349:BH349)+IF(IDENT!$R$19="NON",SUM('3-SA'!BA349:BB349),0)+IF(IDENT!$R$20="NON",SUM('3-SA'!CA349:CB349,'3-SA'!DA349:DL349),0)+IF(IDENT!$R$21="NON",SUM('3-SA'!BM349:BZ349),0)</f>
        <v>#REF!</v>
      </c>
    </row>
    <row r="350" spans="1:152" x14ac:dyDescent="0.25">
      <c r="A350" s="46">
        <v>0</v>
      </c>
      <c r="B350" s="263"/>
      <c r="C350" s="263" t="s">
        <v>1034</v>
      </c>
      <c r="D350" s="387">
        <v>74731</v>
      </c>
      <c r="E350" s="388" t="s">
        <v>1998</v>
      </c>
      <c r="F350" s="12"/>
      <c r="G350" s="12"/>
      <c r="H350" s="454"/>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5"/>
      <c r="AS350" s="2"/>
      <c r="AT350" s="5"/>
      <c r="AU350" s="2"/>
      <c r="AV350" s="5"/>
      <c r="AW350" s="2"/>
      <c r="AX350" s="5"/>
      <c r="AY350" s="2"/>
      <c r="AZ350" s="5"/>
      <c r="BA350" s="2"/>
      <c r="BB350" s="5"/>
      <c r="BC350" s="2"/>
      <c r="BD350" s="5"/>
      <c r="BE350" s="2"/>
      <c r="BF350" s="5"/>
      <c r="BG350" s="2"/>
      <c r="BH350" s="5"/>
      <c r="BI350" s="2"/>
      <c r="BJ350" s="5"/>
      <c r="BK350" s="2"/>
      <c r="BL350" s="5"/>
      <c r="BM350" s="2"/>
      <c r="BN350" s="5"/>
      <c r="BO350" s="2"/>
      <c r="BP350" s="5"/>
      <c r="BQ350" s="2"/>
      <c r="BR350" s="5"/>
      <c r="BS350" s="2"/>
      <c r="BT350" s="2"/>
      <c r="BU350" s="2"/>
      <c r="BV350" s="2"/>
      <c r="BW350" s="2"/>
      <c r="BX350" s="2"/>
      <c r="BY350" s="2"/>
      <c r="BZ350" s="5"/>
      <c r="CA350" s="2"/>
      <c r="CB350" s="5"/>
      <c r="CC350" s="2"/>
      <c r="CD350" s="5"/>
      <c r="CE350" s="2"/>
      <c r="CF350" s="5"/>
      <c r="CG350" s="2"/>
      <c r="CH350" s="5"/>
      <c r="CI350" s="2"/>
      <c r="CJ350" s="5"/>
      <c r="CK350" s="2"/>
      <c r="CL350" s="5"/>
      <c r="CM350" s="2"/>
      <c r="CN350" s="5"/>
      <c r="CO350" s="2"/>
      <c r="CP350" s="5"/>
      <c r="CQ350" s="2"/>
      <c r="CR350" s="5"/>
      <c r="CS350" s="2"/>
      <c r="CT350" s="5"/>
      <c r="CU350" s="2"/>
      <c r="CV350" s="5"/>
      <c r="CW350" s="2"/>
      <c r="CX350" s="5"/>
      <c r="CY350" s="2"/>
      <c r="CZ350" s="5"/>
      <c r="DA350" s="2"/>
      <c r="DB350" s="5"/>
      <c r="DC350" s="2"/>
      <c r="DD350" s="5"/>
      <c r="DE350" s="2"/>
      <c r="DF350" s="5"/>
      <c r="DG350" s="21"/>
      <c r="DH350" s="5"/>
      <c r="DI350" s="2"/>
      <c r="DJ350" s="5"/>
      <c r="DK350" s="35"/>
      <c r="DL350" s="5"/>
      <c r="DM350" s="35"/>
      <c r="DN350" s="5"/>
      <c r="DO350" s="2"/>
      <c r="DP350" s="2"/>
      <c r="DQ350" s="2"/>
      <c r="DR350" s="2"/>
      <c r="DS350" s="2"/>
      <c r="DT350" s="5"/>
      <c r="DU350" s="2"/>
      <c r="DV350" s="2"/>
      <c r="DW350" s="2"/>
      <c r="DX350" s="2"/>
      <c r="DY350" s="2"/>
      <c r="DZ350" s="5"/>
      <c r="EA350" s="2"/>
      <c r="EB350" s="2"/>
      <c r="EC350" s="2"/>
      <c r="ED350" s="2"/>
      <c r="EE350" s="2"/>
      <c r="EF350" s="2"/>
      <c r="EG350" s="2"/>
      <c r="EH350" s="2"/>
      <c r="EI350" s="2"/>
      <c r="EJ350" s="2"/>
      <c r="EK350" s="2"/>
      <c r="EL350" s="5"/>
      <c r="EM350" s="2"/>
      <c r="EN350" s="2"/>
      <c r="EO350" s="2"/>
      <c r="EP350" s="2"/>
      <c r="EQ350" s="81"/>
      <c r="ES350" s="796"/>
      <c r="EU350" s="290" t="e">
        <f>SUM(DO350:EK350)+BI350+SUMIF(#REF!,1,AS350:AX350)</f>
        <v>#REF!</v>
      </c>
      <c r="EV350" s="290" t="e">
        <f>SUM(DO350:EK350)+SUMIF(#REF!,1,AS350:AX350)+SUMIF(#REF!,1,BC350:BH350)+IF(IDENT!$R$19="NON",SUM('3-SA'!BA350:BB350),0)+IF(IDENT!$R$20="NON",SUM('3-SA'!CA350:CB350,'3-SA'!DA350:DL350),0)+IF(IDENT!$R$21="NON",SUM('3-SA'!BM350:BZ350),0)</f>
        <v>#REF!</v>
      </c>
    </row>
    <row r="351" spans="1:152" x14ac:dyDescent="0.25">
      <c r="A351" s="46">
        <v>0</v>
      </c>
      <c r="B351" s="263"/>
      <c r="C351" s="263" t="s">
        <v>1034</v>
      </c>
      <c r="D351" s="387">
        <v>74732</v>
      </c>
      <c r="E351" s="388" t="s">
        <v>532</v>
      </c>
      <c r="F351" s="12"/>
      <c r="G351" s="12"/>
      <c r="H351" s="454"/>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5"/>
      <c r="AS351" s="2"/>
      <c r="AT351" s="5"/>
      <c r="AU351" s="2"/>
      <c r="AV351" s="5"/>
      <c r="AW351" s="2"/>
      <c r="AX351" s="5"/>
      <c r="AY351" s="2"/>
      <c r="AZ351" s="5"/>
      <c r="BA351" s="2"/>
      <c r="BB351" s="5"/>
      <c r="BC351" s="2"/>
      <c r="BD351" s="5"/>
      <c r="BE351" s="2"/>
      <c r="BF351" s="5"/>
      <c r="BG351" s="2"/>
      <c r="BH351" s="5"/>
      <c r="BI351" s="2"/>
      <c r="BJ351" s="5"/>
      <c r="BK351" s="2"/>
      <c r="BL351" s="5"/>
      <c r="BM351" s="2"/>
      <c r="BN351" s="5"/>
      <c r="BO351" s="2"/>
      <c r="BP351" s="5"/>
      <c r="BQ351" s="2"/>
      <c r="BR351" s="5"/>
      <c r="BS351" s="2"/>
      <c r="BT351" s="2"/>
      <c r="BU351" s="2"/>
      <c r="BV351" s="2"/>
      <c r="BW351" s="2"/>
      <c r="BX351" s="2"/>
      <c r="BY351" s="2"/>
      <c r="BZ351" s="5"/>
      <c r="CA351" s="2"/>
      <c r="CB351" s="5"/>
      <c r="CC351" s="2"/>
      <c r="CD351" s="5"/>
      <c r="CE351" s="2"/>
      <c r="CF351" s="5"/>
      <c r="CG351" s="2"/>
      <c r="CH351" s="5"/>
      <c r="CI351" s="2"/>
      <c r="CJ351" s="5"/>
      <c r="CK351" s="2"/>
      <c r="CL351" s="5"/>
      <c r="CM351" s="2"/>
      <c r="CN351" s="5"/>
      <c r="CO351" s="2"/>
      <c r="CP351" s="5"/>
      <c r="CQ351" s="2"/>
      <c r="CR351" s="5"/>
      <c r="CS351" s="2"/>
      <c r="CT351" s="5"/>
      <c r="CU351" s="2"/>
      <c r="CV351" s="5"/>
      <c r="CW351" s="2"/>
      <c r="CX351" s="5"/>
      <c r="CY351" s="2"/>
      <c r="CZ351" s="5"/>
      <c r="DA351" s="2"/>
      <c r="DB351" s="5"/>
      <c r="DC351" s="2"/>
      <c r="DD351" s="5"/>
      <c r="DE351" s="2"/>
      <c r="DF351" s="5"/>
      <c r="DG351" s="21"/>
      <c r="DH351" s="5"/>
      <c r="DI351" s="2"/>
      <c r="DJ351" s="5"/>
      <c r="DK351" s="35"/>
      <c r="DL351" s="5"/>
      <c r="DM351" s="35"/>
      <c r="DN351" s="5"/>
      <c r="DO351" s="2"/>
      <c r="DP351" s="2"/>
      <c r="DQ351" s="2"/>
      <c r="DR351" s="2"/>
      <c r="DS351" s="2"/>
      <c r="DT351" s="5"/>
      <c r="DU351" s="2"/>
      <c r="DV351" s="2"/>
      <c r="DW351" s="2"/>
      <c r="DX351" s="2"/>
      <c r="DY351" s="2"/>
      <c r="DZ351" s="5"/>
      <c r="EA351" s="2"/>
      <c r="EB351" s="2"/>
      <c r="EC351" s="2"/>
      <c r="ED351" s="2"/>
      <c r="EE351" s="2"/>
      <c r="EF351" s="2"/>
      <c r="EG351" s="2"/>
      <c r="EH351" s="2"/>
      <c r="EI351" s="2"/>
      <c r="EJ351" s="2"/>
      <c r="EK351" s="2"/>
      <c r="EL351" s="5"/>
      <c r="EM351" s="2"/>
      <c r="EN351" s="2"/>
      <c r="EO351" s="2"/>
      <c r="EP351" s="2"/>
      <c r="EQ351" s="81"/>
      <c r="ES351" s="796"/>
      <c r="EU351" s="290" t="e">
        <f>SUM(DO351:EK351)+BI351+SUMIF(#REF!,1,AS351:AX351)</f>
        <v>#REF!</v>
      </c>
      <c r="EV351" s="290" t="e">
        <f>SUM(DO351:EK351)+SUMIF(#REF!,1,AS351:AX351)+SUMIF(#REF!,1,BC351:BH351)+IF(IDENT!$R$19="NON",SUM('3-SA'!BA351:BB351),0)+IF(IDENT!$R$20="NON",SUM('3-SA'!CA351:CB351,'3-SA'!DA351:DL351),0)+IF(IDENT!$R$21="NON",SUM('3-SA'!BM351:BZ351),0)</f>
        <v>#REF!</v>
      </c>
    </row>
    <row r="352" spans="1:152" x14ac:dyDescent="0.25">
      <c r="A352" s="46"/>
      <c r="B352" s="263"/>
      <c r="C352" s="263" t="s">
        <v>1034</v>
      </c>
      <c r="D352" s="137">
        <v>7474</v>
      </c>
      <c r="E352" s="288" t="s">
        <v>2159</v>
      </c>
      <c r="F352" s="12"/>
      <c r="G352" s="12"/>
      <c r="H352" s="454"/>
      <c r="I352" s="1"/>
      <c r="J352" s="1"/>
      <c r="K352" s="1"/>
      <c r="L352" s="1"/>
      <c r="M352" s="1"/>
      <c r="N352" s="1"/>
      <c r="O352" s="1"/>
      <c r="P352" s="1"/>
      <c r="Q352" s="1"/>
      <c r="R352" s="1"/>
      <c r="S352" s="1"/>
      <c r="T352" s="1"/>
      <c r="U352" s="1"/>
      <c r="V352" s="1"/>
      <c r="W352" s="1"/>
      <c r="X352" s="1"/>
      <c r="Y352" s="1"/>
      <c r="Z352" s="1"/>
      <c r="AA352" s="1"/>
      <c r="AB352" s="1"/>
      <c r="AC352" s="1"/>
      <c r="AD352" s="2"/>
      <c r="AE352" s="1"/>
      <c r="AF352" s="1"/>
      <c r="AG352" s="1"/>
      <c r="AH352" s="1"/>
      <c r="AI352" s="1"/>
      <c r="AJ352" s="1"/>
      <c r="AK352" s="1"/>
      <c r="AL352" s="1"/>
      <c r="AM352" s="1"/>
      <c r="AN352" s="1"/>
      <c r="AO352" s="1"/>
      <c r="AP352" s="1"/>
      <c r="AQ352" s="1"/>
      <c r="AR352" s="5"/>
      <c r="AS352" s="1"/>
      <c r="AT352" s="5"/>
      <c r="AU352" s="1"/>
      <c r="AV352" s="5"/>
      <c r="AW352" s="2"/>
      <c r="AX352" s="5"/>
      <c r="AY352" s="1"/>
      <c r="AZ352" s="5"/>
      <c r="BA352" s="1"/>
      <c r="BB352" s="5"/>
      <c r="BC352" s="1"/>
      <c r="BD352" s="5"/>
      <c r="BE352" s="1"/>
      <c r="BF352" s="5"/>
      <c r="BG352" s="1"/>
      <c r="BH352" s="5"/>
      <c r="BI352" s="1"/>
      <c r="BJ352" s="5"/>
      <c r="BK352" s="1"/>
      <c r="BL352" s="5"/>
      <c r="BM352" s="1"/>
      <c r="BN352" s="5"/>
      <c r="BO352" s="1"/>
      <c r="BP352" s="5"/>
      <c r="BQ352" s="1"/>
      <c r="BR352" s="5"/>
      <c r="BS352" s="1"/>
      <c r="BT352" s="1"/>
      <c r="BU352" s="1"/>
      <c r="BV352" s="1"/>
      <c r="BW352" s="1"/>
      <c r="BX352" s="1"/>
      <c r="BY352" s="1"/>
      <c r="BZ352" s="5"/>
      <c r="CA352" s="1"/>
      <c r="CB352" s="5"/>
      <c r="CC352" s="1"/>
      <c r="CD352" s="5"/>
      <c r="CE352" s="1"/>
      <c r="CF352" s="5"/>
      <c r="CG352" s="1"/>
      <c r="CH352" s="5"/>
      <c r="CI352" s="1"/>
      <c r="CJ352" s="5"/>
      <c r="CK352" s="2"/>
      <c r="CL352" s="5"/>
      <c r="CM352" s="2"/>
      <c r="CN352" s="5"/>
      <c r="CO352" s="1"/>
      <c r="CP352" s="5"/>
      <c r="CQ352" s="2"/>
      <c r="CR352" s="5"/>
      <c r="CS352" s="1"/>
      <c r="CT352" s="5"/>
      <c r="CU352" s="1"/>
      <c r="CV352" s="5"/>
      <c r="CW352" s="1"/>
      <c r="CX352" s="5"/>
      <c r="CY352" s="2"/>
      <c r="CZ352" s="5"/>
      <c r="DA352" s="1"/>
      <c r="DB352" s="5"/>
      <c r="DC352" s="1"/>
      <c r="DD352" s="5"/>
      <c r="DE352" s="1"/>
      <c r="DF352" s="5"/>
      <c r="DG352" s="27"/>
      <c r="DH352" s="5"/>
      <c r="DI352" s="1"/>
      <c r="DJ352" s="5"/>
      <c r="DK352" s="47"/>
      <c r="DL352" s="5"/>
      <c r="DM352" s="47"/>
      <c r="DN352" s="5"/>
      <c r="DO352" s="1"/>
      <c r="DP352" s="1"/>
      <c r="DQ352" s="1"/>
      <c r="DR352" s="1"/>
      <c r="DS352" s="1"/>
      <c r="DT352" s="5"/>
      <c r="DU352" s="1"/>
      <c r="DV352" s="1"/>
      <c r="DW352" s="1"/>
      <c r="DX352" s="1"/>
      <c r="DY352" s="1"/>
      <c r="DZ352" s="5"/>
      <c r="EA352" s="1"/>
      <c r="EB352" s="1"/>
      <c r="EC352" s="1"/>
      <c r="ED352" s="1"/>
      <c r="EE352" s="1"/>
      <c r="EF352" s="1"/>
      <c r="EG352" s="1"/>
      <c r="EH352" s="1"/>
      <c r="EI352" s="1"/>
      <c r="EJ352" s="1"/>
      <c r="EK352" s="1"/>
      <c r="EL352" s="5"/>
      <c r="EM352" s="1"/>
      <c r="EN352" s="2"/>
      <c r="EO352" s="2"/>
      <c r="EP352" s="2"/>
      <c r="EQ352" s="2"/>
      <c r="ES352" s="796"/>
      <c r="EU352" s="290" t="e">
        <f>SUM(DO352:EK352)+BI352+SUMIF(#REF!,1,AS352:AX352)</f>
        <v>#REF!</v>
      </c>
      <c r="EV352" s="290" t="e">
        <f>SUM(DO352:EK352)+SUMIF(#REF!,1,AS352:AX352)+SUMIF(#REF!,1,BC352:BH352)+IF(IDENT!$R$19="NON",SUM('3-SA'!BA352:BB352),0)+IF(IDENT!$R$20="NON",SUM('3-SA'!CA352:CB352,'3-SA'!DA352:DL352),0)+IF(IDENT!$R$21="NON",SUM('3-SA'!BM352:BZ352),0)</f>
        <v>#REF!</v>
      </c>
    </row>
    <row r="353" spans="1:152" ht="20.399999999999999" x14ac:dyDescent="0.25">
      <c r="A353" s="46"/>
      <c r="B353" s="263"/>
      <c r="C353" s="263" t="s">
        <v>1034</v>
      </c>
      <c r="D353" s="137">
        <v>7475</v>
      </c>
      <c r="E353" s="288" t="s">
        <v>819</v>
      </c>
      <c r="F353" s="12"/>
      <c r="G353" s="12"/>
      <c r="H353" s="454"/>
      <c r="I353" s="1"/>
      <c r="J353" s="1"/>
      <c r="K353" s="1"/>
      <c r="L353" s="1"/>
      <c r="M353" s="1"/>
      <c r="N353" s="1"/>
      <c r="O353" s="1"/>
      <c r="P353" s="1"/>
      <c r="Q353" s="1"/>
      <c r="R353" s="1"/>
      <c r="S353" s="1"/>
      <c r="T353" s="1"/>
      <c r="U353" s="1"/>
      <c r="V353" s="1"/>
      <c r="W353" s="1"/>
      <c r="X353" s="1"/>
      <c r="Y353" s="1"/>
      <c r="Z353" s="1"/>
      <c r="AA353" s="1"/>
      <c r="AB353" s="1"/>
      <c r="AC353" s="1"/>
      <c r="AD353" s="2"/>
      <c r="AE353" s="1"/>
      <c r="AF353" s="1"/>
      <c r="AG353" s="1"/>
      <c r="AH353" s="1"/>
      <c r="AI353" s="1"/>
      <c r="AJ353" s="1"/>
      <c r="AK353" s="1"/>
      <c r="AL353" s="1"/>
      <c r="AM353" s="1"/>
      <c r="AN353" s="1"/>
      <c r="AO353" s="1"/>
      <c r="AP353" s="1"/>
      <c r="AQ353" s="1"/>
      <c r="AR353" s="5"/>
      <c r="AS353" s="1"/>
      <c r="AT353" s="5"/>
      <c r="AU353" s="1"/>
      <c r="AV353" s="5"/>
      <c r="AW353" s="2"/>
      <c r="AX353" s="5"/>
      <c r="AY353" s="1"/>
      <c r="AZ353" s="5"/>
      <c r="BA353" s="1"/>
      <c r="BB353" s="5"/>
      <c r="BC353" s="1"/>
      <c r="BD353" s="5"/>
      <c r="BE353" s="1"/>
      <c r="BF353" s="5"/>
      <c r="BG353" s="1"/>
      <c r="BH353" s="5"/>
      <c r="BI353" s="1"/>
      <c r="BJ353" s="5"/>
      <c r="BK353" s="1"/>
      <c r="BL353" s="5"/>
      <c r="BM353" s="1"/>
      <c r="BN353" s="5"/>
      <c r="BO353" s="1"/>
      <c r="BP353" s="5"/>
      <c r="BQ353" s="1"/>
      <c r="BR353" s="5"/>
      <c r="BS353" s="1"/>
      <c r="BT353" s="1"/>
      <c r="BU353" s="1"/>
      <c r="BV353" s="1"/>
      <c r="BW353" s="1"/>
      <c r="BX353" s="1"/>
      <c r="BY353" s="1"/>
      <c r="BZ353" s="5"/>
      <c r="CA353" s="1"/>
      <c r="CB353" s="5"/>
      <c r="CC353" s="1"/>
      <c r="CD353" s="5"/>
      <c r="CE353" s="1"/>
      <c r="CF353" s="5"/>
      <c r="CG353" s="1"/>
      <c r="CH353" s="5"/>
      <c r="CI353" s="1"/>
      <c r="CJ353" s="5"/>
      <c r="CK353" s="2"/>
      <c r="CL353" s="5"/>
      <c r="CM353" s="2"/>
      <c r="CN353" s="5"/>
      <c r="CO353" s="1"/>
      <c r="CP353" s="5"/>
      <c r="CQ353" s="2"/>
      <c r="CR353" s="5"/>
      <c r="CS353" s="1"/>
      <c r="CT353" s="5"/>
      <c r="CU353" s="1"/>
      <c r="CV353" s="5"/>
      <c r="CW353" s="1"/>
      <c r="CX353" s="5"/>
      <c r="CY353" s="2"/>
      <c r="CZ353" s="5"/>
      <c r="DA353" s="1"/>
      <c r="DB353" s="5"/>
      <c r="DC353" s="1"/>
      <c r="DD353" s="5"/>
      <c r="DE353" s="1"/>
      <c r="DF353" s="5"/>
      <c r="DG353" s="27"/>
      <c r="DH353" s="5"/>
      <c r="DI353" s="1"/>
      <c r="DJ353" s="5"/>
      <c r="DK353" s="47"/>
      <c r="DL353" s="5"/>
      <c r="DM353" s="47"/>
      <c r="DN353" s="5"/>
      <c r="DO353" s="1"/>
      <c r="DP353" s="1"/>
      <c r="DQ353" s="1"/>
      <c r="DR353" s="1"/>
      <c r="DS353" s="1"/>
      <c r="DT353" s="5"/>
      <c r="DU353" s="1"/>
      <c r="DV353" s="1"/>
      <c r="DW353" s="1"/>
      <c r="DX353" s="1"/>
      <c r="DY353" s="1"/>
      <c r="DZ353" s="5"/>
      <c r="EA353" s="1"/>
      <c r="EB353" s="1"/>
      <c r="EC353" s="1"/>
      <c r="ED353" s="1"/>
      <c r="EE353" s="1"/>
      <c r="EF353" s="1"/>
      <c r="EG353" s="1"/>
      <c r="EH353" s="1"/>
      <c r="EI353" s="1"/>
      <c r="EJ353" s="1"/>
      <c r="EK353" s="1"/>
      <c r="EL353" s="5"/>
      <c r="EM353" s="1"/>
      <c r="EN353" s="1"/>
      <c r="EO353" s="2"/>
      <c r="EP353" s="2"/>
      <c r="EQ353" s="2"/>
      <c r="ES353" s="796"/>
      <c r="EU353" s="290" t="e">
        <f>SUM(DO353:EK353)+BI353+SUMIF(#REF!,1,AS353:AX353)</f>
        <v>#REF!</v>
      </c>
      <c r="EV353" s="290" t="e">
        <f>SUM(DO353:EK353)+SUMIF(#REF!,1,AS353:AX353)+SUMIF(#REF!,1,BC353:BH353)+IF(IDENT!$R$19="NON",SUM('3-SA'!BA353:BB353),0)+IF(IDENT!$R$20="NON",SUM('3-SA'!CA353:CB353,'3-SA'!DA353:DL353),0)+IF(IDENT!$R$21="NON",SUM('3-SA'!BM353:BZ353),0)</f>
        <v>#REF!</v>
      </c>
    </row>
    <row r="354" spans="1:152" x14ac:dyDescent="0.25">
      <c r="A354" s="46"/>
      <c r="B354" s="263"/>
      <c r="C354" s="263" t="s">
        <v>1034</v>
      </c>
      <c r="D354" s="137">
        <v>7476</v>
      </c>
      <c r="E354" s="288" t="s">
        <v>2351</v>
      </c>
      <c r="F354" s="12"/>
      <c r="G354" s="12"/>
      <c r="H354" s="454"/>
      <c r="I354" s="1"/>
      <c r="J354" s="1"/>
      <c r="K354" s="1"/>
      <c r="L354" s="1"/>
      <c r="M354" s="1"/>
      <c r="N354" s="1"/>
      <c r="O354" s="1"/>
      <c r="P354" s="1"/>
      <c r="Q354" s="1"/>
      <c r="R354" s="1"/>
      <c r="S354" s="1"/>
      <c r="T354" s="1"/>
      <c r="U354" s="1"/>
      <c r="V354" s="1"/>
      <c r="W354" s="1"/>
      <c r="X354" s="1"/>
      <c r="Y354" s="1"/>
      <c r="Z354" s="1"/>
      <c r="AA354" s="1"/>
      <c r="AB354" s="1"/>
      <c r="AC354" s="1"/>
      <c r="AD354" s="2"/>
      <c r="AE354" s="1"/>
      <c r="AF354" s="1"/>
      <c r="AG354" s="1"/>
      <c r="AH354" s="1"/>
      <c r="AI354" s="1"/>
      <c r="AJ354" s="1"/>
      <c r="AK354" s="1"/>
      <c r="AL354" s="1"/>
      <c r="AM354" s="1"/>
      <c r="AN354" s="1"/>
      <c r="AO354" s="1"/>
      <c r="AP354" s="1"/>
      <c r="AQ354" s="1"/>
      <c r="AR354" s="5"/>
      <c r="AS354" s="1"/>
      <c r="AT354" s="5"/>
      <c r="AU354" s="1"/>
      <c r="AV354" s="5"/>
      <c r="AW354" s="2"/>
      <c r="AX354" s="5"/>
      <c r="AY354" s="1"/>
      <c r="AZ354" s="5"/>
      <c r="BA354" s="1"/>
      <c r="BB354" s="5"/>
      <c r="BC354" s="1"/>
      <c r="BD354" s="5"/>
      <c r="BE354" s="1"/>
      <c r="BF354" s="5"/>
      <c r="BG354" s="1"/>
      <c r="BH354" s="5"/>
      <c r="BI354" s="1"/>
      <c r="BJ354" s="5"/>
      <c r="BK354" s="1"/>
      <c r="BL354" s="5"/>
      <c r="BM354" s="1"/>
      <c r="BN354" s="5"/>
      <c r="BO354" s="1"/>
      <c r="BP354" s="5"/>
      <c r="BQ354" s="1"/>
      <c r="BR354" s="5"/>
      <c r="BS354" s="1"/>
      <c r="BT354" s="1"/>
      <c r="BU354" s="1"/>
      <c r="BV354" s="1"/>
      <c r="BW354" s="1"/>
      <c r="BX354" s="1"/>
      <c r="BY354" s="1"/>
      <c r="BZ354" s="5"/>
      <c r="CA354" s="1"/>
      <c r="CB354" s="5"/>
      <c r="CC354" s="1"/>
      <c r="CD354" s="5"/>
      <c r="CE354" s="1"/>
      <c r="CF354" s="5"/>
      <c r="CG354" s="1"/>
      <c r="CH354" s="5"/>
      <c r="CI354" s="1"/>
      <c r="CJ354" s="5"/>
      <c r="CK354" s="2"/>
      <c r="CL354" s="5"/>
      <c r="CM354" s="2"/>
      <c r="CN354" s="5"/>
      <c r="CO354" s="1"/>
      <c r="CP354" s="5"/>
      <c r="CQ354" s="2"/>
      <c r="CR354" s="5"/>
      <c r="CS354" s="1"/>
      <c r="CT354" s="5"/>
      <c r="CU354" s="1"/>
      <c r="CV354" s="5"/>
      <c r="CW354" s="1"/>
      <c r="CX354" s="5"/>
      <c r="CY354" s="2"/>
      <c r="CZ354" s="5"/>
      <c r="DA354" s="1"/>
      <c r="DB354" s="5"/>
      <c r="DC354" s="1"/>
      <c r="DD354" s="5"/>
      <c r="DE354" s="1"/>
      <c r="DF354" s="5"/>
      <c r="DG354" s="27"/>
      <c r="DH354" s="5"/>
      <c r="DI354" s="1"/>
      <c r="DJ354" s="5"/>
      <c r="DK354" s="47"/>
      <c r="DL354" s="5"/>
      <c r="DM354" s="47"/>
      <c r="DN354" s="5"/>
      <c r="DO354" s="1"/>
      <c r="DP354" s="1"/>
      <c r="DQ354" s="1"/>
      <c r="DR354" s="1"/>
      <c r="DS354" s="1"/>
      <c r="DT354" s="5"/>
      <c r="DU354" s="1"/>
      <c r="DV354" s="1"/>
      <c r="DW354" s="1"/>
      <c r="DX354" s="1"/>
      <c r="DY354" s="1"/>
      <c r="DZ354" s="5"/>
      <c r="EA354" s="1"/>
      <c r="EB354" s="1"/>
      <c r="EC354" s="1"/>
      <c r="ED354" s="1"/>
      <c r="EE354" s="1"/>
      <c r="EF354" s="1"/>
      <c r="EG354" s="1"/>
      <c r="EH354" s="1"/>
      <c r="EI354" s="1"/>
      <c r="EJ354" s="1"/>
      <c r="EK354" s="1"/>
      <c r="EL354" s="5"/>
      <c r="EM354" s="1"/>
      <c r="EN354" s="2"/>
      <c r="EO354" s="2"/>
      <c r="EP354" s="2"/>
      <c r="EQ354" s="2"/>
      <c r="ES354" s="796"/>
      <c r="EU354" s="290" t="e">
        <f>SUM(DO354:EK354)+BI354+SUMIF(#REF!,1,AS354:AX354)</f>
        <v>#REF!</v>
      </c>
      <c r="EV354" s="290" t="e">
        <f>SUM(DO354:EK354)+SUMIF(#REF!,1,AS354:AX354)+SUMIF(#REF!,1,BC354:BH354)+IF(IDENT!$R$19="NON",SUM('3-SA'!BA354:BB354),0)+IF(IDENT!$R$20="NON",SUM('3-SA'!CA354:CB354,'3-SA'!DA354:DL354),0)+IF(IDENT!$R$21="NON",SUM('3-SA'!BM354:BZ354),0)</f>
        <v>#REF!</v>
      </c>
    </row>
    <row r="355" spans="1:152" x14ac:dyDescent="0.25">
      <c r="A355" s="46"/>
      <c r="B355" s="263"/>
      <c r="C355" s="263" t="s">
        <v>1034</v>
      </c>
      <c r="D355" s="508">
        <v>7477</v>
      </c>
      <c r="E355" s="288" t="s">
        <v>1038</v>
      </c>
      <c r="F355" s="12"/>
      <c r="G355" s="12"/>
      <c r="H355" s="454"/>
      <c r="I355" s="1"/>
      <c r="J355" s="1"/>
      <c r="K355" s="1"/>
      <c r="L355" s="1"/>
      <c r="M355" s="1"/>
      <c r="N355" s="1"/>
      <c r="O355" s="1"/>
      <c r="P355" s="1"/>
      <c r="Q355" s="1"/>
      <c r="R355" s="1"/>
      <c r="S355" s="1"/>
      <c r="T355" s="1"/>
      <c r="U355" s="1"/>
      <c r="V355" s="1"/>
      <c r="W355" s="1"/>
      <c r="X355" s="1"/>
      <c r="Y355" s="1"/>
      <c r="Z355" s="1"/>
      <c r="AA355" s="1"/>
      <c r="AB355" s="1"/>
      <c r="AC355" s="1"/>
      <c r="AD355" s="2"/>
      <c r="AE355" s="1"/>
      <c r="AF355" s="1"/>
      <c r="AG355" s="1"/>
      <c r="AH355" s="1"/>
      <c r="AI355" s="1"/>
      <c r="AJ355" s="1"/>
      <c r="AK355" s="1"/>
      <c r="AL355" s="1"/>
      <c r="AM355" s="1"/>
      <c r="AN355" s="1"/>
      <c r="AO355" s="1"/>
      <c r="AP355" s="1"/>
      <c r="AQ355" s="1"/>
      <c r="AR355" s="5"/>
      <c r="AS355" s="1"/>
      <c r="AT355" s="5"/>
      <c r="AU355" s="1"/>
      <c r="AV355" s="5"/>
      <c r="AW355" s="2"/>
      <c r="AX355" s="5"/>
      <c r="AY355" s="1"/>
      <c r="AZ355" s="5"/>
      <c r="BA355" s="1"/>
      <c r="BB355" s="5"/>
      <c r="BC355" s="1"/>
      <c r="BD355" s="5"/>
      <c r="BE355" s="1"/>
      <c r="BF355" s="5"/>
      <c r="BG355" s="1"/>
      <c r="BH355" s="5"/>
      <c r="BI355" s="1"/>
      <c r="BJ355" s="5"/>
      <c r="BK355" s="1"/>
      <c r="BL355" s="5"/>
      <c r="BM355" s="2"/>
      <c r="BN355" s="5"/>
      <c r="BO355" s="2"/>
      <c r="BP355" s="5"/>
      <c r="BQ355" s="2"/>
      <c r="BR355" s="5"/>
      <c r="BS355" s="2"/>
      <c r="BT355" s="2"/>
      <c r="BU355" s="2"/>
      <c r="BV355" s="2"/>
      <c r="BW355" s="2"/>
      <c r="BX355" s="2"/>
      <c r="BY355" s="2"/>
      <c r="BZ355" s="5"/>
      <c r="CA355" s="1"/>
      <c r="CB355" s="5"/>
      <c r="CC355" s="1"/>
      <c r="CD355" s="5"/>
      <c r="CE355" s="1"/>
      <c r="CF355" s="5"/>
      <c r="CG355" s="1"/>
      <c r="CH355" s="5"/>
      <c r="CI355" s="1"/>
      <c r="CJ355" s="5"/>
      <c r="CK355" s="2"/>
      <c r="CL355" s="5"/>
      <c r="CM355" s="2"/>
      <c r="CN355" s="5"/>
      <c r="CO355" s="1"/>
      <c r="CP355" s="5"/>
      <c r="CQ355" s="2"/>
      <c r="CR355" s="5"/>
      <c r="CS355" s="1"/>
      <c r="CT355" s="5"/>
      <c r="CU355" s="1"/>
      <c r="CV355" s="5"/>
      <c r="CW355" s="1"/>
      <c r="CX355" s="5"/>
      <c r="CY355" s="2"/>
      <c r="CZ355" s="5"/>
      <c r="DA355" s="1"/>
      <c r="DB355" s="5"/>
      <c r="DC355" s="1"/>
      <c r="DD355" s="5"/>
      <c r="DE355" s="1"/>
      <c r="DF355" s="5"/>
      <c r="DG355" s="27"/>
      <c r="DH355" s="5"/>
      <c r="DI355" s="1"/>
      <c r="DJ355" s="5"/>
      <c r="DK355" s="47"/>
      <c r="DL355" s="5"/>
      <c r="DM355" s="47"/>
      <c r="DN355" s="5"/>
      <c r="DO355" s="1"/>
      <c r="DP355" s="1"/>
      <c r="DQ355" s="1"/>
      <c r="DR355" s="1"/>
      <c r="DS355" s="1"/>
      <c r="DT355" s="5"/>
      <c r="DU355" s="1"/>
      <c r="DV355" s="1"/>
      <c r="DW355" s="1"/>
      <c r="DX355" s="35"/>
      <c r="DY355" s="1"/>
      <c r="DZ355" s="5"/>
      <c r="EA355" s="1"/>
      <c r="EB355" s="1"/>
      <c r="EC355" s="1"/>
      <c r="ED355" s="1"/>
      <c r="EE355" s="1"/>
      <c r="EF355" s="1"/>
      <c r="EG355" s="1"/>
      <c r="EH355" s="1"/>
      <c r="EI355" s="1"/>
      <c r="EJ355" s="1"/>
      <c r="EK355" s="1"/>
      <c r="EL355" s="5"/>
      <c r="EM355" s="1"/>
      <c r="EN355" s="1"/>
      <c r="EO355" s="2"/>
      <c r="EP355" s="2"/>
      <c r="EQ355" s="2"/>
      <c r="ES355" s="796"/>
      <c r="EU355" s="290" t="e">
        <f>SUM(DO355:EK355)+BI355+SUMIF(#REF!,1,AS355:AX355)</f>
        <v>#REF!</v>
      </c>
      <c r="EV355" s="290" t="e">
        <f>SUM(DO355:EK355)+SUMIF(#REF!,1,AS355:AX355)+SUMIF(#REF!,1,BC355:BH355)+IF(IDENT!$R$19="NON",SUM('3-SA'!BA355:BB355),0)+IF(IDENT!$R$20="NON",SUM('3-SA'!CA355:CB355,'3-SA'!DA355:DL355),0)+IF(IDENT!$R$21="NON",SUM('3-SA'!BM355:BZ355),0)</f>
        <v>#REF!</v>
      </c>
    </row>
    <row r="356" spans="1:152" x14ac:dyDescent="0.25">
      <c r="A356" s="46"/>
      <c r="B356" s="263"/>
      <c r="C356" s="263" t="s">
        <v>1034</v>
      </c>
      <c r="D356" s="508">
        <v>7481</v>
      </c>
      <c r="E356" s="288" t="s">
        <v>1812</v>
      </c>
      <c r="F356" s="12"/>
      <c r="G356" s="12"/>
      <c r="H356" s="454"/>
      <c r="I356" s="1"/>
      <c r="J356" s="1"/>
      <c r="K356" s="1"/>
      <c r="L356" s="1"/>
      <c r="M356" s="1"/>
      <c r="N356" s="1"/>
      <c r="O356" s="1"/>
      <c r="P356" s="1"/>
      <c r="Q356" s="1"/>
      <c r="R356" s="1"/>
      <c r="S356" s="1"/>
      <c r="T356" s="1"/>
      <c r="U356" s="1"/>
      <c r="V356" s="1"/>
      <c r="W356" s="1"/>
      <c r="X356" s="1"/>
      <c r="Y356" s="1"/>
      <c r="Z356" s="1"/>
      <c r="AA356" s="1"/>
      <c r="AB356" s="1"/>
      <c r="AC356" s="1"/>
      <c r="AD356" s="2"/>
      <c r="AE356" s="1"/>
      <c r="AF356" s="1"/>
      <c r="AG356" s="1"/>
      <c r="AH356" s="1"/>
      <c r="AI356" s="1"/>
      <c r="AJ356" s="1"/>
      <c r="AK356" s="1"/>
      <c r="AL356" s="1"/>
      <c r="AM356" s="1"/>
      <c r="AN356" s="1"/>
      <c r="AO356" s="1"/>
      <c r="AP356" s="1"/>
      <c r="AQ356" s="1"/>
      <c r="AR356" s="5"/>
      <c r="AS356" s="1"/>
      <c r="AT356" s="5"/>
      <c r="AU356" s="1"/>
      <c r="AV356" s="5"/>
      <c r="AW356" s="2"/>
      <c r="AX356" s="5"/>
      <c r="AY356" s="1"/>
      <c r="AZ356" s="5"/>
      <c r="BA356" s="1"/>
      <c r="BB356" s="5"/>
      <c r="BC356" s="1"/>
      <c r="BD356" s="5"/>
      <c r="BE356" s="1"/>
      <c r="BF356" s="5"/>
      <c r="BG356" s="1"/>
      <c r="BH356" s="5"/>
      <c r="BI356" s="1"/>
      <c r="BJ356" s="5"/>
      <c r="BK356" s="1"/>
      <c r="BL356" s="5"/>
      <c r="BM356" s="1"/>
      <c r="BN356" s="5"/>
      <c r="BO356" s="1"/>
      <c r="BP356" s="5"/>
      <c r="BQ356" s="1"/>
      <c r="BR356" s="5"/>
      <c r="BS356" s="1"/>
      <c r="BT356" s="1"/>
      <c r="BU356" s="1"/>
      <c r="BV356" s="1"/>
      <c r="BW356" s="1"/>
      <c r="BX356" s="1"/>
      <c r="BY356" s="1"/>
      <c r="BZ356" s="5"/>
      <c r="CA356" s="1"/>
      <c r="CB356" s="5"/>
      <c r="CC356" s="1"/>
      <c r="CD356" s="5"/>
      <c r="CE356" s="1"/>
      <c r="CF356" s="5"/>
      <c r="CG356" s="1"/>
      <c r="CH356" s="5"/>
      <c r="CI356" s="1"/>
      <c r="CJ356" s="5"/>
      <c r="CK356" s="2"/>
      <c r="CL356" s="5"/>
      <c r="CM356" s="2"/>
      <c r="CN356" s="5"/>
      <c r="CO356" s="1"/>
      <c r="CP356" s="5"/>
      <c r="CQ356" s="2"/>
      <c r="CR356" s="5"/>
      <c r="CS356" s="1"/>
      <c r="CT356" s="5"/>
      <c r="CU356" s="1"/>
      <c r="CV356" s="5"/>
      <c r="CW356" s="1"/>
      <c r="CX356" s="5"/>
      <c r="CY356" s="2"/>
      <c r="CZ356" s="5"/>
      <c r="DA356" s="1"/>
      <c r="DB356" s="5"/>
      <c r="DC356" s="1"/>
      <c r="DD356" s="5"/>
      <c r="DE356" s="1"/>
      <c r="DF356" s="5"/>
      <c r="DG356" s="27"/>
      <c r="DH356" s="5"/>
      <c r="DI356" s="1"/>
      <c r="DJ356" s="5"/>
      <c r="DK356" s="47"/>
      <c r="DL356" s="5"/>
      <c r="DM356" s="47"/>
      <c r="DN356" s="5"/>
      <c r="DO356" s="1"/>
      <c r="DP356" s="1"/>
      <c r="DQ356" s="1"/>
      <c r="DR356" s="1"/>
      <c r="DS356" s="1"/>
      <c r="DT356" s="5"/>
      <c r="DU356" s="1"/>
      <c r="DV356" s="1"/>
      <c r="DW356" s="1"/>
      <c r="DX356" s="1"/>
      <c r="DY356" s="1"/>
      <c r="DZ356" s="5"/>
      <c r="EA356" s="1"/>
      <c r="EB356" s="1"/>
      <c r="EC356" s="1"/>
      <c r="ED356" s="1"/>
      <c r="EE356" s="1"/>
      <c r="EF356" s="1"/>
      <c r="EG356" s="1"/>
      <c r="EH356" s="1"/>
      <c r="EI356" s="1"/>
      <c r="EJ356" s="1"/>
      <c r="EK356" s="1"/>
      <c r="EL356" s="5"/>
      <c r="EM356" s="1"/>
      <c r="EN356" s="1"/>
      <c r="EO356" s="2"/>
      <c r="EP356" s="2"/>
      <c r="EQ356" s="2"/>
      <c r="ES356" s="796"/>
      <c r="EU356" s="290" t="e">
        <f>SUM(DO356:EK356)+BI356+SUMIF(#REF!,1,AS356:AX356)</f>
        <v>#REF!</v>
      </c>
      <c r="EV356" s="290" t="e">
        <f>SUM(DO356:EK356)+SUMIF(#REF!,1,AS356:AX356)+SUMIF(#REF!,1,BC356:BH356)+IF(IDENT!$R$19="NON",SUM('3-SA'!BA356:BB356),0)+IF(IDENT!$R$20="NON",SUM('3-SA'!CA356:CB356,'3-SA'!DA356:DL356),0)+IF(IDENT!$R$21="NON",SUM('3-SA'!BM356:BZ356),0)</f>
        <v>#REF!</v>
      </c>
    </row>
    <row r="357" spans="1:152" x14ac:dyDescent="0.25">
      <c r="A357" s="46">
        <v>0</v>
      </c>
      <c r="B357" s="263"/>
      <c r="C357" s="263" t="s">
        <v>1034</v>
      </c>
      <c r="D357" s="387">
        <v>7483</v>
      </c>
      <c r="E357" s="388" t="s">
        <v>335</v>
      </c>
      <c r="F357" s="12"/>
      <c r="G357" s="12"/>
      <c r="H357" s="454"/>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5"/>
      <c r="AS357" s="2"/>
      <c r="AT357" s="5"/>
      <c r="AU357" s="2"/>
      <c r="AV357" s="5"/>
      <c r="AW357" s="2"/>
      <c r="AX357" s="5"/>
      <c r="AY357" s="2"/>
      <c r="AZ357" s="5"/>
      <c r="BA357" s="2"/>
      <c r="BB357" s="5"/>
      <c r="BC357" s="2"/>
      <c r="BD357" s="5"/>
      <c r="BE357" s="2"/>
      <c r="BF357" s="5"/>
      <c r="BG357" s="2"/>
      <c r="BH357" s="5"/>
      <c r="BI357" s="2"/>
      <c r="BJ357" s="5"/>
      <c r="BK357" s="2"/>
      <c r="BL357" s="5"/>
      <c r="BM357" s="2"/>
      <c r="BN357" s="5"/>
      <c r="BO357" s="2"/>
      <c r="BP357" s="5"/>
      <c r="BQ357" s="2"/>
      <c r="BR357" s="5"/>
      <c r="BS357" s="2"/>
      <c r="BT357" s="2"/>
      <c r="BU357" s="2"/>
      <c r="BV357" s="2"/>
      <c r="BW357" s="2"/>
      <c r="BX357" s="2"/>
      <c r="BY357" s="2"/>
      <c r="BZ357" s="5"/>
      <c r="CA357" s="2"/>
      <c r="CB357" s="5"/>
      <c r="CC357" s="2"/>
      <c r="CD357" s="5"/>
      <c r="CE357" s="2"/>
      <c r="CF357" s="5"/>
      <c r="CG357" s="2"/>
      <c r="CH357" s="5"/>
      <c r="CI357" s="2"/>
      <c r="CJ357" s="5"/>
      <c r="CK357" s="2"/>
      <c r="CL357" s="5"/>
      <c r="CM357" s="2"/>
      <c r="CN357" s="5"/>
      <c r="CO357" s="2"/>
      <c r="CP357" s="5"/>
      <c r="CQ357" s="2"/>
      <c r="CR357" s="5"/>
      <c r="CS357" s="2"/>
      <c r="CT357" s="5"/>
      <c r="CU357" s="2"/>
      <c r="CV357" s="5"/>
      <c r="CW357" s="2"/>
      <c r="CX357" s="5"/>
      <c r="CY357" s="2"/>
      <c r="CZ357" s="5"/>
      <c r="DA357" s="2"/>
      <c r="DB357" s="5"/>
      <c r="DC357" s="2"/>
      <c r="DD357" s="5"/>
      <c r="DE357" s="2"/>
      <c r="DF357" s="5"/>
      <c r="DG357" s="21"/>
      <c r="DH357" s="5"/>
      <c r="DI357" s="2"/>
      <c r="DJ357" s="5"/>
      <c r="DK357" s="35"/>
      <c r="DL357" s="5"/>
      <c r="DM357" s="35"/>
      <c r="DN357" s="5"/>
      <c r="DO357" s="2"/>
      <c r="DP357" s="2"/>
      <c r="DQ357" s="2"/>
      <c r="DR357" s="2"/>
      <c r="DS357" s="2"/>
      <c r="DT357" s="5"/>
      <c r="DU357" s="2"/>
      <c r="DV357" s="2"/>
      <c r="DW357" s="2"/>
      <c r="DX357" s="2"/>
      <c r="DY357" s="2"/>
      <c r="DZ357" s="5"/>
      <c r="EA357" s="2"/>
      <c r="EB357" s="2"/>
      <c r="EC357" s="2"/>
      <c r="ED357" s="2"/>
      <c r="EE357" s="2"/>
      <c r="EF357" s="2"/>
      <c r="EG357" s="2"/>
      <c r="EH357" s="2"/>
      <c r="EI357" s="2"/>
      <c r="EJ357" s="2"/>
      <c r="EK357" s="2"/>
      <c r="EL357" s="5"/>
      <c r="EM357" s="2"/>
      <c r="EN357" s="2"/>
      <c r="EO357" s="2"/>
      <c r="EP357" s="2"/>
      <c r="EQ357" s="81"/>
      <c r="ES357" s="796"/>
      <c r="EU357" s="290" t="e">
        <f>SUM(DO357:EK357)+BI357+SUMIF(#REF!,1,AS357:AX357)</f>
        <v>#REF!</v>
      </c>
      <c r="EV357" s="290" t="e">
        <f>SUM(DO357:EK357)+SUMIF(#REF!,1,AS357:AX357)+SUMIF(#REF!,1,BC357:BH357)+IF(IDENT!$R$19="NON",SUM('3-SA'!BA357:BB357),0)+IF(IDENT!$R$20="NON",SUM('3-SA'!CA357:CB357,'3-SA'!DA357:DL357),0)+IF(IDENT!$R$21="NON",SUM('3-SA'!BM357:BZ357),0)</f>
        <v>#REF!</v>
      </c>
    </row>
    <row r="358" spans="1:152" x14ac:dyDescent="0.25">
      <c r="A358" s="46"/>
      <c r="B358" s="263"/>
      <c r="C358" s="263" t="s">
        <v>1034</v>
      </c>
      <c r="D358" s="137">
        <v>7484</v>
      </c>
      <c r="E358" s="288" t="s">
        <v>2516</v>
      </c>
      <c r="F358" s="12"/>
      <c r="G358" s="12"/>
      <c r="H358" s="454"/>
      <c r="I358" s="1"/>
      <c r="J358" s="1"/>
      <c r="K358" s="1"/>
      <c r="L358" s="1"/>
      <c r="M358" s="1"/>
      <c r="N358" s="1"/>
      <c r="O358" s="1"/>
      <c r="P358" s="1"/>
      <c r="Q358" s="1"/>
      <c r="R358" s="1"/>
      <c r="S358" s="1"/>
      <c r="T358" s="1"/>
      <c r="U358" s="1"/>
      <c r="V358" s="1"/>
      <c r="W358" s="1"/>
      <c r="X358" s="1"/>
      <c r="Y358" s="1"/>
      <c r="Z358" s="1"/>
      <c r="AA358" s="1"/>
      <c r="AB358" s="1"/>
      <c r="AC358" s="1"/>
      <c r="AD358" s="2"/>
      <c r="AE358" s="1"/>
      <c r="AF358" s="1"/>
      <c r="AG358" s="1"/>
      <c r="AH358" s="1"/>
      <c r="AI358" s="1"/>
      <c r="AJ358" s="1"/>
      <c r="AK358" s="1"/>
      <c r="AL358" s="1"/>
      <c r="AM358" s="1"/>
      <c r="AN358" s="1"/>
      <c r="AO358" s="1"/>
      <c r="AP358" s="1"/>
      <c r="AQ358" s="1"/>
      <c r="AR358" s="5"/>
      <c r="AS358" s="1"/>
      <c r="AT358" s="5"/>
      <c r="AU358" s="1"/>
      <c r="AV358" s="5"/>
      <c r="AW358" s="2"/>
      <c r="AX358" s="5"/>
      <c r="AY358" s="1"/>
      <c r="AZ358" s="5"/>
      <c r="BA358" s="1"/>
      <c r="BB358" s="5"/>
      <c r="BC358" s="1"/>
      <c r="BD358" s="5"/>
      <c r="BE358" s="1"/>
      <c r="BF358" s="5"/>
      <c r="BG358" s="1"/>
      <c r="BH358" s="5"/>
      <c r="BI358" s="1"/>
      <c r="BJ358" s="5"/>
      <c r="BK358" s="1"/>
      <c r="BL358" s="5"/>
      <c r="BM358" s="1"/>
      <c r="BN358" s="5"/>
      <c r="BO358" s="1"/>
      <c r="BP358" s="5"/>
      <c r="BQ358" s="1"/>
      <c r="BR358" s="5"/>
      <c r="BS358" s="1"/>
      <c r="BT358" s="1"/>
      <c r="BU358" s="1"/>
      <c r="BV358" s="1"/>
      <c r="BW358" s="1"/>
      <c r="BX358" s="1"/>
      <c r="BY358" s="1"/>
      <c r="BZ358" s="5"/>
      <c r="CA358" s="1"/>
      <c r="CB358" s="5"/>
      <c r="CC358" s="1"/>
      <c r="CD358" s="5"/>
      <c r="CE358" s="1"/>
      <c r="CF358" s="5"/>
      <c r="CG358" s="1"/>
      <c r="CH358" s="5"/>
      <c r="CI358" s="1"/>
      <c r="CJ358" s="5"/>
      <c r="CK358" s="2"/>
      <c r="CL358" s="5"/>
      <c r="CM358" s="2"/>
      <c r="CN358" s="5"/>
      <c r="CO358" s="1"/>
      <c r="CP358" s="5"/>
      <c r="CQ358" s="2"/>
      <c r="CR358" s="5"/>
      <c r="CS358" s="1"/>
      <c r="CT358" s="5"/>
      <c r="CU358" s="1"/>
      <c r="CV358" s="5"/>
      <c r="CW358" s="1"/>
      <c r="CX358" s="5"/>
      <c r="CY358" s="2"/>
      <c r="CZ358" s="5"/>
      <c r="DA358" s="1"/>
      <c r="DB358" s="5"/>
      <c r="DC358" s="1"/>
      <c r="DD358" s="5"/>
      <c r="DE358" s="1"/>
      <c r="DF358" s="5"/>
      <c r="DG358" s="27"/>
      <c r="DH358" s="5"/>
      <c r="DI358" s="1"/>
      <c r="DJ358" s="5"/>
      <c r="DK358" s="47"/>
      <c r="DL358" s="5"/>
      <c r="DM358" s="47"/>
      <c r="DN358" s="5"/>
      <c r="DO358" s="1"/>
      <c r="DP358" s="1"/>
      <c r="DQ358" s="1"/>
      <c r="DR358" s="1"/>
      <c r="DS358" s="1"/>
      <c r="DT358" s="5"/>
      <c r="DU358" s="1"/>
      <c r="DV358" s="1"/>
      <c r="DW358" s="1"/>
      <c r="DX358" s="1"/>
      <c r="DY358" s="1"/>
      <c r="DZ358" s="5"/>
      <c r="EA358" s="1"/>
      <c r="EB358" s="1"/>
      <c r="EC358" s="1"/>
      <c r="ED358" s="1"/>
      <c r="EE358" s="1"/>
      <c r="EF358" s="1"/>
      <c r="EG358" s="1"/>
      <c r="EH358" s="1"/>
      <c r="EI358" s="1"/>
      <c r="EJ358" s="1"/>
      <c r="EK358" s="1"/>
      <c r="EL358" s="5"/>
      <c r="EM358" s="1"/>
      <c r="EN358" s="2"/>
      <c r="EO358" s="2"/>
      <c r="EP358" s="2"/>
      <c r="EQ358" s="2"/>
      <c r="ES358" s="796"/>
      <c r="EU358" s="290" t="e">
        <f>SUM(DO358:EK358)+BI358+SUMIF(#REF!,1,AS358:AX358)</f>
        <v>#REF!</v>
      </c>
      <c r="EV358" s="290" t="e">
        <f>SUM(DO358:EK358)+SUMIF(#REF!,1,AS358:AX358)+SUMIF(#REF!,1,BC358:BH358)+IF(IDENT!$R$19="NON",SUM('3-SA'!BA358:BB358),0)+IF(IDENT!$R$20="NON",SUM('3-SA'!CA358:CB358,'3-SA'!DA358:DL358),0)+IF(IDENT!$R$21="NON",SUM('3-SA'!BM358:BZ358),0)</f>
        <v>#REF!</v>
      </c>
    </row>
    <row r="359" spans="1:152" x14ac:dyDescent="0.25">
      <c r="A359" s="46"/>
      <c r="B359" s="263"/>
      <c r="C359" s="263" t="s">
        <v>1034</v>
      </c>
      <c r="D359" s="170">
        <v>7485</v>
      </c>
      <c r="E359" s="288" t="s">
        <v>2015</v>
      </c>
      <c r="F359" s="12"/>
      <c r="G359" s="12"/>
      <c r="H359" s="454"/>
      <c r="I359" s="1"/>
      <c r="J359" s="1"/>
      <c r="K359" s="1"/>
      <c r="L359" s="1"/>
      <c r="M359" s="1"/>
      <c r="N359" s="1"/>
      <c r="O359" s="1"/>
      <c r="P359" s="1"/>
      <c r="Q359" s="1"/>
      <c r="R359" s="1"/>
      <c r="S359" s="1"/>
      <c r="T359" s="1"/>
      <c r="U359" s="1"/>
      <c r="V359" s="1"/>
      <c r="W359" s="1"/>
      <c r="X359" s="1"/>
      <c r="Y359" s="1"/>
      <c r="Z359" s="1"/>
      <c r="AA359" s="1"/>
      <c r="AB359" s="1"/>
      <c r="AC359" s="1"/>
      <c r="AD359" s="2"/>
      <c r="AE359" s="1"/>
      <c r="AF359" s="1"/>
      <c r="AG359" s="1"/>
      <c r="AH359" s="1"/>
      <c r="AI359" s="1"/>
      <c r="AJ359" s="1"/>
      <c r="AK359" s="1"/>
      <c r="AL359" s="1"/>
      <c r="AM359" s="1"/>
      <c r="AN359" s="1"/>
      <c r="AO359" s="1"/>
      <c r="AP359" s="1"/>
      <c r="AQ359" s="1"/>
      <c r="AR359" s="5"/>
      <c r="AS359" s="1"/>
      <c r="AT359" s="5"/>
      <c r="AU359" s="1"/>
      <c r="AV359" s="5"/>
      <c r="AW359" s="2"/>
      <c r="AX359" s="5"/>
      <c r="AY359" s="1"/>
      <c r="AZ359" s="5"/>
      <c r="BA359" s="1"/>
      <c r="BB359" s="5"/>
      <c r="BC359" s="1"/>
      <c r="BD359" s="5"/>
      <c r="BE359" s="1"/>
      <c r="BF359" s="5"/>
      <c r="BG359" s="1"/>
      <c r="BH359" s="5"/>
      <c r="BI359" s="1"/>
      <c r="BJ359" s="5"/>
      <c r="BK359" s="1"/>
      <c r="BL359" s="5"/>
      <c r="BM359" s="1"/>
      <c r="BN359" s="5"/>
      <c r="BO359" s="1"/>
      <c r="BP359" s="5"/>
      <c r="BQ359" s="1"/>
      <c r="BR359" s="5"/>
      <c r="BS359" s="1"/>
      <c r="BT359" s="1"/>
      <c r="BU359" s="1"/>
      <c r="BV359" s="1"/>
      <c r="BW359" s="1"/>
      <c r="BX359" s="1"/>
      <c r="BY359" s="1"/>
      <c r="BZ359" s="5"/>
      <c r="CA359" s="1"/>
      <c r="CB359" s="5"/>
      <c r="CC359" s="1"/>
      <c r="CD359" s="5"/>
      <c r="CE359" s="1"/>
      <c r="CF359" s="5"/>
      <c r="CG359" s="1"/>
      <c r="CH359" s="5"/>
      <c r="CI359" s="1"/>
      <c r="CJ359" s="5"/>
      <c r="CK359" s="2"/>
      <c r="CL359" s="5"/>
      <c r="CM359" s="2"/>
      <c r="CN359" s="5"/>
      <c r="CO359" s="1"/>
      <c r="CP359" s="5"/>
      <c r="CQ359" s="2"/>
      <c r="CR359" s="5"/>
      <c r="CS359" s="1"/>
      <c r="CT359" s="5"/>
      <c r="CU359" s="1"/>
      <c r="CV359" s="5"/>
      <c r="CW359" s="1"/>
      <c r="CX359" s="5"/>
      <c r="CY359" s="2"/>
      <c r="CZ359" s="5"/>
      <c r="DA359" s="1"/>
      <c r="DB359" s="5"/>
      <c r="DC359" s="1"/>
      <c r="DD359" s="5"/>
      <c r="DE359" s="1"/>
      <c r="DF359" s="5"/>
      <c r="DG359" s="27"/>
      <c r="DH359" s="5"/>
      <c r="DI359" s="1"/>
      <c r="DJ359" s="5"/>
      <c r="DK359" s="47"/>
      <c r="DL359" s="5"/>
      <c r="DM359" s="47"/>
      <c r="DN359" s="5"/>
      <c r="DO359" s="1"/>
      <c r="DP359" s="1"/>
      <c r="DQ359" s="1"/>
      <c r="DR359" s="1"/>
      <c r="DS359" s="1"/>
      <c r="DT359" s="5"/>
      <c r="DU359" s="1"/>
      <c r="DV359" s="1"/>
      <c r="DW359" s="1"/>
      <c r="DX359" s="1"/>
      <c r="DY359" s="1"/>
      <c r="DZ359" s="5"/>
      <c r="EA359" s="1"/>
      <c r="EB359" s="1"/>
      <c r="EC359" s="1"/>
      <c r="ED359" s="1"/>
      <c r="EE359" s="1"/>
      <c r="EF359" s="1"/>
      <c r="EG359" s="1"/>
      <c r="EH359" s="1"/>
      <c r="EI359" s="1"/>
      <c r="EJ359" s="1"/>
      <c r="EK359" s="1"/>
      <c r="EL359" s="5"/>
      <c r="EM359" s="1"/>
      <c r="EN359" s="1"/>
      <c r="EO359" s="1"/>
      <c r="EP359" s="1"/>
      <c r="EQ359" s="2"/>
      <c r="ES359" s="796"/>
      <c r="EU359" s="290" t="e">
        <f>SUM(DO359:EK359)+BI359+SUMIF(#REF!,1,AS359:AX359)</f>
        <v>#REF!</v>
      </c>
      <c r="EV359" s="290" t="e">
        <f>SUM(DO359:EK359)+SUMIF(#REF!,1,AS359:AX359)+SUMIF(#REF!,1,BC359:BH359)+IF(IDENT!$R$19="NON",SUM('3-SA'!BA359:BB359),0)+IF(IDENT!$R$20="NON",SUM('3-SA'!CA359:CB359,'3-SA'!DA359:DL359),0)+IF(IDENT!$R$21="NON",SUM('3-SA'!BM359:BZ359),0)</f>
        <v>#REF!</v>
      </c>
    </row>
    <row r="360" spans="1:152" x14ac:dyDescent="0.25">
      <c r="A360" s="46"/>
      <c r="B360" s="263"/>
      <c r="C360" s="263" t="s">
        <v>1034</v>
      </c>
      <c r="D360" s="170">
        <v>7486</v>
      </c>
      <c r="E360" s="288" t="s">
        <v>190</v>
      </c>
      <c r="F360" s="12"/>
      <c r="G360" s="12"/>
      <c r="H360" s="454"/>
      <c r="I360" s="1"/>
      <c r="J360" s="1"/>
      <c r="K360" s="1"/>
      <c r="L360" s="1"/>
      <c r="M360" s="1"/>
      <c r="N360" s="1"/>
      <c r="O360" s="1"/>
      <c r="P360" s="1"/>
      <c r="Q360" s="1"/>
      <c r="R360" s="1"/>
      <c r="S360" s="1"/>
      <c r="T360" s="1"/>
      <c r="U360" s="1"/>
      <c r="V360" s="1"/>
      <c r="W360" s="1"/>
      <c r="X360" s="1"/>
      <c r="Y360" s="1"/>
      <c r="Z360" s="1"/>
      <c r="AA360" s="1"/>
      <c r="AB360" s="1"/>
      <c r="AC360" s="1"/>
      <c r="AD360" s="2"/>
      <c r="AE360" s="1"/>
      <c r="AF360" s="1"/>
      <c r="AG360" s="1"/>
      <c r="AH360" s="1"/>
      <c r="AI360" s="1"/>
      <c r="AJ360" s="1"/>
      <c r="AK360" s="1"/>
      <c r="AL360" s="1"/>
      <c r="AM360" s="1"/>
      <c r="AN360" s="1"/>
      <c r="AO360" s="1"/>
      <c r="AP360" s="1"/>
      <c r="AQ360" s="1"/>
      <c r="AR360" s="5"/>
      <c r="AS360" s="1"/>
      <c r="AT360" s="5"/>
      <c r="AU360" s="1"/>
      <c r="AV360" s="5"/>
      <c r="AW360" s="2"/>
      <c r="AX360" s="5"/>
      <c r="AY360" s="1"/>
      <c r="AZ360" s="5"/>
      <c r="BA360" s="1"/>
      <c r="BB360" s="5"/>
      <c r="BC360" s="1"/>
      <c r="BD360" s="5"/>
      <c r="BE360" s="1"/>
      <c r="BF360" s="5"/>
      <c r="BG360" s="1"/>
      <c r="BH360" s="5"/>
      <c r="BI360" s="1"/>
      <c r="BJ360" s="5"/>
      <c r="BK360" s="1"/>
      <c r="BL360" s="5"/>
      <c r="BM360" s="1"/>
      <c r="BN360" s="5"/>
      <c r="BO360" s="1"/>
      <c r="BP360" s="5"/>
      <c r="BQ360" s="1"/>
      <c r="BR360" s="5"/>
      <c r="BS360" s="1"/>
      <c r="BT360" s="1"/>
      <c r="BU360" s="1"/>
      <c r="BV360" s="1"/>
      <c r="BW360" s="1"/>
      <c r="BX360" s="1"/>
      <c r="BY360" s="1"/>
      <c r="BZ360" s="5"/>
      <c r="CA360" s="1"/>
      <c r="CB360" s="5"/>
      <c r="CC360" s="1"/>
      <c r="CD360" s="5"/>
      <c r="CE360" s="1"/>
      <c r="CF360" s="5"/>
      <c r="CG360" s="1"/>
      <c r="CH360" s="5"/>
      <c r="CI360" s="1"/>
      <c r="CJ360" s="5"/>
      <c r="CK360" s="2"/>
      <c r="CL360" s="5"/>
      <c r="CM360" s="2"/>
      <c r="CN360" s="5"/>
      <c r="CO360" s="1"/>
      <c r="CP360" s="5"/>
      <c r="CQ360" s="2"/>
      <c r="CR360" s="5"/>
      <c r="CS360" s="1"/>
      <c r="CT360" s="5"/>
      <c r="CU360" s="1"/>
      <c r="CV360" s="5"/>
      <c r="CW360" s="1"/>
      <c r="CX360" s="5"/>
      <c r="CY360" s="2"/>
      <c r="CZ360" s="5"/>
      <c r="DA360" s="1"/>
      <c r="DB360" s="5"/>
      <c r="DC360" s="1"/>
      <c r="DD360" s="5"/>
      <c r="DE360" s="1"/>
      <c r="DF360" s="5"/>
      <c r="DG360" s="27"/>
      <c r="DH360" s="5"/>
      <c r="DI360" s="1"/>
      <c r="DJ360" s="5"/>
      <c r="DK360" s="47"/>
      <c r="DL360" s="5"/>
      <c r="DM360" s="47"/>
      <c r="DN360" s="5"/>
      <c r="DO360" s="1"/>
      <c r="DP360" s="1"/>
      <c r="DQ360" s="1"/>
      <c r="DR360" s="1"/>
      <c r="DS360" s="1"/>
      <c r="DT360" s="5"/>
      <c r="DU360" s="1"/>
      <c r="DV360" s="1"/>
      <c r="DW360" s="1"/>
      <c r="DX360" s="1"/>
      <c r="DY360" s="1"/>
      <c r="DZ360" s="5"/>
      <c r="EA360" s="1"/>
      <c r="EB360" s="1"/>
      <c r="EC360" s="1"/>
      <c r="ED360" s="1"/>
      <c r="EE360" s="1"/>
      <c r="EF360" s="1"/>
      <c r="EG360" s="1"/>
      <c r="EH360" s="1"/>
      <c r="EI360" s="1"/>
      <c r="EJ360" s="1"/>
      <c r="EK360" s="1"/>
      <c r="EL360" s="5"/>
      <c r="EM360" s="1"/>
      <c r="EN360" s="1"/>
      <c r="EO360" s="1"/>
      <c r="EP360" s="1"/>
      <c r="EQ360" s="2"/>
      <c r="ES360" s="796"/>
      <c r="EU360" s="290" t="e">
        <f>SUM(DO360:EK360)+BI360+SUMIF(#REF!,1,AS360:AX360)</f>
        <v>#REF!</v>
      </c>
      <c r="EV360" s="290" t="e">
        <f>SUM(DO360:EK360)+SUMIF(#REF!,1,AS360:AX360)+SUMIF(#REF!,1,BC360:BH360)+IF(IDENT!$R$19="NON",SUM('3-SA'!BA360:BB360),0)+IF(IDENT!$R$20="NON",SUM('3-SA'!CA360:CB360,'3-SA'!DA360:DL360),0)+IF(IDENT!$R$21="NON",SUM('3-SA'!BM360:BZ360),0)</f>
        <v>#REF!</v>
      </c>
    </row>
    <row r="361" spans="1:152" x14ac:dyDescent="0.25">
      <c r="A361" s="46"/>
      <c r="B361" s="263"/>
      <c r="C361" s="263" t="s">
        <v>1034</v>
      </c>
      <c r="D361" s="137">
        <v>7488</v>
      </c>
      <c r="E361" s="288" t="s">
        <v>863</v>
      </c>
      <c r="F361" s="12"/>
      <c r="G361" s="12"/>
      <c r="H361" s="454"/>
      <c r="I361" s="1"/>
      <c r="J361" s="1"/>
      <c r="K361" s="1"/>
      <c r="L361" s="1"/>
      <c r="M361" s="1"/>
      <c r="N361" s="1"/>
      <c r="O361" s="1"/>
      <c r="P361" s="1"/>
      <c r="Q361" s="1"/>
      <c r="R361" s="1"/>
      <c r="S361" s="1"/>
      <c r="T361" s="1"/>
      <c r="U361" s="1"/>
      <c r="V361" s="1"/>
      <c r="W361" s="1"/>
      <c r="X361" s="1"/>
      <c r="Y361" s="1"/>
      <c r="Z361" s="1"/>
      <c r="AA361" s="1"/>
      <c r="AB361" s="1"/>
      <c r="AC361" s="1"/>
      <c r="AD361" s="2"/>
      <c r="AE361" s="1"/>
      <c r="AF361" s="1"/>
      <c r="AG361" s="1"/>
      <c r="AH361" s="1"/>
      <c r="AI361" s="1"/>
      <c r="AJ361" s="1"/>
      <c r="AK361" s="1"/>
      <c r="AL361" s="1"/>
      <c r="AM361" s="1"/>
      <c r="AN361" s="1"/>
      <c r="AO361" s="1"/>
      <c r="AP361" s="1"/>
      <c r="AQ361" s="1"/>
      <c r="AR361" s="5"/>
      <c r="AS361" s="1"/>
      <c r="AT361" s="5"/>
      <c r="AU361" s="1"/>
      <c r="AV361" s="5"/>
      <c r="AW361" s="2"/>
      <c r="AX361" s="5"/>
      <c r="AY361" s="1"/>
      <c r="AZ361" s="5"/>
      <c r="BA361" s="1"/>
      <c r="BB361" s="5"/>
      <c r="BC361" s="1"/>
      <c r="BD361" s="5"/>
      <c r="BE361" s="1"/>
      <c r="BF361" s="5"/>
      <c r="BG361" s="1"/>
      <c r="BH361" s="5"/>
      <c r="BI361" s="1"/>
      <c r="BJ361" s="5"/>
      <c r="BK361" s="1"/>
      <c r="BL361" s="5"/>
      <c r="BM361" s="1"/>
      <c r="BN361" s="5"/>
      <c r="BO361" s="1"/>
      <c r="BP361" s="5"/>
      <c r="BQ361" s="1"/>
      <c r="BR361" s="5"/>
      <c r="BS361" s="1"/>
      <c r="BT361" s="1"/>
      <c r="BU361" s="1"/>
      <c r="BV361" s="1"/>
      <c r="BW361" s="1"/>
      <c r="BX361" s="1"/>
      <c r="BY361" s="1"/>
      <c r="BZ361" s="5"/>
      <c r="CA361" s="1"/>
      <c r="CB361" s="5"/>
      <c r="CC361" s="1"/>
      <c r="CD361" s="5"/>
      <c r="CE361" s="1"/>
      <c r="CF361" s="5"/>
      <c r="CG361" s="1"/>
      <c r="CH361" s="5"/>
      <c r="CI361" s="1"/>
      <c r="CJ361" s="5"/>
      <c r="CK361" s="2"/>
      <c r="CL361" s="5"/>
      <c r="CM361" s="2"/>
      <c r="CN361" s="5"/>
      <c r="CO361" s="1"/>
      <c r="CP361" s="5"/>
      <c r="CQ361" s="2"/>
      <c r="CR361" s="5"/>
      <c r="CS361" s="1"/>
      <c r="CT361" s="5"/>
      <c r="CU361" s="1"/>
      <c r="CV361" s="5"/>
      <c r="CW361" s="1"/>
      <c r="CX361" s="5"/>
      <c r="CY361" s="2"/>
      <c r="CZ361" s="5"/>
      <c r="DA361" s="1"/>
      <c r="DB361" s="5"/>
      <c r="DC361" s="1"/>
      <c r="DD361" s="5"/>
      <c r="DE361" s="1"/>
      <c r="DF361" s="5"/>
      <c r="DG361" s="27"/>
      <c r="DH361" s="5"/>
      <c r="DI361" s="1"/>
      <c r="DJ361" s="5"/>
      <c r="DK361" s="47"/>
      <c r="DL361" s="5"/>
      <c r="DM361" s="47"/>
      <c r="DN361" s="5"/>
      <c r="DO361" s="1"/>
      <c r="DP361" s="1"/>
      <c r="DQ361" s="1"/>
      <c r="DR361" s="1"/>
      <c r="DS361" s="1"/>
      <c r="DT361" s="5"/>
      <c r="DU361" s="1"/>
      <c r="DV361" s="1"/>
      <c r="DW361" s="1"/>
      <c r="DX361" s="1"/>
      <c r="DY361" s="1"/>
      <c r="DZ361" s="5"/>
      <c r="EA361" s="1"/>
      <c r="EB361" s="1"/>
      <c r="EC361" s="1"/>
      <c r="ED361" s="1"/>
      <c r="EE361" s="1"/>
      <c r="EF361" s="1"/>
      <c r="EG361" s="1"/>
      <c r="EH361" s="1"/>
      <c r="EI361" s="1"/>
      <c r="EJ361" s="1"/>
      <c r="EK361" s="1"/>
      <c r="EL361" s="5"/>
      <c r="EM361" s="1"/>
      <c r="EN361" s="1"/>
      <c r="EO361" s="2"/>
      <c r="EP361" s="2"/>
      <c r="EQ361" s="2"/>
      <c r="ES361" s="796"/>
      <c r="EU361" s="290" t="e">
        <f>SUM(DO361:EK361)+BI361+SUMIF(#REF!,1,AS361:AX361)</f>
        <v>#REF!</v>
      </c>
      <c r="EV361" s="290" t="e">
        <f>SUM(DO361:EK361)+SUMIF(#REF!,1,AS361:AX361)+SUMIF(#REF!,1,BC361:BH361)+IF(IDENT!$R$19="NON",SUM('3-SA'!BA361:BB361),0)+IF(IDENT!$R$20="NON",SUM('3-SA'!CA361:CB361,'3-SA'!DA361:DL361),0)+IF(IDENT!$R$21="NON",SUM('3-SA'!BM361:BZ361),0)</f>
        <v>#REF!</v>
      </c>
    </row>
    <row r="362" spans="1:152" ht="20.399999999999999" x14ac:dyDescent="0.25">
      <c r="A362" s="46">
        <v>0</v>
      </c>
      <c r="B362" s="263"/>
      <c r="C362" s="263" t="s">
        <v>1034</v>
      </c>
      <c r="D362" s="639">
        <v>751</v>
      </c>
      <c r="E362" s="480" t="s">
        <v>1028</v>
      </c>
      <c r="F362" s="12"/>
      <c r="G362" s="12"/>
      <c r="H362" s="454"/>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5"/>
      <c r="AS362" s="2"/>
      <c r="AT362" s="5"/>
      <c r="AU362" s="2"/>
      <c r="AV362" s="5"/>
      <c r="AW362" s="2"/>
      <c r="AX362" s="5"/>
      <c r="AY362" s="2"/>
      <c r="AZ362" s="5"/>
      <c r="BA362" s="2"/>
      <c r="BB362" s="5"/>
      <c r="BC362" s="2"/>
      <c r="BD362" s="5"/>
      <c r="BE362" s="2"/>
      <c r="BF362" s="5"/>
      <c r="BG362" s="2"/>
      <c r="BH362" s="5"/>
      <c r="BI362" s="2"/>
      <c r="BJ362" s="5"/>
      <c r="BK362" s="2"/>
      <c r="BL362" s="5"/>
      <c r="BM362" s="2"/>
      <c r="BN362" s="5"/>
      <c r="BO362" s="2"/>
      <c r="BP362" s="5"/>
      <c r="BQ362" s="2"/>
      <c r="BR362" s="5"/>
      <c r="BS362" s="2"/>
      <c r="BT362" s="2"/>
      <c r="BU362" s="2"/>
      <c r="BV362" s="2"/>
      <c r="BW362" s="2"/>
      <c r="BX362" s="2"/>
      <c r="BY362" s="2"/>
      <c r="BZ362" s="5"/>
      <c r="CA362" s="2"/>
      <c r="CB362" s="5"/>
      <c r="CC362" s="2"/>
      <c r="CD362" s="5"/>
      <c r="CE362" s="2"/>
      <c r="CF362" s="5"/>
      <c r="CG362" s="2"/>
      <c r="CH362" s="5"/>
      <c r="CI362" s="2"/>
      <c r="CJ362" s="5"/>
      <c r="CK362" s="2"/>
      <c r="CL362" s="5"/>
      <c r="CM362" s="2"/>
      <c r="CN362" s="5"/>
      <c r="CO362" s="2"/>
      <c r="CP362" s="5"/>
      <c r="CQ362" s="2"/>
      <c r="CR362" s="5"/>
      <c r="CS362" s="2"/>
      <c r="CT362" s="5"/>
      <c r="CU362" s="2"/>
      <c r="CV362" s="5"/>
      <c r="CW362" s="2"/>
      <c r="CX362" s="5"/>
      <c r="CY362" s="2"/>
      <c r="CZ362" s="5"/>
      <c r="DA362" s="2"/>
      <c r="DB362" s="5"/>
      <c r="DC362" s="2"/>
      <c r="DD362" s="5"/>
      <c r="DE362" s="2"/>
      <c r="DF362" s="5"/>
      <c r="DG362" s="21"/>
      <c r="DH362" s="5"/>
      <c r="DI362" s="2"/>
      <c r="DJ362" s="5"/>
      <c r="DK362" s="35"/>
      <c r="DL362" s="5"/>
      <c r="DM362" s="35"/>
      <c r="DN362" s="5"/>
      <c r="DO362" s="2"/>
      <c r="DP362" s="2"/>
      <c r="DQ362" s="2"/>
      <c r="DR362" s="2"/>
      <c r="DS362" s="2"/>
      <c r="DT362" s="5"/>
      <c r="DU362" s="2"/>
      <c r="DV362" s="2"/>
      <c r="DW362" s="2"/>
      <c r="DX362" s="2"/>
      <c r="DY362" s="2"/>
      <c r="DZ362" s="5"/>
      <c r="EA362" s="2"/>
      <c r="EB362" s="2"/>
      <c r="EC362" s="2"/>
      <c r="ED362" s="2"/>
      <c r="EE362" s="2"/>
      <c r="EF362" s="2"/>
      <c r="EG362" s="2"/>
      <c r="EH362" s="2"/>
      <c r="EI362" s="2"/>
      <c r="EJ362" s="2"/>
      <c r="EK362" s="2"/>
      <c r="EL362" s="5"/>
      <c r="EM362" s="1"/>
      <c r="EN362" s="2"/>
      <c r="EO362" s="2"/>
      <c r="EP362" s="2"/>
      <c r="EQ362" s="81"/>
      <c r="ES362" s="796"/>
      <c r="EU362" s="290" t="e">
        <f>SUM(DO362:EK362)+BI362+SUMIF(#REF!,1,AS362:AX362)</f>
        <v>#REF!</v>
      </c>
      <c r="EV362" s="290" t="e">
        <f>SUM(DO362:EK362)+SUMIF(#REF!,1,AS362:AX362)+SUMIF(#REF!,1,BC362:BH362)+IF(IDENT!$R$19="NON",SUM('3-SA'!BA362:BB362),0)+IF(IDENT!$R$20="NON",SUM('3-SA'!CA362:CB362,'3-SA'!DA362:DL362),0)+IF(IDENT!$R$21="NON",SUM('3-SA'!BM362:BZ362),0)</f>
        <v>#REF!</v>
      </c>
    </row>
    <row r="363" spans="1:152" x14ac:dyDescent="0.25">
      <c r="A363" s="46">
        <v>0</v>
      </c>
      <c r="B363" s="263"/>
      <c r="C363" s="263" t="s">
        <v>1034</v>
      </c>
      <c r="D363" s="639">
        <v>752</v>
      </c>
      <c r="E363" s="480" t="s">
        <v>170</v>
      </c>
      <c r="F363" s="12"/>
      <c r="G363" s="12"/>
      <c r="H363" s="454"/>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5"/>
      <c r="AS363" s="2"/>
      <c r="AT363" s="5"/>
      <c r="AU363" s="2"/>
      <c r="AV363" s="5"/>
      <c r="AW363" s="2"/>
      <c r="AX363" s="5"/>
      <c r="AY363" s="2"/>
      <c r="AZ363" s="5"/>
      <c r="BA363" s="2"/>
      <c r="BB363" s="5"/>
      <c r="BC363" s="2"/>
      <c r="BD363" s="5"/>
      <c r="BE363" s="2"/>
      <c r="BF363" s="5"/>
      <c r="BG363" s="2"/>
      <c r="BH363" s="5"/>
      <c r="BI363" s="2"/>
      <c r="BJ363" s="5"/>
      <c r="BK363" s="2"/>
      <c r="BL363" s="5"/>
      <c r="BM363" s="2"/>
      <c r="BN363" s="5"/>
      <c r="BO363" s="2"/>
      <c r="BP363" s="5"/>
      <c r="BQ363" s="2"/>
      <c r="BR363" s="5"/>
      <c r="BS363" s="2"/>
      <c r="BT363" s="2"/>
      <c r="BU363" s="2"/>
      <c r="BV363" s="2"/>
      <c r="BW363" s="2"/>
      <c r="BX363" s="2"/>
      <c r="BY363" s="2"/>
      <c r="BZ363" s="5"/>
      <c r="CA363" s="2"/>
      <c r="CB363" s="5"/>
      <c r="CC363" s="2"/>
      <c r="CD363" s="5"/>
      <c r="CE363" s="2"/>
      <c r="CF363" s="5"/>
      <c r="CG363" s="2"/>
      <c r="CH363" s="5"/>
      <c r="CI363" s="2"/>
      <c r="CJ363" s="5"/>
      <c r="CK363" s="2"/>
      <c r="CL363" s="5"/>
      <c r="CM363" s="2"/>
      <c r="CN363" s="5"/>
      <c r="CO363" s="2"/>
      <c r="CP363" s="5"/>
      <c r="CQ363" s="2"/>
      <c r="CR363" s="5"/>
      <c r="CS363" s="2"/>
      <c r="CT363" s="5"/>
      <c r="CU363" s="2"/>
      <c r="CV363" s="5"/>
      <c r="CW363" s="2"/>
      <c r="CX363" s="5"/>
      <c r="CY363" s="2"/>
      <c r="CZ363" s="5"/>
      <c r="DA363" s="2"/>
      <c r="DB363" s="5"/>
      <c r="DC363" s="2"/>
      <c r="DD363" s="5"/>
      <c r="DE363" s="2"/>
      <c r="DF363" s="5"/>
      <c r="DG363" s="21"/>
      <c r="DH363" s="5"/>
      <c r="DI363" s="2"/>
      <c r="DJ363" s="5"/>
      <c r="DK363" s="35"/>
      <c r="DL363" s="5"/>
      <c r="DM363" s="35"/>
      <c r="DN363" s="5"/>
      <c r="DO363" s="2"/>
      <c r="DP363" s="35"/>
      <c r="DQ363" s="2"/>
      <c r="DR363" s="2"/>
      <c r="DS363" s="2"/>
      <c r="DT363" s="5"/>
      <c r="DU363" s="2"/>
      <c r="DV363" s="2"/>
      <c r="DW363" s="2"/>
      <c r="DX363" s="2"/>
      <c r="DY363" s="2"/>
      <c r="DZ363" s="5"/>
      <c r="EA363" s="2"/>
      <c r="EB363" s="2"/>
      <c r="EC363" s="2"/>
      <c r="ED363" s="2"/>
      <c r="EE363" s="2"/>
      <c r="EF363" s="2"/>
      <c r="EG363" s="2"/>
      <c r="EH363" s="2"/>
      <c r="EI363" s="2"/>
      <c r="EJ363" s="2"/>
      <c r="EK363" s="2"/>
      <c r="EL363" s="5"/>
      <c r="EM363" s="1"/>
      <c r="EN363" s="2"/>
      <c r="EO363" s="2"/>
      <c r="EP363" s="81"/>
      <c r="EQ363" s="2"/>
      <c r="ES363" s="796"/>
      <c r="EU363" s="290" t="e">
        <f>SUM(DO363:EK363)+BI363+SUMIF(#REF!,1,AS363:AX363)</f>
        <v>#REF!</v>
      </c>
      <c r="EV363" s="290" t="e">
        <f>SUM(DO363:EK363)+SUMIF(#REF!,1,AS363:AX363)+SUMIF(#REF!,1,BC363:BH363)+IF(IDENT!$R$19="NON",SUM('3-SA'!BA363:BB363),0)+IF(IDENT!$R$20="NON",SUM('3-SA'!CA363:CB363,'3-SA'!DA363:DL363),0)+IF(IDENT!$R$21="NON",SUM('3-SA'!BM363:BZ363),0)</f>
        <v>#REF!</v>
      </c>
    </row>
    <row r="364" spans="1:152" x14ac:dyDescent="0.25">
      <c r="A364" s="46">
        <v>0</v>
      </c>
      <c r="B364" s="263"/>
      <c r="C364" s="263" t="s">
        <v>1034</v>
      </c>
      <c r="D364" s="639">
        <v>7531</v>
      </c>
      <c r="E364" s="480" t="s">
        <v>2347</v>
      </c>
      <c r="F364" s="12"/>
      <c r="G364" s="12"/>
      <c r="H364" s="454"/>
      <c r="I364" s="1517"/>
      <c r="J364" s="1517"/>
      <c r="K364" s="1517"/>
      <c r="L364" s="2"/>
      <c r="M364" s="2"/>
      <c r="N364" s="2"/>
      <c r="O364" s="1517"/>
      <c r="P364" s="2"/>
      <c r="Q364" s="2"/>
      <c r="R364" s="2"/>
      <c r="S364" s="2"/>
      <c r="T364" s="2"/>
      <c r="U364" s="1517"/>
      <c r="V364" s="1517"/>
      <c r="W364" s="1517"/>
      <c r="X364" s="1517"/>
      <c r="Y364" s="1517"/>
      <c r="Z364" s="1517"/>
      <c r="AA364" s="1517"/>
      <c r="AB364" s="1517"/>
      <c r="AC364" s="1517"/>
      <c r="AD364" s="1517"/>
      <c r="AE364" s="2"/>
      <c r="AF364" s="1517"/>
      <c r="AG364" s="1517"/>
      <c r="AH364" s="1517"/>
      <c r="AI364" s="2"/>
      <c r="AJ364" s="1517"/>
      <c r="AK364" s="2"/>
      <c r="AL364" s="1517"/>
      <c r="AM364" s="1517"/>
      <c r="AN364" s="1517"/>
      <c r="AO364" s="1517"/>
      <c r="AP364" s="1517"/>
      <c r="AQ364" s="1517"/>
      <c r="AR364" s="5"/>
      <c r="AS364" s="1517"/>
      <c r="AT364" s="5"/>
      <c r="AU364" s="1517"/>
      <c r="AV364" s="5"/>
      <c r="AW364" s="2"/>
      <c r="AX364" s="5"/>
      <c r="AY364" s="2"/>
      <c r="AZ364" s="5"/>
      <c r="BA364" s="1517"/>
      <c r="BB364" s="5"/>
      <c r="BC364" s="1517"/>
      <c r="BD364" s="5"/>
      <c r="BE364" s="1517"/>
      <c r="BF364" s="5"/>
      <c r="BG364" s="1517"/>
      <c r="BH364" s="5"/>
      <c r="BI364" s="2"/>
      <c r="BJ364" s="5"/>
      <c r="BK364" s="1517"/>
      <c r="BL364" s="5"/>
      <c r="BM364" s="2"/>
      <c r="BN364" s="5"/>
      <c r="BO364" s="2"/>
      <c r="BP364" s="5"/>
      <c r="BQ364" s="2"/>
      <c r="BR364" s="5"/>
      <c r="BS364" s="2"/>
      <c r="BT364" s="2"/>
      <c r="BU364" s="2"/>
      <c r="BV364" s="2"/>
      <c r="BW364" s="2"/>
      <c r="BX364" s="2"/>
      <c r="BY364" s="2"/>
      <c r="BZ364" s="5"/>
      <c r="CA364" s="2"/>
      <c r="CB364" s="5"/>
      <c r="CC364" s="1517"/>
      <c r="CD364" s="5"/>
      <c r="CE364" s="2"/>
      <c r="CF364" s="5"/>
      <c r="CG364" s="1517"/>
      <c r="CH364" s="5"/>
      <c r="CI364" s="2"/>
      <c r="CJ364" s="5"/>
      <c r="CK364" s="2"/>
      <c r="CL364" s="5"/>
      <c r="CM364" s="2"/>
      <c r="CN364" s="5"/>
      <c r="CO364" s="2"/>
      <c r="CP364" s="5"/>
      <c r="CQ364" s="2"/>
      <c r="CR364" s="5"/>
      <c r="CS364" s="1517"/>
      <c r="CT364" s="5"/>
      <c r="CU364" s="2"/>
      <c r="CV364" s="5"/>
      <c r="CW364" s="2"/>
      <c r="CX364" s="5"/>
      <c r="CY364" s="2"/>
      <c r="CZ364" s="5"/>
      <c r="DA364" s="2"/>
      <c r="DB364" s="5"/>
      <c r="DC364" s="2"/>
      <c r="DD364" s="5"/>
      <c r="DE364" s="2"/>
      <c r="DF364" s="5"/>
      <c r="DG364" s="21"/>
      <c r="DH364" s="5"/>
      <c r="DI364" s="2"/>
      <c r="DJ364" s="5"/>
      <c r="DK364" s="35"/>
      <c r="DL364" s="5"/>
      <c r="DM364" s="35"/>
      <c r="DN364" s="5"/>
      <c r="DO364" s="1517"/>
      <c r="DP364" s="1517"/>
      <c r="DQ364" s="1517"/>
      <c r="DR364" s="1517"/>
      <c r="DS364" s="1517"/>
      <c r="DT364" s="5"/>
      <c r="DU364" s="2"/>
      <c r="DV364" s="2"/>
      <c r="DW364" s="2"/>
      <c r="DX364" s="2"/>
      <c r="DY364" s="2"/>
      <c r="DZ364" s="5"/>
      <c r="EA364" s="2"/>
      <c r="EB364" s="1517"/>
      <c r="EC364" s="1517"/>
      <c r="ED364" s="1517"/>
      <c r="EE364" s="1517"/>
      <c r="EF364" s="1517"/>
      <c r="EG364" s="1517"/>
      <c r="EH364" s="1517"/>
      <c r="EI364" s="1517"/>
      <c r="EJ364" s="1517"/>
      <c r="EK364" s="1517"/>
      <c r="EL364" s="5"/>
      <c r="EM364" s="1"/>
      <c r="EN364" s="2"/>
      <c r="EO364" s="2"/>
      <c r="EP364" s="2"/>
      <c r="EQ364" s="81"/>
      <c r="ES364" s="796"/>
      <c r="EU364" s="290" t="e">
        <f>SUM(DO364:EK364)+BI364+SUMIF(#REF!,1,AS364:AX364)</f>
        <v>#REF!</v>
      </c>
      <c r="EV364" s="290" t="e">
        <f>SUM(DO364:EK364)+SUMIF(#REF!,1,AS364:AX364)+SUMIF(#REF!,1,BC364:BH364)+IF(IDENT!$R$19="NON",SUM('3-SA'!BA364:BB364),0)+IF(IDENT!$R$20="NON",SUM('3-SA'!CA364:CB364,'3-SA'!DA364:DL364),0)+IF(IDENT!$R$21="NON",SUM('3-SA'!BM364:BZ364),0)</f>
        <v>#REF!</v>
      </c>
    </row>
    <row r="365" spans="1:152" ht="20.399999999999999" x14ac:dyDescent="0.25">
      <c r="A365" s="46">
        <v>0</v>
      </c>
      <c r="B365" s="263"/>
      <c r="C365" s="263" t="s">
        <v>1034</v>
      </c>
      <c r="D365" s="639">
        <v>7532</v>
      </c>
      <c r="E365" s="480" t="s">
        <v>2157</v>
      </c>
      <c r="F365" s="12"/>
      <c r="G365" s="12"/>
      <c r="H365" s="454"/>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5"/>
      <c r="AS365" s="2"/>
      <c r="AT365" s="5"/>
      <c r="AU365" s="2"/>
      <c r="AV365" s="5"/>
      <c r="AW365" s="2"/>
      <c r="AX365" s="5"/>
      <c r="AY365" s="2"/>
      <c r="AZ365" s="5"/>
      <c r="BA365" s="2"/>
      <c r="BB365" s="5"/>
      <c r="BC365" s="2"/>
      <c r="BD365" s="5"/>
      <c r="BE365" s="2"/>
      <c r="BF365" s="5"/>
      <c r="BG365" s="2"/>
      <c r="BH365" s="5"/>
      <c r="BI365" s="2"/>
      <c r="BJ365" s="5"/>
      <c r="BK365" s="2"/>
      <c r="BL365" s="5"/>
      <c r="BM365" s="2"/>
      <c r="BN365" s="5"/>
      <c r="BO365" s="2"/>
      <c r="BP365" s="5"/>
      <c r="BQ365" s="2"/>
      <c r="BR365" s="5"/>
      <c r="BS365" s="2"/>
      <c r="BT365" s="2"/>
      <c r="BU365" s="2"/>
      <c r="BV365" s="2"/>
      <c r="BW365" s="2"/>
      <c r="BX365" s="2"/>
      <c r="BY365" s="2"/>
      <c r="BZ365" s="5"/>
      <c r="CA365" s="2"/>
      <c r="CB365" s="5"/>
      <c r="CC365" s="2"/>
      <c r="CD365" s="5"/>
      <c r="CE365" s="2"/>
      <c r="CF365" s="5"/>
      <c r="CG365" s="2"/>
      <c r="CH365" s="5"/>
      <c r="CI365" s="2"/>
      <c r="CJ365" s="5"/>
      <c r="CK365" s="2"/>
      <c r="CL365" s="5"/>
      <c r="CM365" s="2"/>
      <c r="CN365" s="5"/>
      <c r="CO365" s="2"/>
      <c r="CP365" s="5"/>
      <c r="CQ365" s="2"/>
      <c r="CR365" s="5"/>
      <c r="CS365" s="2"/>
      <c r="CT365" s="5"/>
      <c r="CU365" s="2"/>
      <c r="CV365" s="5"/>
      <c r="CW365" s="2"/>
      <c r="CX365" s="5"/>
      <c r="CY365" s="2"/>
      <c r="CZ365" s="5"/>
      <c r="DA365" s="2"/>
      <c r="DB365" s="5"/>
      <c r="DC365" s="2"/>
      <c r="DD365" s="5"/>
      <c r="DE365" s="2"/>
      <c r="DF365" s="5"/>
      <c r="DG365" s="21"/>
      <c r="DH365" s="5"/>
      <c r="DI365" s="2"/>
      <c r="DJ365" s="5"/>
      <c r="DK365" s="35"/>
      <c r="DL365" s="5"/>
      <c r="DM365" s="35"/>
      <c r="DN365" s="5"/>
      <c r="DO365" s="2"/>
      <c r="DP365" s="2"/>
      <c r="DQ365" s="2"/>
      <c r="DR365" s="2"/>
      <c r="DS365" s="2"/>
      <c r="DT365" s="5"/>
      <c r="DU365" s="2"/>
      <c r="DV365" s="2"/>
      <c r="DW365" s="2"/>
      <c r="DX365" s="2"/>
      <c r="DY365" s="2"/>
      <c r="DZ365" s="5"/>
      <c r="EA365" s="2"/>
      <c r="EB365" s="2"/>
      <c r="EC365" s="2"/>
      <c r="ED365" s="2"/>
      <c r="EE365" s="2"/>
      <c r="EF365" s="2"/>
      <c r="EG365" s="2"/>
      <c r="EH365" s="2"/>
      <c r="EI365" s="2"/>
      <c r="EJ365" s="2"/>
      <c r="EK365" s="2"/>
      <c r="EL365" s="5"/>
      <c r="EM365" s="1"/>
      <c r="EN365" s="2"/>
      <c r="EO365" s="2"/>
      <c r="EP365" s="2"/>
      <c r="EQ365" s="81"/>
      <c r="ES365" s="796"/>
      <c r="EU365" s="290" t="e">
        <f>SUM(DO365:EK365)+BI365+SUMIF(#REF!,1,AS365:AX365)</f>
        <v>#REF!</v>
      </c>
      <c r="EV365" s="290" t="e">
        <f>SUM(DO365:EK365)+SUMIF(#REF!,1,AS365:AX365)+SUMIF(#REF!,1,BC365:BH365)+IF(IDENT!$R$19="NON",SUM('3-SA'!BA365:BB365),0)+IF(IDENT!$R$20="NON",SUM('3-SA'!CA365:CB365,'3-SA'!DA365:DL365),0)+IF(IDENT!$R$21="NON",SUM('3-SA'!BM365:BZ365),0)</f>
        <v>#REF!</v>
      </c>
    </row>
    <row r="366" spans="1:152" ht="20.399999999999999" x14ac:dyDescent="0.25">
      <c r="A366" s="46">
        <v>0</v>
      </c>
      <c r="B366" s="263"/>
      <c r="C366" s="263" t="s">
        <v>1034</v>
      </c>
      <c r="D366" s="639">
        <v>7533</v>
      </c>
      <c r="E366" s="480" t="s">
        <v>1346</v>
      </c>
      <c r="F366" s="12"/>
      <c r="G366" s="12"/>
      <c r="H366" s="454"/>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5"/>
      <c r="AS366" s="2"/>
      <c r="AT366" s="5"/>
      <c r="AU366" s="2"/>
      <c r="AV366" s="5"/>
      <c r="AW366" s="2"/>
      <c r="AX366" s="5"/>
      <c r="AY366" s="2"/>
      <c r="AZ366" s="5"/>
      <c r="BA366" s="2"/>
      <c r="BB366" s="5"/>
      <c r="BC366" s="2"/>
      <c r="BD366" s="5"/>
      <c r="BE366" s="2"/>
      <c r="BF366" s="5"/>
      <c r="BG366" s="2"/>
      <c r="BH366" s="5"/>
      <c r="BI366" s="2"/>
      <c r="BJ366" s="5"/>
      <c r="BK366" s="2"/>
      <c r="BL366" s="5"/>
      <c r="BM366" s="2"/>
      <c r="BN366" s="5"/>
      <c r="BO366" s="2"/>
      <c r="BP366" s="5"/>
      <c r="BQ366" s="2"/>
      <c r="BR366" s="5"/>
      <c r="BS366" s="1517"/>
      <c r="BT366" s="2"/>
      <c r="BU366" s="2"/>
      <c r="BV366" s="2"/>
      <c r="BW366" s="2"/>
      <c r="BX366" s="2"/>
      <c r="BY366" s="2"/>
      <c r="BZ366" s="5"/>
      <c r="CA366" s="2"/>
      <c r="CB366" s="5"/>
      <c r="CC366" s="2"/>
      <c r="CD366" s="5"/>
      <c r="CE366" s="2"/>
      <c r="CF366" s="5"/>
      <c r="CG366" s="2"/>
      <c r="CH366" s="5"/>
      <c r="CI366" s="2"/>
      <c r="CJ366" s="5"/>
      <c r="CK366" s="2"/>
      <c r="CL366" s="5"/>
      <c r="CM366" s="2"/>
      <c r="CN366" s="5"/>
      <c r="CO366" s="2"/>
      <c r="CP366" s="5"/>
      <c r="CQ366" s="2"/>
      <c r="CR366" s="5"/>
      <c r="CS366" s="2"/>
      <c r="CT366" s="5"/>
      <c r="CU366" s="2"/>
      <c r="CV366" s="5"/>
      <c r="CW366" s="2"/>
      <c r="CX366" s="5"/>
      <c r="CY366" s="2"/>
      <c r="CZ366" s="5"/>
      <c r="DA366" s="2"/>
      <c r="DB366" s="5"/>
      <c r="DC366" s="2"/>
      <c r="DD366" s="5"/>
      <c r="DE366" s="2"/>
      <c r="DF366" s="5"/>
      <c r="DG366" s="21"/>
      <c r="DH366" s="5"/>
      <c r="DI366" s="2"/>
      <c r="DJ366" s="5"/>
      <c r="DK366" s="35"/>
      <c r="DL366" s="5"/>
      <c r="DM366" s="35"/>
      <c r="DN366" s="5"/>
      <c r="DO366" s="2"/>
      <c r="DP366" s="2"/>
      <c r="DQ366" s="2"/>
      <c r="DR366" s="2"/>
      <c r="DS366" s="2"/>
      <c r="DT366" s="5"/>
      <c r="DU366" s="2"/>
      <c r="DV366" s="2"/>
      <c r="DW366" s="2"/>
      <c r="DX366" s="2"/>
      <c r="DY366" s="2"/>
      <c r="DZ366" s="5"/>
      <c r="EA366" s="2"/>
      <c r="EB366" s="2"/>
      <c r="EC366" s="2"/>
      <c r="ED366" s="2"/>
      <c r="EE366" s="2"/>
      <c r="EF366" s="2"/>
      <c r="EG366" s="2"/>
      <c r="EH366" s="2"/>
      <c r="EI366" s="2"/>
      <c r="EJ366" s="2"/>
      <c r="EK366" s="2"/>
      <c r="EL366" s="5"/>
      <c r="EM366" s="1"/>
      <c r="EN366" s="2"/>
      <c r="EO366" s="2"/>
      <c r="EP366" s="2"/>
      <c r="EQ366" s="81"/>
      <c r="ES366" s="796"/>
      <c r="EU366" s="290" t="e">
        <f>SUM(DO366:EK366)+BI366+SUMIF(#REF!,1,AS366:AX366)</f>
        <v>#REF!</v>
      </c>
      <c r="EV366" s="290" t="e">
        <f>SUM(DO366:EK366)+SUMIF(#REF!,1,AS366:AX366)+SUMIF(#REF!,1,BC366:BH366)+IF(IDENT!$R$19="NON",SUM('3-SA'!BA366:BB366),0)+IF(IDENT!$R$20="NON",SUM('3-SA'!CA366:CB366,'3-SA'!DA366:DL366),0)+IF(IDENT!$R$21="NON",SUM('3-SA'!BM366:BZ366),0)</f>
        <v>#REF!</v>
      </c>
    </row>
    <row r="367" spans="1:152" x14ac:dyDescent="0.25">
      <c r="A367" s="46"/>
      <c r="B367" s="263"/>
      <c r="C367" s="263" t="s">
        <v>1034</v>
      </c>
      <c r="D367" s="170">
        <v>7541</v>
      </c>
      <c r="E367" s="291" t="s">
        <v>880</v>
      </c>
      <c r="F367" s="12"/>
      <c r="G367" s="12"/>
      <c r="H367" s="454"/>
      <c r="I367" s="1"/>
      <c r="J367" s="1"/>
      <c r="K367" s="1"/>
      <c r="L367" s="1"/>
      <c r="M367" s="1"/>
      <c r="N367" s="1"/>
      <c r="O367" s="1"/>
      <c r="P367" s="1"/>
      <c r="Q367" s="1"/>
      <c r="R367" s="1"/>
      <c r="S367" s="1"/>
      <c r="T367" s="1"/>
      <c r="U367" s="1"/>
      <c r="V367" s="1"/>
      <c r="W367" s="1"/>
      <c r="X367" s="1"/>
      <c r="Y367" s="1"/>
      <c r="Z367" s="1"/>
      <c r="AA367" s="1"/>
      <c r="AB367" s="1"/>
      <c r="AC367" s="1"/>
      <c r="AD367" s="2"/>
      <c r="AE367" s="1"/>
      <c r="AF367" s="1"/>
      <c r="AG367" s="1"/>
      <c r="AH367" s="1"/>
      <c r="AI367" s="1"/>
      <c r="AJ367" s="1"/>
      <c r="AK367" s="1"/>
      <c r="AL367" s="1"/>
      <c r="AM367" s="1"/>
      <c r="AN367" s="1"/>
      <c r="AO367" s="1"/>
      <c r="AP367" s="1"/>
      <c r="AQ367" s="1"/>
      <c r="AR367" s="5"/>
      <c r="AS367" s="1"/>
      <c r="AT367" s="5"/>
      <c r="AU367" s="1"/>
      <c r="AV367" s="5"/>
      <c r="AW367" s="2"/>
      <c r="AX367" s="5"/>
      <c r="AY367" s="1"/>
      <c r="AZ367" s="5"/>
      <c r="BA367" s="1"/>
      <c r="BB367" s="5"/>
      <c r="BC367" s="1"/>
      <c r="BD367" s="5"/>
      <c r="BE367" s="1"/>
      <c r="BF367" s="5"/>
      <c r="BG367" s="1"/>
      <c r="BH367" s="5"/>
      <c r="BI367" s="1"/>
      <c r="BJ367" s="5"/>
      <c r="BK367" s="1"/>
      <c r="BL367" s="5"/>
      <c r="BM367" s="1"/>
      <c r="BN367" s="5"/>
      <c r="BO367" s="1"/>
      <c r="BP367" s="5"/>
      <c r="BQ367" s="1"/>
      <c r="BR367" s="5"/>
      <c r="BS367" s="2"/>
      <c r="BT367" s="47"/>
      <c r="BU367" s="47"/>
      <c r="BV367" s="47"/>
      <c r="BW367" s="47"/>
      <c r="BX367" s="1"/>
      <c r="BY367" s="1"/>
      <c r="BZ367" s="5"/>
      <c r="CA367" s="1"/>
      <c r="CB367" s="5"/>
      <c r="CC367" s="1"/>
      <c r="CD367" s="5"/>
      <c r="CE367" s="1"/>
      <c r="CF367" s="5"/>
      <c r="CG367" s="1"/>
      <c r="CH367" s="5"/>
      <c r="CI367" s="1"/>
      <c r="CJ367" s="5"/>
      <c r="CK367" s="2"/>
      <c r="CL367" s="5"/>
      <c r="CM367" s="2"/>
      <c r="CN367" s="5"/>
      <c r="CO367" s="1"/>
      <c r="CP367" s="5"/>
      <c r="CQ367" s="2"/>
      <c r="CR367" s="5"/>
      <c r="CS367" s="1"/>
      <c r="CT367" s="5"/>
      <c r="CU367" s="1"/>
      <c r="CV367" s="5"/>
      <c r="CW367" s="1"/>
      <c r="CX367" s="5"/>
      <c r="CY367" s="2"/>
      <c r="CZ367" s="5"/>
      <c r="DA367" s="1"/>
      <c r="DB367" s="5"/>
      <c r="DC367" s="1"/>
      <c r="DD367" s="5"/>
      <c r="DE367" s="1"/>
      <c r="DF367" s="5"/>
      <c r="DG367" s="27"/>
      <c r="DH367" s="5"/>
      <c r="DI367" s="1"/>
      <c r="DJ367" s="5"/>
      <c r="DK367" s="47"/>
      <c r="DL367" s="5"/>
      <c r="DM367" s="47"/>
      <c r="DN367" s="5"/>
      <c r="DO367" s="1"/>
      <c r="DP367" s="1"/>
      <c r="DQ367" s="1"/>
      <c r="DR367" s="1"/>
      <c r="DS367" s="1"/>
      <c r="DT367" s="5"/>
      <c r="DU367" s="1"/>
      <c r="DV367" s="1"/>
      <c r="DW367" s="1"/>
      <c r="DX367" s="1"/>
      <c r="DY367" s="1"/>
      <c r="DZ367" s="5"/>
      <c r="EA367" s="1"/>
      <c r="EB367" s="1"/>
      <c r="EC367" s="1"/>
      <c r="ED367" s="1"/>
      <c r="EE367" s="1"/>
      <c r="EF367" s="1"/>
      <c r="EG367" s="1"/>
      <c r="EH367" s="1"/>
      <c r="EI367" s="1"/>
      <c r="EJ367" s="1"/>
      <c r="EK367" s="1"/>
      <c r="EL367" s="5"/>
      <c r="EM367" s="1"/>
      <c r="EN367" s="2"/>
      <c r="EO367" s="2"/>
      <c r="EP367" s="2"/>
      <c r="EQ367" s="2"/>
      <c r="ES367" s="796"/>
      <c r="EU367" s="290" t="e">
        <f>SUM(DO367:EK367)+BI367+SUMIF(#REF!,1,AS367:AX367)</f>
        <v>#REF!</v>
      </c>
      <c r="EV367" s="290" t="e">
        <f>SUM(DO367:EK367)+SUMIF(#REF!,1,AS367:AX367)+SUMIF(#REF!,1,BC367:BH367)+IF(IDENT!$R$19="NON",SUM('3-SA'!BA367:BB367),0)+IF(IDENT!$R$20="NON",SUM('3-SA'!CA367:CB367,'3-SA'!DA367:DL367),0)+IF(IDENT!$R$21="NON",SUM('3-SA'!BM367:BZ367),0)</f>
        <v>#REF!</v>
      </c>
    </row>
    <row r="368" spans="1:152" x14ac:dyDescent="0.25">
      <c r="A368" s="46"/>
      <c r="B368" s="263"/>
      <c r="C368" s="263" t="s">
        <v>1034</v>
      </c>
      <c r="D368" s="170">
        <v>7542</v>
      </c>
      <c r="E368" s="291" t="s">
        <v>19</v>
      </c>
      <c r="F368" s="12"/>
      <c r="G368" s="12"/>
      <c r="H368" s="454"/>
      <c r="I368" s="1"/>
      <c r="J368" s="1"/>
      <c r="K368" s="1"/>
      <c r="L368" s="1"/>
      <c r="M368" s="1"/>
      <c r="N368" s="1"/>
      <c r="O368" s="1"/>
      <c r="P368" s="1"/>
      <c r="Q368" s="1"/>
      <c r="R368" s="1"/>
      <c r="S368" s="1"/>
      <c r="T368" s="1"/>
      <c r="U368" s="1"/>
      <c r="V368" s="1"/>
      <c r="W368" s="1"/>
      <c r="X368" s="1"/>
      <c r="Y368" s="1"/>
      <c r="Z368" s="1"/>
      <c r="AA368" s="1"/>
      <c r="AB368" s="1"/>
      <c r="AC368" s="1"/>
      <c r="AD368" s="2"/>
      <c r="AE368" s="1"/>
      <c r="AF368" s="1"/>
      <c r="AG368" s="1"/>
      <c r="AH368" s="1"/>
      <c r="AI368" s="1"/>
      <c r="AJ368" s="1"/>
      <c r="AK368" s="1"/>
      <c r="AL368" s="1"/>
      <c r="AM368" s="1"/>
      <c r="AN368" s="1"/>
      <c r="AO368" s="1"/>
      <c r="AP368" s="1"/>
      <c r="AQ368" s="1"/>
      <c r="AR368" s="5"/>
      <c r="AS368" s="1"/>
      <c r="AT368" s="5"/>
      <c r="AU368" s="1"/>
      <c r="AV368" s="5"/>
      <c r="AW368" s="2"/>
      <c r="AX368" s="5"/>
      <c r="AY368" s="1"/>
      <c r="AZ368" s="5"/>
      <c r="BA368" s="1"/>
      <c r="BB368" s="5"/>
      <c r="BC368" s="1"/>
      <c r="BD368" s="5"/>
      <c r="BE368" s="1"/>
      <c r="BF368" s="5"/>
      <c r="BG368" s="1"/>
      <c r="BH368" s="5"/>
      <c r="BI368" s="1"/>
      <c r="BJ368" s="5"/>
      <c r="BK368" s="1"/>
      <c r="BL368" s="5"/>
      <c r="BM368" s="1"/>
      <c r="BN368" s="5"/>
      <c r="BO368" s="1"/>
      <c r="BP368" s="5"/>
      <c r="BQ368" s="1"/>
      <c r="BR368" s="5"/>
      <c r="BS368" s="1"/>
      <c r="BT368" s="1"/>
      <c r="BU368" s="1"/>
      <c r="BV368" s="1"/>
      <c r="BW368" s="1"/>
      <c r="BX368" s="1"/>
      <c r="BY368" s="1"/>
      <c r="BZ368" s="5"/>
      <c r="CA368" s="1"/>
      <c r="CB368" s="5"/>
      <c r="CC368" s="1"/>
      <c r="CD368" s="5"/>
      <c r="CE368" s="1"/>
      <c r="CF368" s="5"/>
      <c r="CG368" s="1"/>
      <c r="CH368" s="5"/>
      <c r="CI368" s="1"/>
      <c r="CJ368" s="5"/>
      <c r="CK368" s="2"/>
      <c r="CL368" s="5"/>
      <c r="CM368" s="2"/>
      <c r="CN368" s="5"/>
      <c r="CO368" s="1"/>
      <c r="CP368" s="5"/>
      <c r="CQ368" s="2"/>
      <c r="CR368" s="5"/>
      <c r="CS368" s="1"/>
      <c r="CT368" s="5"/>
      <c r="CU368" s="1"/>
      <c r="CV368" s="5"/>
      <c r="CW368" s="1"/>
      <c r="CX368" s="5"/>
      <c r="CY368" s="2"/>
      <c r="CZ368" s="5"/>
      <c r="DA368" s="1"/>
      <c r="DB368" s="5"/>
      <c r="DC368" s="1"/>
      <c r="DD368" s="5"/>
      <c r="DE368" s="1"/>
      <c r="DF368" s="5"/>
      <c r="DG368" s="27"/>
      <c r="DH368" s="5"/>
      <c r="DI368" s="1"/>
      <c r="DJ368" s="5"/>
      <c r="DK368" s="47"/>
      <c r="DL368" s="5"/>
      <c r="DM368" s="47"/>
      <c r="DN368" s="5"/>
      <c r="DO368" s="1"/>
      <c r="DP368" s="1"/>
      <c r="DQ368" s="1"/>
      <c r="DR368" s="1"/>
      <c r="DS368" s="1"/>
      <c r="DT368" s="5"/>
      <c r="DU368" s="1"/>
      <c r="DV368" s="1"/>
      <c r="DW368" s="1"/>
      <c r="DX368" s="1"/>
      <c r="DY368" s="1"/>
      <c r="DZ368" s="5"/>
      <c r="EA368" s="1"/>
      <c r="EB368" s="1"/>
      <c r="EC368" s="1"/>
      <c r="ED368" s="1"/>
      <c r="EE368" s="1"/>
      <c r="EF368" s="1"/>
      <c r="EG368" s="1"/>
      <c r="EH368" s="1"/>
      <c r="EI368" s="1"/>
      <c r="EJ368" s="1"/>
      <c r="EK368" s="1"/>
      <c r="EL368" s="5"/>
      <c r="EM368" s="1"/>
      <c r="EN368" s="2"/>
      <c r="EO368" s="2"/>
      <c r="EP368" s="2"/>
      <c r="EQ368" s="2"/>
      <c r="ES368" s="796"/>
      <c r="EU368" s="290" t="e">
        <f>SUM(DO368:EK368)+BI368+SUMIF(#REF!,1,AS368:AX368)</f>
        <v>#REF!</v>
      </c>
      <c r="EV368" s="290" t="e">
        <f>SUM(DO368:EK368)+SUMIF(#REF!,1,AS368:AX368)+SUMIF(#REF!,1,BC368:BH368)+IF(IDENT!$R$19="NON",SUM('3-SA'!BA368:BB368),0)+IF(IDENT!$R$20="NON",SUM('3-SA'!CA368:CB368,'3-SA'!DA368:DL368),0)+IF(IDENT!$R$21="NON",SUM('3-SA'!BM368:BZ368),0)</f>
        <v>#REF!</v>
      </c>
    </row>
    <row r="369" spans="1:152" x14ac:dyDescent="0.25">
      <c r="A369" s="46"/>
      <c r="B369" s="263"/>
      <c r="C369" s="263" t="s">
        <v>1034</v>
      </c>
      <c r="D369" s="170">
        <v>7543</v>
      </c>
      <c r="E369" s="291" t="s">
        <v>875</v>
      </c>
      <c r="F369" s="12"/>
      <c r="G369" s="12"/>
      <c r="H369" s="454"/>
      <c r="I369" s="1"/>
      <c r="J369" s="1"/>
      <c r="K369" s="1"/>
      <c r="L369" s="1"/>
      <c r="M369" s="1"/>
      <c r="N369" s="1"/>
      <c r="O369" s="1"/>
      <c r="P369" s="1"/>
      <c r="Q369" s="1"/>
      <c r="R369" s="1"/>
      <c r="S369" s="1"/>
      <c r="T369" s="1"/>
      <c r="U369" s="1"/>
      <c r="V369" s="1"/>
      <c r="W369" s="1"/>
      <c r="X369" s="1"/>
      <c r="Y369" s="1"/>
      <c r="Z369" s="1"/>
      <c r="AA369" s="1"/>
      <c r="AB369" s="1"/>
      <c r="AC369" s="1"/>
      <c r="AD369" s="2"/>
      <c r="AE369" s="1"/>
      <c r="AF369" s="1"/>
      <c r="AG369" s="1"/>
      <c r="AH369" s="1"/>
      <c r="AI369" s="1"/>
      <c r="AJ369" s="1"/>
      <c r="AK369" s="1"/>
      <c r="AL369" s="1"/>
      <c r="AM369" s="1"/>
      <c r="AN369" s="1"/>
      <c r="AO369" s="1"/>
      <c r="AP369" s="1"/>
      <c r="AQ369" s="1"/>
      <c r="AR369" s="5"/>
      <c r="AS369" s="1"/>
      <c r="AT369" s="5"/>
      <c r="AU369" s="1"/>
      <c r="AV369" s="5"/>
      <c r="AW369" s="2"/>
      <c r="AX369" s="5"/>
      <c r="AY369" s="1"/>
      <c r="AZ369" s="5"/>
      <c r="BA369" s="1"/>
      <c r="BB369" s="5"/>
      <c r="BC369" s="1"/>
      <c r="BD369" s="5"/>
      <c r="BE369" s="1"/>
      <c r="BF369" s="5"/>
      <c r="BG369" s="1"/>
      <c r="BH369" s="5"/>
      <c r="BI369" s="1"/>
      <c r="BJ369" s="5"/>
      <c r="BK369" s="1"/>
      <c r="BL369" s="5"/>
      <c r="BM369" s="1"/>
      <c r="BN369" s="5"/>
      <c r="BO369" s="1"/>
      <c r="BP369" s="5"/>
      <c r="BQ369" s="1"/>
      <c r="BR369" s="5"/>
      <c r="BS369" s="1"/>
      <c r="BT369" s="1"/>
      <c r="BU369" s="1"/>
      <c r="BV369" s="1"/>
      <c r="BW369" s="1"/>
      <c r="BX369" s="1"/>
      <c r="BY369" s="1"/>
      <c r="BZ369" s="5"/>
      <c r="CA369" s="1"/>
      <c r="CB369" s="5"/>
      <c r="CC369" s="1"/>
      <c r="CD369" s="5"/>
      <c r="CE369" s="1"/>
      <c r="CF369" s="5"/>
      <c r="CG369" s="1"/>
      <c r="CH369" s="5"/>
      <c r="CI369" s="1"/>
      <c r="CJ369" s="5"/>
      <c r="CK369" s="2"/>
      <c r="CL369" s="5"/>
      <c r="CM369" s="2"/>
      <c r="CN369" s="5"/>
      <c r="CO369" s="1"/>
      <c r="CP369" s="5"/>
      <c r="CQ369" s="2"/>
      <c r="CR369" s="5"/>
      <c r="CS369" s="1"/>
      <c r="CT369" s="5"/>
      <c r="CU369" s="1"/>
      <c r="CV369" s="5"/>
      <c r="CW369" s="1"/>
      <c r="CX369" s="5"/>
      <c r="CY369" s="2"/>
      <c r="CZ369" s="5"/>
      <c r="DA369" s="1"/>
      <c r="DB369" s="5"/>
      <c r="DC369" s="1"/>
      <c r="DD369" s="5"/>
      <c r="DE369" s="1"/>
      <c r="DF369" s="5"/>
      <c r="DG369" s="27"/>
      <c r="DH369" s="5"/>
      <c r="DI369" s="1"/>
      <c r="DJ369" s="5"/>
      <c r="DK369" s="47"/>
      <c r="DL369" s="5"/>
      <c r="DM369" s="47"/>
      <c r="DN369" s="5"/>
      <c r="DO369" s="1"/>
      <c r="DP369" s="1"/>
      <c r="DQ369" s="1"/>
      <c r="DR369" s="1"/>
      <c r="DS369" s="1"/>
      <c r="DT369" s="5"/>
      <c r="DU369" s="1"/>
      <c r="DV369" s="1"/>
      <c r="DW369" s="1"/>
      <c r="DX369" s="1"/>
      <c r="DY369" s="1"/>
      <c r="DZ369" s="5"/>
      <c r="EA369" s="1"/>
      <c r="EB369" s="1"/>
      <c r="EC369" s="1"/>
      <c r="ED369" s="1"/>
      <c r="EE369" s="1"/>
      <c r="EF369" s="1"/>
      <c r="EG369" s="1"/>
      <c r="EH369" s="1"/>
      <c r="EI369" s="1"/>
      <c r="EJ369" s="1"/>
      <c r="EK369" s="1"/>
      <c r="EL369" s="5"/>
      <c r="EM369" s="1"/>
      <c r="EN369" s="2"/>
      <c r="EO369" s="2"/>
      <c r="EP369" s="2"/>
      <c r="EQ369" s="2"/>
      <c r="ES369" s="796"/>
      <c r="EU369" s="290" t="e">
        <f>SUM(DO369:EK369)+BI369+SUMIF(#REF!,1,AS369:AX369)</f>
        <v>#REF!</v>
      </c>
      <c r="EV369" s="290" t="e">
        <f>SUM(DO369:EK369)+SUMIF(#REF!,1,AS369:AX369)+SUMIF(#REF!,1,BC369:BH369)+IF(IDENT!$R$19="NON",SUM('3-SA'!BA369:BB369),0)+IF(IDENT!$R$20="NON",SUM('3-SA'!CA369:CB369,'3-SA'!DA369:DL369),0)+IF(IDENT!$R$21="NON",SUM('3-SA'!BM369:BZ369),0)</f>
        <v>#REF!</v>
      </c>
    </row>
    <row r="370" spans="1:152" x14ac:dyDescent="0.25">
      <c r="A370" s="46"/>
      <c r="B370" s="263"/>
      <c r="C370" s="263" t="s">
        <v>1034</v>
      </c>
      <c r="D370" s="383">
        <v>7544</v>
      </c>
      <c r="E370" s="291" t="s">
        <v>870</v>
      </c>
      <c r="F370" s="12"/>
      <c r="G370" s="12"/>
      <c r="H370" s="454"/>
      <c r="I370" s="1"/>
      <c r="J370" s="1"/>
      <c r="K370" s="1"/>
      <c r="L370" s="1"/>
      <c r="M370" s="1"/>
      <c r="N370" s="1"/>
      <c r="O370" s="1"/>
      <c r="P370" s="1"/>
      <c r="Q370" s="1"/>
      <c r="R370" s="1"/>
      <c r="S370" s="1"/>
      <c r="T370" s="1"/>
      <c r="U370" s="1"/>
      <c r="V370" s="1"/>
      <c r="W370" s="1"/>
      <c r="X370" s="1"/>
      <c r="Y370" s="1"/>
      <c r="Z370" s="1"/>
      <c r="AA370" s="1"/>
      <c r="AB370" s="1"/>
      <c r="AC370" s="1"/>
      <c r="AD370" s="2"/>
      <c r="AE370" s="1"/>
      <c r="AF370" s="1"/>
      <c r="AG370" s="1"/>
      <c r="AH370" s="1"/>
      <c r="AI370" s="1"/>
      <c r="AJ370" s="1"/>
      <c r="AK370" s="1"/>
      <c r="AL370" s="1"/>
      <c r="AM370" s="1"/>
      <c r="AN370" s="1"/>
      <c r="AO370" s="1"/>
      <c r="AP370" s="1"/>
      <c r="AQ370" s="1"/>
      <c r="AR370" s="5"/>
      <c r="AS370" s="1"/>
      <c r="AT370" s="5"/>
      <c r="AU370" s="1"/>
      <c r="AV370" s="5"/>
      <c r="AW370" s="2"/>
      <c r="AX370" s="5"/>
      <c r="AY370" s="1"/>
      <c r="AZ370" s="5"/>
      <c r="BA370" s="1"/>
      <c r="BB370" s="5"/>
      <c r="BC370" s="1"/>
      <c r="BD370" s="5"/>
      <c r="BE370" s="1"/>
      <c r="BF370" s="5"/>
      <c r="BG370" s="1"/>
      <c r="BH370" s="5"/>
      <c r="BI370" s="1"/>
      <c r="BJ370" s="5"/>
      <c r="BK370" s="1"/>
      <c r="BL370" s="5"/>
      <c r="BM370" s="1"/>
      <c r="BN370" s="5"/>
      <c r="BO370" s="1"/>
      <c r="BP370" s="5"/>
      <c r="BQ370" s="1"/>
      <c r="BR370" s="5"/>
      <c r="BS370" s="1"/>
      <c r="BT370" s="1"/>
      <c r="BU370" s="1"/>
      <c r="BV370" s="1"/>
      <c r="BW370" s="1"/>
      <c r="BX370" s="1"/>
      <c r="BY370" s="1"/>
      <c r="BZ370" s="5"/>
      <c r="CA370" s="1"/>
      <c r="CB370" s="5"/>
      <c r="CC370" s="1"/>
      <c r="CD370" s="5"/>
      <c r="CE370" s="1"/>
      <c r="CF370" s="5"/>
      <c r="CG370" s="1"/>
      <c r="CH370" s="5"/>
      <c r="CI370" s="1"/>
      <c r="CJ370" s="5"/>
      <c r="CK370" s="2"/>
      <c r="CL370" s="5"/>
      <c r="CM370" s="2"/>
      <c r="CN370" s="5"/>
      <c r="CO370" s="1"/>
      <c r="CP370" s="5"/>
      <c r="CQ370" s="2"/>
      <c r="CR370" s="5"/>
      <c r="CS370" s="1"/>
      <c r="CT370" s="5"/>
      <c r="CU370" s="1"/>
      <c r="CV370" s="5"/>
      <c r="CW370" s="1"/>
      <c r="CX370" s="5"/>
      <c r="CY370" s="2"/>
      <c r="CZ370" s="5"/>
      <c r="DA370" s="1"/>
      <c r="DB370" s="5"/>
      <c r="DC370" s="1"/>
      <c r="DD370" s="5"/>
      <c r="DE370" s="1"/>
      <c r="DF370" s="5"/>
      <c r="DG370" s="27"/>
      <c r="DH370" s="5"/>
      <c r="DI370" s="1"/>
      <c r="DJ370" s="5"/>
      <c r="DK370" s="47"/>
      <c r="DL370" s="5"/>
      <c r="DM370" s="47"/>
      <c r="DN370" s="5"/>
      <c r="DO370" s="1"/>
      <c r="DP370" s="1"/>
      <c r="DQ370" s="1"/>
      <c r="DR370" s="1"/>
      <c r="DS370" s="1"/>
      <c r="DT370" s="5"/>
      <c r="DU370" s="1"/>
      <c r="DV370" s="1"/>
      <c r="DW370" s="1"/>
      <c r="DX370" s="1"/>
      <c r="DY370" s="1"/>
      <c r="DZ370" s="5"/>
      <c r="EA370" s="1"/>
      <c r="EB370" s="1"/>
      <c r="EC370" s="1"/>
      <c r="ED370" s="1"/>
      <c r="EE370" s="1"/>
      <c r="EF370" s="1"/>
      <c r="EG370" s="1"/>
      <c r="EH370" s="1"/>
      <c r="EI370" s="1"/>
      <c r="EJ370" s="1"/>
      <c r="EK370" s="1"/>
      <c r="EL370" s="5"/>
      <c r="EM370" s="1"/>
      <c r="EN370" s="2"/>
      <c r="EO370" s="2"/>
      <c r="EP370" s="2"/>
      <c r="EQ370" s="2"/>
      <c r="ES370" s="796"/>
      <c r="EU370" s="290" t="e">
        <f>SUM(DO370:EK370)+BI370+SUMIF(#REF!,1,AS370:AX370)</f>
        <v>#REF!</v>
      </c>
      <c r="EV370" s="290" t="e">
        <f>SUM(DO370:EK370)+SUMIF(#REF!,1,AS370:AX370)+SUMIF(#REF!,1,BC370:BH370)+IF(IDENT!$R$19="NON",SUM('3-SA'!BA370:BB370),0)+IF(IDENT!$R$20="NON",SUM('3-SA'!CA370:CB370,'3-SA'!DA370:DL370),0)+IF(IDENT!$R$21="NON",SUM('3-SA'!BM370:BZ370),0)</f>
        <v>#REF!</v>
      </c>
    </row>
    <row r="371" spans="1:152" x14ac:dyDescent="0.25">
      <c r="A371" s="46"/>
      <c r="B371" s="263"/>
      <c r="C371" s="263" t="s">
        <v>1034</v>
      </c>
      <c r="D371" s="170">
        <v>7548</v>
      </c>
      <c r="E371" s="291" t="s">
        <v>1839</v>
      </c>
      <c r="F371" s="12"/>
      <c r="G371" s="12"/>
      <c r="H371" s="454"/>
      <c r="I371" s="1"/>
      <c r="J371" s="1"/>
      <c r="K371" s="1"/>
      <c r="L371" s="1"/>
      <c r="M371" s="1"/>
      <c r="N371" s="1"/>
      <c r="O371" s="1"/>
      <c r="P371" s="1"/>
      <c r="Q371" s="1"/>
      <c r="R371" s="1"/>
      <c r="S371" s="1"/>
      <c r="T371" s="1"/>
      <c r="U371" s="1"/>
      <c r="V371" s="1"/>
      <c r="W371" s="1"/>
      <c r="X371" s="1"/>
      <c r="Y371" s="1"/>
      <c r="Z371" s="1"/>
      <c r="AA371" s="1"/>
      <c r="AB371" s="1"/>
      <c r="AC371" s="1"/>
      <c r="AD371" s="2"/>
      <c r="AE371" s="1"/>
      <c r="AF371" s="1"/>
      <c r="AG371" s="1"/>
      <c r="AH371" s="1"/>
      <c r="AI371" s="1"/>
      <c r="AJ371" s="1"/>
      <c r="AK371" s="1"/>
      <c r="AL371" s="1"/>
      <c r="AM371" s="1"/>
      <c r="AN371" s="1"/>
      <c r="AO371" s="1"/>
      <c r="AP371" s="1"/>
      <c r="AQ371" s="1"/>
      <c r="AR371" s="5"/>
      <c r="AS371" s="1"/>
      <c r="AT371" s="5"/>
      <c r="AU371" s="1"/>
      <c r="AV371" s="5"/>
      <c r="AW371" s="27"/>
      <c r="AX371" s="5"/>
      <c r="AY371" s="1"/>
      <c r="AZ371" s="5"/>
      <c r="BA371" s="1"/>
      <c r="BB371" s="5"/>
      <c r="BC371" s="1"/>
      <c r="BD371" s="5"/>
      <c r="BE371" s="1"/>
      <c r="BF371" s="5"/>
      <c r="BG371" s="1"/>
      <c r="BH371" s="5"/>
      <c r="BI371" s="1"/>
      <c r="BJ371" s="5"/>
      <c r="BK371" s="1"/>
      <c r="BL371" s="5"/>
      <c r="BM371" s="1"/>
      <c r="BN371" s="5"/>
      <c r="BO371" s="1"/>
      <c r="BP371" s="5"/>
      <c r="BQ371" s="1"/>
      <c r="BR371" s="5"/>
      <c r="BS371" s="1"/>
      <c r="BT371" s="1"/>
      <c r="BU371" s="1"/>
      <c r="BV371" s="1"/>
      <c r="BW371" s="1"/>
      <c r="BX371" s="1"/>
      <c r="BY371" s="1"/>
      <c r="BZ371" s="5"/>
      <c r="CA371" s="1"/>
      <c r="CB371" s="5"/>
      <c r="CC371" s="1"/>
      <c r="CD371" s="5"/>
      <c r="CE371" s="1"/>
      <c r="CF371" s="5"/>
      <c r="CG371" s="1"/>
      <c r="CH371" s="5"/>
      <c r="CI371" s="1"/>
      <c r="CJ371" s="5"/>
      <c r="CK371" s="2"/>
      <c r="CL371" s="5"/>
      <c r="CM371" s="2"/>
      <c r="CN371" s="5"/>
      <c r="CO371" s="1"/>
      <c r="CP371" s="5"/>
      <c r="CQ371" s="2"/>
      <c r="CR371" s="5"/>
      <c r="CS371" s="1"/>
      <c r="CT371" s="5"/>
      <c r="CU371" s="1"/>
      <c r="CV371" s="5"/>
      <c r="CW371" s="1"/>
      <c r="CX371" s="5"/>
      <c r="CY371" s="2"/>
      <c r="CZ371" s="5"/>
      <c r="DA371" s="1"/>
      <c r="DB371" s="5"/>
      <c r="DC371" s="1"/>
      <c r="DD371" s="5"/>
      <c r="DE371" s="1"/>
      <c r="DF371" s="5"/>
      <c r="DG371" s="27"/>
      <c r="DH371" s="5"/>
      <c r="DI371" s="1"/>
      <c r="DJ371" s="5"/>
      <c r="DK371" s="47"/>
      <c r="DL371" s="5"/>
      <c r="DM371" s="47"/>
      <c r="DN371" s="5"/>
      <c r="DO371" s="1"/>
      <c r="DP371" s="1"/>
      <c r="DQ371" s="1"/>
      <c r="DR371" s="1"/>
      <c r="DS371" s="1"/>
      <c r="DT371" s="5"/>
      <c r="DU371" s="1"/>
      <c r="DV371" s="1"/>
      <c r="DW371" s="1"/>
      <c r="DX371" s="1"/>
      <c r="DY371" s="1"/>
      <c r="DZ371" s="5"/>
      <c r="EA371" s="1"/>
      <c r="EB371" s="1"/>
      <c r="EC371" s="1"/>
      <c r="ED371" s="1"/>
      <c r="EE371" s="1"/>
      <c r="EF371" s="1"/>
      <c r="EG371" s="1"/>
      <c r="EH371" s="1"/>
      <c r="EI371" s="1"/>
      <c r="EJ371" s="1"/>
      <c r="EK371" s="1"/>
      <c r="EL371" s="5"/>
      <c r="EM371" s="1"/>
      <c r="EN371" s="2"/>
      <c r="EO371" s="2"/>
      <c r="EP371" s="2"/>
      <c r="EQ371" s="2"/>
      <c r="ES371" s="796"/>
      <c r="EU371" s="290" t="e">
        <f>SUM(DO371:EK371)+BI371+SUMIF(#REF!,1,AS371:AX371)</f>
        <v>#REF!</v>
      </c>
      <c r="EV371" s="290" t="e">
        <f>SUM(DO371:EK371)+SUMIF(#REF!,1,AS371:AX371)+SUMIF(#REF!,1,BC371:BH371)+IF(IDENT!$R$19="NON",SUM('3-SA'!BA371:BB371),0)+IF(IDENT!$R$20="NON",SUM('3-SA'!CA371:CB371,'3-SA'!DA371:DL371),0)+IF(IDENT!$R$21="NON",SUM('3-SA'!BM371:BZ371),0)</f>
        <v>#REF!</v>
      </c>
    </row>
    <row r="372" spans="1:152" x14ac:dyDescent="0.25">
      <c r="A372" s="46"/>
      <c r="B372" s="263"/>
      <c r="C372" s="263" t="s">
        <v>1034</v>
      </c>
      <c r="D372" s="170">
        <v>755</v>
      </c>
      <c r="E372" s="291" t="s">
        <v>1981</v>
      </c>
      <c r="F372" s="12"/>
      <c r="G372" s="12"/>
      <c r="H372" s="454"/>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5"/>
      <c r="AS372" s="1"/>
      <c r="AT372" s="5"/>
      <c r="AU372" s="1"/>
      <c r="AV372" s="5"/>
      <c r="AW372" s="2"/>
      <c r="AX372" s="5"/>
      <c r="AY372" s="1"/>
      <c r="AZ372" s="5"/>
      <c r="BA372" s="1"/>
      <c r="BB372" s="5"/>
      <c r="BC372" s="1"/>
      <c r="BD372" s="5"/>
      <c r="BE372" s="1"/>
      <c r="BF372" s="5"/>
      <c r="BG372" s="1"/>
      <c r="BH372" s="5"/>
      <c r="BI372" s="1"/>
      <c r="BJ372" s="5"/>
      <c r="BK372" s="1"/>
      <c r="BL372" s="5"/>
      <c r="BM372" s="1"/>
      <c r="BN372" s="5"/>
      <c r="BO372" s="1"/>
      <c r="BP372" s="5"/>
      <c r="BQ372" s="1"/>
      <c r="BR372" s="5"/>
      <c r="BS372" s="1"/>
      <c r="BT372" s="1"/>
      <c r="BU372" s="1"/>
      <c r="BV372" s="1"/>
      <c r="BW372" s="1"/>
      <c r="BX372" s="1"/>
      <c r="BY372" s="1"/>
      <c r="BZ372" s="5"/>
      <c r="CA372" s="1"/>
      <c r="CB372" s="5"/>
      <c r="CC372" s="1"/>
      <c r="CD372" s="5"/>
      <c r="CE372" s="1"/>
      <c r="CF372" s="5"/>
      <c r="CG372" s="1"/>
      <c r="CH372" s="5"/>
      <c r="CI372" s="1"/>
      <c r="CJ372" s="5"/>
      <c r="CK372" s="2"/>
      <c r="CL372" s="5"/>
      <c r="CM372" s="2"/>
      <c r="CN372" s="5"/>
      <c r="CO372" s="1"/>
      <c r="CP372" s="5"/>
      <c r="CQ372" s="2"/>
      <c r="CR372" s="5"/>
      <c r="CS372" s="1"/>
      <c r="CT372" s="5"/>
      <c r="CU372" s="1"/>
      <c r="CV372" s="5"/>
      <c r="CW372" s="1"/>
      <c r="CX372" s="5"/>
      <c r="CY372" s="2"/>
      <c r="CZ372" s="5"/>
      <c r="DA372" s="1"/>
      <c r="DB372" s="5"/>
      <c r="DC372" s="1"/>
      <c r="DD372" s="5"/>
      <c r="DE372" s="1"/>
      <c r="DF372" s="5"/>
      <c r="DG372" s="27"/>
      <c r="DH372" s="5"/>
      <c r="DI372" s="1"/>
      <c r="DJ372" s="5"/>
      <c r="DK372" s="47"/>
      <c r="DL372" s="5"/>
      <c r="DM372" s="47"/>
      <c r="DN372" s="5"/>
      <c r="DO372" s="1"/>
      <c r="DP372" s="1"/>
      <c r="DQ372" s="1"/>
      <c r="DR372" s="1"/>
      <c r="DS372" s="1"/>
      <c r="DT372" s="5"/>
      <c r="DU372" s="1"/>
      <c r="DV372" s="1"/>
      <c r="DW372" s="1"/>
      <c r="DX372" s="1"/>
      <c r="DY372" s="1"/>
      <c r="DZ372" s="5"/>
      <c r="EA372" s="1"/>
      <c r="EB372" s="1"/>
      <c r="EC372" s="1"/>
      <c r="ED372" s="1"/>
      <c r="EE372" s="1"/>
      <c r="EF372" s="1"/>
      <c r="EG372" s="1"/>
      <c r="EH372" s="1"/>
      <c r="EI372" s="1"/>
      <c r="EJ372" s="1"/>
      <c r="EK372" s="1"/>
      <c r="EL372" s="5"/>
      <c r="EM372" s="1"/>
      <c r="EN372" s="1"/>
      <c r="EO372" s="1"/>
      <c r="EP372" s="1"/>
      <c r="EQ372" s="2"/>
      <c r="ES372" s="796"/>
      <c r="EU372" s="290" t="e">
        <f>SUM(DO372:EK372)+BI372+SUMIF(#REF!,1,AS372:AX372)</f>
        <v>#REF!</v>
      </c>
      <c r="EV372" s="290" t="e">
        <f>SUM(DO372:EK372)+SUMIF(#REF!,1,AS372:AX372)+SUMIF(#REF!,1,BC372:BH372)+IF(IDENT!$R$19="NON",SUM('3-SA'!BA372:BB372),0)+IF(IDENT!$R$20="NON",SUM('3-SA'!CA372:CB372,'3-SA'!DA372:DL372),0)+IF(IDENT!$R$21="NON",SUM('3-SA'!BM372:BZ372),0)</f>
        <v>#REF!</v>
      </c>
    </row>
    <row r="373" spans="1:152" x14ac:dyDescent="0.25">
      <c r="A373" s="46"/>
      <c r="B373" s="263"/>
      <c r="C373" s="263" t="s">
        <v>1034</v>
      </c>
      <c r="D373" s="170">
        <v>756</v>
      </c>
      <c r="E373" s="291" t="s">
        <v>2344</v>
      </c>
      <c r="F373" s="12"/>
      <c r="G373" s="12"/>
      <c r="H373" s="454"/>
      <c r="I373" s="1"/>
      <c r="J373" s="1"/>
      <c r="K373" s="1"/>
      <c r="L373" s="1"/>
      <c r="M373" s="1"/>
      <c r="N373" s="1"/>
      <c r="O373" s="1"/>
      <c r="P373" s="1"/>
      <c r="Q373" s="1"/>
      <c r="R373" s="1"/>
      <c r="S373" s="1"/>
      <c r="T373" s="1"/>
      <c r="U373" s="1"/>
      <c r="V373" s="1"/>
      <c r="W373" s="1"/>
      <c r="X373" s="1"/>
      <c r="Y373" s="1"/>
      <c r="Z373" s="1"/>
      <c r="AA373" s="1"/>
      <c r="AB373" s="1"/>
      <c r="AC373" s="1"/>
      <c r="AD373" s="2"/>
      <c r="AE373" s="1"/>
      <c r="AF373" s="1"/>
      <c r="AG373" s="1"/>
      <c r="AH373" s="1"/>
      <c r="AI373" s="1"/>
      <c r="AJ373" s="1"/>
      <c r="AK373" s="1"/>
      <c r="AL373" s="1"/>
      <c r="AM373" s="1"/>
      <c r="AN373" s="1"/>
      <c r="AO373" s="1"/>
      <c r="AP373" s="1"/>
      <c r="AQ373" s="1"/>
      <c r="AR373" s="5"/>
      <c r="AS373" s="1"/>
      <c r="AT373" s="5"/>
      <c r="AU373" s="1"/>
      <c r="AV373" s="5"/>
      <c r="AW373" s="2"/>
      <c r="AX373" s="5"/>
      <c r="AY373" s="1"/>
      <c r="AZ373" s="5"/>
      <c r="BA373" s="1"/>
      <c r="BB373" s="5"/>
      <c r="BC373" s="1"/>
      <c r="BD373" s="5"/>
      <c r="BE373" s="1"/>
      <c r="BF373" s="5"/>
      <c r="BG373" s="1"/>
      <c r="BH373" s="5"/>
      <c r="BI373" s="1"/>
      <c r="BJ373" s="5"/>
      <c r="BK373" s="1"/>
      <c r="BL373" s="5"/>
      <c r="BM373" s="1"/>
      <c r="BN373" s="5"/>
      <c r="BO373" s="1"/>
      <c r="BP373" s="5"/>
      <c r="BQ373" s="1"/>
      <c r="BR373" s="5"/>
      <c r="BS373" s="1"/>
      <c r="BT373" s="1"/>
      <c r="BU373" s="1"/>
      <c r="BV373" s="1"/>
      <c r="BW373" s="1"/>
      <c r="BX373" s="1"/>
      <c r="BY373" s="1"/>
      <c r="BZ373" s="5"/>
      <c r="CA373" s="1"/>
      <c r="CB373" s="5"/>
      <c r="CC373" s="1"/>
      <c r="CD373" s="5"/>
      <c r="CE373" s="1"/>
      <c r="CF373" s="5"/>
      <c r="CG373" s="1"/>
      <c r="CH373" s="5"/>
      <c r="CI373" s="1"/>
      <c r="CJ373" s="5"/>
      <c r="CK373" s="2"/>
      <c r="CL373" s="5"/>
      <c r="CM373" s="2"/>
      <c r="CN373" s="5"/>
      <c r="CO373" s="1"/>
      <c r="CP373" s="5"/>
      <c r="CQ373" s="2"/>
      <c r="CR373" s="5"/>
      <c r="CS373" s="1"/>
      <c r="CT373" s="5"/>
      <c r="CU373" s="1"/>
      <c r="CV373" s="5"/>
      <c r="CW373" s="1"/>
      <c r="CX373" s="5"/>
      <c r="CY373" s="2"/>
      <c r="CZ373" s="5"/>
      <c r="DA373" s="1"/>
      <c r="DB373" s="5"/>
      <c r="DC373" s="1"/>
      <c r="DD373" s="5"/>
      <c r="DE373" s="1"/>
      <c r="DF373" s="5"/>
      <c r="DG373" s="27"/>
      <c r="DH373" s="5"/>
      <c r="DI373" s="1"/>
      <c r="DJ373" s="5"/>
      <c r="DK373" s="47"/>
      <c r="DL373" s="5"/>
      <c r="DM373" s="47"/>
      <c r="DN373" s="5"/>
      <c r="DO373" s="1"/>
      <c r="DP373" s="1"/>
      <c r="DQ373" s="1"/>
      <c r="DR373" s="1"/>
      <c r="DS373" s="1"/>
      <c r="DT373" s="5"/>
      <c r="DU373" s="1"/>
      <c r="DV373" s="1"/>
      <c r="DW373" s="1"/>
      <c r="DX373" s="1"/>
      <c r="DY373" s="1"/>
      <c r="DZ373" s="5"/>
      <c r="EA373" s="1"/>
      <c r="EB373" s="1"/>
      <c r="EC373" s="1"/>
      <c r="ED373" s="1"/>
      <c r="EE373" s="1"/>
      <c r="EF373" s="1"/>
      <c r="EG373" s="1"/>
      <c r="EH373" s="1"/>
      <c r="EI373" s="1"/>
      <c r="EJ373" s="1"/>
      <c r="EK373" s="1"/>
      <c r="EL373" s="5"/>
      <c r="EM373" s="1"/>
      <c r="EN373" s="2"/>
      <c r="EO373" s="2"/>
      <c r="EP373" s="1"/>
      <c r="EQ373" s="2"/>
      <c r="ES373" s="796"/>
      <c r="EU373" s="290" t="e">
        <f>SUM(DO373:EK373)+BI373+SUMIF(#REF!,1,AS373:AX373)</f>
        <v>#REF!</v>
      </c>
      <c r="EV373" s="290" t="e">
        <f>SUM(DO373:EK373)+SUMIF(#REF!,1,AS373:AX373)+SUMIF(#REF!,1,BC373:BH373)+IF(IDENT!$R$19="NON",SUM('3-SA'!BA373:BB373),0)+IF(IDENT!$R$20="NON",SUM('3-SA'!CA373:CB373,'3-SA'!DA373:DL373),0)+IF(IDENT!$R$21="NON",SUM('3-SA'!BM373:BZ373),0)</f>
        <v>#REF!</v>
      </c>
    </row>
    <row r="374" spans="1:152" x14ac:dyDescent="0.25">
      <c r="A374" s="46"/>
      <c r="B374" s="263"/>
      <c r="C374" s="263" t="s">
        <v>1034</v>
      </c>
      <c r="D374" s="137">
        <v>758</v>
      </c>
      <c r="E374" s="288" t="s">
        <v>1834</v>
      </c>
      <c r="F374" s="12"/>
      <c r="G374" s="12"/>
      <c r="H374" s="454"/>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5"/>
      <c r="AS374" s="1"/>
      <c r="AT374" s="5"/>
      <c r="AU374" s="1"/>
      <c r="AV374" s="5"/>
      <c r="AW374" s="27"/>
      <c r="AX374" s="5"/>
      <c r="AY374" s="1"/>
      <c r="AZ374" s="5"/>
      <c r="BA374" s="1"/>
      <c r="BB374" s="5"/>
      <c r="BC374" s="1"/>
      <c r="BD374" s="5"/>
      <c r="BE374" s="1"/>
      <c r="BF374" s="5"/>
      <c r="BG374" s="1"/>
      <c r="BH374" s="5"/>
      <c r="BI374" s="1"/>
      <c r="BJ374" s="5"/>
      <c r="BK374" s="1"/>
      <c r="BL374" s="5"/>
      <c r="BM374" s="1"/>
      <c r="BN374" s="5"/>
      <c r="BO374" s="1"/>
      <c r="BP374" s="5"/>
      <c r="BQ374" s="1"/>
      <c r="BR374" s="5"/>
      <c r="BS374" s="1"/>
      <c r="BT374" s="1"/>
      <c r="BU374" s="1"/>
      <c r="BV374" s="1"/>
      <c r="BW374" s="1"/>
      <c r="BX374" s="1"/>
      <c r="BY374" s="1"/>
      <c r="BZ374" s="5"/>
      <c r="CA374" s="1"/>
      <c r="CB374" s="5"/>
      <c r="CC374" s="1"/>
      <c r="CD374" s="5"/>
      <c r="CE374" s="1"/>
      <c r="CF374" s="5"/>
      <c r="CG374" s="1"/>
      <c r="CH374" s="5"/>
      <c r="CI374" s="1"/>
      <c r="CJ374" s="5"/>
      <c r="CK374" s="2"/>
      <c r="CL374" s="5"/>
      <c r="CM374" s="2"/>
      <c r="CN374" s="5"/>
      <c r="CO374" s="1"/>
      <c r="CP374" s="5"/>
      <c r="CQ374" s="2"/>
      <c r="CR374" s="5"/>
      <c r="CS374" s="1"/>
      <c r="CT374" s="5"/>
      <c r="CU374" s="1"/>
      <c r="CV374" s="5"/>
      <c r="CW374" s="1"/>
      <c r="CX374" s="5"/>
      <c r="CY374" s="2"/>
      <c r="CZ374" s="5"/>
      <c r="DA374" s="1"/>
      <c r="DB374" s="5"/>
      <c r="DC374" s="1"/>
      <c r="DD374" s="5"/>
      <c r="DE374" s="1"/>
      <c r="DF374" s="5"/>
      <c r="DG374" s="27"/>
      <c r="DH374" s="5"/>
      <c r="DI374" s="1"/>
      <c r="DJ374" s="5"/>
      <c r="DK374" s="47"/>
      <c r="DL374" s="5"/>
      <c r="DM374" s="47"/>
      <c r="DN374" s="5"/>
      <c r="DO374" s="1"/>
      <c r="DP374" s="1"/>
      <c r="DQ374" s="1"/>
      <c r="DR374" s="1"/>
      <c r="DS374" s="1"/>
      <c r="DT374" s="5"/>
      <c r="DU374" s="1"/>
      <c r="DV374" s="1"/>
      <c r="DW374" s="1"/>
      <c r="DX374" s="1"/>
      <c r="DY374" s="1"/>
      <c r="DZ374" s="5"/>
      <c r="EA374" s="1"/>
      <c r="EB374" s="1"/>
      <c r="EC374" s="1"/>
      <c r="ED374" s="1"/>
      <c r="EE374" s="1"/>
      <c r="EF374" s="1"/>
      <c r="EG374" s="1"/>
      <c r="EH374" s="1"/>
      <c r="EI374" s="1"/>
      <c r="EJ374" s="1"/>
      <c r="EK374" s="1"/>
      <c r="EL374" s="5"/>
      <c r="EM374" s="1"/>
      <c r="EN374" s="1"/>
      <c r="EO374" s="1"/>
      <c r="EP374" s="1"/>
      <c r="EQ374" s="2"/>
      <c r="ES374" s="796"/>
      <c r="EU374" s="290" t="e">
        <f>SUM(DO374:EK374)+BI374+SUMIF(#REF!,1,AS374:AX374)</f>
        <v>#REF!</v>
      </c>
      <c r="EV374" s="290" t="e">
        <f>SUM(DO374:EK374)+SUMIF(#REF!,1,AS374:AX374)+SUMIF(#REF!,1,BC374:BH374)+IF(IDENT!$R$19="NON",SUM('3-SA'!BA374:BB374),0)+IF(IDENT!$R$20="NON",SUM('3-SA'!CA374:CB374,'3-SA'!DA374:DL374),0)+IF(IDENT!$R$21="NON",SUM('3-SA'!BM374:BZ374),0)</f>
        <v>#REF!</v>
      </c>
    </row>
    <row r="375" spans="1:152" x14ac:dyDescent="0.25">
      <c r="A375" s="46">
        <v>0</v>
      </c>
      <c r="B375" s="263"/>
      <c r="C375" s="263" t="s">
        <v>1034</v>
      </c>
      <c r="D375" s="639">
        <v>761</v>
      </c>
      <c r="E375" s="480" t="s">
        <v>2517</v>
      </c>
      <c r="F375" s="12"/>
      <c r="G375" s="12"/>
      <c r="H375" s="454"/>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5"/>
      <c r="AS375" s="2"/>
      <c r="AT375" s="5"/>
      <c r="AU375" s="2"/>
      <c r="AV375" s="5"/>
      <c r="AW375" s="2"/>
      <c r="AX375" s="5"/>
      <c r="AY375" s="2"/>
      <c r="AZ375" s="5"/>
      <c r="BA375" s="2"/>
      <c r="BB375" s="5"/>
      <c r="BC375" s="2"/>
      <c r="BD375" s="5"/>
      <c r="BE375" s="2"/>
      <c r="BF375" s="5"/>
      <c r="BG375" s="2"/>
      <c r="BH375" s="5"/>
      <c r="BI375" s="2"/>
      <c r="BJ375" s="5"/>
      <c r="BK375" s="2"/>
      <c r="BL375" s="5"/>
      <c r="BM375" s="2"/>
      <c r="BN375" s="5"/>
      <c r="BO375" s="2"/>
      <c r="BP375" s="5"/>
      <c r="BQ375" s="2"/>
      <c r="BR375" s="5"/>
      <c r="BS375" s="2"/>
      <c r="BT375" s="2"/>
      <c r="BU375" s="2"/>
      <c r="BV375" s="2"/>
      <c r="BW375" s="2"/>
      <c r="BX375" s="2"/>
      <c r="BY375" s="2"/>
      <c r="BZ375" s="5"/>
      <c r="CA375" s="2"/>
      <c r="CB375" s="5"/>
      <c r="CC375" s="2"/>
      <c r="CD375" s="5"/>
      <c r="CE375" s="2"/>
      <c r="CF375" s="5"/>
      <c r="CG375" s="2"/>
      <c r="CH375" s="5"/>
      <c r="CI375" s="2"/>
      <c r="CJ375" s="5"/>
      <c r="CK375" s="2"/>
      <c r="CL375" s="5"/>
      <c r="CM375" s="2"/>
      <c r="CN375" s="5"/>
      <c r="CO375" s="2"/>
      <c r="CP375" s="5"/>
      <c r="CQ375" s="2"/>
      <c r="CR375" s="5"/>
      <c r="CS375" s="2"/>
      <c r="CT375" s="5"/>
      <c r="CU375" s="2"/>
      <c r="CV375" s="5"/>
      <c r="CW375" s="2"/>
      <c r="CX375" s="5"/>
      <c r="CY375" s="2"/>
      <c r="CZ375" s="5"/>
      <c r="DA375" s="2"/>
      <c r="DB375" s="5"/>
      <c r="DC375" s="2"/>
      <c r="DD375" s="5"/>
      <c r="DE375" s="2"/>
      <c r="DF375" s="5"/>
      <c r="DG375" s="21"/>
      <c r="DH375" s="5"/>
      <c r="DI375" s="2"/>
      <c r="DJ375" s="5"/>
      <c r="DK375" s="35"/>
      <c r="DL375" s="5"/>
      <c r="DM375" s="35"/>
      <c r="DN375" s="5"/>
      <c r="DO375" s="2"/>
      <c r="DP375" s="2"/>
      <c r="DQ375" s="2"/>
      <c r="DR375" s="2"/>
      <c r="DS375" s="2"/>
      <c r="DT375" s="5"/>
      <c r="DU375" s="2"/>
      <c r="DV375" s="2"/>
      <c r="DW375" s="2"/>
      <c r="DX375" s="2"/>
      <c r="DY375" s="2"/>
      <c r="DZ375" s="5"/>
      <c r="EA375" s="2"/>
      <c r="EB375" s="2"/>
      <c r="EC375" s="2"/>
      <c r="ED375" s="2"/>
      <c r="EE375" s="2"/>
      <c r="EF375" s="2"/>
      <c r="EG375" s="2"/>
      <c r="EH375" s="2"/>
      <c r="EI375" s="2"/>
      <c r="EJ375" s="2"/>
      <c r="EK375" s="2"/>
      <c r="EL375" s="5"/>
      <c r="EM375" s="2"/>
      <c r="EN375" s="2"/>
      <c r="EO375" s="2"/>
      <c r="EP375" s="2"/>
      <c r="EQ375" s="130"/>
      <c r="ES375" s="796"/>
      <c r="EU375" s="290" t="e">
        <f>SUM(DO375:EK375)+BI375+SUMIF(#REF!,1,AS375:AX375)</f>
        <v>#REF!</v>
      </c>
      <c r="EV375" s="290" t="e">
        <f>SUM(DO375:EK375)+SUMIF(#REF!,1,AS375:AX375)+SUMIF(#REF!,1,BC375:BH375)+IF(IDENT!$R$19="NON",SUM('3-SA'!BA375:BB375),0)+IF(IDENT!$R$20="NON",SUM('3-SA'!CA375:CB375,'3-SA'!DA375:DL375),0)+IF(IDENT!$R$21="NON",SUM('3-SA'!BM375:BZ375),0)</f>
        <v>#REF!</v>
      </c>
    </row>
    <row r="376" spans="1:152" x14ac:dyDescent="0.25">
      <c r="A376" s="46">
        <v>0</v>
      </c>
      <c r="B376" s="263"/>
      <c r="C376" s="263" t="s">
        <v>1034</v>
      </c>
      <c r="D376" s="387">
        <v>762</v>
      </c>
      <c r="E376" s="388" t="s">
        <v>1644</v>
      </c>
      <c r="F376" s="12"/>
      <c r="G376" s="12"/>
      <c r="H376" s="454"/>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5"/>
      <c r="AS376" s="2"/>
      <c r="AT376" s="5"/>
      <c r="AU376" s="2"/>
      <c r="AV376" s="5"/>
      <c r="AW376" s="2"/>
      <c r="AX376" s="5"/>
      <c r="AY376" s="2"/>
      <c r="AZ376" s="5"/>
      <c r="BA376" s="2"/>
      <c r="BB376" s="5"/>
      <c r="BC376" s="2"/>
      <c r="BD376" s="5"/>
      <c r="BE376" s="2"/>
      <c r="BF376" s="5"/>
      <c r="BG376" s="2"/>
      <c r="BH376" s="5"/>
      <c r="BI376" s="2"/>
      <c r="BJ376" s="5"/>
      <c r="BK376" s="2"/>
      <c r="BL376" s="5"/>
      <c r="BM376" s="2"/>
      <c r="BN376" s="5"/>
      <c r="BO376" s="2"/>
      <c r="BP376" s="5"/>
      <c r="BQ376" s="2"/>
      <c r="BR376" s="5"/>
      <c r="BS376" s="2"/>
      <c r="BT376" s="2"/>
      <c r="BU376" s="2"/>
      <c r="BV376" s="2"/>
      <c r="BW376" s="2"/>
      <c r="BX376" s="2"/>
      <c r="BY376" s="2"/>
      <c r="BZ376" s="5"/>
      <c r="CA376" s="2"/>
      <c r="CB376" s="5"/>
      <c r="CC376" s="2"/>
      <c r="CD376" s="5"/>
      <c r="CE376" s="2"/>
      <c r="CF376" s="5"/>
      <c r="CG376" s="2"/>
      <c r="CH376" s="5"/>
      <c r="CI376" s="2"/>
      <c r="CJ376" s="5"/>
      <c r="CK376" s="2"/>
      <c r="CL376" s="5"/>
      <c r="CM376" s="2"/>
      <c r="CN376" s="5"/>
      <c r="CO376" s="2"/>
      <c r="CP376" s="5"/>
      <c r="CQ376" s="2"/>
      <c r="CR376" s="5"/>
      <c r="CS376" s="2"/>
      <c r="CT376" s="5"/>
      <c r="CU376" s="2"/>
      <c r="CV376" s="5"/>
      <c r="CW376" s="2"/>
      <c r="CX376" s="5"/>
      <c r="CY376" s="2"/>
      <c r="CZ376" s="5"/>
      <c r="DA376" s="2"/>
      <c r="DB376" s="5"/>
      <c r="DC376" s="2"/>
      <c r="DD376" s="5"/>
      <c r="DE376" s="2"/>
      <c r="DF376" s="5"/>
      <c r="DG376" s="21"/>
      <c r="DH376" s="5"/>
      <c r="DI376" s="2"/>
      <c r="DJ376" s="5"/>
      <c r="DK376" s="35"/>
      <c r="DL376" s="5"/>
      <c r="DM376" s="35"/>
      <c r="DN376" s="5"/>
      <c r="DO376" s="2"/>
      <c r="DP376" s="2"/>
      <c r="DQ376" s="2"/>
      <c r="DR376" s="2"/>
      <c r="DS376" s="2"/>
      <c r="DT376" s="5"/>
      <c r="DU376" s="2"/>
      <c r="DV376" s="2"/>
      <c r="DW376" s="2"/>
      <c r="DX376" s="2"/>
      <c r="DY376" s="2"/>
      <c r="DZ376" s="5"/>
      <c r="EA376" s="2"/>
      <c r="EB376" s="2"/>
      <c r="EC376" s="2"/>
      <c r="ED376" s="2"/>
      <c r="EE376" s="2"/>
      <c r="EF376" s="2"/>
      <c r="EG376" s="2"/>
      <c r="EH376" s="2"/>
      <c r="EI376" s="2"/>
      <c r="EJ376" s="2"/>
      <c r="EK376" s="2"/>
      <c r="EL376" s="5"/>
      <c r="EM376" s="2"/>
      <c r="EN376" s="2"/>
      <c r="EO376" s="2"/>
      <c r="EP376" s="2"/>
      <c r="EQ376" s="130"/>
      <c r="ES376" s="796"/>
      <c r="EU376" s="290" t="e">
        <f>SUM(DO376:EK376)+BI376+SUMIF(#REF!,1,AS376:AX376)</f>
        <v>#REF!</v>
      </c>
      <c r="EV376" s="290" t="e">
        <f>SUM(DO376:EK376)+SUMIF(#REF!,1,AS376:AX376)+SUMIF(#REF!,1,BC376:BH376)+IF(IDENT!$R$19="NON",SUM('3-SA'!BA376:BB376),0)+IF(IDENT!$R$20="NON",SUM('3-SA'!CA376:CB376,'3-SA'!DA376:DL376),0)+IF(IDENT!$R$21="NON",SUM('3-SA'!BM376:BZ376),0)</f>
        <v>#REF!</v>
      </c>
    </row>
    <row r="377" spans="1:152" x14ac:dyDescent="0.25">
      <c r="A377" s="46">
        <v>0</v>
      </c>
      <c r="B377" s="263"/>
      <c r="C377" s="263" t="s">
        <v>1034</v>
      </c>
      <c r="D377" s="387">
        <v>763</v>
      </c>
      <c r="E377" s="388" t="s">
        <v>1659</v>
      </c>
      <c r="F377" s="12"/>
      <c r="G377" s="12"/>
      <c r="H377" s="454"/>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5"/>
      <c r="AS377" s="2"/>
      <c r="AT377" s="5"/>
      <c r="AU377" s="2"/>
      <c r="AV377" s="5"/>
      <c r="AW377" s="2"/>
      <c r="AX377" s="5"/>
      <c r="AY377" s="2"/>
      <c r="AZ377" s="5"/>
      <c r="BA377" s="2"/>
      <c r="BB377" s="5"/>
      <c r="BC377" s="2"/>
      <c r="BD377" s="5"/>
      <c r="BE377" s="2"/>
      <c r="BF377" s="5"/>
      <c r="BG377" s="2"/>
      <c r="BH377" s="5"/>
      <c r="BI377" s="2"/>
      <c r="BJ377" s="5"/>
      <c r="BK377" s="2"/>
      <c r="BL377" s="5"/>
      <c r="BM377" s="2"/>
      <c r="BN377" s="5"/>
      <c r="BO377" s="2"/>
      <c r="BP377" s="5"/>
      <c r="BQ377" s="2"/>
      <c r="BR377" s="5"/>
      <c r="BS377" s="2"/>
      <c r="BT377" s="2"/>
      <c r="BU377" s="2"/>
      <c r="BV377" s="2"/>
      <c r="BW377" s="2"/>
      <c r="BX377" s="2"/>
      <c r="BY377" s="2"/>
      <c r="BZ377" s="5"/>
      <c r="CA377" s="2"/>
      <c r="CB377" s="5"/>
      <c r="CC377" s="2"/>
      <c r="CD377" s="5"/>
      <c r="CE377" s="2"/>
      <c r="CF377" s="5"/>
      <c r="CG377" s="2"/>
      <c r="CH377" s="5"/>
      <c r="CI377" s="2"/>
      <c r="CJ377" s="5"/>
      <c r="CK377" s="2"/>
      <c r="CL377" s="5"/>
      <c r="CM377" s="2"/>
      <c r="CN377" s="5"/>
      <c r="CO377" s="2"/>
      <c r="CP377" s="5"/>
      <c r="CQ377" s="2"/>
      <c r="CR377" s="5"/>
      <c r="CS377" s="2"/>
      <c r="CT377" s="5"/>
      <c r="CU377" s="2"/>
      <c r="CV377" s="5"/>
      <c r="CW377" s="2"/>
      <c r="CX377" s="5"/>
      <c r="CY377" s="2"/>
      <c r="CZ377" s="5"/>
      <c r="DA377" s="2"/>
      <c r="DB377" s="5"/>
      <c r="DC377" s="2"/>
      <c r="DD377" s="5"/>
      <c r="DE377" s="2"/>
      <c r="DF377" s="5"/>
      <c r="DG377" s="21"/>
      <c r="DH377" s="5"/>
      <c r="DI377" s="2"/>
      <c r="DJ377" s="5"/>
      <c r="DK377" s="35"/>
      <c r="DL377" s="5"/>
      <c r="DM377" s="35"/>
      <c r="DN377" s="5"/>
      <c r="DO377" s="2"/>
      <c r="DP377" s="2"/>
      <c r="DQ377" s="2"/>
      <c r="DR377" s="2"/>
      <c r="DS377" s="2"/>
      <c r="DT377" s="5"/>
      <c r="DU377" s="2"/>
      <c r="DV377" s="2"/>
      <c r="DW377" s="2"/>
      <c r="DX377" s="2"/>
      <c r="DY377" s="2"/>
      <c r="DZ377" s="5"/>
      <c r="EA377" s="2"/>
      <c r="EB377" s="2"/>
      <c r="EC377" s="2"/>
      <c r="ED377" s="2"/>
      <c r="EE377" s="2"/>
      <c r="EF377" s="2"/>
      <c r="EG377" s="2"/>
      <c r="EH377" s="2"/>
      <c r="EI377" s="2"/>
      <c r="EJ377" s="2"/>
      <c r="EK377" s="2"/>
      <c r="EL377" s="5"/>
      <c r="EM377" s="2"/>
      <c r="EN377" s="2"/>
      <c r="EO377" s="2"/>
      <c r="EP377" s="2"/>
      <c r="EQ377" s="130"/>
      <c r="ES377" s="796"/>
      <c r="EU377" s="290" t="e">
        <f>SUM(DO377:EK377)+BI377+SUMIF(#REF!,1,AS377:AX377)</f>
        <v>#REF!</v>
      </c>
      <c r="EV377" s="290" t="e">
        <f>SUM(DO377:EK377)+SUMIF(#REF!,1,AS377:AX377)+SUMIF(#REF!,1,BC377:BH377)+IF(IDENT!$R$19="NON",SUM('3-SA'!BA377:BB377),0)+IF(IDENT!$R$20="NON",SUM('3-SA'!CA377:CB377,'3-SA'!DA377:DL377),0)+IF(IDENT!$R$21="NON",SUM('3-SA'!BM377:BZ377),0)</f>
        <v>#REF!</v>
      </c>
    </row>
    <row r="378" spans="1:152" x14ac:dyDescent="0.25">
      <c r="A378" s="46">
        <v>0</v>
      </c>
      <c r="B378" s="263"/>
      <c r="C378" s="263" t="s">
        <v>1034</v>
      </c>
      <c r="D378" s="387">
        <v>764</v>
      </c>
      <c r="E378" s="388" t="s">
        <v>11</v>
      </c>
      <c r="F378" s="12"/>
      <c r="G378" s="12"/>
      <c r="H378" s="454"/>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5"/>
      <c r="AS378" s="2"/>
      <c r="AT378" s="5"/>
      <c r="AU378" s="2"/>
      <c r="AV378" s="5"/>
      <c r="AW378" s="2"/>
      <c r="AX378" s="5"/>
      <c r="AY378" s="2"/>
      <c r="AZ378" s="5"/>
      <c r="BA378" s="2"/>
      <c r="BB378" s="5"/>
      <c r="BC378" s="2"/>
      <c r="BD378" s="5"/>
      <c r="BE378" s="2"/>
      <c r="BF378" s="5"/>
      <c r="BG378" s="2"/>
      <c r="BH378" s="5"/>
      <c r="BI378" s="2"/>
      <c r="BJ378" s="5"/>
      <c r="BK378" s="2"/>
      <c r="BL378" s="5"/>
      <c r="BM378" s="2"/>
      <c r="BN378" s="5"/>
      <c r="BO378" s="2"/>
      <c r="BP378" s="5"/>
      <c r="BQ378" s="2"/>
      <c r="BR378" s="5"/>
      <c r="BS378" s="2"/>
      <c r="BT378" s="2"/>
      <c r="BU378" s="2"/>
      <c r="BV378" s="2"/>
      <c r="BW378" s="2"/>
      <c r="BX378" s="2"/>
      <c r="BY378" s="2"/>
      <c r="BZ378" s="5"/>
      <c r="CA378" s="2"/>
      <c r="CB378" s="5"/>
      <c r="CC378" s="2"/>
      <c r="CD378" s="5"/>
      <c r="CE378" s="2"/>
      <c r="CF378" s="5"/>
      <c r="CG378" s="2"/>
      <c r="CH378" s="5"/>
      <c r="CI378" s="2"/>
      <c r="CJ378" s="5"/>
      <c r="CK378" s="2"/>
      <c r="CL378" s="5"/>
      <c r="CM378" s="2"/>
      <c r="CN378" s="5"/>
      <c r="CO378" s="2"/>
      <c r="CP378" s="5"/>
      <c r="CQ378" s="2"/>
      <c r="CR378" s="5"/>
      <c r="CS378" s="2"/>
      <c r="CT378" s="5"/>
      <c r="CU378" s="2"/>
      <c r="CV378" s="5"/>
      <c r="CW378" s="2"/>
      <c r="CX378" s="5"/>
      <c r="CY378" s="2"/>
      <c r="CZ378" s="5"/>
      <c r="DA378" s="2"/>
      <c r="DB378" s="5"/>
      <c r="DC378" s="2"/>
      <c r="DD378" s="5"/>
      <c r="DE378" s="2"/>
      <c r="DF378" s="5"/>
      <c r="DG378" s="21"/>
      <c r="DH378" s="5"/>
      <c r="DI378" s="2"/>
      <c r="DJ378" s="5"/>
      <c r="DK378" s="35"/>
      <c r="DL378" s="5"/>
      <c r="DM378" s="35"/>
      <c r="DN378" s="5"/>
      <c r="DO378" s="2"/>
      <c r="DP378" s="2"/>
      <c r="DQ378" s="2"/>
      <c r="DR378" s="2"/>
      <c r="DS378" s="2"/>
      <c r="DT378" s="5"/>
      <c r="DU378" s="2"/>
      <c r="DV378" s="2"/>
      <c r="DW378" s="2"/>
      <c r="DX378" s="2"/>
      <c r="DY378" s="2"/>
      <c r="DZ378" s="5"/>
      <c r="EA378" s="2"/>
      <c r="EB378" s="2"/>
      <c r="EC378" s="2"/>
      <c r="ED378" s="2"/>
      <c r="EE378" s="2"/>
      <c r="EF378" s="2"/>
      <c r="EG378" s="2"/>
      <c r="EH378" s="2"/>
      <c r="EI378" s="2"/>
      <c r="EJ378" s="2"/>
      <c r="EK378" s="2"/>
      <c r="EL378" s="5"/>
      <c r="EM378" s="2"/>
      <c r="EN378" s="2"/>
      <c r="EO378" s="2"/>
      <c r="EP378" s="2"/>
      <c r="EQ378" s="130"/>
      <c r="ES378" s="796"/>
      <c r="EU378" s="290" t="e">
        <f>SUM(DO378:EK378)+BI378+SUMIF(#REF!,1,AS378:AX378)</f>
        <v>#REF!</v>
      </c>
      <c r="EV378" s="290" t="e">
        <f>SUM(DO378:EK378)+SUMIF(#REF!,1,AS378:AX378)+SUMIF(#REF!,1,BC378:BH378)+IF(IDENT!$R$19="NON",SUM('3-SA'!BA378:BB378),0)+IF(IDENT!$R$20="NON",SUM('3-SA'!CA378:CB378,'3-SA'!DA378:DL378),0)+IF(IDENT!$R$21="NON",SUM('3-SA'!BM378:BZ378),0)</f>
        <v>#REF!</v>
      </c>
    </row>
    <row r="379" spans="1:152" x14ac:dyDescent="0.25">
      <c r="A379" s="46">
        <v>0</v>
      </c>
      <c r="B379" s="263"/>
      <c r="C379" s="263" t="s">
        <v>1034</v>
      </c>
      <c r="D379" s="387">
        <v>765</v>
      </c>
      <c r="E379" s="388" t="s">
        <v>1817</v>
      </c>
      <c r="F379" s="12"/>
      <c r="G379" s="12"/>
      <c r="H379" s="454"/>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5"/>
      <c r="AS379" s="2"/>
      <c r="AT379" s="5"/>
      <c r="AU379" s="2"/>
      <c r="AV379" s="5"/>
      <c r="AW379" s="2"/>
      <c r="AX379" s="5"/>
      <c r="AY379" s="2"/>
      <c r="AZ379" s="5"/>
      <c r="BA379" s="2"/>
      <c r="BB379" s="5"/>
      <c r="BC379" s="2"/>
      <c r="BD379" s="5"/>
      <c r="BE379" s="2"/>
      <c r="BF379" s="5"/>
      <c r="BG379" s="2"/>
      <c r="BH379" s="5"/>
      <c r="BI379" s="2"/>
      <c r="BJ379" s="5"/>
      <c r="BK379" s="2"/>
      <c r="BL379" s="5"/>
      <c r="BM379" s="2"/>
      <c r="BN379" s="5"/>
      <c r="BO379" s="2"/>
      <c r="BP379" s="5"/>
      <c r="BQ379" s="2"/>
      <c r="BR379" s="5"/>
      <c r="BS379" s="2"/>
      <c r="BT379" s="2"/>
      <c r="BU379" s="2"/>
      <c r="BV379" s="2"/>
      <c r="BW379" s="2"/>
      <c r="BX379" s="2"/>
      <c r="BY379" s="2"/>
      <c r="BZ379" s="5"/>
      <c r="CA379" s="2"/>
      <c r="CB379" s="5"/>
      <c r="CC379" s="2"/>
      <c r="CD379" s="5"/>
      <c r="CE379" s="2"/>
      <c r="CF379" s="5"/>
      <c r="CG379" s="2"/>
      <c r="CH379" s="5"/>
      <c r="CI379" s="2"/>
      <c r="CJ379" s="5"/>
      <c r="CK379" s="2"/>
      <c r="CL379" s="5"/>
      <c r="CM379" s="2"/>
      <c r="CN379" s="5"/>
      <c r="CO379" s="2"/>
      <c r="CP379" s="5"/>
      <c r="CQ379" s="2"/>
      <c r="CR379" s="5"/>
      <c r="CS379" s="2"/>
      <c r="CT379" s="5"/>
      <c r="CU379" s="2"/>
      <c r="CV379" s="5"/>
      <c r="CW379" s="2"/>
      <c r="CX379" s="5"/>
      <c r="CY379" s="2"/>
      <c r="CZ379" s="5"/>
      <c r="DA379" s="2"/>
      <c r="DB379" s="5"/>
      <c r="DC379" s="2"/>
      <c r="DD379" s="5"/>
      <c r="DE379" s="2"/>
      <c r="DF379" s="5"/>
      <c r="DG379" s="21"/>
      <c r="DH379" s="5"/>
      <c r="DI379" s="2"/>
      <c r="DJ379" s="5"/>
      <c r="DK379" s="35"/>
      <c r="DL379" s="5"/>
      <c r="DM379" s="35"/>
      <c r="DN379" s="5"/>
      <c r="DO379" s="2"/>
      <c r="DP379" s="2"/>
      <c r="DQ379" s="2"/>
      <c r="DR379" s="2"/>
      <c r="DS379" s="2"/>
      <c r="DT379" s="5"/>
      <c r="DU379" s="2"/>
      <c r="DV379" s="2"/>
      <c r="DW379" s="2"/>
      <c r="DX379" s="2"/>
      <c r="DY379" s="2"/>
      <c r="DZ379" s="5"/>
      <c r="EA379" s="2"/>
      <c r="EB379" s="2"/>
      <c r="EC379" s="2"/>
      <c r="ED379" s="2"/>
      <c r="EE379" s="2"/>
      <c r="EF379" s="2"/>
      <c r="EG379" s="2"/>
      <c r="EH379" s="2"/>
      <c r="EI379" s="2"/>
      <c r="EJ379" s="2"/>
      <c r="EK379" s="2"/>
      <c r="EL379" s="5"/>
      <c r="EM379" s="2"/>
      <c r="EN379" s="2"/>
      <c r="EO379" s="2"/>
      <c r="EP379" s="2"/>
      <c r="EQ379" s="130"/>
      <c r="ES379" s="796"/>
      <c r="EU379" s="290" t="e">
        <f>SUM(DO379:EK379)+BI379+SUMIF(#REF!,1,AS379:AX379)</f>
        <v>#REF!</v>
      </c>
      <c r="EV379" s="290" t="e">
        <f>SUM(DO379:EK379)+SUMIF(#REF!,1,AS379:AX379)+SUMIF(#REF!,1,BC379:BH379)+IF(IDENT!$R$19="NON",SUM('3-SA'!BA379:BB379),0)+IF(IDENT!$R$20="NON",SUM('3-SA'!CA379:CB379,'3-SA'!DA379:DL379),0)+IF(IDENT!$R$21="NON",SUM('3-SA'!BM379:BZ379),0)</f>
        <v>#REF!</v>
      </c>
    </row>
    <row r="380" spans="1:152" x14ac:dyDescent="0.25">
      <c r="A380" s="46">
        <v>0</v>
      </c>
      <c r="B380" s="263"/>
      <c r="C380" s="263" t="s">
        <v>1034</v>
      </c>
      <c r="D380" s="387">
        <v>766</v>
      </c>
      <c r="E380" s="388" t="s">
        <v>0</v>
      </c>
      <c r="F380" s="12"/>
      <c r="G380" s="12"/>
      <c r="H380" s="454"/>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5"/>
      <c r="AS380" s="2"/>
      <c r="AT380" s="5"/>
      <c r="AU380" s="2"/>
      <c r="AV380" s="5"/>
      <c r="AW380" s="2"/>
      <c r="AX380" s="5"/>
      <c r="AY380" s="2"/>
      <c r="AZ380" s="5"/>
      <c r="BA380" s="2"/>
      <c r="BB380" s="5"/>
      <c r="BC380" s="2"/>
      <c r="BD380" s="5"/>
      <c r="BE380" s="2"/>
      <c r="BF380" s="5"/>
      <c r="BG380" s="2"/>
      <c r="BH380" s="5"/>
      <c r="BI380" s="2"/>
      <c r="BJ380" s="5"/>
      <c r="BK380" s="2"/>
      <c r="BL380" s="5"/>
      <c r="BM380" s="2"/>
      <c r="BN380" s="5"/>
      <c r="BO380" s="2"/>
      <c r="BP380" s="5"/>
      <c r="BQ380" s="2"/>
      <c r="BR380" s="5"/>
      <c r="BS380" s="2"/>
      <c r="BT380" s="2"/>
      <c r="BU380" s="2"/>
      <c r="BV380" s="2"/>
      <c r="BW380" s="2"/>
      <c r="BX380" s="2"/>
      <c r="BY380" s="2"/>
      <c r="BZ380" s="5"/>
      <c r="CA380" s="2"/>
      <c r="CB380" s="5"/>
      <c r="CC380" s="2"/>
      <c r="CD380" s="5"/>
      <c r="CE380" s="2"/>
      <c r="CF380" s="5"/>
      <c r="CG380" s="2"/>
      <c r="CH380" s="5"/>
      <c r="CI380" s="2"/>
      <c r="CJ380" s="5"/>
      <c r="CK380" s="2"/>
      <c r="CL380" s="5"/>
      <c r="CM380" s="2"/>
      <c r="CN380" s="5"/>
      <c r="CO380" s="2"/>
      <c r="CP380" s="5"/>
      <c r="CQ380" s="2"/>
      <c r="CR380" s="5"/>
      <c r="CS380" s="2"/>
      <c r="CT380" s="5"/>
      <c r="CU380" s="2"/>
      <c r="CV380" s="5"/>
      <c r="CW380" s="2"/>
      <c r="CX380" s="5"/>
      <c r="CY380" s="2"/>
      <c r="CZ380" s="5"/>
      <c r="DA380" s="2"/>
      <c r="DB380" s="5"/>
      <c r="DC380" s="2"/>
      <c r="DD380" s="5"/>
      <c r="DE380" s="2"/>
      <c r="DF380" s="5"/>
      <c r="DG380" s="21"/>
      <c r="DH380" s="5"/>
      <c r="DI380" s="2"/>
      <c r="DJ380" s="5"/>
      <c r="DK380" s="35"/>
      <c r="DL380" s="5"/>
      <c r="DM380" s="35"/>
      <c r="DN380" s="5"/>
      <c r="DO380" s="2"/>
      <c r="DP380" s="2"/>
      <c r="DQ380" s="2"/>
      <c r="DR380" s="2"/>
      <c r="DS380" s="2"/>
      <c r="DT380" s="5"/>
      <c r="DU380" s="2"/>
      <c r="DV380" s="2"/>
      <c r="DW380" s="2"/>
      <c r="DX380" s="2"/>
      <c r="DY380" s="2"/>
      <c r="DZ380" s="5"/>
      <c r="EA380" s="2"/>
      <c r="EB380" s="2"/>
      <c r="EC380" s="2"/>
      <c r="ED380" s="2"/>
      <c r="EE380" s="2"/>
      <c r="EF380" s="2"/>
      <c r="EG380" s="2"/>
      <c r="EH380" s="2"/>
      <c r="EI380" s="2"/>
      <c r="EJ380" s="2"/>
      <c r="EK380" s="2"/>
      <c r="EL380" s="5"/>
      <c r="EM380" s="2"/>
      <c r="EN380" s="2"/>
      <c r="EO380" s="2"/>
      <c r="EP380" s="2"/>
      <c r="EQ380" s="130"/>
      <c r="ES380" s="796"/>
      <c r="EU380" s="290" t="e">
        <f>SUM(DO380:EK380)+BI380+SUMIF(#REF!,1,AS380:AX380)</f>
        <v>#REF!</v>
      </c>
      <c r="EV380" s="290" t="e">
        <f>SUM(DO380:EK380)+SUMIF(#REF!,1,AS380:AX380)+SUMIF(#REF!,1,BC380:BH380)+IF(IDENT!$R$19="NON",SUM('3-SA'!BA380:BB380),0)+IF(IDENT!$R$20="NON",SUM('3-SA'!CA380:CB380,'3-SA'!DA380:DL380),0)+IF(IDENT!$R$21="NON",SUM('3-SA'!BM380:BZ380),0)</f>
        <v>#REF!</v>
      </c>
    </row>
    <row r="381" spans="1:152" x14ac:dyDescent="0.25">
      <c r="A381" s="46">
        <v>0</v>
      </c>
      <c r="B381" s="263"/>
      <c r="C381" s="263" t="s">
        <v>1034</v>
      </c>
      <c r="D381" s="387">
        <v>767</v>
      </c>
      <c r="E381" s="388" t="s">
        <v>1039</v>
      </c>
      <c r="F381" s="12"/>
      <c r="G381" s="12"/>
      <c r="H381" s="454"/>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5"/>
      <c r="AS381" s="2"/>
      <c r="AT381" s="5"/>
      <c r="AU381" s="2"/>
      <c r="AV381" s="5"/>
      <c r="AW381" s="2"/>
      <c r="AX381" s="5"/>
      <c r="AY381" s="2"/>
      <c r="AZ381" s="5"/>
      <c r="BA381" s="2"/>
      <c r="BB381" s="5"/>
      <c r="BC381" s="2"/>
      <c r="BD381" s="5"/>
      <c r="BE381" s="2"/>
      <c r="BF381" s="5"/>
      <c r="BG381" s="2"/>
      <c r="BH381" s="5"/>
      <c r="BI381" s="2"/>
      <c r="BJ381" s="5"/>
      <c r="BK381" s="2"/>
      <c r="BL381" s="5"/>
      <c r="BM381" s="2"/>
      <c r="BN381" s="5"/>
      <c r="BO381" s="2"/>
      <c r="BP381" s="5"/>
      <c r="BQ381" s="2"/>
      <c r="BR381" s="5"/>
      <c r="BS381" s="2"/>
      <c r="BT381" s="2"/>
      <c r="BU381" s="2"/>
      <c r="BV381" s="2"/>
      <c r="BW381" s="2"/>
      <c r="BX381" s="2"/>
      <c r="BY381" s="2"/>
      <c r="BZ381" s="5"/>
      <c r="CA381" s="2"/>
      <c r="CB381" s="5"/>
      <c r="CC381" s="2"/>
      <c r="CD381" s="5"/>
      <c r="CE381" s="2"/>
      <c r="CF381" s="5"/>
      <c r="CG381" s="2"/>
      <c r="CH381" s="5"/>
      <c r="CI381" s="2"/>
      <c r="CJ381" s="5"/>
      <c r="CK381" s="2"/>
      <c r="CL381" s="5"/>
      <c r="CM381" s="2"/>
      <c r="CN381" s="5"/>
      <c r="CO381" s="2"/>
      <c r="CP381" s="5"/>
      <c r="CQ381" s="2"/>
      <c r="CR381" s="5"/>
      <c r="CS381" s="2"/>
      <c r="CT381" s="5"/>
      <c r="CU381" s="2"/>
      <c r="CV381" s="5"/>
      <c r="CW381" s="2"/>
      <c r="CX381" s="5"/>
      <c r="CY381" s="2"/>
      <c r="CZ381" s="5"/>
      <c r="DA381" s="2"/>
      <c r="DB381" s="5"/>
      <c r="DC381" s="2"/>
      <c r="DD381" s="5"/>
      <c r="DE381" s="2"/>
      <c r="DF381" s="5"/>
      <c r="DG381" s="21"/>
      <c r="DH381" s="5"/>
      <c r="DI381" s="2"/>
      <c r="DJ381" s="5"/>
      <c r="DK381" s="35"/>
      <c r="DL381" s="5"/>
      <c r="DM381" s="35"/>
      <c r="DN381" s="5"/>
      <c r="DO381" s="2"/>
      <c r="DP381" s="2"/>
      <c r="DQ381" s="2"/>
      <c r="DR381" s="2"/>
      <c r="DS381" s="2"/>
      <c r="DT381" s="5"/>
      <c r="DU381" s="2"/>
      <c r="DV381" s="2"/>
      <c r="DW381" s="2"/>
      <c r="DX381" s="2"/>
      <c r="DY381" s="2"/>
      <c r="DZ381" s="5"/>
      <c r="EA381" s="2"/>
      <c r="EB381" s="2"/>
      <c r="EC381" s="2"/>
      <c r="ED381" s="2"/>
      <c r="EE381" s="2"/>
      <c r="EF381" s="2"/>
      <c r="EG381" s="2"/>
      <c r="EH381" s="2"/>
      <c r="EI381" s="2"/>
      <c r="EJ381" s="2"/>
      <c r="EK381" s="2"/>
      <c r="EL381" s="5"/>
      <c r="EM381" s="2"/>
      <c r="EN381" s="2"/>
      <c r="EO381" s="2"/>
      <c r="EP381" s="2"/>
      <c r="EQ381" s="130"/>
      <c r="ES381" s="796"/>
      <c r="EU381" s="290" t="e">
        <f>SUM(DO381:EK381)+BI381+SUMIF(#REF!,1,AS381:AX381)</f>
        <v>#REF!</v>
      </c>
      <c r="EV381" s="290" t="e">
        <f>SUM(DO381:EK381)+SUMIF(#REF!,1,AS381:AX381)+SUMIF(#REF!,1,BC381:BH381)+IF(IDENT!$R$19="NON",SUM('3-SA'!BA381:BB381),0)+IF(IDENT!$R$20="NON",SUM('3-SA'!CA381:CB381,'3-SA'!DA381:DL381),0)+IF(IDENT!$R$21="NON",SUM('3-SA'!BM381:BZ381),0)</f>
        <v>#REF!</v>
      </c>
    </row>
    <row r="382" spans="1:152" x14ac:dyDescent="0.25">
      <c r="A382" s="46">
        <v>0</v>
      </c>
      <c r="B382" s="263"/>
      <c r="C382" s="263" t="s">
        <v>1034</v>
      </c>
      <c r="D382" s="387">
        <v>768</v>
      </c>
      <c r="E382" s="388" t="s">
        <v>347</v>
      </c>
      <c r="F382" s="12"/>
      <c r="G382" s="12"/>
      <c r="H382" s="454"/>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5"/>
      <c r="AS382" s="2"/>
      <c r="AT382" s="5"/>
      <c r="AU382" s="2"/>
      <c r="AV382" s="5"/>
      <c r="AW382" s="2"/>
      <c r="AX382" s="5"/>
      <c r="AY382" s="2"/>
      <c r="AZ382" s="5"/>
      <c r="BA382" s="2"/>
      <c r="BB382" s="5"/>
      <c r="BC382" s="2"/>
      <c r="BD382" s="5"/>
      <c r="BE382" s="2"/>
      <c r="BF382" s="5"/>
      <c r="BG382" s="2"/>
      <c r="BH382" s="5"/>
      <c r="BI382" s="2"/>
      <c r="BJ382" s="5"/>
      <c r="BK382" s="2"/>
      <c r="BL382" s="5"/>
      <c r="BM382" s="2"/>
      <c r="BN382" s="5"/>
      <c r="BO382" s="2"/>
      <c r="BP382" s="5"/>
      <c r="BQ382" s="2"/>
      <c r="BR382" s="5"/>
      <c r="BS382" s="2"/>
      <c r="BT382" s="2"/>
      <c r="BU382" s="2"/>
      <c r="BV382" s="2"/>
      <c r="BW382" s="2"/>
      <c r="BX382" s="2"/>
      <c r="BY382" s="2"/>
      <c r="BZ382" s="5"/>
      <c r="CA382" s="2"/>
      <c r="CB382" s="5"/>
      <c r="CC382" s="2"/>
      <c r="CD382" s="5"/>
      <c r="CE382" s="2"/>
      <c r="CF382" s="5"/>
      <c r="CG382" s="2"/>
      <c r="CH382" s="5"/>
      <c r="CI382" s="2"/>
      <c r="CJ382" s="5"/>
      <c r="CK382" s="2"/>
      <c r="CL382" s="5"/>
      <c r="CM382" s="2"/>
      <c r="CN382" s="5"/>
      <c r="CO382" s="2"/>
      <c r="CP382" s="5"/>
      <c r="CQ382" s="2"/>
      <c r="CR382" s="5"/>
      <c r="CS382" s="2"/>
      <c r="CT382" s="5"/>
      <c r="CU382" s="2"/>
      <c r="CV382" s="5"/>
      <c r="CW382" s="2"/>
      <c r="CX382" s="5"/>
      <c r="CY382" s="2"/>
      <c r="CZ382" s="5"/>
      <c r="DA382" s="2"/>
      <c r="DB382" s="5"/>
      <c r="DC382" s="2"/>
      <c r="DD382" s="5"/>
      <c r="DE382" s="2"/>
      <c r="DF382" s="5"/>
      <c r="DG382" s="21"/>
      <c r="DH382" s="5"/>
      <c r="DI382" s="2"/>
      <c r="DJ382" s="5"/>
      <c r="DK382" s="35"/>
      <c r="DL382" s="5"/>
      <c r="DM382" s="35"/>
      <c r="DN382" s="5"/>
      <c r="DO382" s="2"/>
      <c r="DP382" s="2"/>
      <c r="DQ382" s="2"/>
      <c r="DR382" s="2"/>
      <c r="DS382" s="2"/>
      <c r="DT382" s="5"/>
      <c r="DU382" s="2"/>
      <c r="DV382" s="2"/>
      <c r="DW382" s="2"/>
      <c r="DX382" s="2"/>
      <c r="DY382" s="2"/>
      <c r="DZ382" s="5"/>
      <c r="EA382" s="2"/>
      <c r="EB382" s="2"/>
      <c r="EC382" s="2"/>
      <c r="ED382" s="2"/>
      <c r="EE382" s="2"/>
      <c r="EF382" s="2"/>
      <c r="EG382" s="2"/>
      <c r="EH382" s="2"/>
      <c r="EI382" s="2"/>
      <c r="EJ382" s="2"/>
      <c r="EK382" s="2"/>
      <c r="EL382" s="5"/>
      <c r="EM382" s="2"/>
      <c r="EN382" s="2"/>
      <c r="EO382" s="2"/>
      <c r="EP382" s="2"/>
      <c r="EQ382" s="130"/>
      <c r="ES382" s="796"/>
      <c r="EU382" s="290" t="e">
        <f>SUM(DO382:EK382)+BI382+SUMIF(#REF!,1,AS382:AX382)</f>
        <v>#REF!</v>
      </c>
      <c r="EV382" s="290" t="e">
        <f>SUM(DO382:EK382)+SUMIF(#REF!,1,AS382:AX382)+SUMIF(#REF!,1,BC382:BH382)+IF(IDENT!$R$19="NON",SUM('3-SA'!BA382:BB382),0)+IF(IDENT!$R$20="NON",SUM('3-SA'!CA382:CB382,'3-SA'!DA382:DL382),0)+IF(IDENT!$R$21="NON",SUM('3-SA'!BM382:BZ382),0)</f>
        <v>#REF!</v>
      </c>
    </row>
    <row r="383" spans="1:152" x14ac:dyDescent="0.25">
      <c r="A383" s="46">
        <v>0</v>
      </c>
      <c r="B383" s="263"/>
      <c r="C383" s="263" t="s">
        <v>1034</v>
      </c>
      <c r="D383" s="387">
        <v>771</v>
      </c>
      <c r="E383" s="388" t="s">
        <v>684</v>
      </c>
      <c r="F383" s="12"/>
      <c r="G383" s="12"/>
      <c r="H383" s="454"/>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5"/>
      <c r="AS383" s="2"/>
      <c r="AT383" s="5"/>
      <c r="AU383" s="2"/>
      <c r="AV383" s="5"/>
      <c r="AW383" s="2"/>
      <c r="AX383" s="5"/>
      <c r="AY383" s="2"/>
      <c r="AZ383" s="5"/>
      <c r="BA383" s="2"/>
      <c r="BB383" s="5"/>
      <c r="BC383" s="2"/>
      <c r="BD383" s="5"/>
      <c r="BE383" s="2"/>
      <c r="BF383" s="5"/>
      <c r="BG383" s="2"/>
      <c r="BH383" s="5"/>
      <c r="BI383" s="2"/>
      <c r="BJ383" s="5"/>
      <c r="BK383" s="2"/>
      <c r="BL383" s="5"/>
      <c r="BM383" s="2"/>
      <c r="BN383" s="5"/>
      <c r="BO383" s="2"/>
      <c r="BP383" s="5"/>
      <c r="BQ383" s="2"/>
      <c r="BR383" s="5"/>
      <c r="BS383" s="2"/>
      <c r="BT383" s="2"/>
      <c r="BU383" s="2"/>
      <c r="BV383" s="2"/>
      <c r="BW383" s="2"/>
      <c r="BX383" s="2"/>
      <c r="BY383" s="2"/>
      <c r="BZ383" s="5"/>
      <c r="CA383" s="2"/>
      <c r="CB383" s="5"/>
      <c r="CC383" s="2"/>
      <c r="CD383" s="5"/>
      <c r="CE383" s="2"/>
      <c r="CF383" s="5"/>
      <c r="CG383" s="2"/>
      <c r="CH383" s="5"/>
      <c r="CI383" s="2"/>
      <c r="CJ383" s="5"/>
      <c r="CK383" s="2"/>
      <c r="CL383" s="5"/>
      <c r="CM383" s="2"/>
      <c r="CN383" s="5"/>
      <c r="CO383" s="2"/>
      <c r="CP383" s="5"/>
      <c r="CQ383" s="2"/>
      <c r="CR383" s="5"/>
      <c r="CS383" s="2"/>
      <c r="CT383" s="5"/>
      <c r="CU383" s="2"/>
      <c r="CV383" s="5"/>
      <c r="CW383" s="2"/>
      <c r="CX383" s="5"/>
      <c r="CY383" s="2"/>
      <c r="CZ383" s="5"/>
      <c r="DA383" s="2"/>
      <c r="DB383" s="5"/>
      <c r="DC383" s="2"/>
      <c r="DD383" s="5"/>
      <c r="DE383" s="2"/>
      <c r="DF383" s="5"/>
      <c r="DG383" s="21"/>
      <c r="DH383" s="5"/>
      <c r="DI383" s="2"/>
      <c r="DJ383" s="5"/>
      <c r="DK383" s="35"/>
      <c r="DL383" s="5"/>
      <c r="DM383" s="35"/>
      <c r="DN383" s="5"/>
      <c r="DO383" s="2"/>
      <c r="DP383" s="2"/>
      <c r="DQ383" s="2"/>
      <c r="DR383" s="2"/>
      <c r="DS383" s="2"/>
      <c r="DT383" s="5"/>
      <c r="DU383" s="2"/>
      <c r="DV383" s="2"/>
      <c r="DW383" s="2"/>
      <c r="DX383" s="2"/>
      <c r="DY383" s="2"/>
      <c r="DZ383" s="5"/>
      <c r="EA383" s="2"/>
      <c r="EB383" s="2"/>
      <c r="EC383" s="2"/>
      <c r="ED383" s="2"/>
      <c r="EE383" s="2"/>
      <c r="EF383" s="2"/>
      <c r="EG383" s="2"/>
      <c r="EH383" s="2"/>
      <c r="EI383" s="2"/>
      <c r="EJ383" s="2"/>
      <c r="EK383" s="2"/>
      <c r="EL383" s="5"/>
      <c r="EM383" s="2"/>
      <c r="EN383" s="2"/>
      <c r="EO383" s="2"/>
      <c r="EP383" s="2"/>
      <c r="EQ383" s="130"/>
      <c r="ES383" s="796"/>
      <c r="EU383" s="290" t="e">
        <f>SUM(DO383:EK383)+BI383+SUMIF(#REF!,1,AS383:AX383)</f>
        <v>#REF!</v>
      </c>
      <c r="EV383" s="290" t="e">
        <f>SUM(DO383:EK383)+SUMIF(#REF!,1,AS383:AX383)+SUMIF(#REF!,1,BC383:BH383)+IF(IDENT!$R$19="NON",SUM('3-SA'!BA383:BB383),0)+IF(IDENT!$R$20="NON",SUM('3-SA'!CA383:CB383,'3-SA'!DA383:DL383),0)+IF(IDENT!$R$21="NON",SUM('3-SA'!BM383:BZ383),0)</f>
        <v>#REF!</v>
      </c>
    </row>
    <row r="384" spans="1:152" x14ac:dyDescent="0.25">
      <c r="A384" s="46">
        <v>0</v>
      </c>
      <c r="B384" s="263"/>
      <c r="C384" s="263" t="s">
        <v>1034</v>
      </c>
      <c r="D384" s="322">
        <v>7722</v>
      </c>
      <c r="E384" s="480" t="s">
        <v>1994</v>
      </c>
      <c r="F384" s="12"/>
      <c r="G384" s="12"/>
      <c r="H384" s="454"/>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5"/>
      <c r="AS384" s="2"/>
      <c r="AT384" s="5"/>
      <c r="AU384" s="2"/>
      <c r="AV384" s="5"/>
      <c r="AW384" s="2"/>
      <c r="AX384" s="5"/>
      <c r="AY384" s="2"/>
      <c r="AZ384" s="5"/>
      <c r="BA384" s="2"/>
      <c r="BB384" s="5"/>
      <c r="BC384" s="2"/>
      <c r="BD384" s="5"/>
      <c r="BE384" s="2"/>
      <c r="BF384" s="5"/>
      <c r="BG384" s="2"/>
      <c r="BH384" s="5"/>
      <c r="BI384" s="2"/>
      <c r="BJ384" s="5"/>
      <c r="BK384" s="2"/>
      <c r="BL384" s="5"/>
      <c r="BM384" s="2"/>
      <c r="BN384" s="5"/>
      <c r="BO384" s="2"/>
      <c r="BP384" s="5"/>
      <c r="BQ384" s="2"/>
      <c r="BR384" s="5"/>
      <c r="BS384" s="2"/>
      <c r="BT384" s="2"/>
      <c r="BU384" s="2"/>
      <c r="BV384" s="2"/>
      <c r="BW384" s="2"/>
      <c r="BX384" s="2"/>
      <c r="BY384" s="2"/>
      <c r="BZ384" s="5"/>
      <c r="CA384" s="2"/>
      <c r="CB384" s="5"/>
      <c r="CC384" s="2"/>
      <c r="CD384" s="5"/>
      <c r="CE384" s="2"/>
      <c r="CF384" s="5"/>
      <c r="CG384" s="2"/>
      <c r="CH384" s="5"/>
      <c r="CI384" s="2"/>
      <c r="CJ384" s="5"/>
      <c r="CK384" s="2"/>
      <c r="CL384" s="5"/>
      <c r="CM384" s="2"/>
      <c r="CN384" s="5"/>
      <c r="CO384" s="2"/>
      <c r="CP384" s="5"/>
      <c r="CQ384" s="2"/>
      <c r="CR384" s="5"/>
      <c r="CS384" s="2"/>
      <c r="CT384" s="5"/>
      <c r="CU384" s="2"/>
      <c r="CV384" s="5"/>
      <c r="CW384" s="2"/>
      <c r="CX384" s="5"/>
      <c r="CY384" s="2"/>
      <c r="CZ384" s="5"/>
      <c r="DA384" s="2"/>
      <c r="DB384" s="5"/>
      <c r="DC384" s="2"/>
      <c r="DD384" s="5"/>
      <c r="DE384" s="2"/>
      <c r="DF384" s="5"/>
      <c r="DG384" s="21"/>
      <c r="DH384" s="5"/>
      <c r="DI384" s="2"/>
      <c r="DJ384" s="5"/>
      <c r="DK384" s="35"/>
      <c r="DL384" s="5"/>
      <c r="DM384" s="35"/>
      <c r="DN384" s="5"/>
      <c r="DO384" s="2"/>
      <c r="DP384" s="2"/>
      <c r="DQ384" s="2"/>
      <c r="DR384" s="2"/>
      <c r="DS384" s="2"/>
      <c r="DT384" s="5"/>
      <c r="DU384" s="2"/>
      <c r="DV384" s="2"/>
      <c r="DW384" s="2"/>
      <c r="DX384" s="2"/>
      <c r="DY384" s="2"/>
      <c r="DZ384" s="5"/>
      <c r="EA384" s="2"/>
      <c r="EB384" s="2"/>
      <c r="EC384" s="2"/>
      <c r="ED384" s="2"/>
      <c r="EE384" s="2"/>
      <c r="EF384" s="2"/>
      <c r="EG384" s="2"/>
      <c r="EH384" s="2"/>
      <c r="EI384" s="2"/>
      <c r="EJ384" s="2"/>
      <c r="EK384" s="2"/>
      <c r="EL384" s="5"/>
      <c r="EM384" s="2"/>
      <c r="EN384" s="2"/>
      <c r="EO384" s="130"/>
      <c r="EP384" s="2"/>
      <c r="EQ384" s="2"/>
      <c r="ES384" s="796"/>
      <c r="EU384" s="290" t="e">
        <f>SUM(DO384:EK384)+BI384+SUMIF(#REF!,1,AS384:AX384)</f>
        <v>#REF!</v>
      </c>
      <c r="EV384" s="290" t="e">
        <f>SUM(DO384:EK384)+SUMIF(#REF!,1,AS384:AX384)+SUMIF(#REF!,1,BC384:BH384)+IF(IDENT!$R$19="NON",SUM('3-SA'!BA384:BB384),0)+IF(IDENT!$R$20="NON",SUM('3-SA'!CA384:CB384,'3-SA'!DA384:DL384),0)+IF(IDENT!$R$21="NON",SUM('3-SA'!BM384:BZ384),0)</f>
        <v>#REF!</v>
      </c>
    </row>
    <row r="385" spans="1:153" x14ac:dyDescent="0.25">
      <c r="A385" s="46"/>
      <c r="B385" s="263"/>
      <c r="C385" s="263" t="s">
        <v>1034</v>
      </c>
      <c r="D385" s="305" t="s">
        <v>869</v>
      </c>
      <c r="E385" s="291" t="s">
        <v>1818</v>
      </c>
      <c r="F385" s="12"/>
      <c r="G385" s="12"/>
      <c r="H385" s="454"/>
      <c r="I385" s="1"/>
      <c r="J385" s="1"/>
      <c r="K385" s="1"/>
      <c r="L385" s="1"/>
      <c r="M385" s="1"/>
      <c r="N385" s="1"/>
      <c r="O385" s="1"/>
      <c r="P385" s="1"/>
      <c r="Q385" s="1"/>
      <c r="R385" s="1"/>
      <c r="S385" s="1"/>
      <c r="T385" s="1"/>
      <c r="U385" s="1"/>
      <c r="V385" s="1"/>
      <c r="W385" s="1"/>
      <c r="X385" s="1"/>
      <c r="Y385" s="1"/>
      <c r="Z385" s="1"/>
      <c r="AA385" s="1"/>
      <c r="AB385" s="1"/>
      <c r="AC385" s="1"/>
      <c r="AD385" s="2"/>
      <c r="AE385" s="1"/>
      <c r="AF385" s="1"/>
      <c r="AG385" s="1"/>
      <c r="AH385" s="1"/>
      <c r="AI385" s="1"/>
      <c r="AJ385" s="1"/>
      <c r="AK385" s="1"/>
      <c r="AL385" s="1"/>
      <c r="AM385" s="1"/>
      <c r="AN385" s="1"/>
      <c r="AO385" s="1"/>
      <c r="AP385" s="1"/>
      <c r="AQ385" s="1"/>
      <c r="AR385" s="5"/>
      <c r="AS385" s="1"/>
      <c r="AT385" s="5"/>
      <c r="AU385" s="1"/>
      <c r="AV385" s="5"/>
      <c r="AW385" s="27"/>
      <c r="AX385" s="5"/>
      <c r="AY385" s="1"/>
      <c r="AZ385" s="5"/>
      <c r="BA385" s="1"/>
      <c r="BB385" s="5"/>
      <c r="BC385" s="1"/>
      <c r="BD385" s="5"/>
      <c r="BE385" s="1"/>
      <c r="BF385" s="5"/>
      <c r="BG385" s="1"/>
      <c r="BH385" s="5"/>
      <c r="BI385" s="1"/>
      <c r="BJ385" s="5"/>
      <c r="BK385" s="1"/>
      <c r="BL385" s="5"/>
      <c r="BM385" s="1"/>
      <c r="BN385" s="5"/>
      <c r="BO385" s="1"/>
      <c r="BP385" s="5"/>
      <c r="BQ385" s="1"/>
      <c r="BR385" s="5"/>
      <c r="BS385" s="1"/>
      <c r="BT385" s="1"/>
      <c r="BU385" s="1"/>
      <c r="BV385" s="1"/>
      <c r="BW385" s="1"/>
      <c r="BX385" s="1"/>
      <c r="BY385" s="1"/>
      <c r="BZ385" s="5"/>
      <c r="CA385" s="1"/>
      <c r="CB385" s="5"/>
      <c r="CC385" s="1"/>
      <c r="CD385" s="5"/>
      <c r="CE385" s="1"/>
      <c r="CF385" s="5"/>
      <c r="CG385" s="1"/>
      <c r="CH385" s="5"/>
      <c r="CI385" s="1"/>
      <c r="CJ385" s="5"/>
      <c r="CK385" s="2"/>
      <c r="CL385" s="5"/>
      <c r="CM385" s="2"/>
      <c r="CN385" s="5"/>
      <c r="CO385" s="1"/>
      <c r="CP385" s="5"/>
      <c r="CQ385" s="2"/>
      <c r="CR385" s="5"/>
      <c r="CS385" s="1"/>
      <c r="CT385" s="5"/>
      <c r="CU385" s="1"/>
      <c r="CV385" s="5"/>
      <c r="CW385" s="1"/>
      <c r="CX385" s="5"/>
      <c r="CY385" s="2"/>
      <c r="CZ385" s="5"/>
      <c r="DA385" s="1"/>
      <c r="DB385" s="5"/>
      <c r="DC385" s="1"/>
      <c r="DD385" s="5"/>
      <c r="DE385" s="1"/>
      <c r="DF385" s="5"/>
      <c r="DG385" s="27"/>
      <c r="DH385" s="5"/>
      <c r="DI385" s="1"/>
      <c r="DJ385" s="5"/>
      <c r="DK385" s="47"/>
      <c r="DL385" s="5"/>
      <c r="DM385" s="47"/>
      <c r="DN385" s="5"/>
      <c r="DO385" s="2"/>
      <c r="DP385" s="2"/>
      <c r="DQ385" s="1"/>
      <c r="DR385" s="1"/>
      <c r="DS385" s="1"/>
      <c r="DT385" s="5"/>
      <c r="DU385" s="1"/>
      <c r="DV385" s="1"/>
      <c r="DW385" s="1"/>
      <c r="DX385" s="1"/>
      <c r="DY385" s="1"/>
      <c r="DZ385" s="5"/>
      <c r="EA385" s="2"/>
      <c r="EB385" s="47"/>
      <c r="EC385" s="47"/>
      <c r="ED385" s="47"/>
      <c r="EE385" s="47"/>
      <c r="EF385" s="47"/>
      <c r="EG385" s="47"/>
      <c r="EH385" s="47"/>
      <c r="EI385" s="47"/>
      <c r="EJ385" s="47"/>
      <c r="EK385" s="47"/>
      <c r="EL385" s="5"/>
      <c r="EM385" s="1"/>
      <c r="EN385" s="1"/>
      <c r="EO385" s="1"/>
      <c r="EP385" s="1"/>
      <c r="EQ385" s="2"/>
      <c r="ES385" s="796"/>
      <c r="EU385" s="290" t="e">
        <f>SUM(DO385:EK385)+BI385+SUMIF(#REF!,1,AS385:AX385)</f>
        <v>#REF!</v>
      </c>
      <c r="EV385" s="290" t="e">
        <f>SUM(DO385:EK385)+SUMIF(#REF!,1,AS385:AX385)+SUMIF(#REF!,1,BC385:BH385)+IF(IDENT!$R$19="NON",SUM('3-SA'!BA385:BB385),0)+IF(IDENT!$R$20="NON",SUM('3-SA'!CA385:CB385,'3-SA'!DA385:DL385),0)+IF(IDENT!$R$21="NON",SUM('3-SA'!BM385:BZ385),0)</f>
        <v>#REF!</v>
      </c>
    </row>
    <row r="386" spans="1:153" x14ac:dyDescent="0.25">
      <c r="A386" s="46">
        <v>0</v>
      </c>
      <c r="B386" s="263"/>
      <c r="C386" s="263" t="s">
        <v>1034</v>
      </c>
      <c r="D386" s="387">
        <v>773</v>
      </c>
      <c r="E386" s="388" t="s">
        <v>2335</v>
      </c>
      <c r="F386" s="12"/>
      <c r="G386" s="12"/>
      <c r="H386" s="454"/>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5"/>
      <c r="AS386" s="2"/>
      <c r="AT386" s="5"/>
      <c r="AU386" s="2"/>
      <c r="AV386" s="5"/>
      <c r="AW386" s="2"/>
      <c r="AX386" s="5"/>
      <c r="AY386" s="2"/>
      <c r="AZ386" s="5"/>
      <c r="BA386" s="2"/>
      <c r="BB386" s="5"/>
      <c r="BC386" s="2"/>
      <c r="BD386" s="5"/>
      <c r="BE386" s="2"/>
      <c r="BF386" s="5"/>
      <c r="BG386" s="2"/>
      <c r="BH386" s="5"/>
      <c r="BI386" s="2"/>
      <c r="BJ386" s="5"/>
      <c r="BK386" s="2"/>
      <c r="BL386" s="5"/>
      <c r="BM386" s="2"/>
      <c r="BN386" s="5"/>
      <c r="BO386" s="2"/>
      <c r="BP386" s="5"/>
      <c r="BQ386" s="2"/>
      <c r="BR386" s="5"/>
      <c r="BS386" s="2"/>
      <c r="BT386" s="2"/>
      <c r="BU386" s="2"/>
      <c r="BV386" s="2"/>
      <c r="BW386" s="2"/>
      <c r="BX386" s="2"/>
      <c r="BY386" s="2"/>
      <c r="BZ386" s="5"/>
      <c r="CA386" s="2"/>
      <c r="CB386" s="5"/>
      <c r="CC386" s="2"/>
      <c r="CD386" s="5"/>
      <c r="CE386" s="2"/>
      <c r="CF386" s="5"/>
      <c r="CG386" s="2"/>
      <c r="CH386" s="5"/>
      <c r="CI386" s="2"/>
      <c r="CJ386" s="5"/>
      <c r="CK386" s="2"/>
      <c r="CL386" s="5"/>
      <c r="CM386" s="2"/>
      <c r="CN386" s="5"/>
      <c r="CO386" s="2"/>
      <c r="CP386" s="5"/>
      <c r="CQ386" s="2"/>
      <c r="CR386" s="5"/>
      <c r="CS386" s="2"/>
      <c r="CT386" s="5"/>
      <c r="CU386" s="2"/>
      <c r="CV386" s="5"/>
      <c r="CW386" s="2"/>
      <c r="CX386" s="5"/>
      <c r="CY386" s="2"/>
      <c r="CZ386" s="5"/>
      <c r="DA386" s="2"/>
      <c r="DB386" s="5"/>
      <c r="DC386" s="2"/>
      <c r="DD386" s="5"/>
      <c r="DE386" s="2"/>
      <c r="DF386" s="5"/>
      <c r="DG386" s="21"/>
      <c r="DH386" s="5"/>
      <c r="DI386" s="2"/>
      <c r="DJ386" s="5"/>
      <c r="DK386" s="35"/>
      <c r="DL386" s="5"/>
      <c r="DM386" s="35"/>
      <c r="DN386" s="5"/>
      <c r="DO386" s="2"/>
      <c r="DP386" s="2"/>
      <c r="DQ386" s="2"/>
      <c r="DR386" s="2"/>
      <c r="DS386" s="2"/>
      <c r="DT386" s="5"/>
      <c r="DU386" s="2"/>
      <c r="DV386" s="2"/>
      <c r="DW386" s="2"/>
      <c r="DX386" s="2"/>
      <c r="DY386" s="2"/>
      <c r="DZ386" s="5"/>
      <c r="EA386" s="2"/>
      <c r="EB386" s="2"/>
      <c r="EC386" s="2"/>
      <c r="ED386" s="2"/>
      <c r="EE386" s="2"/>
      <c r="EF386" s="2"/>
      <c r="EG386" s="2"/>
      <c r="EH386" s="2"/>
      <c r="EI386" s="2"/>
      <c r="EJ386" s="2"/>
      <c r="EK386" s="2"/>
      <c r="EL386" s="5"/>
      <c r="EM386" s="2"/>
      <c r="EN386" s="2"/>
      <c r="EO386" s="2"/>
      <c r="EP386" s="2"/>
      <c r="EQ386" s="130"/>
      <c r="ES386" s="796"/>
      <c r="EU386" s="290" t="e">
        <f>SUM(DO386:EK386)+BI386+SUMIF(#REF!,1,AS386:AX386)</f>
        <v>#REF!</v>
      </c>
      <c r="EV386" s="290" t="e">
        <f>SUM(DO386:EK386)+SUMIF(#REF!,1,AS386:AX386)+SUMIF(#REF!,1,BC386:BH386)+IF(IDENT!$R$19="NON",SUM('3-SA'!BA386:BB386),0)+IF(IDENT!$R$20="NON",SUM('3-SA'!CA386:CB386,'3-SA'!DA386:DL386),0)+IF(IDENT!$R$21="NON",SUM('3-SA'!BM386:BZ386),0)</f>
        <v>#REF!</v>
      </c>
    </row>
    <row r="387" spans="1:153" x14ac:dyDescent="0.25">
      <c r="A387" s="46">
        <v>0</v>
      </c>
      <c r="B387" s="263"/>
      <c r="C387" s="263" t="s">
        <v>1034</v>
      </c>
      <c r="D387" s="387">
        <v>775</v>
      </c>
      <c r="E387" s="388" t="s">
        <v>2346</v>
      </c>
      <c r="F387" s="12"/>
      <c r="G387" s="12"/>
      <c r="H387" s="454"/>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5"/>
      <c r="AS387" s="2"/>
      <c r="AT387" s="5"/>
      <c r="AU387" s="2"/>
      <c r="AV387" s="5"/>
      <c r="AW387" s="2"/>
      <c r="AX387" s="5"/>
      <c r="AY387" s="2"/>
      <c r="AZ387" s="5"/>
      <c r="BA387" s="2"/>
      <c r="BB387" s="5"/>
      <c r="BC387" s="2"/>
      <c r="BD387" s="5"/>
      <c r="BE387" s="2"/>
      <c r="BF387" s="5"/>
      <c r="BG387" s="2"/>
      <c r="BH387" s="5"/>
      <c r="BI387" s="2"/>
      <c r="BJ387" s="5"/>
      <c r="BK387" s="2"/>
      <c r="BL387" s="5"/>
      <c r="BM387" s="2"/>
      <c r="BN387" s="5"/>
      <c r="BO387" s="2"/>
      <c r="BP387" s="5"/>
      <c r="BQ387" s="2"/>
      <c r="BR387" s="5"/>
      <c r="BS387" s="2"/>
      <c r="BT387" s="2"/>
      <c r="BU387" s="2"/>
      <c r="BV387" s="2"/>
      <c r="BW387" s="2"/>
      <c r="BX387" s="2"/>
      <c r="BY387" s="2"/>
      <c r="BZ387" s="5"/>
      <c r="CA387" s="2"/>
      <c r="CB387" s="5"/>
      <c r="CC387" s="2"/>
      <c r="CD387" s="5"/>
      <c r="CE387" s="2"/>
      <c r="CF387" s="5"/>
      <c r="CG387" s="2"/>
      <c r="CH387" s="5"/>
      <c r="CI387" s="2"/>
      <c r="CJ387" s="5"/>
      <c r="CK387" s="2"/>
      <c r="CL387" s="5"/>
      <c r="CM387" s="2"/>
      <c r="CN387" s="5"/>
      <c r="CO387" s="2"/>
      <c r="CP387" s="5"/>
      <c r="CQ387" s="2"/>
      <c r="CR387" s="5"/>
      <c r="CS387" s="2"/>
      <c r="CT387" s="5"/>
      <c r="CU387" s="2"/>
      <c r="CV387" s="5"/>
      <c r="CW387" s="2"/>
      <c r="CX387" s="5"/>
      <c r="CY387" s="2"/>
      <c r="CZ387" s="5"/>
      <c r="DA387" s="2"/>
      <c r="DB387" s="5"/>
      <c r="DC387" s="2"/>
      <c r="DD387" s="5"/>
      <c r="DE387" s="2"/>
      <c r="DF387" s="5"/>
      <c r="DG387" s="21"/>
      <c r="DH387" s="5"/>
      <c r="DI387" s="2"/>
      <c r="DJ387" s="5"/>
      <c r="DK387" s="35"/>
      <c r="DL387" s="5"/>
      <c r="DM387" s="35"/>
      <c r="DN387" s="5"/>
      <c r="DO387" s="2"/>
      <c r="DP387" s="2"/>
      <c r="DQ387" s="2"/>
      <c r="DR387" s="2"/>
      <c r="DS387" s="2"/>
      <c r="DT387" s="5"/>
      <c r="DU387" s="2"/>
      <c r="DV387" s="2"/>
      <c r="DW387" s="2"/>
      <c r="DX387" s="2"/>
      <c r="DY387" s="2"/>
      <c r="DZ387" s="5"/>
      <c r="EA387" s="2"/>
      <c r="EB387" s="2"/>
      <c r="EC387" s="2"/>
      <c r="ED387" s="2"/>
      <c r="EE387" s="2"/>
      <c r="EF387" s="2"/>
      <c r="EG387" s="2"/>
      <c r="EH387" s="2"/>
      <c r="EI387" s="2"/>
      <c r="EJ387" s="2"/>
      <c r="EK387" s="2"/>
      <c r="EL387" s="5"/>
      <c r="EM387" s="2"/>
      <c r="EN387" s="2"/>
      <c r="EO387" s="2"/>
      <c r="EP387" s="2"/>
      <c r="EQ387" s="130"/>
      <c r="ES387" s="796"/>
      <c r="EU387" s="290" t="e">
        <f>SUM(DO387:EK387)+BI387+SUMIF(#REF!,1,AS387:AX387)</f>
        <v>#REF!</v>
      </c>
      <c r="EV387" s="290" t="e">
        <f>SUM(DO387:EK387)+SUMIF(#REF!,1,AS387:AX387)+SUMIF(#REF!,1,BC387:BH387)+IF(IDENT!$R$19="NON",SUM('3-SA'!BA387:BB387),0)+IF(IDENT!$R$20="NON",SUM('3-SA'!CA387:CB387,'3-SA'!DA387:DL387),0)+IF(IDENT!$R$21="NON",SUM('3-SA'!BM387:BZ387),0)</f>
        <v>#REF!</v>
      </c>
    </row>
    <row r="388" spans="1:153" x14ac:dyDescent="0.25">
      <c r="A388" s="46"/>
      <c r="B388" s="263"/>
      <c r="C388" s="263" t="s">
        <v>1034</v>
      </c>
      <c r="D388" s="137">
        <v>777</v>
      </c>
      <c r="E388" s="288" t="s">
        <v>2158</v>
      </c>
      <c r="F388" s="12"/>
      <c r="G388" s="12"/>
      <c r="H388" s="454"/>
      <c r="I388" s="1"/>
      <c r="J388" s="1"/>
      <c r="K388" s="1"/>
      <c r="L388" s="1"/>
      <c r="M388" s="1"/>
      <c r="N388" s="1"/>
      <c r="O388" s="1"/>
      <c r="P388" s="1"/>
      <c r="Q388" s="1"/>
      <c r="R388" s="1"/>
      <c r="S388" s="1"/>
      <c r="T388" s="1"/>
      <c r="U388" s="1"/>
      <c r="V388" s="1"/>
      <c r="W388" s="1"/>
      <c r="X388" s="1"/>
      <c r="Y388" s="1"/>
      <c r="Z388" s="1"/>
      <c r="AA388" s="1"/>
      <c r="AB388" s="1"/>
      <c r="AC388" s="1"/>
      <c r="AD388" s="2"/>
      <c r="AE388" s="1"/>
      <c r="AF388" s="1"/>
      <c r="AG388" s="1"/>
      <c r="AH388" s="1"/>
      <c r="AI388" s="1"/>
      <c r="AJ388" s="1"/>
      <c r="AK388" s="1"/>
      <c r="AL388" s="1"/>
      <c r="AM388" s="1"/>
      <c r="AN388" s="1"/>
      <c r="AO388" s="1"/>
      <c r="AP388" s="1"/>
      <c r="AQ388" s="1"/>
      <c r="AR388" s="5"/>
      <c r="AS388" s="1"/>
      <c r="AT388" s="5"/>
      <c r="AU388" s="1"/>
      <c r="AV388" s="5"/>
      <c r="AW388" s="2"/>
      <c r="AX388" s="5"/>
      <c r="AY388" s="1"/>
      <c r="AZ388" s="5"/>
      <c r="BA388" s="1"/>
      <c r="BB388" s="5"/>
      <c r="BC388" s="1"/>
      <c r="BD388" s="5"/>
      <c r="BE388" s="1"/>
      <c r="BF388" s="5"/>
      <c r="BG388" s="1"/>
      <c r="BH388" s="5"/>
      <c r="BI388" s="1"/>
      <c r="BJ388" s="5"/>
      <c r="BK388" s="1"/>
      <c r="BL388" s="5"/>
      <c r="BM388" s="1"/>
      <c r="BN388" s="5"/>
      <c r="BO388" s="1"/>
      <c r="BP388" s="5"/>
      <c r="BQ388" s="1"/>
      <c r="BR388" s="5"/>
      <c r="BS388" s="1"/>
      <c r="BT388" s="1"/>
      <c r="BU388" s="1"/>
      <c r="BV388" s="1"/>
      <c r="BW388" s="1"/>
      <c r="BX388" s="1"/>
      <c r="BY388" s="1"/>
      <c r="BZ388" s="5"/>
      <c r="CA388" s="1"/>
      <c r="CB388" s="5"/>
      <c r="CC388" s="1"/>
      <c r="CD388" s="5"/>
      <c r="CE388" s="1"/>
      <c r="CF388" s="5"/>
      <c r="CG388" s="1"/>
      <c r="CH388" s="5"/>
      <c r="CI388" s="1"/>
      <c r="CJ388" s="5"/>
      <c r="CK388" s="2"/>
      <c r="CL388" s="5"/>
      <c r="CM388" s="2"/>
      <c r="CN388" s="5"/>
      <c r="CO388" s="1"/>
      <c r="CP388" s="5"/>
      <c r="CQ388" s="2"/>
      <c r="CR388" s="5"/>
      <c r="CS388" s="1"/>
      <c r="CT388" s="5"/>
      <c r="CU388" s="1"/>
      <c r="CV388" s="5"/>
      <c r="CW388" s="1"/>
      <c r="CX388" s="5"/>
      <c r="CY388" s="2"/>
      <c r="CZ388" s="5"/>
      <c r="DA388" s="1"/>
      <c r="DB388" s="5"/>
      <c r="DC388" s="1"/>
      <c r="DD388" s="5"/>
      <c r="DE388" s="1"/>
      <c r="DF388" s="5"/>
      <c r="DG388" s="27"/>
      <c r="DH388" s="5"/>
      <c r="DI388" s="1"/>
      <c r="DJ388" s="5"/>
      <c r="DK388" s="47"/>
      <c r="DL388" s="5"/>
      <c r="DM388" s="47"/>
      <c r="DN388" s="5"/>
      <c r="DO388" s="1"/>
      <c r="DP388" s="1"/>
      <c r="DQ388" s="1"/>
      <c r="DR388" s="1"/>
      <c r="DS388" s="1"/>
      <c r="DT388" s="5"/>
      <c r="DU388" s="1"/>
      <c r="DV388" s="1"/>
      <c r="DW388" s="1"/>
      <c r="DX388" s="1"/>
      <c r="DY388" s="1"/>
      <c r="DZ388" s="5"/>
      <c r="EA388" s="1"/>
      <c r="EB388" s="1"/>
      <c r="EC388" s="1"/>
      <c r="ED388" s="1"/>
      <c r="EE388" s="1"/>
      <c r="EF388" s="1"/>
      <c r="EG388" s="1"/>
      <c r="EH388" s="1"/>
      <c r="EI388" s="1"/>
      <c r="EJ388" s="1"/>
      <c r="EK388" s="1"/>
      <c r="EL388" s="5"/>
      <c r="EM388" s="1"/>
      <c r="EN388" s="1"/>
      <c r="EO388" s="2"/>
      <c r="EP388" s="2"/>
      <c r="EQ388" s="2"/>
      <c r="ES388" s="796"/>
      <c r="EU388" s="290" t="e">
        <f>SUM(DO388:EK388)+BI388+SUMIF(#REF!,1,AS388:AX388)</f>
        <v>#REF!</v>
      </c>
      <c r="EV388" s="290" t="e">
        <f>SUM(DO388:EK388)+SUMIF(#REF!,1,AS388:AX388)+SUMIF(#REF!,1,BC388:BH388)+IF(IDENT!$R$19="NON",SUM('3-SA'!BA388:BB388),0)+IF(IDENT!$R$20="NON",SUM('3-SA'!CA388:CB388,'3-SA'!DA388:DL388),0)+IF(IDENT!$R$21="NON",SUM('3-SA'!BM388:BZ388),0)</f>
        <v>#REF!</v>
      </c>
    </row>
    <row r="389" spans="1:153" x14ac:dyDescent="0.25">
      <c r="A389" s="46">
        <v>0</v>
      </c>
      <c r="B389" s="263"/>
      <c r="C389" s="263" t="s">
        <v>1034</v>
      </c>
      <c r="D389" s="387">
        <v>778</v>
      </c>
      <c r="E389" s="388" t="s">
        <v>156</v>
      </c>
      <c r="F389" s="12"/>
      <c r="G389" s="12"/>
      <c r="H389" s="454"/>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5"/>
      <c r="AS389" s="2"/>
      <c r="AT389" s="5"/>
      <c r="AU389" s="2"/>
      <c r="AV389" s="5"/>
      <c r="AW389" s="2"/>
      <c r="AX389" s="5"/>
      <c r="AY389" s="2"/>
      <c r="AZ389" s="5"/>
      <c r="BA389" s="2"/>
      <c r="BB389" s="5"/>
      <c r="BC389" s="2"/>
      <c r="BD389" s="5"/>
      <c r="BE389" s="2"/>
      <c r="BF389" s="5"/>
      <c r="BG389" s="2"/>
      <c r="BH389" s="5"/>
      <c r="BI389" s="2"/>
      <c r="BJ389" s="5"/>
      <c r="BK389" s="2"/>
      <c r="BL389" s="5"/>
      <c r="BM389" s="2"/>
      <c r="BN389" s="5"/>
      <c r="BO389" s="2"/>
      <c r="BP389" s="5"/>
      <c r="BQ389" s="2"/>
      <c r="BR389" s="5"/>
      <c r="BS389" s="2"/>
      <c r="BT389" s="2"/>
      <c r="BU389" s="2"/>
      <c r="BV389" s="2"/>
      <c r="BW389" s="2"/>
      <c r="BX389" s="2"/>
      <c r="BY389" s="2"/>
      <c r="BZ389" s="5"/>
      <c r="CA389" s="2"/>
      <c r="CB389" s="5"/>
      <c r="CC389" s="2"/>
      <c r="CD389" s="5"/>
      <c r="CE389" s="2"/>
      <c r="CF389" s="5"/>
      <c r="CG389" s="2"/>
      <c r="CH389" s="5"/>
      <c r="CI389" s="2"/>
      <c r="CJ389" s="5"/>
      <c r="CK389" s="2"/>
      <c r="CL389" s="5"/>
      <c r="CM389" s="2"/>
      <c r="CN389" s="5"/>
      <c r="CO389" s="2"/>
      <c r="CP389" s="5"/>
      <c r="CQ389" s="2"/>
      <c r="CR389" s="5"/>
      <c r="CS389" s="2"/>
      <c r="CT389" s="5"/>
      <c r="CU389" s="2"/>
      <c r="CV389" s="5"/>
      <c r="CW389" s="2"/>
      <c r="CX389" s="5"/>
      <c r="CY389" s="2"/>
      <c r="CZ389" s="5"/>
      <c r="DA389" s="2"/>
      <c r="DB389" s="5"/>
      <c r="DC389" s="2"/>
      <c r="DD389" s="5"/>
      <c r="DE389" s="2"/>
      <c r="DF389" s="5"/>
      <c r="DG389" s="21"/>
      <c r="DH389" s="5"/>
      <c r="DI389" s="2"/>
      <c r="DJ389" s="5"/>
      <c r="DK389" s="35"/>
      <c r="DL389" s="5"/>
      <c r="DM389" s="35"/>
      <c r="DN389" s="5"/>
      <c r="DO389" s="2"/>
      <c r="DP389" s="2"/>
      <c r="DQ389" s="2"/>
      <c r="DR389" s="2"/>
      <c r="DS389" s="2"/>
      <c r="DT389" s="5"/>
      <c r="DU389" s="2"/>
      <c r="DV389" s="2"/>
      <c r="DW389" s="2"/>
      <c r="DX389" s="2"/>
      <c r="DY389" s="2"/>
      <c r="DZ389" s="5"/>
      <c r="EA389" s="2"/>
      <c r="EB389" s="2"/>
      <c r="EC389" s="2"/>
      <c r="ED389" s="2"/>
      <c r="EE389" s="2"/>
      <c r="EF389" s="2"/>
      <c r="EG389" s="2"/>
      <c r="EH389" s="2"/>
      <c r="EI389" s="2"/>
      <c r="EJ389" s="2"/>
      <c r="EK389" s="2"/>
      <c r="EL389" s="5"/>
      <c r="EM389" s="2"/>
      <c r="EN389" s="2"/>
      <c r="EO389" s="2"/>
      <c r="EP389" s="2"/>
      <c r="EQ389" s="130"/>
      <c r="ES389" s="796"/>
      <c r="EU389" s="290" t="e">
        <f>SUM(DO389:EK389)+BI389+SUMIF(#REF!,1,AS389:AX389)</f>
        <v>#REF!</v>
      </c>
      <c r="EV389" s="290" t="e">
        <f>SUM(DO389:EK389)+SUMIF(#REF!,1,AS389:AX389)+SUMIF(#REF!,1,BC389:BH389)+IF(IDENT!$R$19="NON",SUM('3-SA'!BA389:BB389),0)+IF(IDENT!$R$20="NON",SUM('3-SA'!CA389:CB389,'3-SA'!DA389:DL389),0)+IF(IDENT!$R$21="NON",SUM('3-SA'!BM389:BZ389),0)</f>
        <v>#REF!</v>
      </c>
    </row>
    <row r="390" spans="1:153" x14ac:dyDescent="0.25">
      <c r="A390" s="46">
        <v>0</v>
      </c>
      <c r="B390" s="263"/>
      <c r="C390" s="263" t="s">
        <v>1034</v>
      </c>
      <c r="D390" s="1116" t="s">
        <v>1218</v>
      </c>
      <c r="E390" s="480" t="s">
        <v>1271</v>
      </c>
      <c r="F390" s="12"/>
      <c r="G390" s="12"/>
      <c r="H390" s="454"/>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5"/>
      <c r="AS390" s="2"/>
      <c r="AT390" s="5"/>
      <c r="AU390" s="2"/>
      <c r="AV390" s="5"/>
      <c r="AW390" s="2"/>
      <c r="AX390" s="5"/>
      <c r="AY390" s="2"/>
      <c r="AZ390" s="5"/>
      <c r="BA390" s="2"/>
      <c r="BB390" s="5"/>
      <c r="BC390" s="2"/>
      <c r="BD390" s="5"/>
      <c r="BE390" s="2"/>
      <c r="BF390" s="5"/>
      <c r="BG390" s="2"/>
      <c r="BH390" s="5"/>
      <c r="BI390" s="2"/>
      <c r="BJ390" s="5"/>
      <c r="BK390" s="2"/>
      <c r="BL390" s="5"/>
      <c r="BM390" s="2"/>
      <c r="BN390" s="5"/>
      <c r="BO390" s="2"/>
      <c r="BP390" s="5"/>
      <c r="BQ390" s="2"/>
      <c r="BR390" s="5"/>
      <c r="BS390" s="2"/>
      <c r="BT390" s="2"/>
      <c r="BU390" s="2"/>
      <c r="BV390" s="2"/>
      <c r="BW390" s="2"/>
      <c r="BX390" s="2"/>
      <c r="BY390" s="2"/>
      <c r="BZ390" s="5"/>
      <c r="CA390" s="2"/>
      <c r="CB390" s="5"/>
      <c r="CC390" s="2"/>
      <c r="CD390" s="5"/>
      <c r="CE390" s="2"/>
      <c r="CF390" s="5"/>
      <c r="CG390" s="2"/>
      <c r="CH390" s="5"/>
      <c r="CI390" s="2"/>
      <c r="CJ390" s="5"/>
      <c r="CK390" s="2"/>
      <c r="CL390" s="5"/>
      <c r="CM390" s="2"/>
      <c r="CN390" s="5"/>
      <c r="CO390" s="2"/>
      <c r="CP390" s="5"/>
      <c r="CQ390" s="2"/>
      <c r="CR390" s="5"/>
      <c r="CS390" s="2"/>
      <c r="CT390" s="5"/>
      <c r="CU390" s="2"/>
      <c r="CV390" s="5"/>
      <c r="CW390" s="2"/>
      <c r="CX390" s="5"/>
      <c r="CY390" s="2"/>
      <c r="CZ390" s="5"/>
      <c r="DA390" s="2"/>
      <c r="DB390" s="5"/>
      <c r="DC390" s="2"/>
      <c r="DD390" s="5"/>
      <c r="DE390" s="2"/>
      <c r="DF390" s="5"/>
      <c r="DG390" s="21"/>
      <c r="DH390" s="5"/>
      <c r="DI390" s="2"/>
      <c r="DJ390" s="5"/>
      <c r="DK390" s="35"/>
      <c r="DL390" s="5"/>
      <c r="DM390" s="35"/>
      <c r="DN390" s="5"/>
      <c r="DO390" s="2"/>
      <c r="DP390" s="2"/>
      <c r="DQ390" s="2"/>
      <c r="DR390" s="2"/>
      <c r="DS390" s="2"/>
      <c r="DT390" s="5"/>
      <c r="DU390" s="2"/>
      <c r="DV390" s="2"/>
      <c r="DW390" s="2"/>
      <c r="DX390" s="2"/>
      <c r="DY390" s="2"/>
      <c r="DZ390" s="5"/>
      <c r="EA390" s="2"/>
      <c r="EB390" s="2"/>
      <c r="EC390" s="2"/>
      <c r="ED390" s="2"/>
      <c r="EE390" s="2"/>
      <c r="EF390" s="2"/>
      <c r="EG390" s="2"/>
      <c r="EH390" s="2"/>
      <c r="EI390" s="2"/>
      <c r="EJ390" s="2"/>
      <c r="EK390" s="2"/>
      <c r="EL390" s="5"/>
      <c r="EM390" s="2"/>
      <c r="EN390" s="2"/>
      <c r="EO390" s="2"/>
      <c r="EP390" s="2"/>
      <c r="EQ390" s="130"/>
      <c r="ES390" s="796"/>
      <c r="ET390" s="24"/>
      <c r="EU390" s="290" t="e">
        <f>SUM(DO390:EK390)+BI390+SUMIF(#REF!,1,AS390:AX390)</f>
        <v>#REF!</v>
      </c>
      <c r="EV390" s="290" t="e">
        <f>SUM(DO390:EK390)+SUMIF(#REF!,1,AS390:AX390)+SUMIF(#REF!,1,BC390:BH390)+IF(IDENT!$R$19="NON",SUM('3-SA'!BA390:BB390),0)+IF(IDENT!$R$20="NON",SUM('3-SA'!CA390:CB390,'3-SA'!DA390:DL390),0)+IF(IDENT!$R$21="NON",SUM('3-SA'!BM390:BZ390),0)</f>
        <v>#REF!</v>
      </c>
      <c r="EW390" s="24"/>
    </row>
    <row r="391" spans="1:153" x14ac:dyDescent="0.25">
      <c r="A391" s="46">
        <v>0</v>
      </c>
      <c r="B391" s="263"/>
      <c r="C391" s="263" t="s">
        <v>1034</v>
      </c>
      <c r="D391" s="1116" t="s">
        <v>1906</v>
      </c>
      <c r="E391" s="480" t="s">
        <v>244</v>
      </c>
      <c r="F391" s="12"/>
      <c r="G391" s="12"/>
      <c r="H391" s="454"/>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5"/>
      <c r="AS391" s="2"/>
      <c r="AT391" s="5"/>
      <c r="AU391" s="2"/>
      <c r="AV391" s="5"/>
      <c r="AW391" s="2"/>
      <c r="AX391" s="5"/>
      <c r="AY391" s="2"/>
      <c r="AZ391" s="5"/>
      <c r="BA391" s="35"/>
      <c r="BB391" s="5"/>
      <c r="BC391" s="2"/>
      <c r="BD391" s="5"/>
      <c r="BE391" s="2"/>
      <c r="BF391" s="5"/>
      <c r="BG391" s="2"/>
      <c r="BH391" s="5"/>
      <c r="BI391" s="2"/>
      <c r="BJ391" s="5"/>
      <c r="BK391" s="2"/>
      <c r="BL391" s="5"/>
      <c r="BM391" s="2"/>
      <c r="BN391" s="5"/>
      <c r="BO391" s="2"/>
      <c r="BP391" s="5"/>
      <c r="BQ391" s="2"/>
      <c r="BR391" s="5"/>
      <c r="BS391" s="2"/>
      <c r="BT391" s="2"/>
      <c r="BU391" s="2"/>
      <c r="BV391" s="2"/>
      <c r="BW391" s="2"/>
      <c r="BX391" s="2"/>
      <c r="BY391" s="2"/>
      <c r="BZ391" s="5"/>
      <c r="CA391" s="2"/>
      <c r="CB391" s="5"/>
      <c r="CC391" s="2"/>
      <c r="CD391" s="5"/>
      <c r="CE391" s="2"/>
      <c r="CF391" s="5"/>
      <c r="CG391" s="2"/>
      <c r="CH391" s="5"/>
      <c r="CI391" s="2"/>
      <c r="CJ391" s="5"/>
      <c r="CK391" s="2"/>
      <c r="CL391" s="5"/>
      <c r="CM391" s="2"/>
      <c r="CN391" s="5"/>
      <c r="CO391" s="2"/>
      <c r="CP391" s="5"/>
      <c r="CQ391" s="2"/>
      <c r="CR391" s="5"/>
      <c r="CS391" s="2"/>
      <c r="CT391" s="5"/>
      <c r="CU391" s="2"/>
      <c r="CV391" s="5"/>
      <c r="CW391" s="2"/>
      <c r="CX391" s="5"/>
      <c r="CY391" s="2"/>
      <c r="CZ391" s="5"/>
      <c r="DA391" s="2"/>
      <c r="DB391" s="5"/>
      <c r="DC391" s="2"/>
      <c r="DD391" s="5"/>
      <c r="DE391" s="2"/>
      <c r="DF391" s="5"/>
      <c r="DG391" s="21"/>
      <c r="DH391" s="5"/>
      <c r="DI391" s="2"/>
      <c r="DJ391" s="5"/>
      <c r="DK391" s="35"/>
      <c r="DL391" s="5"/>
      <c r="DM391" s="35"/>
      <c r="DN391" s="5"/>
      <c r="DO391" s="2"/>
      <c r="DP391" s="2"/>
      <c r="DQ391" s="2"/>
      <c r="DR391" s="2"/>
      <c r="DS391" s="2"/>
      <c r="DT391" s="5"/>
      <c r="DU391" s="2"/>
      <c r="DV391" s="2"/>
      <c r="DW391" s="2"/>
      <c r="DX391" s="2"/>
      <c r="DY391" s="2"/>
      <c r="DZ391" s="5"/>
      <c r="EA391" s="2"/>
      <c r="EB391" s="2"/>
      <c r="EC391" s="2"/>
      <c r="ED391" s="2"/>
      <c r="EE391" s="2"/>
      <c r="EF391" s="2"/>
      <c r="EG391" s="2"/>
      <c r="EH391" s="2"/>
      <c r="EI391" s="2"/>
      <c r="EJ391" s="2"/>
      <c r="EK391" s="2"/>
      <c r="EL391" s="5"/>
      <c r="EM391" s="2"/>
      <c r="EN391" s="2"/>
      <c r="EO391" s="2"/>
      <c r="EP391" s="2"/>
      <c r="EQ391" s="130"/>
      <c r="ES391" s="796"/>
      <c r="ET391" s="24"/>
      <c r="EU391" s="290" t="e">
        <f>SUM(DO391:EK391)+BI391+SUMIF(#REF!,1,AS391:AX391)</f>
        <v>#REF!</v>
      </c>
      <c r="EV391" s="290" t="e">
        <f>SUM(DO391:EK391)+SUMIF(#REF!,1,AS391:AX391)+SUMIF(#REF!,1,BC391:BH391)+IF(IDENT!$R$19="NON",SUM('3-SA'!BA391:BB391),0)+IF(IDENT!$R$20="NON",SUM('3-SA'!CA391:CB391,'3-SA'!DA391:DL391),0)+IF(IDENT!$R$21="NON",SUM('3-SA'!BM391:BZ391),0)</f>
        <v>#REF!</v>
      </c>
      <c r="EW391" s="24"/>
    </row>
    <row r="392" spans="1:153" ht="20.399999999999999" x14ac:dyDescent="0.25">
      <c r="A392" s="46"/>
      <c r="B392" s="263"/>
      <c r="C392" s="263" t="s">
        <v>1034</v>
      </c>
      <c r="D392" s="132" t="s">
        <v>1851</v>
      </c>
      <c r="E392" s="54" t="s">
        <v>191</v>
      </c>
      <c r="F392" s="12"/>
      <c r="G392" s="12"/>
      <c r="H392" s="454"/>
      <c r="I392" s="1"/>
      <c r="J392" s="1"/>
      <c r="K392" s="1"/>
      <c r="L392" s="1"/>
      <c r="M392" s="1"/>
      <c r="N392" s="1"/>
      <c r="O392" s="1"/>
      <c r="P392" s="1"/>
      <c r="Q392" s="1"/>
      <c r="R392" s="1"/>
      <c r="S392" s="1"/>
      <c r="T392" s="1"/>
      <c r="U392" s="1"/>
      <c r="V392" s="1"/>
      <c r="W392" s="1"/>
      <c r="X392" s="1"/>
      <c r="Y392" s="1"/>
      <c r="Z392" s="1"/>
      <c r="AA392" s="1"/>
      <c r="AB392" s="1"/>
      <c r="AC392" s="1"/>
      <c r="AD392" s="2"/>
      <c r="AE392" s="1"/>
      <c r="AF392" s="1"/>
      <c r="AG392" s="1"/>
      <c r="AH392" s="1"/>
      <c r="AI392" s="1"/>
      <c r="AJ392" s="1"/>
      <c r="AK392" s="1"/>
      <c r="AL392" s="1"/>
      <c r="AM392" s="1"/>
      <c r="AN392" s="1"/>
      <c r="AO392" s="1"/>
      <c r="AP392" s="2"/>
      <c r="AQ392" s="2"/>
      <c r="AR392" s="5"/>
      <c r="AS392" s="1"/>
      <c r="AT392" s="5"/>
      <c r="AU392" s="1"/>
      <c r="AV392" s="5"/>
      <c r="AW392" s="2"/>
      <c r="AX392" s="5"/>
      <c r="AY392" s="1"/>
      <c r="AZ392" s="5"/>
      <c r="BA392" s="47"/>
      <c r="BB392" s="5"/>
      <c r="BC392" s="1"/>
      <c r="BD392" s="5"/>
      <c r="BE392" s="1"/>
      <c r="BF392" s="5"/>
      <c r="BG392" s="1"/>
      <c r="BH392" s="5"/>
      <c r="BI392" s="1"/>
      <c r="BJ392" s="5"/>
      <c r="BK392" s="1"/>
      <c r="BL392" s="5"/>
      <c r="BM392" s="1"/>
      <c r="BN392" s="5"/>
      <c r="BO392" s="1"/>
      <c r="BP392" s="5"/>
      <c r="BQ392" s="1"/>
      <c r="BR392" s="5"/>
      <c r="BS392" s="2"/>
      <c r="BT392" s="1"/>
      <c r="BU392" s="1"/>
      <c r="BV392" s="2"/>
      <c r="BW392" s="1"/>
      <c r="BX392" s="1"/>
      <c r="BY392" s="2"/>
      <c r="BZ392" s="5"/>
      <c r="CA392" s="1"/>
      <c r="CB392" s="5"/>
      <c r="CC392" s="1"/>
      <c r="CD392" s="5"/>
      <c r="CE392" s="1"/>
      <c r="CF392" s="5"/>
      <c r="CG392" s="1"/>
      <c r="CH392" s="5"/>
      <c r="CI392" s="1"/>
      <c r="CJ392" s="5"/>
      <c r="CK392" s="2"/>
      <c r="CL392" s="5"/>
      <c r="CM392" s="2"/>
      <c r="CN392" s="5"/>
      <c r="CO392" s="1"/>
      <c r="CP392" s="5"/>
      <c r="CQ392" s="2"/>
      <c r="CR392" s="5"/>
      <c r="CS392" s="1"/>
      <c r="CT392" s="5"/>
      <c r="CU392" s="1"/>
      <c r="CV392" s="5"/>
      <c r="CW392" s="1"/>
      <c r="CX392" s="5"/>
      <c r="CY392" s="2"/>
      <c r="CZ392" s="5"/>
      <c r="DA392" s="1"/>
      <c r="DB392" s="5"/>
      <c r="DC392" s="1"/>
      <c r="DD392" s="5"/>
      <c r="DE392" s="1"/>
      <c r="DF392" s="5"/>
      <c r="DG392" s="27"/>
      <c r="DH392" s="5"/>
      <c r="DI392" s="2"/>
      <c r="DJ392" s="5"/>
      <c r="DK392" s="47"/>
      <c r="DL392" s="5"/>
      <c r="DM392" s="47"/>
      <c r="DN392" s="5"/>
      <c r="DO392" s="2"/>
      <c r="DP392" s="1"/>
      <c r="DQ392" s="1"/>
      <c r="DR392" s="1"/>
      <c r="DS392" s="1"/>
      <c r="DT392" s="5"/>
      <c r="DU392" s="1"/>
      <c r="DV392" s="1"/>
      <c r="DW392" s="1"/>
      <c r="DX392" s="1"/>
      <c r="DY392" s="1"/>
      <c r="DZ392" s="5"/>
      <c r="EA392" s="1"/>
      <c r="EB392" s="1"/>
      <c r="EC392" s="1"/>
      <c r="ED392" s="1"/>
      <c r="EE392" s="1"/>
      <c r="EF392" s="1"/>
      <c r="EG392" s="1"/>
      <c r="EH392" s="1"/>
      <c r="EI392" s="1"/>
      <c r="EJ392" s="1"/>
      <c r="EK392" s="1"/>
      <c r="EL392" s="5"/>
      <c r="EM392" s="1"/>
      <c r="EN392" s="2"/>
      <c r="EO392" s="2"/>
      <c r="EP392" s="2"/>
      <c r="EQ392" s="2"/>
      <c r="ER392" s="24"/>
      <c r="ES392" s="796"/>
      <c r="ET392" s="24"/>
      <c r="EU392" s="290" t="e">
        <f>SUM(DO392:EK392)+BI392+SUMIF(#REF!,1,AS392:AX392)</f>
        <v>#REF!</v>
      </c>
      <c r="EV392" s="290" t="e">
        <f>SUM(DO392:EK392)+SUMIF(#REF!,1,AS392:AX392)+SUMIF(#REF!,1,BC392:BH392)+IF(IDENT!$R$19="NON",SUM('3-SA'!BA392:BB392),0)+IF(IDENT!$R$20="NON",SUM('3-SA'!CA392:CB392,'3-SA'!DA392:DL392),0)+IF(IDENT!$R$21="NON",SUM('3-SA'!BM392:BZ392),0)</f>
        <v>#REF!</v>
      </c>
      <c r="EW392" s="24"/>
    </row>
    <row r="393" spans="1:153" ht="20.399999999999999" x14ac:dyDescent="0.25">
      <c r="A393" s="46"/>
      <c r="B393" s="263"/>
      <c r="C393" s="263" t="s">
        <v>1034</v>
      </c>
      <c r="D393" s="132" t="s">
        <v>1168</v>
      </c>
      <c r="E393" s="54" t="s">
        <v>299</v>
      </c>
      <c r="F393" s="12"/>
      <c r="G393" s="12"/>
      <c r="H393" s="454"/>
      <c r="I393" s="1"/>
      <c r="J393" s="1"/>
      <c r="K393" s="1"/>
      <c r="L393" s="1"/>
      <c r="M393" s="1"/>
      <c r="N393" s="1"/>
      <c r="O393" s="1"/>
      <c r="P393" s="1"/>
      <c r="Q393" s="1"/>
      <c r="R393" s="1"/>
      <c r="S393" s="1"/>
      <c r="T393" s="1"/>
      <c r="U393" s="1"/>
      <c r="V393" s="1"/>
      <c r="W393" s="1"/>
      <c r="X393" s="1"/>
      <c r="Y393" s="1"/>
      <c r="Z393" s="1"/>
      <c r="AA393" s="1"/>
      <c r="AB393" s="1"/>
      <c r="AC393" s="1"/>
      <c r="AD393" s="2"/>
      <c r="AE393" s="1"/>
      <c r="AF393" s="1"/>
      <c r="AG393" s="1"/>
      <c r="AH393" s="1"/>
      <c r="AI393" s="1"/>
      <c r="AJ393" s="1"/>
      <c r="AK393" s="1"/>
      <c r="AL393" s="1"/>
      <c r="AM393" s="1"/>
      <c r="AN393" s="1"/>
      <c r="AO393" s="1"/>
      <c r="AP393" s="2"/>
      <c r="AQ393" s="2"/>
      <c r="AR393" s="5"/>
      <c r="AS393" s="1"/>
      <c r="AT393" s="5"/>
      <c r="AU393" s="1"/>
      <c r="AV393" s="5"/>
      <c r="AW393" s="2"/>
      <c r="AX393" s="5"/>
      <c r="AY393" s="2"/>
      <c r="AZ393" s="5"/>
      <c r="BA393" s="47"/>
      <c r="BB393" s="5"/>
      <c r="BC393" s="1"/>
      <c r="BD393" s="5"/>
      <c r="BE393" s="1"/>
      <c r="BF393" s="5"/>
      <c r="BG393" s="1"/>
      <c r="BH393" s="5"/>
      <c r="BI393" s="1"/>
      <c r="BJ393" s="5"/>
      <c r="BK393" s="1"/>
      <c r="BL393" s="5"/>
      <c r="BM393" s="1"/>
      <c r="BN393" s="5"/>
      <c r="BO393" s="1"/>
      <c r="BP393" s="5"/>
      <c r="BQ393" s="1"/>
      <c r="BR393" s="5"/>
      <c r="BS393" s="2"/>
      <c r="BT393" s="1"/>
      <c r="BU393" s="1"/>
      <c r="BV393" s="2"/>
      <c r="BW393" s="1"/>
      <c r="BX393" s="1"/>
      <c r="BY393" s="2"/>
      <c r="BZ393" s="5"/>
      <c r="CA393" s="1"/>
      <c r="CB393" s="5"/>
      <c r="CC393" s="1"/>
      <c r="CD393" s="5"/>
      <c r="CE393" s="2"/>
      <c r="CF393" s="5"/>
      <c r="CG393" s="2"/>
      <c r="CH393" s="5"/>
      <c r="CI393" s="1"/>
      <c r="CJ393" s="5"/>
      <c r="CK393" s="2"/>
      <c r="CL393" s="5"/>
      <c r="CM393" s="2"/>
      <c r="CN393" s="5"/>
      <c r="CO393" s="1"/>
      <c r="CP393" s="5"/>
      <c r="CQ393" s="2"/>
      <c r="CR393" s="5"/>
      <c r="CS393" s="1"/>
      <c r="CT393" s="5"/>
      <c r="CU393" s="1"/>
      <c r="CV393" s="5"/>
      <c r="CW393" s="1"/>
      <c r="CX393" s="5"/>
      <c r="CY393" s="2"/>
      <c r="CZ393" s="5"/>
      <c r="DA393" s="1"/>
      <c r="DB393" s="5"/>
      <c r="DC393" s="1"/>
      <c r="DD393" s="5"/>
      <c r="DE393" s="2"/>
      <c r="DF393" s="5"/>
      <c r="DG393" s="21"/>
      <c r="DH393" s="5"/>
      <c r="DI393" s="2"/>
      <c r="DJ393" s="5"/>
      <c r="DK393" s="47"/>
      <c r="DL393" s="5"/>
      <c r="DM393" s="2"/>
      <c r="DN393" s="5"/>
      <c r="DO393" s="2"/>
      <c r="DP393" s="1"/>
      <c r="DQ393" s="1"/>
      <c r="DR393" s="1"/>
      <c r="DS393" s="1"/>
      <c r="DT393" s="5"/>
      <c r="DU393" s="1"/>
      <c r="DV393" s="1"/>
      <c r="DW393" s="2"/>
      <c r="DX393" s="1"/>
      <c r="DY393" s="1"/>
      <c r="DZ393" s="5"/>
      <c r="EA393" s="2"/>
      <c r="EB393" s="1"/>
      <c r="EC393" s="1"/>
      <c r="ED393" s="1"/>
      <c r="EE393" s="1"/>
      <c r="EF393" s="1"/>
      <c r="EG393" s="1"/>
      <c r="EH393" s="1"/>
      <c r="EI393" s="1"/>
      <c r="EJ393" s="1"/>
      <c r="EK393" s="1"/>
      <c r="EL393" s="5"/>
      <c r="EM393" s="1"/>
      <c r="EN393" s="2"/>
      <c r="EO393" s="2"/>
      <c r="EP393" s="2"/>
      <c r="EQ393" s="2"/>
      <c r="ER393" s="24"/>
      <c r="ES393" s="796"/>
      <c r="ET393" s="24"/>
      <c r="EU393" s="290" t="e">
        <f>SUM(DO393:EK393)+BI393+SUMIF(#REF!,1,AS393:AX393)</f>
        <v>#REF!</v>
      </c>
      <c r="EV393" s="290" t="e">
        <f>SUM(DO393:EK393)+SUMIF(#REF!,1,AS393:AX393)+SUMIF(#REF!,1,BC393:BH393)+IF(IDENT!$R$19="NON",SUM('3-SA'!BA393:BB393),0)+IF(IDENT!$R$20="NON",SUM('3-SA'!CA393:CB393,'3-SA'!DA393:DL393),0)+IF(IDENT!$R$21="NON",SUM('3-SA'!BM393:BZ393),0)</f>
        <v>#REF!</v>
      </c>
      <c r="EW393" s="24"/>
    </row>
    <row r="394" spans="1:153" ht="20.399999999999999" x14ac:dyDescent="0.25">
      <c r="A394" s="46"/>
      <c r="B394" s="263"/>
      <c r="C394" s="263" t="s">
        <v>1034</v>
      </c>
      <c r="D394" s="132" t="s">
        <v>1852</v>
      </c>
      <c r="E394" s="54" t="s">
        <v>2678</v>
      </c>
      <c r="F394" s="12"/>
      <c r="G394" s="12"/>
      <c r="H394" s="454"/>
      <c r="I394" s="1"/>
      <c r="J394" s="1"/>
      <c r="K394" s="1"/>
      <c r="L394" s="1"/>
      <c r="M394" s="1"/>
      <c r="N394" s="1"/>
      <c r="O394" s="1"/>
      <c r="P394" s="1"/>
      <c r="Q394" s="1"/>
      <c r="R394" s="1"/>
      <c r="S394" s="1"/>
      <c r="T394" s="1"/>
      <c r="U394" s="1"/>
      <c r="V394" s="1"/>
      <c r="W394" s="1"/>
      <c r="X394" s="1"/>
      <c r="Y394" s="1"/>
      <c r="Z394" s="1"/>
      <c r="AA394" s="1"/>
      <c r="AB394" s="1"/>
      <c r="AC394" s="1"/>
      <c r="AD394" s="2"/>
      <c r="AE394" s="1"/>
      <c r="AF394" s="1"/>
      <c r="AG394" s="1"/>
      <c r="AH394" s="1"/>
      <c r="AI394" s="1"/>
      <c r="AJ394" s="1"/>
      <c r="AK394" s="1"/>
      <c r="AL394" s="1"/>
      <c r="AM394" s="1"/>
      <c r="AN394" s="1"/>
      <c r="AO394" s="1"/>
      <c r="AP394" s="2"/>
      <c r="AQ394" s="2"/>
      <c r="AR394" s="5"/>
      <c r="AS394" s="1"/>
      <c r="AT394" s="5"/>
      <c r="AU394" s="1"/>
      <c r="AV394" s="5"/>
      <c r="AW394" s="2"/>
      <c r="AX394" s="5"/>
      <c r="AY394" s="1"/>
      <c r="AZ394" s="5"/>
      <c r="BA394" s="47"/>
      <c r="BB394" s="5"/>
      <c r="BC394" s="1"/>
      <c r="BD394" s="5"/>
      <c r="BE394" s="1"/>
      <c r="BF394" s="5"/>
      <c r="BG394" s="1"/>
      <c r="BH394" s="5"/>
      <c r="BI394" s="1"/>
      <c r="BJ394" s="5"/>
      <c r="BK394" s="1"/>
      <c r="BL394" s="5"/>
      <c r="BM394" s="1"/>
      <c r="BN394" s="5"/>
      <c r="BO394" s="1"/>
      <c r="BP394" s="5"/>
      <c r="BQ394" s="1"/>
      <c r="BR394" s="5"/>
      <c r="BS394" s="2"/>
      <c r="BT394" s="1"/>
      <c r="BU394" s="1"/>
      <c r="BV394" s="2"/>
      <c r="BW394" s="1"/>
      <c r="BX394" s="1"/>
      <c r="BY394" s="2"/>
      <c r="BZ394" s="5"/>
      <c r="CA394" s="1"/>
      <c r="CB394" s="5"/>
      <c r="CC394" s="1"/>
      <c r="CD394" s="5"/>
      <c r="CE394" s="1"/>
      <c r="CF394" s="5"/>
      <c r="CG394" s="1"/>
      <c r="CH394" s="5"/>
      <c r="CI394" s="1"/>
      <c r="CJ394" s="5"/>
      <c r="CK394" s="2"/>
      <c r="CL394" s="5"/>
      <c r="CM394" s="2"/>
      <c r="CN394" s="5"/>
      <c r="CO394" s="1"/>
      <c r="CP394" s="5"/>
      <c r="CQ394" s="2"/>
      <c r="CR394" s="5"/>
      <c r="CS394" s="1"/>
      <c r="CT394" s="5"/>
      <c r="CU394" s="1"/>
      <c r="CV394" s="5"/>
      <c r="CW394" s="1"/>
      <c r="CX394" s="5"/>
      <c r="CY394" s="2"/>
      <c r="CZ394" s="5"/>
      <c r="DA394" s="1"/>
      <c r="DB394" s="5"/>
      <c r="DC394" s="1"/>
      <c r="DD394" s="5"/>
      <c r="DE394" s="1"/>
      <c r="DF394" s="5"/>
      <c r="DG394" s="27"/>
      <c r="DH394" s="5"/>
      <c r="DI394" s="2"/>
      <c r="DJ394" s="5"/>
      <c r="DK394" s="47"/>
      <c r="DL394" s="5"/>
      <c r="DM394" s="47"/>
      <c r="DN394" s="5"/>
      <c r="DO394" s="2"/>
      <c r="DP394" s="1"/>
      <c r="DQ394" s="1"/>
      <c r="DR394" s="1"/>
      <c r="DS394" s="1"/>
      <c r="DT394" s="5"/>
      <c r="DU394" s="1"/>
      <c r="DV394" s="1"/>
      <c r="DW394" s="1"/>
      <c r="DX394" s="1"/>
      <c r="DY394" s="1"/>
      <c r="DZ394" s="5"/>
      <c r="EA394" s="1"/>
      <c r="EB394" s="1"/>
      <c r="EC394" s="1"/>
      <c r="ED394" s="1"/>
      <c r="EE394" s="1"/>
      <c r="EF394" s="1"/>
      <c r="EG394" s="1"/>
      <c r="EH394" s="1"/>
      <c r="EI394" s="1"/>
      <c r="EJ394" s="1"/>
      <c r="EK394" s="1"/>
      <c r="EL394" s="5"/>
      <c r="EM394" s="1"/>
      <c r="EN394" s="2"/>
      <c r="EO394" s="2"/>
      <c r="EP394" s="2"/>
      <c r="EQ394" s="2"/>
      <c r="ER394" s="24"/>
      <c r="ES394" s="796"/>
      <c r="ET394" s="24"/>
      <c r="EU394" s="290" t="e">
        <f>SUM(DO394:EK394)+BI394+SUMIF(#REF!,1,AS394:AX394)</f>
        <v>#REF!</v>
      </c>
      <c r="EV394" s="290" t="e">
        <f>SUM(DO394:EK394)+SUMIF(#REF!,1,AS394:AX394)+SUMIF(#REF!,1,BC394:BH394)+IF(IDENT!$R$19="NON",SUM('3-SA'!BA394:BB394),0)+IF(IDENT!$R$20="NON",SUM('3-SA'!CA394:CB394,'3-SA'!DA394:DL394),0)+IF(IDENT!$R$21="NON",SUM('3-SA'!BM394:BZ394),0)</f>
        <v>#REF!</v>
      </c>
      <c r="EW394" s="24"/>
    </row>
    <row r="395" spans="1:153" ht="20.399999999999999" x14ac:dyDescent="0.25">
      <c r="A395" s="46"/>
      <c r="B395" s="263"/>
      <c r="C395" s="263" t="s">
        <v>1034</v>
      </c>
      <c r="D395" s="132" t="s">
        <v>371</v>
      </c>
      <c r="E395" s="54" t="s">
        <v>2535</v>
      </c>
      <c r="F395" s="12"/>
      <c r="G395" s="12"/>
      <c r="H395" s="454"/>
      <c r="I395" s="1"/>
      <c r="J395" s="1"/>
      <c r="K395" s="1"/>
      <c r="L395" s="1"/>
      <c r="M395" s="1"/>
      <c r="N395" s="1"/>
      <c r="O395" s="1"/>
      <c r="P395" s="1"/>
      <c r="Q395" s="1"/>
      <c r="R395" s="1"/>
      <c r="S395" s="1"/>
      <c r="T395" s="1"/>
      <c r="U395" s="1"/>
      <c r="V395" s="1"/>
      <c r="W395" s="1"/>
      <c r="X395" s="1"/>
      <c r="Y395" s="1"/>
      <c r="Z395" s="1"/>
      <c r="AA395" s="1"/>
      <c r="AB395" s="1"/>
      <c r="AC395" s="1"/>
      <c r="AD395" s="2"/>
      <c r="AE395" s="1"/>
      <c r="AF395" s="1"/>
      <c r="AG395" s="1"/>
      <c r="AH395" s="1"/>
      <c r="AI395" s="1"/>
      <c r="AJ395" s="1"/>
      <c r="AK395" s="1"/>
      <c r="AL395" s="1"/>
      <c r="AM395" s="1"/>
      <c r="AN395" s="1"/>
      <c r="AO395" s="1"/>
      <c r="AP395" s="2"/>
      <c r="AQ395" s="2"/>
      <c r="AR395" s="5"/>
      <c r="AS395" s="1"/>
      <c r="AT395" s="5"/>
      <c r="AU395" s="1"/>
      <c r="AV395" s="5"/>
      <c r="AW395" s="2"/>
      <c r="AX395" s="5"/>
      <c r="AY395" s="1"/>
      <c r="AZ395" s="5"/>
      <c r="BA395" s="47"/>
      <c r="BB395" s="5"/>
      <c r="BC395" s="1"/>
      <c r="BD395" s="5"/>
      <c r="BE395" s="1"/>
      <c r="BF395" s="5"/>
      <c r="BG395" s="1"/>
      <c r="BH395" s="5"/>
      <c r="BI395" s="1"/>
      <c r="BJ395" s="5"/>
      <c r="BK395" s="1"/>
      <c r="BL395" s="5"/>
      <c r="BM395" s="1"/>
      <c r="BN395" s="5"/>
      <c r="BO395" s="1"/>
      <c r="BP395" s="5"/>
      <c r="BQ395" s="1"/>
      <c r="BR395" s="5"/>
      <c r="BS395" s="2"/>
      <c r="BT395" s="2"/>
      <c r="BU395" s="1"/>
      <c r="BV395" s="1"/>
      <c r="BW395" s="1"/>
      <c r="BX395" s="1"/>
      <c r="BY395" s="1"/>
      <c r="BZ395" s="5"/>
      <c r="CA395" s="1"/>
      <c r="CB395" s="5"/>
      <c r="CC395" s="1"/>
      <c r="CD395" s="5"/>
      <c r="CE395" s="1"/>
      <c r="CF395" s="5"/>
      <c r="CG395" s="1"/>
      <c r="CH395" s="5"/>
      <c r="CI395" s="1"/>
      <c r="CJ395" s="5"/>
      <c r="CK395" s="2"/>
      <c r="CL395" s="5"/>
      <c r="CM395" s="2"/>
      <c r="CN395" s="5"/>
      <c r="CO395" s="1"/>
      <c r="CP395" s="5"/>
      <c r="CQ395" s="2"/>
      <c r="CR395" s="5"/>
      <c r="CS395" s="1"/>
      <c r="CT395" s="5"/>
      <c r="CU395" s="1"/>
      <c r="CV395" s="5"/>
      <c r="CW395" s="1"/>
      <c r="CX395" s="5"/>
      <c r="CY395" s="2"/>
      <c r="CZ395" s="5"/>
      <c r="DA395" s="1"/>
      <c r="DB395" s="5"/>
      <c r="DC395" s="1"/>
      <c r="DD395" s="5"/>
      <c r="DE395" s="1"/>
      <c r="DF395" s="5"/>
      <c r="DG395" s="27"/>
      <c r="DH395" s="5"/>
      <c r="DI395" s="1"/>
      <c r="DJ395" s="5"/>
      <c r="DK395" s="47"/>
      <c r="DL395" s="5"/>
      <c r="DM395" s="47"/>
      <c r="DN395" s="5"/>
      <c r="DO395" s="2"/>
      <c r="DP395" s="1"/>
      <c r="DQ395" s="1"/>
      <c r="DR395" s="1"/>
      <c r="DS395" s="1"/>
      <c r="DT395" s="5"/>
      <c r="DU395" s="1"/>
      <c r="DV395" s="1"/>
      <c r="DW395" s="1"/>
      <c r="DX395" s="1"/>
      <c r="DY395" s="1"/>
      <c r="DZ395" s="5"/>
      <c r="EA395" s="1"/>
      <c r="EB395" s="1"/>
      <c r="EC395" s="1"/>
      <c r="ED395" s="1"/>
      <c r="EE395" s="1"/>
      <c r="EF395" s="1"/>
      <c r="EG395" s="1"/>
      <c r="EH395" s="1"/>
      <c r="EI395" s="1"/>
      <c r="EJ395" s="1"/>
      <c r="EK395" s="1"/>
      <c r="EL395" s="5"/>
      <c r="EM395" s="1"/>
      <c r="EN395" s="2"/>
      <c r="EO395" s="2"/>
      <c r="EP395" s="2"/>
      <c r="EQ395" s="2"/>
      <c r="ER395" s="24"/>
      <c r="ES395" s="796"/>
      <c r="ET395" s="24"/>
      <c r="EU395" s="290" t="e">
        <f>SUM(DO395:EK395)+BI395+SUMIF(#REF!,1,AS395:AX395)</f>
        <v>#REF!</v>
      </c>
      <c r="EV395" s="290" t="e">
        <f>SUM(DO395:EK395)+SUMIF(#REF!,1,AS395:AX395)+SUMIF(#REF!,1,BC395:BH395)+IF(IDENT!$R$19="NON",SUM('3-SA'!BA395:BB395),0)+IF(IDENT!$R$20="NON",SUM('3-SA'!CA395:CB395,'3-SA'!DA395:DL395),0)+IF(IDENT!$R$21="NON",SUM('3-SA'!BM395:BZ395),0)</f>
        <v>#REF!</v>
      </c>
      <c r="EW395" s="24"/>
    </row>
    <row r="396" spans="1:153" ht="20.399999999999999" x14ac:dyDescent="0.25">
      <c r="A396" s="46"/>
      <c r="B396" s="263"/>
      <c r="C396" s="263" t="s">
        <v>1034</v>
      </c>
      <c r="D396" s="132" t="s">
        <v>2016</v>
      </c>
      <c r="E396" s="54" t="s">
        <v>706</v>
      </c>
      <c r="F396" s="12"/>
      <c r="G396" s="12"/>
      <c r="H396" s="454"/>
      <c r="I396" s="1"/>
      <c r="J396" s="1"/>
      <c r="K396" s="1"/>
      <c r="L396" s="1"/>
      <c r="M396" s="1"/>
      <c r="N396" s="1"/>
      <c r="O396" s="1"/>
      <c r="P396" s="1"/>
      <c r="Q396" s="1"/>
      <c r="R396" s="1"/>
      <c r="S396" s="1"/>
      <c r="T396" s="1"/>
      <c r="U396" s="1"/>
      <c r="V396" s="1"/>
      <c r="W396" s="1"/>
      <c r="X396" s="1"/>
      <c r="Y396" s="1"/>
      <c r="Z396" s="1"/>
      <c r="AA396" s="1"/>
      <c r="AB396" s="1"/>
      <c r="AC396" s="1"/>
      <c r="AD396" s="2"/>
      <c r="AE396" s="1"/>
      <c r="AF396" s="1"/>
      <c r="AG396" s="1"/>
      <c r="AH396" s="1"/>
      <c r="AI396" s="1"/>
      <c r="AJ396" s="1"/>
      <c r="AK396" s="1"/>
      <c r="AL396" s="1"/>
      <c r="AM396" s="1"/>
      <c r="AN396" s="1"/>
      <c r="AO396" s="1"/>
      <c r="AP396" s="2"/>
      <c r="AQ396" s="2"/>
      <c r="AR396" s="5"/>
      <c r="AS396" s="1"/>
      <c r="AT396" s="5"/>
      <c r="AU396" s="1"/>
      <c r="AV396" s="5"/>
      <c r="AW396" s="2"/>
      <c r="AX396" s="5"/>
      <c r="AY396" s="1"/>
      <c r="AZ396" s="5"/>
      <c r="BA396" s="1"/>
      <c r="BB396" s="5"/>
      <c r="BC396" s="1"/>
      <c r="BD396" s="5"/>
      <c r="BE396" s="1"/>
      <c r="BF396" s="5"/>
      <c r="BG396" s="1"/>
      <c r="BH396" s="5"/>
      <c r="BI396" s="1"/>
      <c r="BJ396" s="5"/>
      <c r="BK396" s="1"/>
      <c r="BL396" s="5"/>
      <c r="BM396" s="1"/>
      <c r="BN396" s="5"/>
      <c r="BO396" s="1"/>
      <c r="BP396" s="5"/>
      <c r="BQ396" s="1"/>
      <c r="BR396" s="5"/>
      <c r="BS396" s="2"/>
      <c r="BT396" s="1"/>
      <c r="BU396" s="1"/>
      <c r="BV396" s="2"/>
      <c r="BW396" s="1"/>
      <c r="BX396" s="1"/>
      <c r="BY396" s="2"/>
      <c r="BZ396" s="5"/>
      <c r="CA396" s="1"/>
      <c r="CB396" s="5"/>
      <c r="CC396" s="1"/>
      <c r="CD396" s="5"/>
      <c r="CE396" s="1"/>
      <c r="CF396" s="5"/>
      <c r="CG396" s="1"/>
      <c r="CH396" s="5"/>
      <c r="CI396" s="1"/>
      <c r="CJ396" s="5"/>
      <c r="CK396" s="2"/>
      <c r="CL396" s="5"/>
      <c r="CM396" s="2"/>
      <c r="CN396" s="5"/>
      <c r="CO396" s="1"/>
      <c r="CP396" s="5"/>
      <c r="CQ396" s="2"/>
      <c r="CR396" s="5"/>
      <c r="CS396" s="1"/>
      <c r="CT396" s="5"/>
      <c r="CU396" s="1"/>
      <c r="CV396" s="5"/>
      <c r="CW396" s="1"/>
      <c r="CX396" s="5"/>
      <c r="CY396" s="2"/>
      <c r="CZ396" s="5"/>
      <c r="DA396" s="1"/>
      <c r="DB396" s="5"/>
      <c r="DC396" s="1"/>
      <c r="DD396" s="5"/>
      <c r="DE396" s="1"/>
      <c r="DF396" s="5"/>
      <c r="DG396" s="21"/>
      <c r="DH396" s="5"/>
      <c r="DI396" s="2"/>
      <c r="DJ396" s="5"/>
      <c r="DK396" s="47"/>
      <c r="DL396" s="5"/>
      <c r="DM396" s="47"/>
      <c r="DN396" s="5"/>
      <c r="DO396" s="2"/>
      <c r="DP396" s="1"/>
      <c r="DQ396" s="1"/>
      <c r="DR396" s="1"/>
      <c r="DS396" s="1"/>
      <c r="DT396" s="5"/>
      <c r="DU396" s="1"/>
      <c r="DV396" s="1"/>
      <c r="DW396" s="1"/>
      <c r="DX396" s="1"/>
      <c r="DY396" s="1"/>
      <c r="DZ396" s="5"/>
      <c r="EA396" s="1"/>
      <c r="EB396" s="1"/>
      <c r="EC396" s="1"/>
      <c r="ED396" s="1"/>
      <c r="EE396" s="1"/>
      <c r="EF396" s="1"/>
      <c r="EG396" s="1"/>
      <c r="EH396" s="1"/>
      <c r="EI396" s="1"/>
      <c r="EJ396" s="1"/>
      <c r="EK396" s="1"/>
      <c r="EL396" s="5"/>
      <c r="EM396" s="1"/>
      <c r="EN396" s="2"/>
      <c r="EO396" s="2"/>
      <c r="EP396" s="2"/>
      <c r="EQ396" s="2"/>
      <c r="ER396" s="24"/>
      <c r="ES396" s="796"/>
      <c r="EU396" s="290" t="e">
        <f>SUM(DO396:EK396)+BI396+SUMIF(#REF!,1,AS396:AX396)</f>
        <v>#REF!</v>
      </c>
      <c r="EV396" s="290" t="e">
        <f>SUM(DO396:EK396)+SUMIF(#REF!,1,AS396:AX396)+SUMIF(#REF!,1,BC396:BH396)+IF(IDENT!$R$19="NON",SUM('3-SA'!BA396:BB396),0)+IF(IDENT!$R$20="NON",SUM('3-SA'!CA396:CB396,'3-SA'!DA396:DL396),0)+IF(IDENT!$R$21="NON",SUM('3-SA'!BM396:BZ396),0)</f>
        <v>#REF!</v>
      </c>
    </row>
    <row r="397" spans="1:153" ht="20.399999999999999" x14ac:dyDescent="0.25">
      <c r="A397" s="46"/>
      <c r="B397" s="263"/>
      <c r="C397" s="263" t="s">
        <v>1034</v>
      </c>
      <c r="D397" s="132" t="s">
        <v>998</v>
      </c>
      <c r="E397" s="54" t="s">
        <v>299</v>
      </c>
      <c r="F397" s="12"/>
      <c r="G397" s="12"/>
      <c r="H397" s="454"/>
      <c r="I397" s="1"/>
      <c r="J397" s="1"/>
      <c r="K397" s="1"/>
      <c r="L397" s="1"/>
      <c r="M397" s="1"/>
      <c r="N397" s="1"/>
      <c r="O397" s="1"/>
      <c r="P397" s="1"/>
      <c r="Q397" s="1"/>
      <c r="R397" s="1"/>
      <c r="S397" s="1"/>
      <c r="T397" s="1"/>
      <c r="U397" s="1"/>
      <c r="V397" s="1"/>
      <c r="W397" s="1"/>
      <c r="X397" s="1"/>
      <c r="Y397" s="1"/>
      <c r="Z397" s="1"/>
      <c r="AA397" s="1"/>
      <c r="AB397" s="1"/>
      <c r="AC397" s="1"/>
      <c r="AD397" s="2"/>
      <c r="AE397" s="1"/>
      <c r="AF397" s="1"/>
      <c r="AG397" s="1"/>
      <c r="AH397" s="1"/>
      <c r="AI397" s="1"/>
      <c r="AJ397" s="1"/>
      <c r="AK397" s="1"/>
      <c r="AL397" s="1"/>
      <c r="AM397" s="1"/>
      <c r="AN397" s="1"/>
      <c r="AO397" s="1"/>
      <c r="AP397" s="2"/>
      <c r="AQ397" s="2"/>
      <c r="AR397" s="5"/>
      <c r="AS397" s="1"/>
      <c r="AT397" s="5"/>
      <c r="AU397" s="1"/>
      <c r="AV397" s="5"/>
      <c r="AW397" s="2"/>
      <c r="AX397" s="5"/>
      <c r="AY397" s="2"/>
      <c r="AZ397" s="5"/>
      <c r="BA397" s="1"/>
      <c r="BB397" s="5"/>
      <c r="BC397" s="1"/>
      <c r="BD397" s="5"/>
      <c r="BE397" s="1"/>
      <c r="BF397" s="5"/>
      <c r="BG397" s="1"/>
      <c r="BH397" s="5"/>
      <c r="BI397" s="1"/>
      <c r="BJ397" s="5"/>
      <c r="BK397" s="1"/>
      <c r="BL397" s="5"/>
      <c r="BM397" s="1"/>
      <c r="BN397" s="5"/>
      <c r="BO397" s="1"/>
      <c r="BP397" s="5"/>
      <c r="BQ397" s="1"/>
      <c r="BR397" s="5"/>
      <c r="BS397" s="2"/>
      <c r="BT397" s="1"/>
      <c r="BU397" s="1"/>
      <c r="BV397" s="2"/>
      <c r="BW397" s="1"/>
      <c r="BX397" s="1"/>
      <c r="BY397" s="2"/>
      <c r="BZ397" s="5"/>
      <c r="CA397" s="1"/>
      <c r="CB397" s="5"/>
      <c r="CC397" s="1"/>
      <c r="CD397" s="5"/>
      <c r="CE397" s="2"/>
      <c r="CF397" s="5"/>
      <c r="CG397" s="2"/>
      <c r="CH397" s="5"/>
      <c r="CI397" s="1"/>
      <c r="CJ397" s="5"/>
      <c r="CK397" s="2"/>
      <c r="CL397" s="5"/>
      <c r="CM397" s="2"/>
      <c r="CN397" s="5"/>
      <c r="CO397" s="1"/>
      <c r="CP397" s="5"/>
      <c r="CQ397" s="2"/>
      <c r="CR397" s="5"/>
      <c r="CS397" s="1"/>
      <c r="CT397" s="5"/>
      <c r="CU397" s="1"/>
      <c r="CV397" s="5"/>
      <c r="CW397" s="1"/>
      <c r="CX397" s="5"/>
      <c r="CY397" s="2"/>
      <c r="CZ397" s="5"/>
      <c r="DA397" s="1"/>
      <c r="DB397" s="5"/>
      <c r="DC397" s="1"/>
      <c r="DD397" s="5"/>
      <c r="DE397" s="2"/>
      <c r="DF397" s="5"/>
      <c r="DG397" s="21"/>
      <c r="DH397" s="5"/>
      <c r="DI397" s="2"/>
      <c r="DJ397" s="5"/>
      <c r="DK397" s="47"/>
      <c r="DL397" s="5"/>
      <c r="DM397" s="2"/>
      <c r="DN397" s="5"/>
      <c r="DO397" s="2"/>
      <c r="DP397" s="1"/>
      <c r="DQ397" s="1"/>
      <c r="DR397" s="1"/>
      <c r="DS397" s="1"/>
      <c r="DT397" s="5"/>
      <c r="DU397" s="1"/>
      <c r="DV397" s="1"/>
      <c r="DW397" s="2"/>
      <c r="DX397" s="1"/>
      <c r="DY397" s="1"/>
      <c r="DZ397" s="5"/>
      <c r="EA397" s="2"/>
      <c r="EB397" s="1"/>
      <c r="EC397" s="1"/>
      <c r="ED397" s="1"/>
      <c r="EE397" s="1"/>
      <c r="EF397" s="1"/>
      <c r="EG397" s="1"/>
      <c r="EH397" s="1"/>
      <c r="EI397" s="1"/>
      <c r="EJ397" s="1"/>
      <c r="EK397" s="1"/>
      <c r="EL397" s="5"/>
      <c r="EM397" s="1"/>
      <c r="EN397" s="2"/>
      <c r="EO397" s="2"/>
      <c r="EP397" s="2"/>
      <c r="EQ397" s="2"/>
      <c r="ER397" s="24"/>
      <c r="ES397" s="796"/>
      <c r="ET397" s="24"/>
      <c r="EU397" s="290" t="e">
        <f>SUM(DO397:EK397)+BI397+SUMIF(#REF!,1,AS397:AX397)</f>
        <v>#REF!</v>
      </c>
      <c r="EV397" s="290" t="e">
        <f>SUM(DO397:EK397)+SUMIF(#REF!,1,AS397:AX397)+SUMIF(#REF!,1,BC397:BH397)+IF(IDENT!$R$19="NON",SUM('3-SA'!BA397:BB397),0)+IF(IDENT!$R$20="NON",SUM('3-SA'!CA397:CB397,'3-SA'!DA397:DL397),0)+IF(IDENT!$R$21="NON",SUM('3-SA'!BM397:BZ397),0)</f>
        <v>#REF!</v>
      </c>
      <c r="EW397" s="24"/>
    </row>
    <row r="398" spans="1:153" x14ac:dyDescent="0.25">
      <c r="A398" s="46">
        <v>0</v>
      </c>
      <c r="B398" s="263"/>
      <c r="C398" s="263" t="s">
        <v>1034</v>
      </c>
      <c r="D398" s="387">
        <v>786</v>
      </c>
      <c r="E398" s="388" t="s">
        <v>531</v>
      </c>
      <c r="F398" s="12"/>
      <c r="G398" s="12"/>
      <c r="H398" s="454"/>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5"/>
      <c r="AS398" s="2"/>
      <c r="AT398" s="5"/>
      <c r="AU398" s="2"/>
      <c r="AV398" s="5"/>
      <c r="AW398" s="2"/>
      <c r="AX398" s="5"/>
      <c r="AY398" s="2"/>
      <c r="AZ398" s="5"/>
      <c r="BA398" s="2"/>
      <c r="BB398" s="5"/>
      <c r="BC398" s="2"/>
      <c r="BD398" s="5"/>
      <c r="BE398" s="2"/>
      <c r="BF398" s="5"/>
      <c r="BG398" s="2"/>
      <c r="BH398" s="5"/>
      <c r="BI398" s="2"/>
      <c r="BJ398" s="5"/>
      <c r="BK398" s="2"/>
      <c r="BL398" s="5"/>
      <c r="BM398" s="2"/>
      <c r="BN398" s="5"/>
      <c r="BO398" s="2"/>
      <c r="BP398" s="5"/>
      <c r="BQ398" s="2"/>
      <c r="BR398" s="5"/>
      <c r="BS398" s="2"/>
      <c r="BT398" s="2"/>
      <c r="BU398" s="2"/>
      <c r="BV398" s="2"/>
      <c r="BW398" s="2"/>
      <c r="BX398" s="2"/>
      <c r="BY398" s="2"/>
      <c r="BZ398" s="5"/>
      <c r="CA398" s="2"/>
      <c r="CB398" s="5"/>
      <c r="CC398" s="2"/>
      <c r="CD398" s="5"/>
      <c r="CE398" s="2"/>
      <c r="CF398" s="5"/>
      <c r="CG398" s="2"/>
      <c r="CH398" s="5"/>
      <c r="CI398" s="2"/>
      <c r="CJ398" s="5"/>
      <c r="CK398" s="2"/>
      <c r="CL398" s="5"/>
      <c r="CM398" s="2"/>
      <c r="CN398" s="5"/>
      <c r="CO398" s="2"/>
      <c r="CP398" s="5"/>
      <c r="CQ398" s="2"/>
      <c r="CR398" s="5"/>
      <c r="CS398" s="2"/>
      <c r="CT398" s="5"/>
      <c r="CU398" s="2"/>
      <c r="CV398" s="5"/>
      <c r="CW398" s="2"/>
      <c r="CX398" s="5"/>
      <c r="CY398" s="2"/>
      <c r="CZ398" s="5"/>
      <c r="DA398" s="2"/>
      <c r="DB398" s="5"/>
      <c r="DC398" s="2"/>
      <c r="DD398" s="5"/>
      <c r="DE398" s="2"/>
      <c r="DF398" s="5"/>
      <c r="DG398" s="21"/>
      <c r="DH398" s="5"/>
      <c r="DI398" s="2"/>
      <c r="DJ398" s="5"/>
      <c r="DK398" s="35"/>
      <c r="DL398" s="5"/>
      <c r="DM398" s="35"/>
      <c r="DN398" s="5"/>
      <c r="DO398" s="2"/>
      <c r="DP398" s="2"/>
      <c r="DQ398" s="2"/>
      <c r="DR398" s="2"/>
      <c r="DS398" s="2"/>
      <c r="DT398" s="5"/>
      <c r="DU398" s="2"/>
      <c r="DV398" s="2"/>
      <c r="DW398" s="2"/>
      <c r="DX398" s="2"/>
      <c r="DY398" s="2"/>
      <c r="DZ398" s="5"/>
      <c r="EA398" s="2"/>
      <c r="EB398" s="2"/>
      <c r="EC398" s="2"/>
      <c r="ED398" s="2"/>
      <c r="EE398" s="2"/>
      <c r="EF398" s="2"/>
      <c r="EG398" s="2"/>
      <c r="EH398" s="2"/>
      <c r="EI398" s="2"/>
      <c r="EJ398" s="2"/>
      <c r="EK398" s="2"/>
      <c r="EL398" s="5"/>
      <c r="EM398" s="2"/>
      <c r="EN398" s="2"/>
      <c r="EO398" s="2"/>
      <c r="EP398" s="2"/>
      <c r="EQ398" s="130"/>
      <c r="ES398" s="796"/>
      <c r="EU398" s="290" t="e">
        <f>SUM(DO398:EK398)+BI398+SUMIF(#REF!,1,AS398:AX398)</f>
        <v>#REF!</v>
      </c>
      <c r="EV398" s="290" t="e">
        <f>SUM(DO398:EK398)+SUMIF(#REF!,1,AS398:AX398)+SUMIF(#REF!,1,BC398:BH398)+IF(IDENT!$R$19="NON",SUM('3-SA'!BA398:BB398),0)+IF(IDENT!$R$20="NON",SUM('3-SA'!CA398:CB398,'3-SA'!DA398:DL398),0)+IF(IDENT!$R$21="NON",SUM('3-SA'!BM398:BZ398),0)</f>
        <v>#REF!</v>
      </c>
    </row>
    <row r="399" spans="1:153" x14ac:dyDescent="0.25">
      <c r="A399" s="46">
        <v>0</v>
      </c>
      <c r="B399" s="263"/>
      <c r="C399" s="263" t="s">
        <v>1034</v>
      </c>
      <c r="D399" s="387">
        <v>787</v>
      </c>
      <c r="E399" s="388" t="s">
        <v>1657</v>
      </c>
      <c r="F399" s="12"/>
      <c r="G399" s="12"/>
      <c r="H399" s="454"/>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5"/>
      <c r="AS399" s="2"/>
      <c r="AT399" s="5"/>
      <c r="AU399" s="2"/>
      <c r="AV399" s="5"/>
      <c r="AW399" s="2"/>
      <c r="AX399" s="5"/>
      <c r="AY399" s="2"/>
      <c r="AZ399" s="5"/>
      <c r="BA399" s="2"/>
      <c r="BB399" s="5"/>
      <c r="BC399" s="2"/>
      <c r="BD399" s="5"/>
      <c r="BE399" s="2"/>
      <c r="BF399" s="5"/>
      <c r="BG399" s="2"/>
      <c r="BH399" s="5"/>
      <c r="BI399" s="2"/>
      <c r="BJ399" s="5"/>
      <c r="BK399" s="2"/>
      <c r="BL399" s="5"/>
      <c r="BM399" s="2"/>
      <c r="BN399" s="5"/>
      <c r="BO399" s="2"/>
      <c r="BP399" s="5"/>
      <c r="BQ399" s="2"/>
      <c r="BR399" s="5"/>
      <c r="BS399" s="2"/>
      <c r="BT399" s="2"/>
      <c r="BU399" s="2"/>
      <c r="BV399" s="2"/>
      <c r="BW399" s="2"/>
      <c r="BX399" s="2"/>
      <c r="BY399" s="2"/>
      <c r="BZ399" s="5"/>
      <c r="CA399" s="2"/>
      <c r="CB399" s="5"/>
      <c r="CC399" s="2"/>
      <c r="CD399" s="5"/>
      <c r="CE399" s="2"/>
      <c r="CF399" s="5"/>
      <c r="CG399" s="2"/>
      <c r="CH399" s="5"/>
      <c r="CI399" s="2"/>
      <c r="CJ399" s="5"/>
      <c r="CK399" s="2"/>
      <c r="CL399" s="5"/>
      <c r="CM399" s="2"/>
      <c r="CN399" s="5"/>
      <c r="CO399" s="2"/>
      <c r="CP399" s="5"/>
      <c r="CQ399" s="2"/>
      <c r="CR399" s="5"/>
      <c r="CS399" s="2"/>
      <c r="CT399" s="5"/>
      <c r="CU399" s="2"/>
      <c r="CV399" s="5"/>
      <c r="CW399" s="2"/>
      <c r="CX399" s="5"/>
      <c r="CY399" s="2"/>
      <c r="CZ399" s="5"/>
      <c r="DA399" s="2"/>
      <c r="DB399" s="5"/>
      <c r="DC399" s="2"/>
      <c r="DD399" s="5"/>
      <c r="DE399" s="2"/>
      <c r="DF399" s="5"/>
      <c r="DG399" s="21"/>
      <c r="DH399" s="5"/>
      <c r="DI399" s="2"/>
      <c r="DJ399" s="5"/>
      <c r="DK399" s="35"/>
      <c r="DL399" s="5"/>
      <c r="DM399" s="35"/>
      <c r="DN399" s="5"/>
      <c r="DO399" s="2"/>
      <c r="DP399" s="2"/>
      <c r="DQ399" s="2"/>
      <c r="DR399" s="2"/>
      <c r="DS399" s="2"/>
      <c r="DT399" s="5"/>
      <c r="DU399" s="2"/>
      <c r="DV399" s="2"/>
      <c r="DW399" s="2"/>
      <c r="DX399" s="2"/>
      <c r="DY399" s="2"/>
      <c r="DZ399" s="5"/>
      <c r="EA399" s="2"/>
      <c r="EB399" s="2"/>
      <c r="EC399" s="2"/>
      <c r="ED399" s="2"/>
      <c r="EE399" s="2"/>
      <c r="EF399" s="2"/>
      <c r="EG399" s="2"/>
      <c r="EH399" s="2"/>
      <c r="EI399" s="2"/>
      <c r="EJ399" s="2"/>
      <c r="EK399" s="2"/>
      <c r="EL399" s="5"/>
      <c r="EM399" s="2"/>
      <c r="EN399" s="2"/>
      <c r="EO399" s="2"/>
      <c r="EP399" s="2"/>
      <c r="EQ399" s="130"/>
      <c r="ES399" s="796"/>
      <c r="EU399" s="290" t="e">
        <f>SUM(DO399:EK399)+BI399+SUMIF(#REF!,1,AS399:AX399)</f>
        <v>#REF!</v>
      </c>
      <c r="EV399" s="290" t="e">
        <f>SUM(DO399:EK399)+SUMIF(#REF!,1,AS399:AX399)+SUMIF(#REF!,1,BC399:BH399)+IF(IDENT!$R$19="NON",SUM('3-SA'!BA399:BB399),0)+IF(IDENT!$R$20="NON",SUM('3-SA'!CA399:CB399,'3-SA'!DA399:DL399),0)+IF(IDENT!$R$21="NON",SUM('3-SA'!BM399:BZ399),0)</f>
        <v>#REF!</v>
      </c>
    </row>
    <row r="400" spans="1:153" x14ac:dyDescent="0.25">
      <c r="A400" s="46">
        <v>0</v>
      </c>
      <c r="B400" s="263"/>
      <c r="C400" s="263" t="s">
        <v>1034</v>
      </c>
      <c r="D400" s="387">
        <v>789</v>
      </c>
      <c r="E400" s="388" t="s">
        <v>675</v>
      </c>
      <c r="F400" s="12"/>
      <c r="G400" s="12"/>
      <c r="H400" s="454"/>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5"/>
      <c r="AS400" s="2"/>
      <c r="AT400" s="5"/>
      <c r="AU400" s="2"/>
      <c r="AV400" s="5"/>
      <c r="AW400" s="2"/>
      <c r="AX400" s="5"/>
      <c r="AY400" s="2"/>
      <c r="AZ400" s="5"/>
      <c r="BA400" s="2"/>
      <c r="BB400" s="5"/>
      <c r="BC400" s="2"/>
      <c r="BD400" s="5"/>
      <c r="BE400" s="2"/>
      <c r="BF400" s="5"/>
      <c r="BG400" s="2"/>
      <c r="BH400" s="5"/>
      <c r="BI400" s="2"/>
      <c r="BJ400" s="5"/>
      <c r="BK400" s="2"/>
      <c r="BL400" s="5"/>
      <c r="BM400" s="2"/>
      <c r="BN400" s="5"/>
      <c r="BO400" s="2"/>
      <c r="BP400" s="5"/>
      <c r="BQ400" s="2"/>
      <c r="BR400" s="5"/>
      <c r="BS400" s="2"/>
      <c r="BT400" s="2"/>
      <c r="BU400" s="2"/>
      <c r="BV400" s="2"/>
      <c r="BW400" s="2"/>
      <c r="BX400" s="2"/>
      <c r="BY400" s="2"/>
      <c r="BZ400" s="5"/>
      <c r="CA400" s="2"/>
      <c r="CB400" s="5"/>
      <c r="CC400" s="2"/>
      <c r="CD400" s="5"/>
      <c r="CE400" s="2"/>
      <c r="CF400" s="5"/>
      <c r="CG400" s="2"/>
      <c r="CH400" s="5"/>
      <c r="CI400" s="2"/>
      <c r="CJ400" s="5"/>
      <c r="CK400" s="2"/>
      <c r="CL400" s="5"/>
      <c r="CM400" s="2"/>
      <c r="CN400" s="5"/>
      <c r="CO400" s="2"/>
      <c r="CP400" s="5"/>
      <c r="CQ400" s="2"/>
      <c r="CR400" s="5"/>
      <c r="CS400" s="2"/>
      <c r="CT400" s="5"/>
      <c r="CU400" s="2"/>
      <c r="CV400" s="5"/>
      <c r="CW400" s="2"/>
      <c r="CX400" s="5"/>
      <c r="CY400" s="2"/>
      <c r="CZ400" s="5"/>
      <c r="DA400" s="2"/>
      <c r="DB400" s="5"/>
      <c r="DC400" s="2"/>
      <c r="DD400" s="5"/>
      <c r="DE400" s="2"/>
      <c r="DF400" s="5"/>
      <c r="DG400" s="21"/>
      <c r="DH400" s="5"/>
      <c r="DI400" s="2"/>
      <c r="DJ400" s="5"/>
      <c r="DK400" s="35"/>
      <c r="DL400" s="5"/>
      <c r="DM400" s="35"/>
      <c r="DN400" s="5"/>
      <c r="DO400" s="2"/>
      <c r="DP400" s="2"/>
      <c r="DQ400" s="2"/>
      <c r="DR400" s="2"/>
      <c r="DS400" s="2"/>
      <c r="DT400" s="5"/>
      <c r="DU400" s="2"/>
      <c r="DV400" s="2"/>
      <c r="DW400" s="2"/>
      <c r="DX400" s="2"/>
      <c r="DY400" s="2"/>
      <c r="DZ400" s="5"/>
      <c r="EA400" s="2"/>
      <c r="EB400" s="2"/>
      <c r="EC400" s="2"/>
      <c r="ED400" s="2"/>
      <c r="EE400" s="2"/>
      <c r="EF400" s="2"/>
      <c r="EG400" s="2"/>
      <c r="EH400" s="2"/>
      <c r="EI400" s="2"/>
      <c r="EJ400" s="2"/>
      <c r="EK400" s="2"/>
      <c r="EL400" s="5"/>
      <c r="EM400" s="2"/>
      <c r="EN400" s="2"/>
      <c r="EO400" s="2"/>
      <c r="EP400" s="2"/>
      <c r="EQ400" s="130"/>
      <c r="ES400" s="796"/>
      <c r="EU400" s="290" t="e">
        <f>SUM(DO400:EK400)+BI400+SUMIF(#REF!,1,AS400:AX400)</f>
        <v>#REF!</v>
      </c>
      <c r="EV400" s="290" t="e">
        <f>SUM(DO400:EK400)+SUMIF(#REF!,1,AS400:AX400)+SUMIF(#REF!,1,BC400:BH400)+IF(IDENT!$R$19="NON",SUM('3-SA'!BA400:BB400),0)+IF(IDENT!$R$20="NON",SUM('3-SA'!CA400:CB400,'3-SA'!DA400:DL400),0)+IF(IDENT!$R$21="NON",SUM('3-SA'!BM400:BZ400),0)</f>
        <v>#REF!</v>
      </c>
    </row>
    <row r="401" spans="1:153" x14ac:dyDescent="0.25">
      <c r="A401" s="46"/>
      <c r="B401" s="263"/>
      <c r="C401" s="263" t="s">
        <v>1034</v>
      </c>
      <c r="D401" s="170">
        <v>791</v>
      </c>
      <c r="E401" s="291" t="s">
        <v>1816</v>
      </c>
      <c r="F401" s="12"/>
      <c r="G401" s="12"/>
      <c r="H401" s="454"/>
      <c r="I401" s="1"/>
      <c r="J401" s="1"/>
      <c r="K401" s="1"/>
      <c r="L401" s="1"/>
      <c r="M401" s="1"/>
      <c r="N401" s="1"/>
      <c r="O401" s="1"/>
      <c r="P401" s="1"/>
      <c r="Q401" s="1"/>
      <c r="R401" s="1"/>
      <c r="S401" s="1"/>
      <c r="T401" s="1"/>
      <c r="U401" s="1"/>
      <c r="V401" s="1"/>
      <c r="W401" s="1"/>
      <c r="X401" s="1"/>
      <c r="Y401" s="1"/>
      <c r="Z401" s="1"/>
      <c r="AA401" s="1"/>
      <c r="AB401" s="1"/>
      <c r="AC401" s="1"/>
      <c r="AD401" s="2"/>
      <c r="AE401" s="1"/>
      <c r="AF401" s="1"/>
      <c r="AG401" s="1"/>
      <c r="AH401" s="1"/>
      <c r="AI401" s="1"/>
      <c r="AJ401" s="1"/>
      <c r="AK401" s="1"/>
      <c r="AL401" s="1"/>
      <c r="AM401" s="1"/>
      <c r="AN401" s="1"/>
      <c r="AO401" s="1"/>
      <c r="AP401" s="1"/>
      <c r="AQ401" s="1"/>
      <c r="AR401" s="5"/>
      <c r="AS401" s="1"/>
      <c r="AT401" s="5"/>
      <c r="AU401" s="1"/>
      <c r="AV401" s="5"/>
      <c r="AW401" s="27"/>
      <c r="AX401" s="5"/>
      <c r="AY401" s="1"/>
      <c r="AZ401" s="5"/>
      <c r="BA401" s="1"/>
      <c r="BB401" s="5"/>
      <c r="BC401" s="1"/>
      <c r="BD401" s="5"/>
      <c r="BE401" s="1"/>
      <c r="BF401" s="5"/>
      <c r="BG401" s="1"/>
      <c r="BH401" s="5"/>
      <c r="BI401" s="1"/>
      <c r="BJ401" s="5"/>
      <c r="BK401" s="1"/>
      <c r="BL401" s="5"/>
      <c r="BM401" s="1"/>
      <c r="BN401" s="5"/>
      <c r="BO401" s="1"/>
      <c r="BP401" s="5"/>
      <c r="BQ401" s="1"/>
      <c r="BR401" s="5"/>
      <c r="BS401" s="1"/>
      <c r="BT401" s="1"/>
      <c r="BU401" s="1"/>
      <c r="BV401" s="1"/>
      <c r="BW401" s="1"/>
      <c r="BX401" s="1"/>
      <c r="BY401" s="1"/>
      <c r="BZ401" s="5"/>
      <c r="CA401" s="1"/>
      <c r="CB401" s="5"/>
      <c r="CC401" s="1"/>
      <c r="CD401" s="5"/>
      <c r="CE401" s="1"/>
      <c r="CF401" s="5"/>
      <c r="CG401" s="1"/>
      <c r="CH401" s="5"/>
      <c r="CI401" s="1"/>
      <c r="CJ401" s="5"/>
      <c r="CK401" s="2"/>
      <c r="CL401" s="5"/>
      <c r="CM401" s="2"/>
      <c r="CN401" s="5"/>
      <c r="CO401" s="1"/>
      <c r="CP401" s="5"/>
      <c r="CQ401" s="2"/>
      <c r="CR401" s="5"/>
      <c r="CS401" s="1"/>
      <c r="CT401" s="5"/>
      <c r="CU401" s="1"/>
      <c r="CV401" s="5"/>
      <c r="CW401" s="1"/>
      <c r="CX401" s="5"/>
      <c r="CY401" s="2"/>
      <c r="CZ401" s="5"/>
      <c r="DA401" s="1"/>
      <c r="DB401" s="5"/>
      <c r="DC401" s="1"/>
      <c r="DD401" s="5"/>
      <c r="DE401" s="1"/>
      <c r="DF401" s="5"/>
      <c r="DG401" s="27"/>
      <c r="DH401" s="5"/>
      <c r="DI401" s="1"/>
      <c r="DJ401" s="5"/>
      <c r="DK401" s="47"/>
      <c r="DL401" s="5"/>
      <c r="DM401" s="47"/>
      <c r="DN401" s="5"/>
      <c r="DO401" s="1"/>
      <c r="DP401" s="1"/>
      <c r="DQ401" s="1"/>
      <c r="DR401" s="1"/>
      <c r="DS401" s="1"/>
      <c r="DT401" s="5"/>
      <c r="DU401" s="1"/>
      <c r="DV401" s="1"/>
      <c r="DW401" s="1"/>
      <c r="DX401" s="1"/>
      <c r="DY401" s="1"/>
      <c r="DZ401" s="5"/>
      <c r="EA401" s="1"/>
      <c r="EB401" s="1"/>
      <c r="EC401" s="1"/>
      <c r="ED401" s="1"/>
      <c r="EE401" s="1"/>
      <c r="EF401" s="1"/>
      <c r="EG401" s="1"/>
      <c r="EH401" s="1"/>
      <c r="EI401" s="1"/>
      <c r="EJ401" s="1"/>
      <c r="EK401" s="1"/>
      <c r="EL401" s="5"/>
      <c r="EM401" s="1"/>
      <c r="EN401" s="1"/>
      <c r="EO401" s="2"/>
      <c r="EP401" s="2"/>
      <c r="EQ401" s="2"/>
      <c r="ES401" s="796"/>
      <c r="EU401" s="290" t="e">
        <f>SUM(DO401:EK401)+BI401+SUMIF(#REF!,1,AS401:AX401)</f>
        <v>#REF!</v>
      </c>
      <c r="EV401" s="290" t="e">
        <f>SUM(DO401:EK401)+SUMIF(#REF!,1,AS401:AX401)+SUMIF(#REF!,1,BC401:BH401)+IF(IDENT!$R$19="NON",SUM('3-SA'!BA401:BB401),0)+IF(IDENT!$R$20="NON",SUM('3-SA'!CA401:CB401,'3-SA'!DA401:DL401),0)+IF(IDENT!$R$21="NON",SUM('3-SA'!BM401:BZ401),0)</f>
        <v>#REF!</v>
      </c>
    </row>
    <row r="402" spans="1:153" x14ac:dyDescent="0.25">
      <c r="A402" s="46">
        <v>0</v>
      </c>
      <c r="B402" s="263"/>
      <c r="C402" s="263" t="s">
        <v>1034</v>
      </c>
      <c r="D402" s="387">
        <v>796</v>
      </c>
      <c r="E402" s="388" t="s">
        <v>524</v>
      </c>
      <c r="F402" s="12"/>
      <c r="G402" s="12"/>
      <c r="H402" s="454"/>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5"/>
      <c r="AS402" s="2"/>
      <c r="AT402" s="5"/>
      <c r="AU402" s="2"/>
      <c r="AV402" s="5"/>
      <c r="AW402" s="2"/>
      <c r="AX402" s="5"/>
      <c r="AY402" s="2"/>
      <c r="AZ402" s="5"/>
      <c r="BA402" s="2"/>
      <c r="BB402" s="5"/>
      <c r="BC402" s="2"/>
      <c r="BD402" s="5"/>
      <c r="BE402" s="2"/>
      <c r="BF402" s="5"/>
      <c r="BG402" s="2"/>
      <c r="BH402" s="5"/>
      <c r="BI402" s="2"/>
      <c r="BJ402" s="5"/>
      <c r="BK402" s="2"/>
      <c r="BL402" s="5"/>
      <c r="BM402" s="2"/>
      <c r="BN402" s="5"/>
      <c r="BO402" s="2"/>
      <c r="BP402" s="5"/>
      <c r="BQ402" s="2"/>
      <c r="BR402" s="5"/>
      <c r="BS402" s="2"/>
      <c r="BT402" s="2"/>
      <c r="BU402" s="2"/>
      <c r="BV402" s="2"/>
      <c r="BW402" s="2"/>
      <c r="BX402" s="2"/>
      <c r="BY402" s="2"/>
      <c r="BZ402" s="5"/>
      <c r="CA402" s="2"/>
      <c r="CB402" s="5"/>
      <c r="CC402" s="2"/>
      <c r="CD402" s="5"/>
      <c r="CE402" s="2"/>
      <c r="CF402" s="5"/>
      <c r="CG402" s="2"/>
      <c r="CH402" s="5"/>
      <c r="CI402" s="2"/>
      <c r="CJ402" s="5"/>
      <c r="CK402" s="2"/>
      <c r="CL402" s="5"/>
      <c r="CM402" s="2"/>
      <c r="CN402" s="5"/>
      <c r="CO402" s="2"/>
      <c r="CP402" s="5"/>
      <c r="CQ402" s="2"/>
      <c r="CR402" s="5"/>
      <c r="CS402" s="2"/>
      <c r="CT402" s="5"/>
      <c r="CU402" s="2"/>
      <c r="CV402" s="5"/>
      <c r="CW402" s="2"/>
      <c r="CX402" s="5"/>
      <c r="CY402" s="2"/>
      <c r="CZ402" s="5"/>
      <c r="DA402" s="2"/>
      <c r="DB402" s="5"/>
      <c r="DC402" s="2"/>
      <c r="DD402" s="5"/>
      <c r="DE402" s="2"/>
      <c r="DF402" s="5"/>
      <c r="DG402" s="21"/>
      <c r="DH402" s="5"/>
      <c r="DI402" s="2"/>
      <c r="DJ402" s="5"/>
      <c r="DK402" s="35"/>
      <c r="DL402" s="5"/>
      <c r="DM402" s="35"/>
      <c r="DN402" s="5"/>
      <c r="DO402" s="2"/>
      <c r="DP402" s="2"/>
      <c r="DQ402" s="2"/>
      <c r="DR402" s="2"/>
      <c r="DS402" s="2"/>
      <c r="DT402" s="5"/>
      <c r="DU402" s="2"/>
      <c r="DV402" s="2"/>
      <c r="DW402" s="2"/>
      <c r="DX402" s="2"/>
      <c r="DY402" s="2"/>
      <c r="DZ402" s="5"/>
      <c r="EA402" s="2"/>
      <c r="EB402" s="2"/>
      <c r="EC402" s="2"/>
      <c r="ED402" s="2"/>
      <c r="EE402" s="2"/>
      <c r="EF402" s="2"/>
      <c r="EG402" s="2"/>
      <c r="EH402" s="2"/>
      <c r="EI402" s="2"/>
      <c r="EJ402" s="2"/>
      <c r="EK402" s="2"/>
      <c r="EL402" s="5"/>
      <c r="EM402" s="2"/>
      <c r="EN402" s="2"/>
      <c r="EO402" s="2"/>
      <c r="EP402" s="2"/>
      <c r="EQ402" s="130"/>
      <c r="ES402" s="796"/>
      <c r="EU402" s="290" t="e">
        <f>SUM(DO402:EK402)+BI402+SUMIF(#REF!,1,AS402:AX402)</f>
        <v>#REF!</v>
      </c>
      <c r="EV402" s="290" t="e">
        <f>SUM(DO402:EK402)+SUMIF(#REF!,1,AS402:AX402)+SUMIF(#REF!,1,BC402:BH402)+IF(IDENT!$R$19="NON",SUM('3-SA'!BA402:BB402),0)+IF(IDENT!$R$20="NON",SUM('3-SA'!CA402:CB402,'3-SA'!DA402:DL402),0)+IF(IDENT!$R$21="NON",SUM('3-SA'!BM402:BZ402),0)</f>
        <v>#REF!</v>
      </c>
    </row>
    <row r="403" spans="1:153" ht="13.8" thickBot="1" x14ac:dyDescent="0.3">
      <c r="A403" s="46">
        <v>0</v>
      </c>
      <c r="B403" s="263"/>
      <c r="C403" s="263" t="s">
        <v>1034</v>
      </c>
      <c r="D403" s="387">
        <v>797</v>
      </c>
      <c r="E403" s="388" t="s">
        <v>2161</v>
      </c>
      <c r="F403" s="12"/>
      <c r="G403" s="12"/>
      <c r="H403" s="454"/>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5"/>
      <c r="AS403" s="2"/>
      <c r="AT403" s="5"/>
      <c r="AU403" s="2"/>
      <c r="AV403" s="5"/>
      <c r="AW403" s="2"/>
      <c r="AX403" s="5"/>
      <c r="AY403" s="2"/>
      <c r="AZ403" s="5"/>
      <c r="BA403" s="2"/>
      <c r="BB403" s="5"/>
      <c r="BC403" s="2"/>
      <c r="BD403" s="5"/>
      <c r="BE403" s="2"/>
      <c r="BF403" s="5"/>
      <c r="BG403" s="2"/>
      <c r="BH403" s="5"/>
      <c r="BI403" s="2"/>
      <c r="BJ403" s="5"/>
      <c r="BK403" s="2"/>
      <c r="BL403" s="5"/>
      <c r="BM403" s="2"/>
      <c r="BN403" s="5"/>
      <c r="BO403" s="2"/>
      <c r="BP403" s="5"/>
      <c r="BQ403" s="2"/>
      <c r="BR403" s="5"/>
      <c r="BS403" s="2"/>
      <c r="BT403" s="2"/>
      <c r="BU403" s="2"/>
      <c r="BV403" s="2"/>
      <c r="BW403" s="2"/>
      <c r="BX403" s="2"/>
      <c r="BY403" s="2"/>
      <c r="BZ403" s="5"/>
      <c r="CA403" s="2"/>
      <c r="CB403" s="5"/>
      <c r="CC403" s="2"/>
      <c r="CD403" s="5"/>
      <c r="CE403" s="2"/>
      <c r="CF403" s="5"/>
      <c r="CG403" s="2"/>
      <c r="CH403" s="5"/>
      <c r="CI403" s="2"/>
      <c r="CJ403" s="5"/>
      <c r="CK403" s="2"/>
      <c r="CL403" s="5"/>
      <c r="CM403" s="2"/>
      <c r="CN403" s="5"/>
      <c r="CO403" s="2"/>
      <c r="CP403" s="5"/>
      <c r="CQ403" s="2"/>
      <c r="CR403" s="5"/>
      <c r="CS403" s="2"/>
      <c r="CT403" s="5"/>
      <c r="CU403" s="2"/>
      <c r="CV403" s="5"/>
      <c r="CW403" s="2"/>
      <c r="CX403" s="5"/>
      <c r="CY403" s="2"/>
      <c r="CZ403" s="5"/>
      <c r="DA403" s="2"/>
      <c r="DB403" s="5"/>
      <c r="DC403" s="2"/>
      <c r="DD403" s="5"/>
      <c r="DE403" s="2"/>
      <c r="DF403" s="5"/>
      <c r="DG403" s="21"/>
      <c r="DH403" s="5"/>
      <c r="DI403" s="2"/>
      <c r="DJ403" s="5"/>
      <c r="DK403" s="35"/>
      <c r="DL403" s="5"/>
      <c r="DM403" s="35"/>
      <c r="DN403" s="5"/>
      <c r="DO403" s="2"/>
      <c r="DP403" s="2"/>
      <c r="DQ403" s="2"/>
      <c r="DR403" s="2"/>
      <c r="DS403" s="2"/>
      <c r="DT403" s="5"/>
      <c r="DU403" s="2"/>
      <c r="DV403" s="2"/>
      <c r="DW403" s="2"/>
      <c r="DX403" s="2"/>
      <c r="DY403" s="2"/>
      <c r="DZ403" s="5"/>
      <c r="EA403" s="2"/>
      <c r="EB403" s="2"/>
      <c r="EC403" s="2"/>
      <c r="ED403" s="2"/>
      <c r="EE403" s="2"/>
      <c r="EF403" s="2"/>
      <c r="EG403" s="2"/>
      <c r="EH403" s="2"/>
      <c r="EI403" s="2"/>
      <c r="EJ403" s="2"/>
      <c r="EK403" s="2"/>
      <c r="EL403" s="5"/>
      <c r="EM403" s="2"/>
      <c r="EN403" s="2"/>
      <c r="EO403" s="2"/>
      <c r="EP403" s="2"/>
      <c r="EQ403" s="130"/>
      <c r="ES403" s="699"/>
      <c r="EU403" s="290" t="e">
        <f>SUM(DO403:EK403)+BI403+SUMIF(#REF!,1,AS403:AX403)</f>
        <v>#REF!</v>
      </c>
      <c r="EV403" s="290" t="e">
        <f>SUM(DO403:EK403)+SUMIF(#REF!,1,AS403:AX403)+SUMIF(#REF!,1,BC403:BH403)+IF(IDENT!$R$19="NON",SUM('3-SA'!BA403:BB403),0)+IF(IDENT!$R$20="NON",SUM('3-SA'!CA403:CB403,'3-SA'!DA403:DL403),0)+IF(IDENT!$R$21="NON",SUM('3-SA'!BM403:BZ403),0)</f>
        <v>#REF!</v>
      </c>
    </row>
    <row r="404" spans="1:153" ht="13.8" thickBot="1" x14ac:dyDescent="0.3">
      <c r="A404" s="46"/>
      <c r="B404" s="42"/>
      <c r="C404" s="42"/>
      <c r="D404" s="993"/>
      <c r="E404" s="942" t="s">
        <v>1798</v>
      </c>
      <c r="F404" s="77"/>
      <c r="G404" s="77"/>
      <c r="H404" s="1086"/>
      <c r="I404" s="77" t="e">
        <f t="shared" ref="I404:AQ404" si="6">SUMIF($A317:$A403,"&lt;&gt;0",I317:I403)</f>
        <v>#REF!</v>
      </c>
      <c r="J404" s="77">
        <f t="shared" si="6"/>
        <v>0</v>
      </c>
      <c r="K404" s="77">
        <f t="shared" si="6"/>
        <v>0</v>
      </c>
      <c r="L404" s="77">
        <f t="shared" si="6"/>
        <v>0</v>
      </c>
      <c r="M404" s="77">
        <f t="shared" si="6"/>
        <v>0</v>
      </c>
      <c r="N404" s="77">
        <f t="shared" si="6"/>
        <v>0</v>
      </c>
      <c r="O404" s="77">
        <f t="shared" si="6"/>
        <v>0</v>
      </c>
      <c r="P404" s="77">
        <f t="shared" si="6"/>
        <v>0</v>
      </c>
      <c r="Q404" s="77">
        <f t="shared" si="6"/>
        <v>0</v>
      </c>
      <c r="R404" s="77">
        <f t="shared" si="6"/>
        <v>0</v>
      </c>
      <c r="S404" s="77" t="e">
        <f t="shared" si="6"/>
        <v>#REF!</v>
      </c>
      <c r="T404" s="77">
        <f t="shared" si="6"/>
        <v>0</v>
      </c>
      <c r="U404" s="77">
        <f t="shared" si="6"/>
        <v>0</v>
      </c>
      <c r="V404" s="77">
        <f t="shared" si="6"/>
        <v>0</v>
      </c>
      <c r="W404" s="77">
        <f t="shared" si="6"/>
        <v>0</v>
      </c>
      <c r="X404" s="77">
        <f t="shared" si="6"/>
        <v>0</v>
      </c>
      <c r="Y404" s="77">
        <f t="shared" si="6"/>
        <v>0</v>
      </c>
      <c r="Z404" s="77">
        <f t="shared" si="6"/>
        <v>0</v>
      </c>
      <c r="AA404" s="77">
        <f t="shared" si="6"/>
        <v>0</v>
      </c>
      <c r="AB404" s="77">
        <f t="shared" si="6"/>
        <v>0</v>
      </c>
      <c r="AC404" s="77">
        <f t="shared" si="6"/>
        <v>0</v>
      </c>
      <c r="AD404" s="77">
        <f t="shared" si="6"/>
        <v>0</v>
      </c>
      <c r="AE404" s="77">
        <f t="shared" si="6"/>
        <v>0</v>
      </c>
      <c r="AF404" s="77">
        <f t="shared" si="6"/>
        <v>0</v>
      </c>
      <c r="AG404" s="77">
        <f t="shared" si="6"/>
        <v>0</v>
      </c>
      <c r="AH404" s="77">
        <f t="shared" si="6"/>
        <v>0</v>
      </c>
      <c r="AI404" s="77">
        <f t="shared" si="6"/>
        <v>0</v>
      </c>
      <c r="AJ404" s="77">
        <f t="shared" si="6"/>
        <v>0</v>
      </c>
      <c r="AK404" s="77">
        <f t="shared" si="6"/>
        <v>0</v>
      </c>
      <c r="AL404" s="77">
        <f t="shared" si="6"/>
        <v>0</v>
      </c>
      <c r="AM404" s="77">
        <f t="shared" si="6"/>
        <v>0</v>
      </c>
      <c r="AN404" s="77">
        <f t="shared" si="6"/>
        <v>0</v>
      </c>
      <c r="AO404" s="77">
        <f t="shared" si="6"/>
        <v>0</v>
      </c>
      <c r="AP404" s="77">
        <f t="shared" si="6"/>
        <v>0</v>
      </c>
      <c r="AQ404" s="77">
        <f t="shared" si="6"/>
        <v>0</v>
      </c>
      <c r="AR404" s="175"/>
      <c r="AS404" s="77">
        <f>SUMIF($A317:$A403,"&lt;&gt;0",AS317:AS403)</f>
        <v>0</v>
      </c>
      <c r="AT404" s="175"/>
      <c r="AU404" s="77">
        <f>SUMIF($A317:$A403,"&lt;&gt;0",AU317:AU403)</f>
        <v>0</v>
      </c>
      <c r="AV404" s="175"/>
      <c r="AW404" s="77">
        <f>SUMIF($A317:$A403,"&lt;&gt;0",AW317:AW403)</f>
        <v>0</v>
      </c>
      <c r="AX404" s="175"/>
      <c r="AY404" s="77">
        <f>SUMIF($A317:$A403,"&lt;&gt;0",AY317:AY403)</f>
        <v>0</v>
      </c>
      <c r="AZ404" s="175"/>
      <c r="BA404" s="77">
        <f>SUMIF($A317:$A403,"&lt;&gt;0",BA317:BA403)</f>
        <v>0</v>
      </c>
      <c r="BB404" s="175"/>
      <c r="BC404" s="77">
        <f>SUMIF($A317:$A403,"&lt;&gt;0",BC317:BC403)</f>
        <v>0</v>
      </c>
      <c r="BD404" s="175"/>
      <c r="BE404" s="77">
        <f>SUMIF($A317:$A403,"&lt;&gt;0",BE317:BE403)</f>
        <v>0</v>
      </c>
      <c r="BF404" s="175"/>
      <c r="BG404" s="77">
        <f>SUMIF($A317:$A403,"&lt;&gt;0",BG317:BG403)</f>
        <v>0</v>
      </c>
      <c r="BH404" s="175"/>
      <c r="BI404" s="77">
        <f>SUMIF($A317:$A403,"&lt;&gt;0",BI317:BI403)</f>
        <v>0</v>
      </c>
      <c r="BJ404" s="175"/>
      <c r="BK404" s="77">
        <f>SUMIF($A317:$A403,"&lt;&gt;0",BK317:BK403)</f>
        <v>0</v>
      </c>
      <c r="BL404" s="175"/>
      <c r="BM404" s="77">
        <f>SUMIF($A317:$A403,"&lt;&gt;0",BM317:BM403)</f>
        <v>0</v>
      </c>
      <c r="BN404" s="175"/>
      <c r="BO404" s="77">
        <f>SUMIF($A317:$A403,"&lt;&gt;0",BO317:BO403)</f>
        <v>0</v>
      </c>
      <c r="BP404" s="175"/>
      <c r="BQ404" s="77">
        <f>SUMIF($A317:$A403,"&lt;&gt;0",BQ317:BQ403)</f>
        <v>0</v>
      </c>
      <c r="BR404" s="175"/>
      <c r="BS404" s="77">
        <f t="shared" ref="BS404:BY404" si="7">SUMIF($A317:$A403,"&lt;&gt;0",BS317:BS403)</f>
        <v>0</v>
      </c>
      <c r="BT404" s="77">
        <f t="shared" si="7"/>
        <v>0</v>
      </c>
      <c r="BU404" s="77">
        <f t="shared" si="7"/>
        <v>0</v>
      </c>
      <c r="BV404" s="77">
        <f t="shared" si="7"/>
        <v>0</v>
      </c>
      <c r="BW404" s="77">
        <f t="shared" si="7"/>
        <v>0</v>
      </c>
      <c r="BX404" s="77">
        <f t="shared" si="7"/>
        <v>0</v>
      </c>
      <c r="BY404" s="77">
        <f t="shared" si="7"/>
        <v>0</v>
      </c>
      <c r="BZ404" s="175"/>
      <c r="CA404" s="77">
        <f>SUMIF($A317:$A403,"&lt;&gt;0",CA317:CA403)</f>
        <v>0</v>
      </c>
      <c r="CB404" s="175"/>
      <c r="CC404" s="77">
        <f>SUMIF($A317:$A403,"&lt;&gt;0",CC317:CC403)</f>
        <v>0</v>
      </c>
      <c r="CD404" s="175"/>
      <c r="CE404" s="77">
        <f>SUMIF($A317:$A403,"&lt;&gt;0",CE317:CE403)</f>
        <v>0</v>
      </c>
      <c r="CF404" s="175"/>
      <c r="CG404" s="77">
        <f>SUMIF($A317:$A403,"&lt;&gt;0",CG317:CG403)</f>
        <v>0</v>
      </c>
      <c r="CH404" s="175"/>
      <c r="CI404" s="77">
        <f>SUMIF($A317:$A403,"&lt;&gt;0",CI317:CI403)</f>
        <v>0</v>
      </c>
      <c r="CJ404" s="175"/>
      <c r="CK404" s="77">
        <f>SUMIF($A317:$A403,"&lt;&gt;0",CK317:CK403)</f>
        <v>0</v>
      </c>
      <c r="CL404" s="175"/>
      <c r="CM404" s="77">
        <f>SUMIF($A317:$A403,"&lt;&gt;0",CM317:CM403)</f>
        <v>0</v>
      </c>
      <c r="CN404" s="175"/>
      <c r="CO404" s="77">
        <f>SUMIF($A317:$A403,"&lt;&gt;0",CO317:CO403)</f>
        <v>0</v>
      </c>
      <c r="CP404" s="175"/>
      <c r="CQ404" s="77">
        <f>SUMIF($A317:$A403,"&lt;&gt;0",CQ317:CQ403)</f>
        <v>0</v>
      </c>
      <c r="CR404" s="175"/>
      <c r="CS404" s="77">
        <f>SUMIF($A317:$A403,"&lt;&gt;0",CS317:CS403)</f>
        <v>0</v>
      </c>
      <c r="CT404" s="175"/>
      <c r="CU404" s="77">
        <f>SUMIF($A317:$A403,"&lt;&gt;0",CU317:CU403)</f>
        <v>0</v>
      </c>
      <c r="CV404" s="175"/>
      <c r="CW404" s="77">
        <f>SUMIF($A317:$A403,"&lt;&gt;0",CW317:CW403)</f>
        <v>0</v>
      </c>
      <c r="CX404" s="175"/>
      <c r="CY404" s="77">
        <f>SUMIF($A317:$A403,"&lt;&gt;0",CY317:CY403)</f>
        <v>0</v>
      </c>
      <c r="CZ404" s="175"/>
      <c r="DA404" s="77">
        <f>SUMIF($A317:$A403,"&lt;&gt;0",DA317:DA403)</f>
        <v>0</v>
      </c>
      <c r="DB404" s="175"/>
      <c r="DC404" s="77">
        <f>SUMIF($A317:$A403,"&lt;&gt;0",DC317:DC403)</f>
        <v>0</v>
      </c>
      <c r="DD404" s="175"/>
      <c r="DE404" s="77">
        <f>SUMIF($A317:$A403,"&lt;&gt;0",DE317:DE403)</f>
        <v>0</v>
      </c>
      <c r="DF404" s="175"/>
      <c r="DG404" s="77">
        <f>SUMIF($A317:$A403,"&lt;&gt;0",DG317:DG403)</f>
        <v>0</v>
      </c>
      <c r="DH404" s="175"/>
      <c r="DI404" s="77">
        <f>SUMIF($A317:$A403,"&lt;&gt;0",DI317:DI403)</f>
        <v>0</v>
      </c>
      <c r="DJ404" s="175"/>
      <c r="DK404" s="77">
        <f>SUMIF($A317:$A403,"&lt;&gt;0",DK317:DK403)</f>
        <v>0</v>
      </c>
      <c r="DL404" s="175"/>
      <c r="DM404" s="77">
        <f>SUMIF($A317:$A403,"&lt;&gt;0",DM317:DM403)</f>
        <v>0</v>
      </c>
      <c r="DN404" s="175"/>
      <c r="DO404" s="77">
        <f>SUMIF($A317:$A403,"&lt;&gt;0",DO317:DO403)</f>
        <v>0</v>
      </c>
      <c r="DP404" s="77">
        <f>SUMIF($A317:$A403,"&lt;&gt;0",DP317:DP403)</f>
        <v>0</v>
      </c>
      <c r="DQ404" s="77">
        <f>SUMIF($A317:$A403,"&lt;&gt;0",DQ317:DQ403)</f>
        <v>0</v>
      </c>
      <c r="DR404" s="77">
        <f>SUMIF($A317:$A403,"&lt;&gt;0",DR317:DR403)</f>
        <v>0</v>
      </c>
      <c r="DS404" s="77">
        <f>SUMIF($A317:$A403,"&lt;&gt;0",DS317:DS403)</f>
        <v>0</v>
      </c>
      <c r="DT404" s="175"/>
      <c r="DU404" s="77">
        <f>SUMIF($A317:$A403,"&lt;&gt;0",DU317:DU403)</f>
        <v>0</v>
      </c>
      <c r="DV404" s="77">
        <f>SUMIF($A317:$A403,"&lt;&gt;0",DV317:DV403)</f>
        <v>0</v>
      </c>
      <c r="DW404" s="77">
        <f>SUMIF($A317:$A403,"&lt;&gt;0",DW317:DW403)</f>
        <v>0</v>
      </c>
      <c r="DX404" s="77">
        <f>SUMIF($A317:$A403,"&lt;&gt;0",DX317:DX403)</f>
        <v>0</v>
      </c>
      <c r="DY404" s="77">
        <f>SUMIF($A317:$A403,"&lt;&gt;0",DY317:DY403)</f>
        <v>0</v>
      </c>
      <c r="DZ404" s="175"/>
      <c r="EA404" s="77">
        <f t="shared" ref="EA404:EK404" si="8">SUMIF($A317:$A403,"&lt;&gt;0",EA317:EA403)</f>
        <v>0</v>
      </c>
      <c r="EB404" s="77">
        <f t="shared" si="8"/>
        <v>0</v>
      </c>
      <c r="EC404" s="77">
        <f t="shared" si="8"/>
        <v>0</v>
      </c>
      <c r="ED404" s="77">
        <f t="shared" si="8"/>
        <v>0</v>
      </c>
      <c r="EE404" s="77">
        <f t="shared" si="8"/>
        <v>0</v>
      </c>
      <c r="EF404" s="77">
        <f t="shared" si="8"/>
        <v>0</v>
      </c>
      <c r="EG404" s="77">
        <f t="shared" si="8"/>
        <v>0</v>
      </c>
      <c r="EH404" s="77">
        <f t="shared" si="8"/>
        <v>0</v>
      </c>
      <c r="EI404" s="77">
        <f t="shared" si="8"/>
        <v>0</v>
      </c>
      <c r="EJ404" s="77">
        <f t="shared" si="8"/>
        <v>0</v>
      </c>
      <c r="EK404" s="77">
        <f t="shared" si="8"/>
        <v>0</v>
      </c>
      <c r="EL404" s="175"/>
      <c r="EM404" s="77">
        <f>SUMIF($A317:$A403,"&lt;&gt;0",EM317:EM403)</f>
        <v>0</v>
      </c>
      <c r="EN404" s="77">
        <f>SUMIF($A317:$A403,"&lt;&gt;0",EN317:EN403)</f>
        <v>0</v>
      </c>
      <c r="EO404" s="77">
        <f>SUMIF($A317:$A403,"&lt;&gt;0",EO317:EO403)</f>
        <v>0</v>
      </c>
      <c r="EP404" s="77">
        <f>SUMIF($A317:$A403,"&lt;&gt;0",EP317:EP403)</f>
        <v>0</v>
      </c>
      <c r="EQ404" s="77">
        <f>SUMIF($A317:$A403,"&lt;&gt;0",EQ317:EQ403)</f>
        <v>0</v>
      </c>
      <c r="ET404" s="233"/>
      <c r="EU404" s="290" t="e">
        <f>SUM(DO404:EK404)+BI404+SUMIF(#REF!,1,AS404:AX404)</f>
        <v>#REF!</v>
      </c>
      <c r="EV404" s="290" t="e">
        <f>SUM(DO404:EK404)+SUMIF(#REF!,1,AS404:AX404)+SUMIF(#REF!,1,BC404:BH404)+IF(IDENT!$R$19="NON",SUM('3-SA'!BA404:BB404),0)+IF(IDENT!$R$20="NON",SUM('3-SA'!CA404:CB404,'3-SA'!DA404:DL404),0)+IF(IDENT!$R$21="NON",SUM('3-SA'!BM404:BZ404),0)</f>
        <v>#REF!</v>
      </c>
      <c r="EW404" s="233"/>
    </row>
    <row r="405" spans="1:153" ht="13.8" thickBot="1" x14ac:dyDescent="0.3">
      <c r="A405" s="46">
        <v>0</v>
      </c>
      <c r="B405" s="42"/>
      <c r="C405" s="42"/>
      <c r="D405" s="993"/>
      <c r="E405" s="942" t="s">
        <v>2647</v>
      </c>
      <c r="F405" s="77"/>
      <c r="G405" s="77"/>
      <c r="H405" s="1086"/>
      <c r="I405" s="77" t="e">
        <f>SUMIF(#REF!,"&lt;&gt;0",I317:I403)</f>
        <v>#REF!</v>
      </c>
      <c r="J405" s="77" t="e">
        <f>SUMIF(#REF!,"&lt;&gt;0",J317:J403)</f>
        <v>#REF!</v>
      </c>
      <c r="K405" s="77" t="e">
        <f>SUMIF(#REF!,"&lt;&gt;0",K317:K403)</f>
        <v>#REF!</v>
      </c>
      <c r="L405" s="77" t="e">
        <f>SUMIF(#REF!,"&lt;&gt;0",L317:L403)</f>
        <v>#REF!</v>
      </c>
      <c r="M405" s="77" t="e">
        <f>SUMIF(#REF!,"&lt;&gt;0",M317:M403)</f>
        <v>#REF!</v>
      </c>
      <c r="N405" s="77" t="e">
        <f>SUMIF(#REF!,"&lt;&gt;0",N317:N403)</f>
        <v>#REF!</v>
      </c>
      <c r="O405" s="77" t="e">
        <f>SUMIF(#REF!,"&lt;&gt;0",O317:O403)</f>
        <v>#REF!</v>
      </c>
      <c r="P405" s="77" t="e">
        <f>SUMIF(#REF!,"&lt;&gt;0",P317:P403)</f>
        <v>#REF!</v>
      </c>
      <c r="Q405" s="77" t="e">
        <f>SUMIF(#REF!,"&lt;&gt;0",Q317:Q403)</f>
        <v>#REF!</v>
      </c>
      <c r="R405" s="77" t="e">
        <f>SUMIF(#REF!,"&lt;&gt;0",R317:R403)</f>
        <v>#REF!</v>
      </c>
      <c r="S405" s="77" t="e">
        <f>SUMIF(#REF!,"&lt;&gt;0",S317:S403)</f>
        <v>#REF!</v>
      </c>
      <c r="T405" s="77" t="e">
        <f>SUMIF(#REF!,"&lt;&gt;0",T317:T403)</f>
        <v>#REF!</v>
      </c>
      <c r="U405" s="77" t="e">
        <f>SUMIF(#REF!,"&lt;&gt;0",U317:U403)</f>
        <v>#REF!</v>
      </c>
      <c r="V405" s="77" t="e">
        <f>SUMIF(#REF!,"&lt;&gt;0",V317:V403)</f>
        <v>#REF!</v>
      </c>
      <c r="W405" s="77" t="e">
        <f>SUMIF(#REF!,"&lt;&gt;0",W317:W403)</f>
        <v>#REF!</v>
      </c>
      <c r="X405" s="77" t="e">
        <f>SUMIF(#REF!,"&lt;&gt;0",X317:X403)</f>
        <v>#REF!</v>
      </c>
      <c r="Y405" s="77" t="e">
        <f>SUMIF(#REF!,"&lt;&gt;0",Y317:Y403)</f>
        <v>#REF!</v>
      </c>
      <c r="Z405" s="77" t="e">
        <f>SUMIF(#REF!,"&lt;&gt;0",Z317:Z403)</f>
        <v>#REF!</v>
      </c>
      <c r="AA405" s="77" t="e">
        <f>SUMIF(#REF!,"&lt;&gt;0",AA317:AA403)</f>
        <v>#REF!</v>
      </c>
      <c r="AB405" s="77" t="e">
        <f>SUMIF(#REF!,"&lt;&gt;0",AB317:AB403)</f>
        <v>#REF!</v>
      </c>
      <c r="AC405" s="77" t="e">
        <f>SUMIF(#REF!,"&lt;&gt;0",AC317:AC403)</f>
        <v>#REF!</v>
      </c>
      <c r="AD405" s="77" t="e">
        <f>SUMIF(#REF!,"&lt;&gt;0",AD317:AD403)</f>
        <v>#REF!</v>
      </c>
      <c r="AE405" s="77" t="e">
        <f>SUMIF(#REF!,"&lt;&gt;0",AE317:AE403)</f>
        <v>#REF!</v>
      </c>
      <c r="AF405" s="77" t="e">
        <f>SUMIF(#REF!,"&lt;&gt;0",AF317:AF403)</f>
        <v>#REF!</v>
      </c>
      <c r="AG405" s="77" t="e">
        <f>SUMIF(#REF!,"&lt;&gt;0",AG317:AG403)</f>
        <v>#REF!</v>
      </c>
      <c r="AH405" s="77" t="e">
        <f>SUMIF(#REF!,"&lt;&gt;0",AH317:AH403)</f>
        <v>#REF!</v>
      </c>
      <c r="AI405" s="77" t="e">
        <f>SUMIF(#REF!,"&lt;&gt;0",AI317:AI403)</f>
        <v>#REF!</v>
      </c>
      <c r="AJ405" s="77" t="e">
        <f>SUMIF(#REF!,"&lt;&gt;0",AJ317:AJ403)</f>
        <v>#REF!</v>
      </c>
      <c r="AK405" s="77" t="e">
        <f>SUMIF(#REF!,"&lt;&gt;0",AK317:AK403)</f>
        <v>#REF!</v>
      </c>
      <c r="AL405" s="77" t="e">
        <f>SUMIF(#REF!,"&lt;&gt;0",AL317:AL403)</f>
        <v>#REF!</v>
      </c>
      <c r="AM405" s="77" t="e">
        <f>SUMIF(#REF!,"&lt;&gt;0",AM317:AM403)</f>
        <v>#REF!</v>
      </c>
      <c r="AN405" s="77" t="e">
        <f>SUMIF(#REF!,"&lt;&gt;0",AN317:AN403)</f>
        <v>#REF!</v>
      </c>
      <c r="AO405" s="77" t="e">
        <f>SUMIF(#REF!,"&lt;&gt;0",AO317:AO403)</f>
        <v>#REF!</v>
      </c>
      <c r="AP405" s="77" t="e">
        <f>SUMIF(#REF!,"&lt;&gt;0",AP317:AP403)</f>
        <v>#REF!</v>
      </c>
      <c r="AQ405" s="77" t="e">
        <f>SUMIF(#REF!,"&lt;&gt;0",AQ317:AQ403)</f>
        <v>#REF!</v>
      </c>
      <c r="AR405" s="175"/>
      <c r="AS405" s="77" t="e">
        <f>SUMIF(#REF!,"&lt;&gt;0",AS317:AS403)</f>
        <v>#REF!</v>
      </c>
      <c r="AT405" s="175"/>
      <c r="AU405" s="77" t="e">
        <f>SUMIF(#REF!,"&lt;&gt;0",AU317:AU403)</f>
        <v>#REF!</v>
      </c>
      <c r="AV405" s="175"/>
      <c r="AW405" s="77" t="e">
        <f>SUMIF(#REF!,"&lt;&gt;0",AW317:AW403)</f>
        <v>#REF!</v>
      </c>
      <c r="AX405" s="175"/>
      <c r="AY405" s="77" t="e">
        <f>SUMIF(#REF!,"&lt;&gt;0",AY317:AY403)</f>
        <v>#REF!</v>
      </c>
      <c r="AZ405" s="175"/>
      <c r="BA405" s="77" t="e">
        <f>SUMIF(#REF!,"&lt;&gt;0",BA317:BA403)</f>
        <v>#REF!</v>
      </c>
      <c r="BB405" s="175"/>
      <c r="BC405" s="77" t="e">
        <f>SUMIF(#REF!,"&lt;&gt;0",BC317:BC403)</f>
        <v>#REF!</v>
      </c>
      <c r="BD405" s="175"/>
      <c r="BE405" s="77" t="e">
        <f>SUMIF(#REF!,"&lt;&gt;0",BE317:BE403)</f>
        <v>#REF!</v>
      </c>
      <c r="BF405" s="175"/>
      <c r="BG405" s="77" t="e">
        <f>SUMIF(#REF!,"&lt;&gt;0",BG317:BG403)</f>
        <v>#REF!</v>
      </c>
      <c r="BH405" s="175"/>
      <c r="BI405" s="77" t="e">
        <f>SUMIF(#REF!,"&lt;&gt;0",BI317:BI403)</f>
        <v>#REF!</v>
      </c>
      <c r="BJ405" s="175"/>
      <c r="BK405" s="77" t="e">
        <f>SUMIF(#REF!,"&lt;&gt;0",BK317:BK403)</f>
        <v>#REF!</v>
      </c>
      <c r="BL405" s="175"/>
      <c r="BM405" s="77" t="e">
        <f>SUMIF(#REF!,"&lt;&gt;0",BM317:BM403)</f>
        <v>#REF!</v>
      </c>
      <c r="BN405" s="175"/>
      <c r="BO405" s="77" t="e">
        <f>SUMIF(#REF!,"&lt;&gt;0",BO317:BO403)</f>
        <v>#REF!</v>
      </c>
      <c r="BP405" s="175"/>
      <c r="BQ405" s="77" t="e">
        <f>SUMIF(#REF!,"&lt;&gt;0",BQ317:BQ403)</f>
        <v>#REF!</v>
      </c>
      <c r="BR405" s="175"/>
      <c r="BS405" s="77" t="e">
        <f>SUMIF(#REF!,"&lt;&gt;0",BS317:BS403)</f>
        <v>#REF!</v>
      </c>
      <c r="BT405" s="77" t="e">
        <f>SUMIF(#REF!,"&lt;&gt;0",BT317:BT403)</f>
        <v>#REF!</v>
      </c>
      <c r="BU405" s="77" t="e">
        <f>SUMIF(#REF!,"&lt;&gt;0",BU317:BU403)</f>
        <v>#REF!</v>
      </c>
      <c r="BV405" s="77" t="e">
        <f>SUMIF(#REF!,"&lt;&gt;0",BV317:BV403)</f>
        <v>#REF!</v>
      </c>
      <c r="BW405" s="77" t="e">
        <f>SUMIF(#REF!,"&lt;&gt;0",BW317:BW403)</f>
        <v>#REF!</v>
      </c>
      <c r="BX405" s="77" t="e">
        <f>SUMIF(#REF!,"&lt;&gt;0",BX317:BX403)</f>
        <v>#REF!</v>
      </c>
      <c r="BY405" s="77" t="e">
        <f>SUMIF(#REF!,"&lt;&gt;0",BY317:BY403)</f>
        <v>#REF!</v>
      </c>
      <c r="BZ405" s="175"/>
      <c r="CA405" s="77" t="e">
        <f>SUMIF(#REF!,"&lt;&gt;0",CA317:CA403)</f>
        <v>#REF!</v>
      </c>
      <c r="CB405" s="175"/>
      <c r="CC405" s="77" t="e">
        <f>SUMIF(#REF!,"&lt;&gt;0",CC317:CC403)</f>
        <v>#REF!</v>
      </c>
      <c r="CD405" s="175"/>
      <c r="CE405" s="77" t="e">
        <f>SUMIF(#REF!,"&lt;&gt;0",CE317:CE403)</f>
        <v>#REF!</v>
      </c>
      <c r="CF405" s="175"/>
      <c r="CG405" s="77" t="e">
        <f>SUMIF(#REF!,"&lt;&gt;0",CG317:CG403)</f>
        <v>#REF!</v>
      </c>
      <c r="CH405" s="175"/>
      <c r="CI405" s="77" t="e">
        <f>SUMIF(#REF!,"&lt;&gt;0",CI317:CI403)</f>
        <v>#REF!</v>
      </c>
      <c r="CJ405" s="175"/>
      <c r="CK405" s="77" t="e">
        <f>SUMIF(#REF!,"&lt;&gt;0",CK317:CK403)</f>
        <v>#REF!</v>
      </c>
      <c r="CL405" s="175"/>
      <c r="CM405" s="77" t="e">
        <f>SUMIF(#REF!,"&lt;&gt;0",CM317:CM403)</f>
        <v>#REF!</v>
      </c>
      <c r="CN405" s="175"/>
      <c r="CO405" s="77" t="e">
        <f>SUMIF(#REF!,"&lt;&gt;0",CO317:CO403)</f>
        <v>#REF!</v>
      </c>
      <c r="CP405" s="175"/>
      <c r="CQ405" s="77" t="e">
        <f>SUMIF(#REF!,"&lt;&gt;0",CQ317:CQ403)</f>
        <v>#REF!</v>
      </c>
      <c r="CR405" s="175"/>
      <c r="CS405" s="77" t="e">
        <f>SUMIF(#REF!,"&lt;&gt;0",CS317:CS403)</f>
        <v>#REF!</v>
      </c>
      <c r="CT405" s="175"/>
      <c r="CU405" s="77" t="e">
        <f>SUMIF(#REF!,"&lt;&gt;0",CU317:CU403)</f>
        <v>#REF!</v>
      </c>
      <c r="CV405" s="175"/>
      <c r="CW405" s="77" t="e">
        <f>SUMIF(#REF!,"&lt;&gt;0",CW317:CW403)</f>
        <v>#REF!</v>
      </c>
      <c r="CX405" s="175"/>
      <c r="CY405" s="77" t="e">
        <f>SUMIF(#REF!,"&lt;&gt;0",CY317:CY403)</f>
        <v>#REF!</v>
      </c>
      <c r="CZ405" s="175"/>
      <c r="DA405" s="77" t="e">
        <f>SUMIF(#REF!,"&lt;&gt;0",DA317:DA403)</f>
        <v>#REF!</v>
      </c>
      <c r="DB405" s="175"/>
      <c r="DC405" s="77" t="e">
        <f>SUMIF(#REF!,"&lt;&gt;0",DC317:DC403)</f>
        <v>#REF!</v>
      </c>
      <c r="DD405" s="175"/>
      <c r="DE405" s="77" t="e">
        <f>SUMIF(#REF!,"&lt;&gt;0",DE317:DE403)</f>
        <v>#REF!</v>
      </c>
      <c r="DF405" s="175"/>
      <c r="DG405" s="77" t="e">
        <f>SUMIF(#REF!,"&lt;&gt;0",DG317:DG403)</f>
        <v>#REF!</v>
      </c>
      <c r="DH405" s="175"/>
      <c r="DI405" s="77" t="e">
        <f>SUMIF(#REF!,"&lt;&gt;0",DI317:DI403)</f>
        <v>#REF!</v>
      </c>
      <c r="DJ405" s="175"/>
      <c r="DK405" s="77" t="e">
        <f>SUMIF(#REF!,"&lt;&gt;0",DK317:DK403)</f>
        <v>#REF!</v>
      </c>
      <c r="DL405" s="175"/>
      <c r="DM405" s="77" t="e">
        <f>SUMIF(#REF!,"&lt;&gt;0",DM317:DM403)</f>
        <v>#REF!</v>
      </c>
      <c r="DN405" s="175"/>
      <c r="DO405" s="77" t="e">
        <f>SUMIF(#REF!,"&lt;&gt;0",DO317:DO403)</f>
        <v>#REF!</v>
      </c>
      <c r="DP405" s="77" t="e">
        <f>SUMIF(#REF!,"&lt;&gt;0",DP317:DP403)</f>
        <v>#REF!</v>
      </c>
      <c r="DQ405" s="77" t="e">
        <f>SUMIF(#REF!,"&lt;&gt;0",DQ317:DQ403)</f>
        <v>#REF!</v>
      </c>
      <c r="DR405" s="77" t="e">
        <f>SUMIF(#REF!,"&lt;&gt;0",DR317:DR403)</f>
        <v>#REF!</v>
      </c>
      <c r="DS405" s="77" t="e">
        <f>SUMIF(#REF!,"&lt;&gt;0",DS317:DS403)</f>
        <v>#REF!</v>
      </c>
      <c r="DT405" s="175"/>
      <c r="DU405" s="77" t="e">
        <f>SUMIF(#REF!,"&lt;&gt;0",DU317:DU403)</f>
        <v>#REF!</v>
      </c>
      <c r="DV405" s="77" t="e">
        <f>SUMIF(#REF!,"&lt;&gt;0",DV317:DV403)</f>
        <v>#REF!</v>
      </c>
      <c r="DW405" s="77" t="e">
        <f>SUMIF(#REF!,"&lt;&gt;0",DW317:DW403)</f>
        <v>#REF!</v>
      </c>
      <c r="DX405" s="77" t="e">
        <f>SUMIF(#REF!,"&lt;&gt;0",DX317:DX403)</f>
        <v>#REF!</v>
      </c>
      <c r="DY405" s="77" t="e">
        <f>SUMIF(#REF!,"&lt;&gt;0",DY317:DY403)</f>
        <v>#REF!</v>
      </c>
      <c r="DZ405" s="175"/>
      <c r="EA405" s="77" t="e">
        <f>SUMIF(#REF!,"&lt;&gt;0",EA317:EA403)</f>
        <v>#REF!</v>
      </c>
      <c r="EB405" s="77" t="e">
        <f>SUMIF(#REF!,"&lt;&gt;0",EB317:EB403)</f>
        <v>#REF!</v>
      </c>
      <c r="EC405" s="77" t="e">
        <f>SUMIF(#REF!,"&lt;&gt;0",EC317:EC403)</f>
        <v>#REF!</v>
      </c>
      <c r="ED405" s="77" t="e">
        <f>SUMIF(#REF!,"&lt;&gt;0",ED317:ED403)</f>
        <v>#REF!</v>
      </c>
      <c r="EE405" s="77" t="e">
        <f>SUMIF(#REF!,"&lt;&gt;0",EE317:EE403)</f>
        <v>#REF!</v>
      </c>
      <c r="EF405" s="77" t="e">
        <f>SUMIF(#REF!,"&lt;&gt;0",EF317:EF403)</f>
        <v>#REF!</v>
      </c>
      <c r="EG405" s="77" t="e">
        <f>SUMIF(#REF!,"&lt;&gt;0",EG317:EG403)</f>
        <v>#REF!</v>
      </c>
      <c r="EH405" s="77" t="e">
        <f>SUMIF(#REF!,"&lt;&gt;0",EH317:EH403)</f>
        <v>#REF!</v>
      </c>
      <c r="EI405" s="77" t="e">
        <f>SUMIF(#REF!,"&lt;&gt;0",EI317:EI403)</f>
        <v>#REF!</v>
      </c>
      <c r="EJ405" s="77" t="e">
        <f>SUMIF(#REF!,"&lt;&gt;0",EJ317:EJ403)</f>
        <v>#REF!</v>
      </c>
      <c r="EK405" s="77" t="e">
        <f>SUMIF(#REF!,"&lt;&gt;0",EK317:EK403)</f>
        <v>#REF!</v>
      </c>
      <c r="EL405" s="175"/>
      <c r="EM405" s="77" t="e">
        <f>SUMIF(#REF!,"&lt;&gt;0",EM317:EM403)</f>
        <v>#REF!</v>
      </c>
      <c r="EN405" s="77" t="e">
        <f>SUMIF(#REF!,"&lt;&gt;0",EN317:EN403)</f>
        <v>#REF!</v>
      </c>
      <c r="EO405" s="77" t="e">
        <f>SUMIF(#REF!,"&lt;&gt;0",EO317:EO403)</f>
        <v>#REF!</v>
      </c>
      <c r="EP405" s="77" t="e">
        <f>SUMIF(#REF!,"&lt;&gt;0",EP317:EP403)</f>
        <v>#REF!</v>
      </c>
      <c r="EQ405" s="77" t="e">
        <f>SUMIF(#REF!,"&lt;&gt;0",EQ317:EQ403)</f>
        <v>#REF!</v>
      </c>
      <c r="ET405" s="233"/>
      <c r="EU405" s="290" t="e">
        <f>SUM(DO405:EK405)+BI405+SUMIF(#REF!,1,AS405:AX405)</f>
        <v>#REF!</v>
      </c>
      <c r="EV405" s="290" t="e">
        <f>SUM(DO405:EK405)+SUMIF(#REF!,1,AS405:AX405)+SUMIF(#REF!,1,BC405:BH405)+IF(IDENT!$R$19="NON",SUM('3-SA'!BA405:BB405),0)+IF(IDENT!$R$20="NON",SUM('3-SA'!CA405:CB405,'3-SA'!DA405:DL405),0)+IF(IDENT!$R$21="NON",SUM('3-SA'!BM405:BZ405),0)</f>
        <v>#REF!</v>
      </c>
      <c r="EW405" s="233"/>
    </row>
  </sheetData>
  <mergeCells count="12">
    <mergeCell ref="D7:E7"/>
    <mergeCell ref="D8:E8"/>
    <mergeCell ref="D9:E9"/>
    <mergeCell ref="D10:E10"/>
    <mergeCell ref="DO4:DS4"/>
    <mergeCell ref="DU4:DX4"/>
    <mergeCell ref="EB4:EK4"/>
    <mergeCell ref="B4:C4"/>
    <mergeCell ref="I4:AG4"/>
    <mergeCell ref="AH4:AO4"/>
    <mergeCell ref="AP4:AQ4"/>
    <mergeCell ref="BS4:BY4"/>
  </mergeCells>
  <conditionalFormatting sqref="I309:AZ310 BB309:BB310 BD309:BD310 BF309:BF310 BH309:BH310 BJ309:BJ310 BL309:BL310 BN309:BN310 BP309:BP310 BR309:BR310 BZ309:BZ310 CB309:CB310 CD309:CD310 CF309:CF310 CH309:CH310 CJ309:CJ310 CL309:CL310 CN309:CN310 CP309:CP310 CR309:CR310 CT309:CT310 CV309:CV310 CX309:CX310 CZ309:CZ310 DB309:DB310 DD309:DD310 DF309:DF310 DH309:DH310 DJ309:DJ310 DL309:DL310 DN309:DN310 DT309:DT310 DZ309:DZ310 EL309:EL310 H311:H312 I313:AZ313 BB313 BD313 BF313 BH313 BJ313 BL313 BN313 BP313 BR313 BZ313 CB313 CD313 CF313 CH313 CJ313 CL313 CN313 CP313 CR313 CT313 CV313 CX313 CZ313 DB313 DD313 DF313 DH313 DJ313 DL313 DN313 DT313 DZ313 EL313 I315:AZ316 BB315:BB316 BD315:BD316 BF315:BF316 BH315:BH316 BJ315:BJ316 BL315:BL316 BN315:BN316 BP315:BP316 BR315:BR316 BZ315:BZ316 CB315:CB316 CD315:CD316 CF315:CF316 CH315:CH316 CJ315:CJ316 CL315:CL316 CN315:CN316 CP315:CP316 CR315:CR316 CT315:CT316 CV315:CV316 CX315:CX316 CZ315:CZ316 DB315:DB316 DD315:DD316 DF315:DF316 DH315:DH316 DJ315:DJ316 DL315:DL316 DN315:DN316 DT315:DT316 DZ315:DZ316 EL315:EL316 H317:H403 H12:H306">
    <cfRule type="cellIs" dxfId="21" priority="2" stopIfTrue="1" operator="notBetween">
      <formula>-1</formula>
      <formula>1</formula>
    </cfRule>
  </conditionalFormatting>
  <hyperlinks>
    <hyperlink ref="D2" location="IDENT!Q11" display="Retour au sommaire" xr:uid="{BAE4BFFB-10F0-4514-8BB2-F022F1BE7663}"/>
  </hyperlinks>
  <pageMargins left="0.7" right="0.7" top="0.75" bottom="0.75" header="0.3" footer="0.3"/>
  <pageSetup paperSize="9" orientation="portrait"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7" tint="-0.24985503707998902"/>
  </sheetPr>
  <dimension ref="A1:EP68"/>
  <sheetViews>
    <sheetView showGridLines="0" topLeftCell="R1" zoomScale="85" zoomScaleNormal="85" workbookViewId="0">
      <selection activeCell="U44" sqref="U44"/>
    </sheetView>
  </sheetViews>
  <sheetFormatPr baseColWidth="10" defaultColWidth="24.5546875" defaultRowHeight="13.8" outlineLevelCol="1" x14ac:dyDescent="0.25"/>
  <cols>
    <col min="1" max="2" width="12.44140625" style="318" hidden="1" customWidth="1" outlineLevel="1"/>
    <col min="3" max="12" width="9" style="494" hidden="1" customWidth="1" outlineLevel="1"/>
    <col min="13" max="13" width="11.44140625" style="494" hidden="1" customWidth="1" outlineLevel="1"/>
    <col min="14" max="14" width="12.6640625" style="494" hidden="1" customWidth="1" outlineLevel="1"/>
    <col min="15" max="15" width="18" style="68" hidden="1" customWidth="1" outlineLevel="1"/>
    <col min="16" max="16" width="19.5546875" style="68" hidden="1" customWidth="1" outlineLevel="1"/>
    <col min="17" max="17" width="24.5546875" style="68" hidden="1" customWidth="1" outlineLevel="1"/>
    <col min="18" max="18" width="19.44140625" style="1094" customWidth="1" collapsed="1"/>
    <col min="19" max="19" width="18.5546875" style="1094" customWidth="1"/>
    <col min="20" max="20" width="66.33203125" style="1094" bestFit="1" customWidth="1"/>
    <col min="21" max="21" width="23.44140625" style="1094" customWidth="1"/>
    <col min="22" max="24" width="13.44140625" style="189" bestFit="1" customWidth="1"/>
    <col min="25" max="25" width="15" style="189" customWidth="1"/>
    <col min="26" max="26" width="13.5546875" style="189" customWidth="1"/>
    <col min="27" max="27" width="14.33203125" style="189" customWidth="1"/>
    <col min="28" max="31" width="13.44140625" style="189" bestFit="1" customWidth="1"/>
    <col min="32" max="32" width="15.5546875" style="189" customWidth="1"/>
    <col min="33" max="33" width="10.33203125" style="189" bestFit="1" customWidth="1"/>
    <col min="34" max="34" width="15.33203125" style="189" customWidth="1"/>
    <col min="35" max="46" width="13.44140625" style="189" bestFit="1" customWidth="1"/>
    <col min="47" max="49" width="13.5546875" style="189" customWidth="1"/>
    <col min="50" max="50" width="13.6640625" style="189" customWidth="1"/>
    <col min="51" max="56" width="13.44140625" style="189" bestFit="1" customWidth="1"/>
    <col min="57" max="57" width="0.5546875" customWidth="1"/>
    <col min="58" max="58" width="15.6640625" style="189" bestFit="1" customWidth="1"/>
    <col min="59" max="59" width="0.5546875" customWidth="1"/>
    <col min="60" max="60" width="15.6640625" style="189" bestFit="1" customWidth="1"/>
    <col min="61" max="61" width="0.5546875" customWidth="1"/>
    <col min="62" max="62" width="15.6640625" style="189" bestFit="1" customWidth="1"/>
    <col min="63" max="63" width="0.5546875" customWidth="1"/>
    <col min="64" max="64" width="15.6640625" style="189" customWidth="1"/>
    <col min="65" max="65" width="0.5546875" customWidth="1"/>
    <col min="66" max="66" width="15.6640625" style="189" customWidth="1"/>
    <col min="67" max="67" width="0.5546875" customWidth="1"/>
    <col min="68" max="68" width="15.6640625" style="189" bestFit="1" customWidth="1"/>
    <col min="69" max="69" width="0.5546875" customWidth="1"/>
    <col min="70" max="70" width="17.44140625" style="189" customWidth="1"/>
    <col min="71" max="71" width="0.5546875" customWidth="1"/>
    <col min="72" max="72" width="15.44140625" style="189" customWidth="1"/>
    <col min="73" max="73" width="0.5546875" customWidth="1"/>
    <col min="74" max="74" width="14.6640625" style="189" customWidth="1"/>
    <col min="75" max="75" width="0.5546875" customWidth="1"/>
    <col min="76" max="76" width="15.6640625" style="189" customWidth="1"/>
    <col min="77" max="77" width="0.5546875" customWidth="1"/>
    <col min="78" max="78" width="15.6640625" style="189" customWidth="1"/>
    <col min="79" max="79" width="0.5546875" customWidth="1"/>
    <col min="80" max="80" width="15.6640625" style="189" customWidth="1"/>
    <col min="81" max="81" width="0.5546875" customWidth="1"/>
    <col min="82" max="82" width="15.6640625" style="189" customWidth="1"/>
    <col min="83" max="83" width="0.5546875" customWidth="1"/>
    <col min="84" max="90" width="15.6640625" style="189" customWidth="1"/>
    <col min="91" max="91" width="0.5546875" customWidth="1"/>
    <col min="92" max="92" width="15.6640625" style="189" customWidth="1"/>
    <col min="93" max="93" width="0.5546875" customWidth="1"/>
    <col min="94" max="94" width="15.6640625" style="189" customWidth="1"/>
    <col min="95" max="95" width="0.5546875" customWidth="1"/>
    <col min="96" max="96" width="15.6640625" style="189" customWidth="1"/>
    <col min="97" max="97" width="0.5546875" customWidth="1"/>
    <col min="98" max="98" width="15.6640625" style="189" customWidth="1"/>
    <col min="99" max="99" width="0.5546875" customWidth="1"/>
    <col min="100" max="102" width="24.5546875" style="189"/>
    <col min="103" max="104" width="15.6640625" style="189" customWidth="1"/>
    <col min="105" max="106" width="24.5546875" style="189"/>
    <col min="107" max="108" width="16.44140625" style="189" customWidth="1"/>
    <col min="109" max="109" width="0.5546875" customWidth="1"/>
    <col min="110" max="110" width="15.6640625" style="189" customWidth="1"/>
    <col min="111" max="111" width="0.5546875" customWidth="1"/>
    <col min="112" max="112" width="15.6640625" style="189" customWidth="1"/>
    <col min="113" max="113" width="0.5546875" customWidth="1"/>
    <col min="114" max="114" width="15.6640625" style="189" customWidth="1"/>
    <col min="115" max="115" width="0.5546875" customWidth="1"/>
    <col min="116" max="116" width="15.6640625" style="189" customWidth="1"/>
    <col min="117" max="117" width="0.5546875" customWidth="1"/>
    <col min="118" max="118" width="15.6640625" style="189" customWidth="1"/>
    <col min="119" max="119" width="0.5546875" customWidth="1"/>
    <col min="120" max="120" width="15.6640625" style="189" customWidth="1"/>
    <col min="121" max="121" width="0.5546875" customWidth="1"/>
    <col min="122" max="122" width="15.6640625" style="189" customWidth="1"/>
    <col min="123" max="123" width="0.5546875" customWidth="1"/>
    <col min="124" max="128" width="13.44140625" style="189" bestFit="1" customWidth="1"/>
    <col min="129" max="129" width="0.5546875" customWidth="1"/>
    <col min="130" max="131" width="15.6640625" style="189" customWidth="1"/>
    <col min="132" max="133" width="15.6640625" style="189" bestFit="1" customWidth="1"/>
    <col min="134" max="134" width="15.6640625" style="189" customWidth="1"/>
    <col min="135" max="135" width="0.5546875" customWidth="1"/>
    <col min="136" max="136" width="13.44140625" style="189" bestFit="1" customWidth="1"/>
    <col min="137" max="146" width="13.44140625" style="189" customWidth="1"/>
    <col min="147" max="16384" width="24.5546875" style="189"/>
  </cols>
  <sheetData>
    <row r="1" spans="1:146" ht="33" customHeight="1" thickBot="1" x14ac:dyDescent="0.3">
      <c r="A1" s="334"/>
      <c r="B1" s="334"/>
      <c r="C1" s="236"/>
      <c r="D1" s="236"/>
      <c r="E1" s="236"/>
      <c r="F1" s="236"/>
      <c r="G1" s="236"/>
      <c r="H1" s="332"/>
      <c r="J1" s="236"/>
      <c r="K1" s="332"/>
      <c r="O1" s="334"/>
      <c r="P1" s="334"/>
      <c r="Q1" s="334"/>
      <c r="R1" s="790" t="s">
        <v>1082</v>
      </c>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row>
    <row r="2" spans="1:146" x14ac:dyDescent="0.25">
      <c r="A2" s="68"/>
      <c r="B2" s="68"/>
      <c r="R2" s="344" t="s">
        <v>1195</v>
      </c>
      <c r="S2" s="250"/>
      <c r="T2" s="250"/>
      <c r="U2" s="250"/>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245"/>
      <c r="BF2" s="110"/>
      <c r="BG2" s="245"/>
      <c r="BH2" s="110"/>
      <c r="BI2" s="245"/>
      <c r="BJ2" s="110"/>
      <c r="BK2" s="245"/>
      <c r="BL2" s="36"/>
      <c r="BM2" s="245"/>
      <c r="BN2" s="36"/>
      <c r="BO2" s="245"/>
      <c r="BP2" s="110"/>
      <c r="BQ2" s="245"/>
      <c r="BR2" s="110"/>
      <c r="BS2" s="245"/>
      <c r="BT2" s="110"/>
      <c r="BU2" s="245"/>
      <c r="BV2" s="110"/>
      <c r="BW2" s="245"/>
      <c r="BX2" s="110"/>
      <c r="BY2" s="245"/>
      <c r="BZ2" s="110"/>
      <c r="CA2" s="245"/>
      <c r="CB2" s="110"/>
      <c r="CC2" s="245"/>
      <c r="CD2" s="110"/>
      <c r="CE2" s="245"/>
      <c r="CF2" s="110"/>
      <c r="CG2" s="110"/>
      <c r="CH2" s="110"/>
      <c r="CI2" s="110"/>
      <c r="CJ2" s="110"/>
      <c r="CK2" s="110"/>
      <c r="CL2" s="110"/>
      <c r="CM2" s="245"/>
      <c r="CN2" s="36"/>
      <c r="CO2" s="245"/>
      <c r="CP2" s="110"/>
      <c r="CQ2" s="245"/>
      <c r="CR2" s="36"/>
      <c r="CS2" s="245"/>
      <c r="CT2" s="110"/>
      <c r="CU2" s="245"/>
      <c r="CV2" s="110"/>
      <c r="CW2" s="110"/>
      <c r="CX2" s="110"/>
      <c r="CY2" s="110"/>
      <c r="CZ2" s="110"/>
      <c r="DA2" s="110"/>
      <c r="DB2" s="110"/>
      <c r="DC2" s="110"/>
      <c r="DD2" s="110"/>
      <c r="DE2" s="245"/>
      <c r="DF2" s="110"/>
      <c r="DG2" s="245"/>
      <c r="DH2" s="110"/>
      <c r="DI2" s="245"/>
      <c r="DJ2" s="110"/>
      <c r="DK2" s="245"/>
      <c r="DL2" s="110"/>
      <c r="DM2" s="245"/>
      <c r="DN2" s="110"/>
      <c r="DO2" s="245"/>
      <c r="DP2" s="110"/>
      <c r="DQ2" s="245"/>
      <c r="DR2" s="110"/>
      <c r="DS2" s="245"/>
      <c r="DT2" s="110"/>
      <c r="DU2" s="110"/>
      <c r="DV2" s="110"/>
      <c r="DW2" s="110"/>
      <c r="DX2" s="110"/>
      <c r="DY2" s="245"/>
      <c r="DZ2" s="110"/>
      <c r="EA2" s="110"/>
      <c r="EB2" s="110"/>
      <c r="EC2" s="110"/>
      <c r="ED2" s="110"/>
      <c r="EE2" s="245"/>
      <c r="EF2" s="110"/>
      <c r="EG2" s="110"/>
      <c r="EH2" s="110"/>
      <c r="EI2" s="110"/>
      <c r="EJ2" s="110"/>
      <c r="EK2" s="110"/>
      <c r="EL2" s="110"/>
      <c r="EM2" s="110"/>
      <c r="EN2" s="110"/>
      <c r="EO2" s="110"/>
      <c r="EP2" s="110"/>
    </row>
    <row r="3" spans="1:146" x14ac:dyDescent="0.25">
      <c r="A3" s="68" t="s">
        <v>1025</v>
      </c>
      <c r="B3" s="961" t="s">
        <v>171</v>
      </c>
      <c r="O3" s="68" t="s">
        <v>769</v>
      </c>
      <c r="R3" s="618"/>
      <c r="S3" s="250"/>
      <c r="T3" s="250"/>
      <c r="U3" s="250"/>
      <c r="V3" s="15" t="s">
        <v>1830</v>
      </c>
      <c r="W3" s="15" t="s">
        <v>1830</v>
      </c>
      <c r="X3" s="15" t="s">
        <v>1830</v>
      </c>
      <c r="Y3" s="15" t="s">
        <v>1830</v>
      </c>
      <c r="Z3" s="15" t="s">
        <v>1830</v>
      </c>
      <c r="AA3" s="15" t="s">
        <v>1830</v>
      </c>
      <c r="AB3" s="15" t="s">
        <v>1830</v>
      </c>
      <c r="AC3" s="15" t="s">
        <v>1830</v>
      </c>
      <c r="AD3" s="15" t="s">
        <v>1830</v>
      </c>
      <c r="AE3" s="15" t="s">
        <v>1830</v>
      </c>
      <c r="AF3" s="15" t="s">
        <v>1830</v>
      </c>
      <c r="AG3" s="15" t="s">
        <v>1830</v>
      </c>
      <c r="AH3" s="15" t="s">
        <v>1830</v>
      </c>
      <c r="AI3" s="15" t="s">
        <v>1830</v>
      </c>
      <c r="AJ3" s="15" t="s">
        <v>1830</v>
      </c>
      <c r="AK3" s="15" t="s">
        <v>1830</v>
      </c>
      <c r="AL3" s="15" t="s">
        <v>1830</v>
      </c>
      <c r="AM3" s="15" t="s">
        <v>1830</v>
      </c>
      <c r="AN3" s="15" t="s">
        <v>1830</v>
      </c>
      <c r="AO3" s="15" t="s">
        <v>1830</v>
      </c>
      <c r="AP3" s="15" t="s">
        <v>1830</v>
      </c>
      <c r="AQ3" s="15" t="s">
        <v>1830</v>
      </c>
      <c r="AR3" s="15" t="s">
        <v>1830</v>
      </c>
      <c r="AS3" s="15" t="s">
        <v>1830</v>
      </c>
      <c r="AT3" s="15" t="s">
        <v>1830</v>
      </c>
      <c r="AU3" s="15" t="s">
        <v>1831</v>
      </c>
      <c r="AV3" s="15" t="s">
        <v>1831</v>
      </c>
      <c r="AW3" s="15" t="s">
        <v>1831</v>
      </c>
      <c r="AX3" s="15" t="s">
        <v>1831</v>
      </c>
      <c r="AY3" s="15" t="s">
        <v>1831</v>
      </c>
      <c r="AZ3" s="15" t="s">
        <v>1831</v>
      </c>
      <c r="BA3" s="15" t="s">
        <v>1831</v>
      </c>
      <c r="BB3" s="15" t="s">
        <v>1831</v>
      </c>
      <c r="BC3" s="15" t="s">
        <v>2349</v>
      </c>
      <c r="BD3" s="15" t="s">
        <v>2349</v>
      </c>
      <c r="BE3" s="245"/>
      <c r="BF3" s="15" t="s">
        <v>2405</v>
      </c>
      <c r="BG3" s="245"/>
      <c r="BH3" s="15" t="s">
        <v>1018</v>
      </c>
      <c r="BI3" s="245"/>
      <c r="BJ3" s="15" t="s">
        <v>1406</v>
      </c>
      <c r="BK3" s="245"/>
      <c r="BL3" s="15" t="s">
        <v>767</v>
      </c>
      <c r="BM3" s="245"/>
      <c r="BN3" s="15" t="s">
        <v>13</v>
      </c>
      <c r="BO3" s="245"/>
      <c r="BP3" s="15" t="s">
        <v>1517</v>
      </c>
      <c r="BQ3" s="245"/>
      <c r="BR3" s="15" t="s">
        <v>188</v>
      </c>
      <c r="BS3" s="245"/>
      <c r="BT3" s="15" t="s">
        <v>33</v>
      </c>
      <c r="BU3" s="245"/>
      <c r="BV3" s="15" t="s">
        <v>1160</v>
      </c>
      <c r="BW3" s="245"/>
      <c r="BX3" s="15" t="s">
        <v>249</v>
      </c>
      <c r="BY3" s="245"/>
      <c r="BZ3" s="15" t="s">
        <v>873</v>
      </c>
      <c r="CA3" s="245"/>
      <c r="CB3" s="15" t="s">
        <v>1993</v>
      </c>
      <c r="CC3" s="245"/>
      <c r="CD3" s="15" t="s">
        <v>1983</v>
      </c>
      <c r="CE3" s="245"/>
      <c r="CF3" s="15" t="s">
        <v>521</v>
      </c>
      <c r="CG3" s="15" t="s">
        <v>35</v>
      </c>
      <c r="CH3" s="15" t="s">
        <v>707</v>
      </c>
      <c r="CI3" s="15" t="s">
        <v>1363</v>
      </c>
      <c r="CJ3" s="15" t="s">
        <v>2017</v>
      </c>
      <c r="CK3" s="15" t="s">
        <v>1194</v>
      </c>
      <c r="CL3" s="15" t="s">
        <v>1833</v>
      </c>
      <c r="CM3" s="245"/>
      <c r="CN3" s="15" t="s">
        <v>2512</v>
      </c>
      <c r="CO3" s="245"/>
      <c r="CP3" s="15" t="s">
        <v>85</v>
      </c>
      <c r="CQ3" s="245"/>
      <c r="CR3" s="15" t="s">
        <v>768</v>
      </c>
      <c r="CS3" s="245"/>
      <c r="CT3" s="15" t="s">
        <v>2664</v>
      </c>
      <c r="CU3" s="245"/>
      <c r="CV3" s="15" t="s">
        <v>1854</v>
      </c>
      <c r="CW3" s="15" t="s">
        <v>1012</v>
      </c>
      <c r="CX3" s="15" t="s">
        <v>709</v>
      </c>
      <c r="CY3" s="15" t="s">
        <v>1518</v>
      </c>
      <c r="CZ3" s="15" t="s">
        <v>1315</v>
      </c>
      <c r="DA3" s="15" t="s">
        <v>1801</v>
      </c>
      <c r="DB3" s="15" t="s">
        <v>1673</v>
      </c>
      <c r="DC3" s="15" t="s">
        <v>1956</v>
      </c>
      <c r="DD3" s="15" t="s">
        <v>365</v>
      </c>
      <c r="DE3" s="245"/>
      <c r="DF3" s="15" t="s">
        <v>2341</v>
      </c>
      <c r="DG3" s="245"/>
      <c r="DH3" s="15" t="s">
        <v>161</v>
      </c>
      <c r="DI3" s="245"/>
      <c r="DJ3" s="15" t="s">
        <v>9</v>
      </c>
      <c r="DK3" s="245"/>
      <c r="DL3" s="15" t="s">
        <v>540</v>
      </c>
      <c r="DM3" s="245"/>
      <c r="DN3" s="15" t="s">
        <v>539</v>
      </c>
      <c r="DO3" s="245"/>
      <c r="DP3" s="15" t="s">
        <v>1407</v>
      </c>
      <c r="DQ3" s="245"/>
      <c r="DR3" s="15" t="s">
        <v>2317</v>
      </c>
      <c r="DS3" s="245"/>
      <c r="DT3" s="15" t="s">
        <v>174</v>
      </c>
      <c r="DU3" s="15" t="s">
        <v>174</v>
      </c>
      <c r="DV3" s="15" t="s">
        <v>174</v>
      </c>
      <c r="DW3" s="15" t="s">
        <v>174</v>
      </c>
      <c r="DX3" s="15" t="s">
        <v>174</v>
      </c>
      <c r="DY3" s="245"/>
      <c r="DZ3" s="15" t="s">
        <v>137</v>
      </c>
      <c r="EA3" s="15" t="s">
        <v>296</v>
      </c>
      <c r="EB3" s="15" t="s">
        <v>1159</v>
      </c>
      <c r="EC3" s="15" t="s">
        <v>1774</v>
      </c>
      <c r="ED3" s="15" t="s">
        <v>136</v>
      </c>
      <c r="EE3" s="245"/>
      <c r="EF3" s="15" t="s">
        <v>1645</v>
      </c>
      <c r="EG3" s="15" t="s">
        <v>1841</v>
      </c>
      <c r="EH3" s="15" t="s">
        <v>1841</v>
      </c>
      <c r="EI3" s="15" t="s">
        <v>1841</v>
      </c>
      <c r="EJ3" s="15" t="s">
        <v>1841</v>
      </c>
      <c r="EK3" s="15" t="s">
        <v>1841</v>
      </c>
      <c r="EL3" s="15" t="s">
        <v>1841</v>
      </c>
      <c r="EM3" s="15" t="s">
        <v>1841</v>
      </c>
      <c r="EN3" s="15" t="s">
        <v>1841</v>
      </c>
      <c r="EO3" s="15" t="s">
        <v>1841</v>
      </c>
      <c r="EP3" s="15" t="s">
        <v>1841</v>
      </c>
    </row>
    <row r="4" spans="1:146" ht="40.799999999999997" x14ac:dyDescent="0.25">
      <c r="A4" s="68" t="s">
        <v>1025</v>
      </c>
      <c r="B4" s="961"/>
      <c r="Q4" s="725" t="s">
        <v>496</v>
      </c>
      <c r="R4" s="618"/>
      <c r="S4" s="250"/>
      <c r="T4" s="250"/>
      <c r="U4" s="250"/>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245"/>
      <c r="BF4" s="50" t="s">
        <v>853</v>
      </c>
      <c r="BG4" s="245"/>
      <c r="BH4" s="50" t="s">
        <v>853</v>
      </c>
      <c r="BI4" s="245"/>
      <c r="BJ4" s="50" t="s">
        <v>853</v>
      </c>
      <c r="BK4" s="245"/>
      <c r="BL4" s="50" t="s">
        <v>1966</v>
      </c>
      <c r="BM4" s="245"/>
      <c r="BN4" s="98"/>
      <c r="BO4" s="245"/>
      <c r="BP4" s="50" t="s">
        <v>853</v>
      </c>
      <c r="BQ4" s="245"/>
      <c r="BR4" s="50" t="s">
        <v>853</v>
      </c>
      <c r="BS4" s="245"/>
      <c r="BT4" s="50" t="s">
        <v>853</v>
      </c>
      <c r="BU4" s="245"/>
      <c r="BV4" s="50" t="s">
        <v>1967</v>
      </c>
      <c r="BW4" s="245"/>
      <c r="BX4" s="98"/>
      <c r="BY4" s="245"/>
      <c r="BZ4" s="50" t="s">
        <v>1461</v>
      </c>
      <c r="CA4" s="245"/>
      <c r="CB4" s="50" t="s">
        <v>2319</v>
      </c>
      <c r="CC4" s="245"/>
      <c r="CD4" s="50" t="s">
        <v>2319</v>
      </c>
      <c r="CE4" s="245"/>
      <c r="CF4" s="50" t="s">
        <v>2319</v>
      </c>
      <c r="CG4" s="50" t="s">
        <v>2319</v>
      </c>
      <c r="CH4" s="50" t="s">
        <v>2319</v>
      </c>
      <c r="CI4" s="50" t="s">
        <v>2319</v>
      </c>
      <c r="CJ4" s="50" t="s">
        <v>2319</v>
      </c>
      <c r="CK4" s="50" t="s">
        <v>2319</v>
      </c>
      <c r="CL4" s="50" t="s">
        <v>2319</v>
      </c>
      <c r="CM4" s="245"/>
      <c r="CN4" s="98"/>
      <c r="CO4" s="245"/>
      <c r="CP4" s="98"/>
      <c r="CQ4" s="245"/>
      <c r="CR4" s="50" t="s">
        <v>1966</v>
      </c>
      <c r="CS4" s="245"/>
      <c r="CT4" s="98"/>
      <c r="CU4" s="245"/>
      <c r="CV4" s="98"/>
      <c r="CW4" s="98"/>
      <c r="CX4" s="98"/>
      <c r="CY4" s="98"/>
      <c r="CZ4" s="98"/>
      <c r="DA4" s="50" t="s">
        <v>320</v>
      </c>
      <c r="DB4" s="98"/>
      <c r="DC4" s="50" t="s">
        <v>320</v>
      </c>
      <c r="DD4" s="98"/>
      <c r="DE4" s="245"/>
      <c r="DF4" s="50" t="s">
        <v>320</v>
      </c>
      <c r="DG4" s="245"/>
      <c r="DH4" s="50" t="s">
        <v>320</v>
      </c>
      <c r="DI4" s="245"/>
      <c r="DJ4" s="50" t="s">
        <v>320</v>
      </c>
      <c r="DK4" s="245"/>
      <c r="DL4" s="50" t="s">
        <v>320</v>
      </c>
      <c r="DM4" s="245"/>
      <c r="DN4" s="50" t="s">
        <v>320</v>
      </c>
      <c r="DO4" s="245"/>
      <c r="DP4" s="98"/>
      <c r="DQ4" s="245"/>
      <c r="DR4" s="50" t="s">
        <v>1966</v>
      </c>
      <c r="DS4" s="245"/>
      <c r="DT4" s="98"/>
      <c r="DU4" s="98"/>
      <c r="DV4" s="98"/>
      <c r="DW4" s="98"/>
      <c r="DX4" s="98"/>
      <c r="DY4" s="245"/>
      <c r="DZ4" s="50" t="s">
        <v>1967</v>
      </c>
      <c r="EA4" s="50" t="s">
        <v>1967</v>
      </c>
      <c r="EB4" s="50" t="s">
        <v>1967</v>
      </c>
      <c r="EC4" s="50" t="s">
        <v>1967</v>
      </c>
      <c r="ED4" s="98"/>
      <c r="EE4" s="245"/>
      <c r="EF4" s="50" t="s">
        <v>2319</v>
      </c>
      <c r="EG4" s="98"/>
      <c r="EH4" s="98"/>
      <c r="EI4" s="98"/>
      <c r="EJ4" s="98"/>
      <c r="EK4" s="98"/>
      <c r="EL4" s="98"/>
      <c r="EM4" s="98"/>
      <c r="EN4" s="98"/>
      <c r="EO4" s="98"/>
      <c r="EP4" s="98"/>
    </row>
    <row r="5" spans="1:146" s="1045" customFormat="1" x14ac:dyDescent="0.25">
      <c r="A5" s="68" t="s">
        <v>1025</v>
      </c>
      <c r="B5" s="68"/>
      <c r="C5" s="171"/>
      <c r="D5" s="171"/>
      <c r="E5" s="171"/>
      <c r="F5" s="171"/>
      <c r="G5" s="171"/>
      <c r="H5" s="171"/>
      <c r="I5" s="171"/>
      <c r="J5" s="171"/>
      <c r="K5" s="171"/>
      <c r="L5" s="171"/>
      <c r="M5" s="171"/>
      <c r="N5" s="171"/>
      <c r="P5" s="68"/>
      <c r="Q5" s="1025"/>
      <c r="R5" s="1087"/>
      <c r="S5" s="670"/>
      <c r="T5" s="670"/>
      <c r="U5" s="670"/>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245"/>
      <c r="BF5" s="146"/>
      <c r="BG5" s="245"/>
      <c r="BH5" s="146"/>
      <c r="BI5" s="245"/>
      <c r="BJ5" s="146"/>
      <c r="BK5" s="245"/>
      <c r="BL5" s="127"/>
      <c r="BM5" s="245"/>
      <c r="BN5" s="127"/>
      <c r="BO5" s="245"/>
      <c r="BP5" s="127"/>
      <c r="BQ5" s="245"/>
      <c r="BR5" s="127"/>
      <c r="BS5" s="245"/>
      <c r="BT5" s="127"/>
      <c r="BU5" s="245"/>
      <c r="BV5" s="127"/>
      <c r="BW5" s="245"/>
      <c r="BX5" s="127"/>
      <c r="BY5" s="245"/>
      <c r="BZ5" s="127"/>
      <c r="CA5" s="245"/>
      <c r="CB5" s="127"/>
      <c r="CC5" s="245"/>
      <c r="CD5" s="127"/>
      <c r="CE5" s="245"/>
      <c r="CF5" s="127"/>
      <c r="CG5" s="127"/>
      <c r="CH5" s="127"/>
      <c r="CI5" s="127"/>
      <c r="CJ5" s="127"/>
      <c r="CK5" s="127"/>
      <c r="CL5" s="127"/>
      <c r="CM5" s="245"/>
      <c r="CN5" s="127"/>
      <c r="CO5" s="245"/>
      <c r="CP5" s="127"/>
      <c r="CQ5" s="245"/>
      <c r="CR5" s="127"/>
      <c r="CS5" s="245"/>
      <c r="CT5" s="127"/>
      <c r="CU5" s="245"/>
      <c r="CV5" s="127"/>
      <c r="CW5" s="127"/>
      <c r="CX5" s="127"/>
      <c r="CY5" s="127"/>
      <c r="CZ5" s="127"/>
      <c r="DA5" s="127"/>
      <c r="DB5" s="127"/>
      <c r="DC5" s="127"/>
      <c r="DD5" s="127"/>
      <c r="DE5" s="245"/>
      <c r="DF5" s="127"/>
      <c r="DG5" s="245"/>
      <c r="DH5" s="127"/>
      <c r="DI5" s="245"/>
      <c r="DJ5" s="400"/>
      <c r="DK5" s="245"/>
      <c r="DL5" s="127"/>
      <c r="DM5" s="245"/>
      <c r="DN5" s="127"/>
      <c r="DO5" s="245"/>
      <c r="DP5" s="127"/>
      <c r="DQ5" s="245"/>
      <c r="DR5" s="127"/>
      <c r="DS5" s="245"/>
      <c r="DT5" s="127"/>
      <c r="DU5" s="127"/>
      <c r="DV5" s="127"/>
      <c r="DW5" s="127"/>
      <c r="DX5" s="127"/>
      <c r="DY5" s="245"/>
      <c r="DZ5" s="127"/>
      <c r="EA5" s="127"/>
      <c r="EB5" s="127"/>
      <c r="EC5" s="127"/>
      <c r="ED5" s="127"/>
      <c r="EE5" s="245"/>
      <c r="EF5" s="127"/>
      <c r="EG5" s="146"/>
      <c r="EH5" s="146"/>
      <c r="EI5" s="146"/>
      <c r="EJ5" s="146"/>
      <c r="EK5" s="146"/>
      <c r="EL5" s="146"/>
      <c r="EM5" s="146"/>
      <c r="EN5" s="146"/>
      <c r="EO5" s="146"/>
      <c r="EP5" s="146"/>
    </row>
    <row r="6" spans="1:146" ht="38.700000000000003" customHeight="1" x14ac:dyDescent="0.25">
      <c r="B6" s="171"/>
      <c r="R6" s="1310" t="s">
        <v>2670</v>
      </c>
      <c r="S6" s="1310"/>
      <c r="T6" s="1310"/>
      <c r="U6" s="564" t="s">
        <v>1855</v>
      </c>
      <c r="V6" s="677" t="s">
        <v>883</v>
      </c>
      <c r="W6" s="121" t="s">
        <v>883</v>
      </c>
      <c r="X6" s="121" t="s">
        <v>883</v>
      </c>
      <c r="Y6" s="121" t="s">
        <v>883</v>
      </c>
      <c r="Z6" s="121" t="s">
        <v>883</v>
      </c>
      <c r="AA6" s="121" t="s">
        <v>883</v>
      </c>
      <c r="AB6" s="121" t="s">
        <v>883</v>
      </c>
      <c r="AC6" s="121" t="s">
        <v>883</v>
      </c>
      <c r="AD6" s="121" t="s">
        <v>883</v>
      </c>
      <c r="AE6" s="121" t="s">
        <v>883</v>
      </c>
      <c r="AF6" s="121" t="s">
        <v>883</v>
      </c>
      <c r="AG6" s="121" t="s">
        <v>883</v>
      </c>
      <c r="AH6" s="121" t="s">
        <v>883</v>
      </c>
      <c r="AI6" s="121" t="s">
        <v>883</v>
      </c>
      <c r="AJ6" s="121" t="s">
        <v>883</v>
      </c>
      <c r="AK6" s="121" t="s">
        <v>883</v>
      </c>
      <c r="AL6" s="121" t="s">
        <v>883</v>
      </c>
      <c r="AM6" s="121" t="s">
        <v>883</v>
      </c>
      <c r="AN6" s="121" t="s">
        <v>883</v>
      </c>
      <c r="AO6" s="121" t="s">
        <v>883</v>
      </c>
      <c r="AP6" s="121" t="s">
        <v>883</v>
      </c>
      <c r="AQ6" s="697" t="s">
        <v>883</v>
      </c>
      <c r="AR6" s="697" t="s">
        <v>883</v>
      </c>
      <c r="AS6" s="697" t="s">
        <v>883</v>
      </c>
      <c r="AT6" s="1249" t="s">
        <v>883</v>
      </c>
      <c r="AU6" s="287" t="s">
        <v>331</v>
      </c>
      <c r="AV6" s="287" t="s">
        <v>331</v>
      </c>
      <c r="AW6" s="287" t="s">
        <v>331</v>
      </c>
      <c r="AX6" s="287" t="s">
        <v>331</v>
      </c>
      <c r="AY6" s="287" t="s">
        <v>331</v>
      </c>
      <c r="AZ6" s="287" t="s">
        <v>331</v>
      </c>
      <c r="BA6" s="287" t="s">
        <v>331</v>
      </c>
      <c r="BB6" s="730" t="s">
        <v>331</v>
      </c>
      <c r="BC6" s="1200" t="s">
        <v>865</v>
      </c>
      <c r="BD6" s="1077" t="s">
        <v>865</v>
      </c>
      <c r="BE6" s="245"/>
      <c r="BF6" s="493" t="s">
        <v>1631</v>
      </c>
      <c r="BG6" s="245"/>
      <c r="BH6" s="493" t="s">
        <v>2491</v>
      </c>
      <c r="BI6" s="245"/>
      <c r="BJ6" s="493" t="s">
        <v>146</v>
      </c>
      <c r="BK6" s="245"/>
      <c r="BL6" s="415" t="s">
        <v>1969</v>
      </c>
      <c r="BM6" s="245"/>
      <c r="BN6" s="1013" t="s">
        <v>1185</v>
      </c>
      <c r="BO6" s="245"/>
      <c r="BP6" s="737" t="s">
        <v>323</v>
      </c>
      <c r="BQ6" s="245"/>
      <c r="BR6" s="609" t="s">
        <v>2145</v>
      </c>
      <c r="BS6" s="245"/>
      <c r="BT6" s="591" t="s">
        <v>2321</v>
      </c>
      <c r="BU6" s="245"/>
      <c r="BV6" s="666" t="s">
        <v>854</v>
      </c>
      <c r="BW6" s="245"/>
      <c r="BX6" s="276" t="s">
        <v>649</v>
      </c>
      <c r="BY6" s="245"/>
      <c r="BZ6" s="898" t="s">
        <v>873</v>
      </c>
      <c r="CA6" s="245"/>
      <c r="CB6" s="740" t="s">
        <v>1050</v>
      </c>
      <c r="CC6" s="245"/>
      <c r="CD6" s="880" t="s">
        <v>698</v>
      </c>
      <c r="CE6" s="245"/>
      <c r="CF6" s="550" t="s">
        <v>521</v>
      </c>
      <c r="CG6" s="285" t="s">
        <v>35</v>
      </c>
      <c r="CH6" s="285" t="s">
        <v>707</v>
      </c>
      <c r="CI6" s="285" t="s">
        <v>1363</v>
      </c>
      <c r="CJ6" s="285" t="s">
        <v>2017</v>
      </c>
      <c r="CK6" s="285" t="s">
        <v>1194</v>
      </c>
      <c r="CL6" s="633" t="s">
        <v>1833</v>
      </c>
      <c r="CM6" s="245"/>
      <c r="CN6" s="1165" t="s">
        <v>1049</v>
      </c>
      <c r="CO6" s="245"/>
      <c r="CP6" s="641" t="s">
        <v>468</v>
      </c>
      <c r="CQ6" s="245"/>
      <c r="CR6" s="415" t="s">
        <v>1968</v>
      </c>
      <c r="CS6" s="245"/>
      <c r="CT6" s="276" t="s">
        <v>2070</v>
      </c>
      <c r="CU6" s="245"/>
      <c r="CV6" s="218" t="s">
        <v>497</v>
      </c>
      <c r="CW6" s="218" t="s">
        <v>1317</v>
      </c>
      <c r="CX6" s="218" t="s">
        <v>145</v>
      </c>
      <c r="CY6" s="218" t="s">
        <v>498</v>
      </c>
      <c r="CZ6" s="218" t="s">
        <v>2486</v>
      </c>
      <c r="DA6" s="218" t="s">
        <v>322</v>
      </c>
      <c r="DB6" s="303" t="s">
        <v>321</v>
      </c>
      <c r="DC6" s="303" t="s">
        <v>1318</v>
      </c>
      <c r="DD6" s="303" t="s">
        <v>2320</v>
      </c>
      <c r="DE6" s="245"/>
      <c r="DF6" s="478" t="s">
        <v>1630</v>
      </c>
      <c r="DG6" s="245"/>
      <c r="DH6" s="450" t="s">
        <v>499</v>
      </c>
      <c r="DI6" s="245"/>
      <c r="DJ6" s="501" t="s">
        <v>1319</v>
      </c>
      <c r="DK6" s="245"/>
      <c r="DL6" s="460" t="s">
        <v>2487</v>
      </c>
      <c r="DM6" s="245"/>
      <c r="DN6" s="473" t="s">
        <v>661</v>
      </c>
      <c r="DO6" s="245"/>
      <c r="DP6" s="491" t="s">
        <v>1803</v>
      </c>
      <c r="DQ6" s="245"/>
      <c r="DR6" s="611" t="s">
        <v>2488</v>
      </c>
      <c r="DS6" s="245"/>
      <c r="DT6" s="345" t="s">
        <v>2560</v>
      </c>
      <c r="DU6" s="345" t="s">
        <v>2560</v>
      </c>
      <c r="DV6" s="345" t="s">
        <v>2560</v>
      </c>
      <c r="DW6" s="461" t="s">
        <v>2560</v>
      </c>
      <c r="DX6" s="461" t="s">
        <v>2560</v>
      </c>
      <c r="DY6" s="245"/>
      <c r="DZ6" s="586" t="s">
        <v>1462</v>
      </c>
      <c r="EA6" s="586" t="s">
        <v>1462</v>
      </c>
      <c r="EB6" s="586" t="s">
        <v>1462</v>
      </c>
      <c r="EC6" s="586" t="s">
        <v>1462</v>
      </c>
      <c r="ED6" s="788" t="s">
        <v>2648</v>
      </c>
      <c r="EE6" s="245"/>
      <c r="EF6" s="734" t="s">
        <v>1052</v>
      </c>
      <c r="EG6" s="1307" t="s">
        <v>1248</v>
      </c>
      <c r="EH6" s="1308"/>
      <c r="EI6" s="1308"/>
      <c r="EJ6" s="1308"/>
      <c r="EK6" s="1308"/>
      <c r="EL6" s="1308"/>
      <c r="EM6" s="1308"/>
      <c r="EN6" s="1308"/>
      <c r="EO6" s="1308"/>
      <c r="EP6" s="1309"/>
    </row>
    <row r="7" spans="1:146" ht="55.35" customHeight="1" x14ac:dyDescent="0.25">
      <c r="B7" s="171"/>
      <c r="C7" s="1279" t="s">
        <v>824</v>
      </c>
      <c r="D7" s="1280"/>
      <c r="E7" s="1281"/>
      <c r="F7" s="1279" t="s">
        <v>2462</v>
      </c>
      <c r="G7" s="1280"/>
      <c r="H7" s="1280"/>
      <c r="I7" s="1280"/>
      <c r="J7" s="1283" t="s">
        <v>642</v>
      </c>
      <c r="K7" s="1284"/>
      <c r="L7" s="1285"/>
      <c r="M7" s="1286" t="s">
        <v>1158</v>
      </c>
      <c r="N7" s="1287"/>
      <c r="O7" s="68" t="s">
        <v>1912</v>
      </c>
      <c r="R7" s="1310"/>
      <c r="S7" s="1310"/>
      <c r="T7" s="1310"/>
      <c r="U7" s="564" t="s">
        <v>1707</v>
      </c>
      <c r="V7" s="74" t="s">
        <v>339</v>
      </c>
      <c r="W7" s="74" t="s">
        <v>1487</v>
      </c>
      <c r="X7" s="74" t="s">
        <v>2472</v>
      </c>
      <c r="Y7" s="74" t="s">
        <v>1618</v>
      </c>
      <c r="Z7" s="74" t="s">
        <v>469</v>
      </c>
      <c r="AA7" s="74" t="s">
        <v>651</v>
      </c>
      <c r="AB7" s="74" t="s">
        <v>832</v>
      </c>
      <c r="AC7" s="74" t="s">
        <v>1408</v>
      </c>
      <c r="AD7" s="74" t="s">
        <v>835</v>
      </c>
      <c r="AE7" s="74" t="s">
        <v>653</v>
      </c>
      <c r="AF7" s="74" t="s">
        <v>2649</v>
      </c>
      <c r="AG7" s="74" t="s">
        <v>472</v>
      </c>
      <c r="AH7" s="74" t="s">
        <v>2169</v>
      </c>
      <c r="AI7" s="74" t="s">
        <v>2162</v>
      </c>
      <c r="AJ7" s="74" t="s">
        <v>2196</v>
      </c>
      <c r="AK7" s="74" t="s">
        <v>866</v>
      </c>
      <c r="AL7" s="74" t="s">
        <v>2069</v>
      </c>
      <c r="AM7" s="74" t="s">
        <v>2246</v>
      </c>
      <c r="AN7" s="74" t="s">
        <v>1985</v>
      </c>
      <c r="AO7" s="74" t="s">
        <v>1971</v>
      </c>
      <c r="AP7" s="74" t="s">
        <v>1016</v>
      </c>
      <c r="AQ7" s="298" t="s">
        <v>2139</v>
      </c>
      <c r="AR7" s="298" t="s">
        <v>2140</v>
      </c>
      <c r="AS7" s="298" t="s">
        <v>1301</v>
      </c>
      <c r="AT7" s="298" t="s">
        <v>1305</v>
      </c>
      <c r="AU7" s="131" t="s">
        <v>1000</v>
      </c>
      <c r="AV7" s="131" t="s">
        <v>991</v>
      </c>
      <c r="AW7" s="131" t="s">
        <v>1405</v>
      </c>
      <c r="AX7" s="131" t="s">
        <v>2638</v>
      </c>
      <c r="AY7" s="131" t="s">
        <v>1476</v>
      </c>
      <c r="AZ7" s="131" t="s">
        <v>1827</v>
      </c>
      <c r="BA7" s="131" t="s">
        <v>676</v>
      </c>
      <c r="BB7" s="131" t="s">
        <v>529</v>
      </c>
      <c r="BC7" s="466" t="s">
        <v>890</v>
      </c>
      <c r="BD7" s="696" t="s">
        <v>2526</v>
      </c>
      <c r="BE7" s="245"/>
      <c r="BF7" s="362"/>
      <c r="BG7" s="245"/>
      <c r="BH7" s="362"/>
      <c r="BI7" s="245"/>
      <c r="BJ7" s="362"/>
      <c r="BK7" s="245"/>
      <c r="BL7" s="368"/>
      <c r="BM7" s="245"/>
      <c r="BN7" s="502"/>
      <c r="BO7" s="245"/>
      <c r="BP7" s="516"/>
      <c r="BQ7" s="245"/>
      <c r="BR7" s="505"/>
      <c r="BS7" s="245"/>
      <c r="BT7" s="484"/>
      <c r="BU7" s="245"/>
      <c r="BV7" s="751" t="s">
        <v>864</v>
      </c>
      <c r="BW7" s="245"/>
      <c r="BX7" s="276"/>
      <c r="BY7" s="245"/>
      <c r="BZ7" s="791" t="s">
        <v>873</v>
      </c>
      <c r="CA7" s="245"/>
      <c r="CB7" s="457"/>
      <c r="CC7" s="245"/>
      <c r="CD7" s="553"/>
      <c r="CE7" s="245"/>
      <c r="CF7" s="192" t="s">
        <v>2355</v>
      </c>
      <c r="CG7" s="192" t="s">
        <v>2187</v>
      </c>
      <c r="CH7" s="192" t="s">
        <v>1509</v>
      </c>
      <c r="CI7" s="192" t="s">
        <v>1360</v>
      </c>
      <c r="CJ7" s="192" t="s">
        <v>2011</v>
      </c>
      <c r="CK7" s="192" t="s">
        <v>368</v>
      </c>
      <c r="CL7" s="192" t="s">
        <v>1847</v>
      </c>
      <c r="CM7" s="245"/>
      <c r="CN7" s="490"/>
      <c r="CO7" s="245"/>
      <c r="CP7" s="276"/>
      <c r="CQ7" s="245"/>
      <c r="CR7" s="368"/>
      <c r="CS7" s="245"/>
      <c r="CT7" s="276" t="s">
        <v>2070</v>
      </c>
      <c r="CU7" s="245"/>
      <c r="CV7" s="302"/>
      <c r="CW7" s="302"/>
      <c r="CX7" s="302"/>
      <c r="CY7" s="302"/>
      <c r="CZ7" s="302"/>
      <c r="DA7" s="302"/>
      <c r="DB7" s="357"/>
      <c r="DC7" s="357"/>
      <c r="DD7" s="357"/>
      <c r="DE7" s="245"/>
      <c r="DF7" s="487"/>
      <c r="DG7" s="245"/>
      <c r="DH7" s="404"/>
      <c r="DI7" s="245"/>
      <c r="DJ7" s="543"/>
      <c r="DK7" s="245"/>
      <c r="DL7" s="492"/>
      <c r="DM7" s="245"/>
      <c r="DN7" s="514"/>
      <c r="DO7" s="245"/>
      <c r="DP7" s="521"/>
      <c r="DQ7" s="245"/>
      <c r="DR7" s="901"/>
      <c r="DS7" s="245"/>
      <c r="DT7" s="1214" t="s">
        <v>1345</v>
      </c>
      <c r="DU7" s="345" t="s">
        <v>1202</v>
      </c>
      <c r="DV7" s="345" t="s">
        <v>176</v>
      </c>
      <c r="DW7" s="461" t="s">
        <v>1205</v>
      </c>
      <c r="DX7" s="461" t="s">
        <v>899</v>
      </c>
      <c r="DY7" s="245"/>
      <c r="DZ7" s="361" t="s">
        <v>1514</v>
      </c>
      <c r="EA7" s="361" t="s">
        <v>2018</v>
      </c>
      <c r="EB7" s="361" t="s">
        <v>546</v>
      </c>
      <c r="EC7" s="361" t="s">
        <v>1853</v>
      </c>
      <c r="ED7" s="1100"/>
      <c r="EE7" s="245"/>
      <c r="EF7" s="552" t="str">
        <f>EF6</f>
        <v>Redevances des praticiens libéraux</v>
      </c>
      <c r="EG7" s="801" t="s">
        <v>160</v>
      </c>
      <c r="EH7" s="527" t="s">
        <v>1840</v>
      </c>
      <c r="EI7" s="168" t="s">
        <v>332</v>
      </c>
      <c r="EJ7" s="168" t="s">
        <v>2171</v>
      </c>
      <c r="EK7" s="168" t="s">
        <v>367</v>
      </c>
      <c r="EL7" s="168" t="s">
        <v>1491</v>
      </c>
      <c r="EM7" s="168" t="s">
        <v>2172</v>
      </c>
      <c r="EN7" s="168" t="s">
        <v>1189</v>
      </c>
      <c r="EO7" s="168" t="s">
        <v>1190</v>
      </c>
      <c r="EP7" s="168" t="s">
        <v>2336</v>
      </c>
    </row>
    <row r="8" spans="1:146" ht="24.6" customHeight="1" x14ac:dyDescent="0.25">
      <c r="B8" s="690" t="s">
        <v>1824</v>
      </c>
      <c r="C8" s="46" t="s">
        <v>1555</v>
      </c>
      <c r="D8" s="46" t="s">
        <v>1251</v>
      </c>
      <c r="E8" s="46" t="s">
        <v>1773</v>
      </c>
      <c r="F8" s="46" t="s">
        <v>2650</v>
      </c>
      <c r="G8" s="46" t="s">
        <v>1619</v>
      </c>
      <c r="H8" s="46" t="s">
        <v>473</v>
      </c>
      <c r="I8" s="46" t="s">
        <v>654</v>
      </c>
      <c r="J8" s="70" t="s">
        <v>2651</v>
      </c>
      <c r="K8" s="70" t="s">
        <v>1620</v>
      </c>
      <c r="L8" s="70" t="s">
        <v>474</v>
      </c>
      <c r="M8" s="184" t="s">
        <v>1957</v>
      </c>
      <c r="N8" s="184" t="s">
        <v>836</v>
      </c>
      <c r="R8" s="1310"/>
      <c r="S8" s="1310"/>
      <c r="T8" s="1310"/>
      <c r="U8" s="768" t="s">
        <v>1546</v>
      </c>
      <c r="V8" s="62">
        <v>9313</v>
      </c>
      <c r="W8" s="62">
        <v>9314</v>
      </c>
      <c r="X8" s="62">
        <v>931110</v>
      </c>
      <c r="Y8" s="74">
        <v>931111</v>
      </c>
      <c r="Z8" s="74">
        <v>931112</v>
      </c>
      <c r="AA8" s="74">
        <v>931113</v>
      </c>
      <c r="AB8" s="74">
        <v>931114</v>
      </c>
      <c r="AC8" s="74">
        <v>931120</v>
      </c>
      <c r="AD8" s="74">
        <v>931124</v>
      </c>
      <c r="AE8" s="74">
        <v>93112122</v>
      </c>
      <c r="AF8" s="74">
        <v>93112124</v>
      </c>
      <c r="AG8" s="74">
        <v>9311215</v>
      </c>
      <c r="AH8" s="74">
        <v>93113</v>
      </c>
      <c r="AI8" s="74">
        <v>93116</v>
      </c>
      <c r="AJ8" s="74">
        <v>93118</v>
      </c>
      <c r="AK8" s="74">
        <v>93114</v>
      </c>
      <c r="AL8" s="62">
        <v>931141</v>
      </c>
      <c r="AM8" s="62">
        <v>931142</v>
      </c>
      <c r="AN8" s="62">
        <v>93115</v>
      </c>
      <c r="AO8" s="62">
        <v>931151</v>
      </c>
      <c r="AP8" s="62">
        <v>931152</v>
      </c>
      <c r="AQ8" s="258">
        <v>9311721</v>
      </c>
      <c r="AR8" s="258">
        <v>9311722</v>
      </c>
      <c r="AS8" s="258">
        <v>931171</v>
      </c>
      <c r="AT8" s="258">
        <v>93119</v>
      </c>
      <c r="AU8" s="131">
        <v>93611</v>
      </c>
      <c r="AV8" s="131">
        <v>93612</v>
      </c>
      <c r="AW8" s="131">
        <v>93613</v>
      </c>
      <c r="AX8" s="131">
        <v>93614</v>
      </c>
      <c r="AY8" s="131">
        <v>9362</v>
      </c>
      <c r="AZ8" s="131">
        <v>9364</v>
      </c>
      <c r="BA8" s="131">
        <v>9365</v>
      </c>
      <c r="BB8" s="131">
        <v>9367</v>
      </c>
      <c r="BC8" s="546">
        <v>9381</v>
      </c>
      <c r="BD8" s="676">
        <v>9382</v>
      </c>
      <c r="BE8" s="245"/>
      <c r="BF8" s="367"/>
      <c r="BG8" s="245"/>
      <c r="BH8" s="367"/>
      <c r="BI8" s="245"/>
      <c r="BJ8" s="367"/>
      <c r="BK8" s="245"/>
      <c r="BL8" s="483"/>
      <c r="BM8" s="245"/>
      <c r="BN8" s="709"/>
      <c r="BO8" s="245"/>
      <c r="BP8" s="551"/>
      <c r="BQ8" s="245"/>
      <c r="BR8" s="630"/>
      <c r="BS8" s="245"/>
      <c r="BT8" s="632"/>
      <c r="BU8" s="245"/>
      <c r="BV8" s="588" t="s">
        <v>1160</v>
      </c>
      <c r="BW8" s="245"/>
      <c r="BX8" s="278"/>
      <c r="BY8" s="245"/>
      <c r="BZ8" s="541">
        <v>93531</v>
      </c>
      <c r="CA8" s="245"/>
      <c r="CB8" s="457"/>
      <c r="CC8" s="245"/>
      <c r="CD8" s="561"/>
      <c r="CE8" s="245"/>
      <c r="CF8" s="238">
        <v>93531012</v>
      </c>
      <c r="CG8" s="238">
        <v>93531015</v>
      </c>
      <c r="CH8" s="238">
        <v>93531016</v>
      </c>
      <c r="CI8" s="238">
        <v>93531017</v>
      </c>
      <c r="CJ8" s="238">
        <v>93531018</v>
      </c>
      <c r="CK8" s="238">
        <v>93531011</v>
      </c>
      <c r="CL8" s="238">
        <v>93531014</v>
      </c>
      <c r="CM8" s="245"/>
      <c r="CN8" s="490"/>
      <c r="CO8" s="245"/>
      <c r="CP8" s="278"/>
      <c r="CQ8" s="245"/>
      <c r="CR8" s="368"/>
      <c r="CS8" s="245"/>
      <c r="CT8" s="278"/>
      <c r="CU8" s="245"/>
      <c r="CV8" s="262"/>
      <c r="CW8" s="262"/>
      <c r="CX8" s="262"/>
      <c r="CY8" s="262"/>
      <c r="CZ8" s="262"/>
      <c r="DA8" s="262"/>
      <c r="DB8" s="321"/>
      <c r="DC8" s="321"/>
      <c r="DD8" s="321"/>
      <c r="DE8" s="245"/>
      <c r="DF8" s="503"/>
      <c r="DG8" s="245"/>
      <c r="DH8" s="404"/>
      <c r="DI8" s="245"/>
      <c r="DJ8" s="500"/>
      <c r="DK8" s="245"/>
      <c r="DL8" s="429"/>
      <c r="DM8" s="245"/>
      <c r="DN8" s="440"/>
      <c r="DO8" s="245"/>
      <c r="DP8" s="467"/>
      <c r="DQ8" s="245"/>
      <c r="DR8" s="525"/>
      <c r="DS8" s="245"/>
      <c r="DT8" s="293" t="s">
        <v>2197</v>
      </c>
      <c r="DU8" s="293" t="s">
        <v>195</v>
      </c>
      <c r="DV8" s="293" t="s">
        <v>898</v>
      </c>
      <c r="DW8" s="293" t="s">
        <v>1680</v>
      </c>
      <c r="DX8" s="293" t="s">
        <v>2364</v>
      </c>
      <c r="DY8" s="245"/>
      <c r="DZ8" s="270" t="s">
        <v>165</v>
      </c>
      <c r="EA8" s="270">
        <v>9345</v>
      </c>
      <c r="EB8" s="270">
        <v>9344</v>
      </c>
      <c r="EC8" s="270">
        <v>93531</v>
      </c>
      <c r="ED8" s="554"/>
      <c r="EE8" s="245"/>
      <c r="EF8" s="559" t="s">
        <v>1645</v>
      </c>
      <c r="EG8" s="1040" t="s">
        <v>1989</v>
      </c>
      <c r="EH8" s="1098" t="s">
        <v>21</v>
      </c>
      <c r="EI8" s="399" t="s">
        <v>672</v>
      </c>
      <c r="EJ8" s="399" t="s">
        <v>2166</v>
      </c>
      <c r="EK8" s="399" t="s">
        <v>891</v>
      </c>
      <c r="EL8" s="399" t="s">
        <v>175</v>
      </c>
      <c r="EM8" s="399" t="s">
        <v>1497</v>
      </c>
      <c r="EN8" s="399" t="s">
        <v>2164</v>
      </c>
      <c r="EO8" s="399" t="s">
        <v>352</v>
      </c>
      <c r="EP8" s="399" t="s">
        <v>1664</v>
      </c>
    </row>
    <row r="9" spans="1:146" ht="24.6" customHeight="1" x14ac:dyDescent="0.25">
      <c r="B9" s="690"/>
      <c r="C9" s="46"/>
      <c r="D9" s="46"/>
      <c r="E9" s="46"/>
      <c r="F9" s="46"/>
      <c r="G9" s="46"/>
      <c r="H9" s="46"/>
      <c r="I9" s="46"/>
      <c r="J9" s="46"/>
      <c r="K9" s="46"/>
      <c r="L9" s="46"/>
      <c r="M9" s="46"/>
      <c r="N9" s="46"/>
      <c r="R9" s="694"/>
      <c r="S9" s="694"/>
      <c r="T9" s="694"/>
      <c r="U9" s="1219" t="s">
        <v>1081</v>
      </c>
      <c r="V9" s="183"/>
      <c r="W9" s="183"/>
      <c r="X9" s="183"/>
      <c r="Y9" s="183"/>
      <c r="Z9" s="183"/>
      <c r="AA9" s="183"/>
      <c r="AB9" s="183"/>
      <c r="AC9" s="183"/>
      <c r="AD9" s="183"/>
      <c r="AE9" s="183"/>
      <c r="AF9" s="183"/>
      <c r="AG9" s="183"/>
      <c r="AH9" s="183"/>
      <c r="AI9" s="183"/>
      <c r="AJ9" s="183"/>
      <c r="AK9" s="183"/>
      <c r="AL9" s="183"/>
      <c r="AM9" s="183"/>
      <c r="AN9" s="183"/>
      <c r="AO9" s="183"/>
      <c r="AP9" s="183"/>
      <c r="AQ9" s="183" t="s">
        <v>2125</v>
      </c>
      <c r="AR9" s="183" t="s">
        <v>2295</v>
      </c>
      <c r="AS9" s="183"/>
      <c r="AT9" s="183"/>
      <c r="AU9" s="183"/>
      <c r="AV9" s="183"/>
      <c r="AW9" s="183"/>
      <c r="AX9" s="183"/>
      <c r="AY9" s="183"/>
      <c r="AZ9" s="183"/>
      <c r="BA9" s="183"/>
      <c r="BB9" s="183"/>
      <c r="BC9" s="66"/>
      <c r="BD9" s="183"/>
      <c r="BE9" s="245"/>
      <c r="BF9" s="122" t="s">
        <v>2295</v>
      </c>
      <c r="BG9" s="245"/>
      <c r="BH9" s="122" t="s">
        <v>1805</v>
      </c>
      <c r="BI9" s="245"/>
      <c r="BJ9" s="122" t="s">
        <v>2125</v>
      </c>
      <c r="BK9" s="245"/>
      <c r="BL9" s="122"/>
      <c r="BM9" s="245"/>
      <c r="BN9" s="66"/>
      <c r="BO9" s="245"/>
      <c r="BP9" s="183"/>
      <c r="BQ9" s="245"/>
      <c r="BR9" s="183"/>
      <c r="BS9" s="245"/>
      <c r="BT9" s="183"/>
      <c r="BU9" s="245"/>
      <c r="BV9" s="66"/>
      <c r="BW9" s="245"/>
      <c r="BX9" s="66"/>
      <c r="BY9" s="245"/>
      <c r="BZ9" s="66"/>
      <c r="CA9" s="245"/>
      <c r="CB9" s="66"/>
      <c r="CC9" s="245"/>
      <c r="CD9" s="66"/>
      <c r="CE9" s="245"/>
      <c r="CF9" s="66"/>
      <c r="CG9" s="66"/>
      <c r="CH9" s="66"/>
      <c r="CI9" s="66"/>
      <c r="CJ9" s="66"/>
      <c r="CK9" s="66"/>
      <c r="CL9" s="66"/>
      <c r="CM9" s="245"/>
      <c r="CN9" s="66"/>
      <c r="CO9" s="245"/>
      <c r="CP9" s="66"/>
      <c r="CQ9" s="245"/>
      <c r="CR9" s="66"/>
      <c r="CS9" s="245"/>
      <c r="CT9" s="66"/>
      <c r="CU9" s="245"/>
      <c r="CV9" s="66"/>
      <c r="CW9" s="66"/>
      <c r="CX9" s="66"/>
      <c r="CY9" s="66"/>
      <c r="CZ9" s="66"/>
      <c r="DA9" s="183" t="s">
        <v>2295</v>
      </c>
      <c r="DB9" s="66"/>
      <c r="DC9" s="66"/>
      <c r="DD9" s="66"/>
      <c r="DE9" s="245"/>
      <c r="DF9" s="66"/>
      <c r="DG9" s="245"/>
      <c r="DH9" s="66"/>
      <c r="DI9" s="245"/>
      <c r="DJ9" s="66"/>
      <c r="DK9" s="245"/>
      <c r="DL9" s="122"/>
      <c r="DM9" s="245"/>
      <c r="DN9" s="122"/>
      <c r="DO9" s="245"/>
      <c r="DP9" s="66"/>
      <c r="DQ9" s="245"/>
      <c r="DR9" s="66"/>
      <c r="DS9" s="245"/>
      <c r="DT9" s="66"/>
      <c r="DU9" s="66"/>
      <c r="DV9" s="66"/>
      <c r="DW9" s="66"/>
      <c r="DX9" s="66"/>
      <c r="DY9" s="245"/>
      <c r="DZ9" s="66"/>
      <c r="EA9" s="66"/>
      <c r="EB9" s="66"/>
      <c r="EC9" s="66"/>
      <c r="ED9" s="66"/>
      <c r="EE9" s="245"/>
      <c r="EF9" s="66"/>
      <c r="EG9" s="66"/>
      <c r="EH9" s="66"/>
      <c r="EI9" s="66"/>
      <c r="EJ9" s="66"/>
      <c r="EK9" s="66"/>
      <c r="EL9" s="66"/>
      <c r="EM9" s="66"/>
      <c r="EN9" s="66"/>
      <c r="EO9" s="66"/>
      <c r="EP9" s="66"/>
    </row>
    <row r="10" spans="1:146" ht="24.6" customHeight="1" x14ac:dyDescent="0.25">
      <c r="B10" s="690"/>
      <c r="C10" s="46"/>
      <c r="D10" s="46"/>
      <c r="E10" s="46"/>
      <c r="F10" s="46"/>
      <c r="G10" s="46"/>
      <c r="H10" s="46"/>
      <c r="I10" s="46"/>
      <c r="J10" s="46"/>
      <c r="K10" s="46"/>
      <c r="L10" s="46"/>
      <c r="M10" s="46"/>
      <c r="N10" s="46"/>
      <c r="R10" s="694"/>
      <c r="S10" s="694"/>
      <c r="T10" s="694"/>
      <c r="U10" s="1219" t="s">
        <v>710</v>
      </c>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245"/>
      <c r="BF10" s="66"/>
      <c r="BG10" s="245"/>
      <c r="BH10" s="66"/>
      <c r="BI10" s="245"/>
      <c r="BJ10" s="66"/>
      <c r="BK10" s="245"/>
      <c r="BL10" s="66"/>
      <c r="BM10" s="245"/>
      <c r="BN10" s="66"/>
      <c r="BO10" s="245"/>
      <c r="BP10" s="66"/>
      <c r="BQ10" s="245"/>
      <c r="BR10" s="66"/>
      <c r="BS10" s="245"/>
      <c r="BT10" s="66"/>
      <c r="BU10" s="245"/>
      <c r="BV10" s="66"/>
      <c r="BW10" s="245"/>
      <c r="BX10" s="66"/>
      <c r="BY10" s="245"/>
      <c r="BZ10" s="122"/>
      <c r="CA10" s="245"/>
      <c r="CB10" s="122"/>
      <c r="CC10" s="245"/>
      <c r="CD10" s="66"/>
      <c r="CE10" s="245"/>
      <c r="CF10" s="66"/>
      <c r="CG10" s="66"/>
      <c r="CH10" s="66"/>
      <c r="CI10" s="66"/>
      <c r="CJ10" s="66"/>
      <c r="CK10" s="66"/>
      <c r="CL10" s="66"/>
      <c r="CM10" s="245"/>
      <c r="CN10" s="66"/>
      <c r="CO10" s="245"/>
      <c r="CP10" s="66"/>
      <c r="CQ10" s="245"/>
      <c r="CR10" s="66"/>
      <c r="CS10" s="245"/>
      <c r="CT10" s="66"/>
      <c r="CU10" s="245"/>
      <c r="CV10" s="66"/>
      <c r="CW10" s="66"/>
      <c r="CX10" s="66"/>
      <c r="CY10" s="66"/>
      <c r="CZ10" s="66"/>
      <c r="DA10" s="66"/>
      <c r="DB10" s="66"/>
      <c r="DC10" s="66"/>
      <c r="DD10" s="66"/>
      <c r="DE10" s="245"/>
      <c r="DF10" s="66"/>
      <c r="DG10" s="245"/>
      <c r="DH10" s="66"/>
      <c r="DI10" s="245"/>
      <c r="DJ10" s="66"/>
      <c r="DK10" s="245"/>
      <c r="DL10" s="66"/>
      <c r="DM10" s="245"/>
      <c r="DN10" s="66"/>
      <c r="DO10" s="245"/>
      <c r="DP10" s="66"/>
      <c r="DQ10" s="245"/>
      <c r="DR10" s="66"/>
      <c r="DS10" s="245"/>
      <c r="DT10" s="66"/>
      <c r="DU10" s="66"/>
      <c r="DV10" s="66"/>
      <c r="DW10" s="66"/>
      <c r="DX10" s="66"/>
      <c r="DY10" s="245"/>
      <c r="DZ10" s="66"/>
      <c r="EA10" s="66"/>
      <c r="EB10" s="66"/>
      <c r="EC10" s="66"/>
      <c r="ED10" s="66"/>
      <c r="EE10" s="245"/>
      <c r="EF10" s="66"/>
      <c r="EG10" s="66"/>
      <c r="EH10" s="66"/>
      <c r="EI10" s="66"/>
      <c r="EJ10" s="66"/>
      <c r="EK10" s="66"/>
      <c r="EL10" s="66"/>
      <c r="EM10" s="66"/>
      <c r="EN10" s="66"/>
      <c r="EO10" s="66"/>
      <c r="EP10" s="66"/>
    </row>
    <row r="11" spans="1:146" ht="24.6" customHeight="1" x14ac:dyDescent="0.25">
      <c r="B11" s="690"/>
      <c r="C11" s="46"/>
      <c r="D11" s="46"/>
      <c r="E11" s="46"/>
      <c r="F11" s="46"/>
      <c r="G11" s="46"/>
      <c r="H11" s="46"/>
      <c r="I11" s="46"/>
      <c r="J11" s="46"/>
      <c r="K11" s="46"/>
      <c r="L11" s="46"/>
      <c r="M11" s="46"/>
      <c r="N11" s="46"/>
      <c r="R11" s="694"/>
      <c r="S11" s="694"/>
      <c r="T11" s="694"/>
      <c r="U11" s="1219" t="s">
        <v>1708</v>
      </c>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245"/>
      <c r="BF11" s="66"/>
      <c r="BG11" s="245"/>
      <c r="BH11" s="66"/>
      <c r="BI11" s="245"/>
      <c r="BJ11" s="66"/>
      <c r="BK11" s="245"/>
      <c r="BL11" s="66"/>
      <c r="BM11" s="245"/>
      <c r="BN11" s="66"/>
      <c r="BO11" s="245"/>
      <c r="BP11" s="66"/>
      <c r="BQ11" s="245"/>
      <c r="BR11" s="66"/>
      <c r="BS11" s="245"/>
      <c r="BT11" s="66"/>
      <c r="BU11" s="245"/>
      <c r="BV11" s="66"/>
      <c r="BW11" s="245"/>
      <c r="BX11" s="66"/>
      <c r="BY11" s="245"/>
      <c r="BZ11" s="122"/>
      <c r="CA11" s="245"/>
      <c r="CB11" s="122"/>
      <c r="CC11" s="245"/>
      <c r="CD11" s="66"/>
      <c r="CE11" s="245"/>
      <c r="CF11" s="66"/>
      <c r="CG11" s="66"/>
      <c r="CH11" s="66"/>
      <c r="CI11" s="66"/>
      <c r="CJ11" s="66"/>
      <c r="CK11" s="66"/>
      <c r="CL11" s="66"/>
      <c r="CM11" s="245"/>
      <c r="CN11" s="66"/>
      <c r="CO11" s="245"/>
      <c r="CP11" s="66"/>
      <c r="CQ11" s="245"/>
      <c r="CR11" s="66"/>
      <c r="CS11" s="245"/>
      <c r="CT11" s="66"/>
      <c r="CU11" s="245"/>
      <c r="CV11" s="66"/>
      <c r="CW11" s="66"/>
      <c r="CX11" s="66"/>
      <c r="CY11" s="66"/>
      <c r="CZ11" s="66"/>
      <c r="DA11" s="66"/>
      <c r="DB11" s="66"/>
      <c r="DC11" s="66"/>
      <c r="DD11" s="66"/>
      <c r="DE11" s="245"/>
      <c r="DF11" s="66"/>
      <c r="DG11" s="245"/>
      <c r="DH11" s="66"/>
      <c r="DI11" s="245"/>
      <c r="DJ11" s="66"/>
      <c r="DK11" s="245"/>
      <c r="DL11" s="66"/>
      <c r="DM11" s="245"/>
      <c r="DN11" s="66"/>
      <c r="DO11" s="245"/>
      <c r="DP11" s="66"/>
      <c r="DQ11" s="245"/>
      <c r="DR11" s="66"/>
      <c r="DS11" s="245"/>
      <c r="DT11" s="66"/>
      <c r="DU11" s="66"/>
      <c r="DV11" s="66"/>
      <c r="DW11" s="66"/>
      <c r="DX11" s="66"/>
      <c r="DY11" s="245"/>
      <c r="DZ11" s="66"/>
      <c r="EA11" s="66"/>
      <c r="EB11" s="66"/>
      <c r="EC11" s="66"/>
      <c r="ED11" s="66"/>
      <c r="EE11" s="245"/>
      <c r="EF11" s="66"/>
      <c r="EG11" s="66"/>
      <c r="EH11" s="66"/>
      <c r="EI11" s="66"/>
      <c r="EJ11" s="66"/>
      <c r="EK11" s="66"/>
      <c r="EL11" s="66"/>
      <c r="EM11" s="66"/>
      <c r="EN11" s="66"/>
      <c r="EO11" s="66"/>
      <c r="EP11" s="66"/>
    </row>
    <row r="12" spans="1:146" ht="24.6" customHeight="1" x14ac:dyDescent="0.25">
      <c r="B12" s="690"/>
      <c r="C12" s="46"/>
      <c r="D12" s="46"/>
      <c r="E12" s="46"/>
      <c r="F12" s="46"/>
      <c r="G12" s="46"/>
      <c r="H12" s="46"/>
      <c r="I12" s="46"/>
      <c r="J12" s="46"/>
      <c r="K12" s="46"/>
      <c r="L12" s="46"/>
      <c r="M12" s="46"/>
      <c r="N12" s="46"/>
      <c r="P12" s="68" t="s">
        <v>1180</v>
      </c>
      <c r="R12" s="694"/>
      <c r="S12" s="694"/>
      <c r="T12" s="694"/>
      <c r="U12" s="1219" t="s">
        <v>1679</v>
      </c>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245"/>
      <c r="BF12" s="66"/>
      <c r="BG12" s="245"/>
      <c r="BH12" s="66"/>
      <c r="BI12" s="245"/>
      <c r="BJ12" s="66"/>
      <c r="BK12" s="245"/>
      <c r="BL12" s="66"/>
      <c r="BM12" s="245"/>
      <c r="BN12" s="66"/>
      <c r="BO12" s="245"/>
      <c r="BP12" s="66"/>
      <c r="BQ12" s="245"/>
      <c r="BR12" s="66"/>
      <c r="BS12" s="245"/>
      <c r="BT12" s="66"/>
      <c r="BU12" s="245"/>
      <c r="BV12" s="66"/>
      <c r="BW12" s="245"/>
      <c r="BX12" s="66"/>
      <c r="BY12" s="245"/>
      <c r="BZ12" s="66"/>
      <c r="CA12" s="245"/>
      <c r="CB12" s="66"/>
      <c r="CC12" s="245"/>
      <c r="CD12" s="66"/>
      <c r="CE12" s="245"/>
      <c r="CF12" s="66"/>
      <c r="CG12" s="66"/>
      <c r="CH12" s="66"/>
      <c r="CI12" s="66"/>
      <c r="CJ12" s="66"/>
      <c r="CK12" s="66"/>
      <c r="CL12" s="66"/>
      <c r="CM12" s="245"/>
      <c r="CN12" s="66"/>
      <c r="CO12" s="245"/>
      <c r="CP12" s="66"/>
      <c r="CQ12" s="245"/>
      <c r="CR12" s="66"/>
      <c r="CS12" s="245"/>
      <c r="CT12" s="66"/>
      <c r="CU12" s="245"/>
      <c r="CV12" s="66"/>
      <c r="CW12" s="66"/>
      <c r="CX12" s="66"/>
      <c r="CY12" s="66"/>
      <c r="CZ12" s="66"/>
      <c r="DA12" s="66"/>
      <c r="DB12" s="66"/>
      <c r="DC12" s="66"/>
      <c r="DD12" s="66"/>
      <c r="DE12" s="245"/>
      <c r="DF12" s="66"/>
      <c r="DG12" s="245"/>
      <c r="DH12" s="66"/>
      <c r="DI12" s="245"/>
      <c r="DJ12" s="122"/>
      <c r="DK12" s="245"/>
      <c r="DL12" s="66"/>
      <c r="DM12" s="245"/>
      <c r="DN12" s="66"/>
      <c r="DO12" s="245"/>
      <c r="DP12" s="66"/>
      <c r="DQ12" s="245"/>
      <c r="DR12" s="66"/>
      <c r="DS12" s="245"/>
      <c r="DT12" s="66"/>
      <c r="DU12" s="66"/>
      <c r="DV12" s="66"/>
      <c r="DW12" s="66"/>
      <c r="DX12" s="66"/>
      <c r="DY12" s="245"/>
      <c r="DZ12" s="66"/>
      <c r="EA12" s="66"/>
      <c r="EB12" s="66"/>
      <c r="EC12" s="66"/>
      <c r="ED12" s="66"/>
      <c r="EE12" s="245"/>
      <c r="EF12" s="66"/>
      <c r="EG12" s="66"/>
      <c r="EH12" s="66"/>
      <c r="EI12" s="66"/>
      <c r="EJ12" s="66"/>
      <c r="EK12" s="66"/>
      <c r="EL12" s="66"/>
      <c r="EM12" s="66"/>
      <c r="EN12" s="66"/>
      <c r="EO12" s="66"/>
      <c r="EP12" s="66"/>
    </row>
    <row r="13" spans="1:146" ht="24.6" customHeight="1" x14ac:dyDescent="0.25">
      <c r="B13" s="690"/>
      <c r="C13" s="46"/>
      <c r="D13" s="46"/>
      <c r="E13" s="46"/>
      <c r="F13" s="46"/>
      <c r="G13" s="46"/>
      <c r="H13" s="46"/>
      <c r="I13" s="46"/>
      <c r="J13" s="46"/>
      <c r="K13" s="46"/>
      <c r="L13" s="46"/>
      <c r="M13" s="46"/>
      <c r="N13" s="46"/>
      <c r="R13" s="564" t="s">
        <v>1247</v>
      </c>
      <c r="S13" s="768" t="s">
        <v>226</v>
      </c>
      <c r="T13" s="564" t="s">
        <v>2227</v>
      </c>
      <c r="U13" s="564" t="s">
        <v>1390</v>
      </c>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245"/>
      <c r="BF13" s="68"/>
      <c r="BG13" s="245"/>
      <c r="BH13" s="68"/>
      <c r="BI13" s="245"/>
      <c r="BJ13" s="68"/>
      <c r="BK13" s="245"/>
      <c r="BL13" s="68"/>
      <c r="BM13" s="245"/>
      <c r="BN13" s="68"/>
      <c r="BO13" s="245"/>
      <c r="BP13" s="68"/>
      <c r="BQ13" s="245"/>
      <c r="BR13" s="68"/>
      <c r="BS13" s="245"/>
      <c r="BT13" s="68"/>
      <c r="BU13" s="245"/>
      <c r="BV13" s="68"/>
      <c r="BW13" s="245"/>
      <c r="BX13" s="68"/>
      <c r="BY13" s="245"/>
      <c r="BZ13" s="68"/>
      <c r="CA13" s="245"/>
      <c r="CB13" s="68"/>
      <c r="CC13" s="245"/>
      <c r="CD13" s="68"/>
      <c r="CE13" s="245"/>
      <c r="CF13" s="68"/>
      <c r="CG13" s="68"/>
      <c r="CH13" s="68"/>
      <c r="CI13" s="68"/>
      <c r="CJ13" s="68"/>
      <c r="CK13" s="68"/>
      <c r="CL13" s="68"/>
      <c r="CM13" s="245"/>
      <c r="CN13" s="68"/>
      <c r="CO13" s="245"/>
      <c r="CP13" s="68"/>
      <c r="CQ13" s="245"/>
      <c r="CR13" s="68"/>
      <c r="CS13" s="245"/>
      <c r="CT13" s="68"/>
      <c r="CU13" s="245"/>
      <c r="CV13" s="68"/>
      <c r="CW13" s="68"/>
      <c r="CX13" s="68"/>
      <c r="CY13" s="68"/>
      <c r="CZ13" s="68"/>
      <c r="DA13" s="68"/>
      <c r="DB13" s="68"/>
      <c r="DC13" s="68"/>
      <c r="DD13" s="68"/>
      <c r="DE13" s="245"/>
      <c r="DF13" s="68"/>
      <c r="DG13" s="245"/>
      <c r="DH13" s="68"/>
      <c r="DI13" s="245"/>
      <c r="DJ13" s="68"/>
      <c r="DK13" s="245"/>
      <c r="DL13" s="68"/>
      <c r="DM13" s="245"/>
      <c r="DN13" s="68"/>
      <c r="DO13" s="245"/>
      <c r="DP13" s="68"/>
      <c r="DQ13" s="245"/>
      <c r="DR13" s="68"/>
      <c r="DS13" s="245"/>
      <c r="DT13" s="68"/>
      <c r="DU13" s="68"/>
      <c r="DV13" s="68"/>
      <c r="DW13" s="68"/>
      <c r="DX13" s="68"/>
      <c r="DY13" s="245"/>
      <c r="DZ13" s="68"/>
      <c r="EA13" s="68"/>
      <c r="EB13" s="68"/>
      <c r="EC13" s="68"/>
      <c r="ED13" s="68"/>
      <c r="EE13" s="245"/>
      <c r="EF13" s="68"/>
      <c r="EG13" s="68"/>
      <c r="EH13" s="68"/>
      <c r="EI13" s="68"/>
      <c r="EJ13" s="68"/>
      <c r="EK13" s="68"/>
      <c r="EL13" s="68"/>
      <c r="EM13" s="68"/>
      <c r="EN13" s="68"/>
      <c r="EO13" s="68"/>
      <c r="EP13" s="68"/>
    </row>
    <row r="14" spans="1:146" x14ac:dyDescent="0.25">
      <c r="B14" s="690"/>
      <c r="C14" s="46"/>
      <c r="D14" s="46"/>
      <c r="E14" s="46"/>
      <c r="F14" s="46"/>
      <c r="G14" s="46"/>
      <c r="H14" s="46"/>
      <c r="I14" s="46"/>
      <c r="J14" s="46"/>
      <c r="K14" s="46"/>
      <c r="L14" s="46"/>
      <c r="M14" s="46"/>
      <c r="N14" s="46"/>
      <c r="R14" s="733"/>
      <c r="S14" s="825"/>
      <c r="T14" s="881"/>
      <c r="U14" s="1172"/>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245"/>
      <c r="BF14" s="68"/>
      <c r="BG14" s="245"/>
      <c r="BH14" s="68"/>
      <c r="BI14" s="245"/>
      <c r="BJ14" s="68"/>
      <c r="BK14" s="245"/>
      <c r="BL14" s="68"/>
      <c r="BM14" s="245"/>
      <c r="BN14" s="68"/>
      <c r="BO14" s="245"/>
      <c r="BP14" s="68"/>
      <c r="BQ14" s="245"/>
      <c r="BR14" s="68"/>
      <c r="BS14" s="245"/>
      <c r="BT14" s="68"/>
      <c r="BU14" s="245"/>
      <c r="BV14" s="68"/>
      <c r="BW14" s="245"/>
      <c r="BX14" s="68"/>
      <c r="BY14" s="245"/>
      <c r="BZ14" s="68"/>
      <c r="CA14" s="245"/>
      <c r="CB14" s="68"/>
      <c r="CC14" s="245"/>
      <c r="CD14" s="68"/>
      <c r="CE14" s="245"/>
      <c r="CF14" s="68"/>
      <c r="CG14" s="68"/>
      <c r="CH14" s="68"/>
      <c r="CI14" s="68"/>
      <c r="CJ14" s="68"/>
      <c r="CK14" s="68"/>
      <c r="CL14" s="68"/>
      <c r="CM14" s="245"/>
      <c r="CN14" s="68"/>
      <c r="CO14" s="245"/>
      <c r="CP14" s="68"/>
      <c r="CQ14" s="245"/>
      <c r="CR14" s="68"/>
      <c r="CS14" s="245"/>
      <c r="CT14" s="68"/>
      <c r="CU14" s="245"/>
      <c r="CV14" s="68"/>
      <c r="CW14" s="68"/>
      <c r="CX14" s="68"/>
      <c r="CY14" s="68"/>
      <c r="CZ14" s="68"/>
      <c r="DA14" s="68"/>
      <c r="DB14" s="68"/>
      <c r="DC14" s="68"/>
      <c r="DD14" s="68"/>
      <c r="DE14" s="245"/>
      <c r="DF14" s="68"/>
      <c r="DG14" s="245"/>
      <c r="DH14" s="68"/>
      <c r="DI14" s="245"/>
      <c r="DJ14" s="68"/>
      <c r="DK14" s="245"/>
      <c r="DL14" s="68"/>
      <c r="DM14" s="245"/>
      <c r="DN14" s="68"/>
      <c r="DO14" s="245"/>
      <c r="DP14" s="68"/>
      <c r="DQ14" s="245"/>
      <c r="DR14" s="68"/>
      <c r="DS14" s="245"/>
      <c r="DT14" s="68"/>
      <c r="DU14" s="68"/>
      <c r="DV14" s="68"/>
      <c r="DW14" s="68"/>
      <c r="DX14" s="68"/>
      <c r="DY14" s="245"/>
      <c r="DZ14" s="68"/>
      <c r="EA14" s="68"/>
      <c r="EB14" s="68"/>
      <c r="EC14" s="68"/>
      <c r="ED14" s="68"/>
      <c r="EE14" s="245"/>
      <c r="EF14" s="68"/>
      <c r="EG14" s="68"/>
      <c r="EH14" s="68"/>
      <c r="EI14" s="68"/>
      <c r="EJ14" s="68"/>
      <c r="EK14" s="68"/>
      <c r="EL14" s="68"/>
      <c r="EM14" s="68"/>
      <c r="EN14" s="68"/>
      <c r="EO14" s="68"/>
      <c r="EP14" s="68"/>
    </row>
    <row r="15" spans="1:146" ht="18.600000000000001" customHeight="1" x14ac:dyDescent="0.25">
      <c r="B15" s="674" t="s">
        <v>2519</v>
      </c>
      <c r="C15" s="46"/>
      <c r="D15" s="46"/>
      <c r="E15" s="46"/>
      <c r="F15" s="46"/>
      <c r="G15" s="46"/>
      <c r="H15" s="46"/>
      <c r="I15" s="46"/>
      <c r="J15" s="46"/>
      <c r="K15" s="46"/>
      <c r="L15" s="46"/>
      <c r="M15" s="46"/>
      <c r="N15" s="46"/>
      <c r="O15" s="68" t="s">
        <v>2150</v>
      </c>
      <c r="P15" s="334" t="s">
        <v>2493</v>
      </c>
      <c r="R15" s="1318" t="s">
        <v>656</v>
      </c>
      <c r="S15" s="907" t="s">
        <v>2407</v>
      </c>
      <c r="T15" s="1130" t="s">
        <v>1466</v>
      </c>
      <c r="U15" s="667">
        <f t="shared" ref="U15:U18" si="0">SUM(V15:EP15)</f>
        <v>0</v>
      </c>
      <c r="V15" s="94"/>
      <c r="W15" s="94"/>
      <c r="X15" s="94"/>
      <c r="Y15" s="94"/>
      <c r="Z15" s="94"/>
      <c r="AA15" s="94"/>
      <c r="AB15" s="94"/>
      <c r="AC15" s="94"/>
      <c r="AD15" s="94"/>
      <c r="AE15" s="94"/>
      <c r="AF15" s="94"/>
      <c r="AG15" s="156"/>
      <c r="AH15" s="94"/>
      <c r="AI15" s="94"/>
      <c r="AJ15" s="94"/>
      <c r="AK15" s="94"/>
      <c r="AL15" s="94"/>
      <c r="AM15" s="94"/>
      <c r="AN15" s="94"/>
      <c r="AO15" s="94"/>
      <c r="AP15" s="94"/>
      <c r="AQ15" s="94"/>
      <c r="AR15" s="94"/>
      <c r="AS15" s="94"/>
      <c r="AT15" s="94"/>
      <c r="AU15" s="94"/>
      <c r="AV15" s="94"/>
      <c r="AW15" s="94"/>
      <c r="AX15" s="94"/>
      <c r="AY15" s="94"/>
      <c r="AZ15" s="94"/>
      <c r="BA15" s="94"/>
      <c r="BB15" s="94"/>
      <c r="BC15" s="156"/>
      <c r="BD15" s="156"/>
      <c r="BE15" s="245"/>
      <c r="BF15" s="94"/>
      <c r="BG15" s="245"/>
      <c r="BH15" s="94"/>
      <c r="BI15" s="245"/>
      <c r="BJ15" s="94"/>
      <c r="BK15" s="245"/>
      <c r="BL15" s="94"/>
      <c r="BM15" s="245"/>
      <c r="BN15" s="94"/>
      <c r="BO15" s="245"/>
      <c r="BP15" s="94"/>
      <c r="BQ15" s="245"/>
      <c r="BR15" s="94"/>
      <c r="BS15" s="245"/>
      <c r="BT15" s="94"/>
      <c r="BU15" s="245"/>
      <c r="BV15" s="94"/>
      <c r="BW15" s="245"/>
      <c r="BX15" s="94"/>
      <c r="BY15" s="245"/>
      <c r="BZ15" s="94"/>
      <c r="CA15" s="245"/>
      <c r="CB15" s="94"/>
      <c r="CC15" s="245"/>
      <c r="CD15" s="94"/>
      <c r="CE15" s="245"/>
      <c r="CF15" s="156"/>
      <c r="CG15" s="94"/>
      <c r="CH15" s="94"/>
      <c r="CI15" s="156"/>
      <c r="CJ15" s="94"/>
      <c r="CK15" s="94"/>
      <c r="CL15" s="156"/>
      <c r="CM15" s="245"/>
      <c r="CN15" s="94"/>
      <c r="CO15" s="245"/>
      <c r="CP15" s="94"/>
      <c r="CQ15" s="245"/>
      <c r="CR15" s="94"/>
      <c r="CS15" s="245"/>
      <c r="CT15" s="94"/>
      <c r="CU15" s="245"/>
      <c r="CV15" s="94"/>
      <c r="CW15" s="156"/>
      <c r="CX15" s="156"/>
      <c r="CY15" s="94"/>
      <c r="CZ15" s="156"/>
      <c r="DA15" s="94"/>
      <c r="DB15" s="94"/>
      <c r="DC15" s="94"/>
      <c r="DD15" s="66"/>
      <c r="DE15" s="245"/>
      <c r="DF15" s="94"/>
      <c r="DG15" s="245"/>
      <c r="DH15" s="94"/>
      <c r="DI15" s="245"/>
      <c r="DJ15" s="94"/>
      <c r="DK15" s="245"/>
      <c r="DL15" s="94"/>
      <c r="DM15" s="245"/>
      <c r="DN15" s="94"/>
      <c r="DO15" s="245"/>
      <c r="DP15" s="156"/>
      <c r="DQ15" s="245"/>
      <c r="DR15" s="94"/>
      <c r="DS15" s="245"/>
      <c r="DT15" s="156"/>
      <c r="DU15" s="94"/>
      <c r="DV15" s="94"/>
      <c r="DW15" s="94"/>
      <c r="DX15" s="94"/>
      <c r="DY15" s="245"/>
      <c r="DZ15" s="94"/>
      <c r="EA15" s="94"/>
      <c r="EB15" s="94"/>
      <c r="EC15" s="94"/>
      <c r="ED15" s="94"/>
      <c r="EE15" s="245"/>
      <c r="EF15" s="94"/>
      <c r="EG15" s="94"/>
      <c r="EH15" s="94"/>
      <c r="EI15" s="94"/>
      <c r="EJ15" s="94"/>
      <c r="EK15" s="94"/>
      <c r="EL15" s="94"/>
      <c r="EM15" s="94"/>
      <c r="EN15" s="94"/>
      <c r="EO15" s="94"/>
      <c r="EP15" s="94"/>
    </row>
    <row r="16" spans="1:146" ht="19.350000000000001" customHeight="1" x14ac:dyDescent="0.25">
      <c r="B16" s="674"/>
      <c r="C16" s="46"/>
      <c r="D16" s="46"/>
      <c r="E16" s="46"/>
      <c r="F16" s="46"/>
      <c r="G16" s="46"/>
      <c r="H16" s="46"/>
      <c r="I16" s="46"/>
      <c r="J16" s="46"/>
      <c r="K16" s="46"/>
      <c r="L16" s="46"/>
      <c r="M16" s="46"/>
      <c r="N16" s="46"/>
      <c r="O16" s="68" t="s">
        <v>1467</v>
      </c>
      <c r="P16" s="334" t="s">
        <v>2494</v>
      </c>
      <c r="R16" s="1319"/>
      <c r="S16" s="907" t="s">
        <v>1564</v>
      </c>
      <c r="T16" s="1130" t="s">
        <v>1020</v>
      </c>
      <c r="U16" s="667">
        <f t="shared" si="0"/>
        <v>0</v>
      </c>
      <c r="V16" s="94"/>
      <c r="W16" s="94"/>
      <c r="X16" s="94"/>
      <c r="Y16" s="94"/>
      <c r="Z16" s="94"/>
      <c r="AA16" s="94"/>
      <c r="AB16" s="94"/>
      <c r="AC16" s="94"/>
      <c r="AD16" s="94"/>
      <c r="AE16" s="94"/>
      <c r="AF16" s="94"/>
      <c r="AG16" s="156"/>
      <c r="AH16" s="94"/>
      <c r="AI16" s="94"/>
      <c r="AJ16" s="94"/>
      <c r="AK16" s="94"/>
      <c r="AL16" s="94"/>
      <c r="AM16" s="94"/>
      <c r="AN16" s="94"/>
      <c r="AO16" s="94"/>
      <c r="AP16" s="94"/>
      <c r="AQ16" s="94"/>
      <c r="AR16" s="94"/>
      <c r="AS16" s="94"/>
      <c r="AT16" s="94"/>
      <c r="AU16" s="94"/>
      <c r="AV16" s="94"/>
      <c r="AW16" s="94"/>
      <c r="AX16" s="94"/>
      <c r="AY16" s="94"/>
      <c r="AZ16" s="94"/>
      <c r="BA16" s="94"/>
      <c r="BB16" s="94"/>
      <c r="BC16" s="156"/>
      <c r="BD16" s="156"/>
      <c r="BE16" s="245"/>
      <c r="BF16" s="94"/>
      <c r="BG16" s="245"/>
      <c r="BH16" s="94"/>
      <c r="BI16" s="245"/>
      <c r="BJ16" s="94"/>
      <c r="BK16" s="245"/>
      <c r="BL16" s="94"/>
      <c r="BM16" s="245"/>
      <c r="BN16" s="94"/>
      <c r="BO16" s="245"/>
      <c r="BP16" s="94"/>
      <c r="BQ16" s="245"/>
      <c r="BR16" s="94"/>
      <c r="BS16" s="245"/>
      <c r="BT16" s="94"/>
      <c r="BU16" s="245"/>
      <c r="BV16" s="94"/>
      <c r="BW16" s="245"/>
      <c r="BX16" s="94"/>
      <c r="BY16" s="245"/>
      <c r="BZ16" s="94"/>
      <c r="CA16" s="245"/>
      <c r="CB16" s="94"/>
      <c r="CC16" s="245"/>
      <c r="CD16" s="94"/>
      <c r="CE16" s="245"/>
      <c r="CF16" s="156"/>
      <c r="CG16" s="94"/>
      <c r="CH16" s="94"/>
      <c r="CI16" s="156"/>
      <c r="CJ16" s="94"/>
      <c r="CK16" s="94"/>
      <c r="CL16" s="156"/>
      <c r="CM16" s="245"/>
      <c r="CN16" s="94"/>
      <c r="CO16" s="245"/>
      <c r="CP16" s="94"/>
      <c r="CQ16" s="245"/>
      <c r="CR16" s="94"/>
      <c r="CS16" s="245"/>
      <c r="CT16" s="94"/>
      <c r="CU16" s="245"/>
      <c r="CV16" s="94"/>
      <c r="CW16" s="156"/>
      <c r="CX16" s="156"/>
      <c r="CY16" s="94"/>
      <c r="CZ16" s="156"/>
      <c r="DA16" s="94"/>
      <c r="DB16" s="94"/>
      <c r="DC16" s="94"/>
      <c r="DD16" s="66"/>
      <c r="DE16" s="245"/>
      <c r="DF16" s="94"/>
      <c r="DG16" s="245"/>
      <c r="DH16" s="94"/>
      <c r="DI16" s="245"/>
      <c r="DJ16" s="94"/>
      <c r="DK16" s="245"/>
      <c r="DL16" s="94"/>
      <c r="DM16" s="245"/>
      <c r="DN16" s="94"/>
      <c r="DO16" s="245"/>
      <c r="DP16" s="156"/>
      <c r="DQ16" s="245"/>
      <c r="DR16" s="94"/>
      <c r="DS16" s="245"/>
      <c r="DT16" s="156"/>
      <c r="DU16" s="94"/>
      <c r="DV16" s="94"/>
      <c r="DW16" s="94"/>
      <c r="DX16" s="94"/>
      <c r="DY16" s="245"/>
      <c r="DZ16" s="94"/>
      <c r="EA16" s="94"/>
      <c r="EB16" s="94"/>
      <c r="EC16" s="94"/>
      <c r="ED16" s="94"/>
      <c r="EE16" s="245"/>
      <c r="EF16" s="94"/>
      <c r="EG16" s="94"/>
      <c r="EH16" s="94"/>
      <c r="EI16" s="94"/>
      <c r="EJ16" s="94"/>
      <c r="EK16" s="94"/>
      <c r="EL16" s="94"/>
      <c r="EM16" s="94"/>
      <c r="EN16" s="94"/>
      <c r="EO16" s="94"/>
      <c r="EP16" s="94"/>
    </row>
    <row r="17" spans="2:146" ht="15.6" x14ac:dyDescent="0.25">
      <c r="B17" s="674"/>
      <c r="C17" s="46"/>
      <c r="D17" s="46"/>
      <c r="E17" s="46"/>
      <c r="F17" s="46"/>
      <c r="G17" s="46"/>
      <c r="H17" s="46"/>
      <c r="I17" s="46"/>
      <c r="J17" s="46"/>
      <c r="K17" s="46"/>
      <c r="L17" s="46"/>
      <c r="M17" s="46"/>
      <c r="N17" s="46"/>
      <c r="O17" s="68" t="s">
        <v>148</v>
      </c>
      <c r="P17" s="334" t="s">
        <v>2495</v>
      </c>
      <c r="R17" s="1320"/>
      <c r="S17" s="907"/>
      <c r="T17" s="946" t="s">
        <v>1098</v>
      </c>
      <c r="U17" s="545">
        <f t="shared" si="0"/>
        <v>0</v>
      </c>
      <c r="V17" s="95">
        <f t="shared" ref="V17:AF17" si="1">SUM(V15:V16)</f>
        <v>0</v>
      </c>
      <c r="W17" s="95">
        <f t="shared" si="1"/>
        <v>0</v>
      </c>
      <c r="X17" s="95">
        <f t="shared" si="1"/>
        <v>0</v>
      </c>
      <c r="Y17" s="95">
        <f t="shared" si="1"/>
        <v>0</v>
      </c>
      <c r="Z17" s="95">
        <f t="shared" si="1"/>
        <v>0</v>
      </c>
      <c r="AA17" s="95">
        <f t="shared" si="1"/>
        <v>0</v>
      </c>
      <c r="AB17" s="95">
        <f t="shared" si="1"/>
        <v>0</v>
      </c>
      <c r="AC17" s="95">
        <f t="shared" si="1"/>
        <v>0</v>
      </c>
      <c r="AD17" s="95">
        <f t="shared" si="1"/>
        <v>0</v>
      </c>
      <c r="AE17" s="95">
        <f t="shared" si="1"/>
        <v>0</v>
      </c>
      <c r="AF17" s="95">
        <f t="shared" si="1"/>
        <v>0</v>
      </c>
      <c r="AG17" s="156"/>
      <c r="AH17" s="95">
        <f t="shared" ref="AH17:BB17" si="2">SUM(AH15:AH16)</f>
        <v>0</v>
      </c>
      <c r="AI17" s="95">
        <f t="shared" si="2"/>
        <v>0</v>
      </c>
      <c r="AJ17" s="95">
        <f t="shared" si="2"/>
        <v>0</v>
      </c>
      <c r="AK17" s="95">
        <f t="shared" si="2"/>
        <v>0</v>
      </c>
      <c r="AL17" s="95">
        <f t="shared" si="2"/>
        <v>0</v>
      </c>
      <c r="AM17" s="95">
        <f t="shared" si="2"/>
        <v>0</v>
      </c>
      <c r="AN17" s="95">
        <f t="shared" si="2"/>
        <v>0</v>
      </c>
      <c r="AO17" s="95">
        <f t="shared" si="2"/>
        <v>0</v>
      </c>
      <c r="AP17" s="95">
        <f t="shared" si="2"/>
        <v>0</v>
      </c>
      <c r="AQ17" s="95">
        <f t="shared" si="2"/>
        <v>0</v>
      </c>
      <c r="AR17" s="95">
        <f t="shared" si="2"/>
        <v>0</v>
      </c>
      <c r="AS17" s="95">
        <f t="shared" si="2"/>
        <v>0</v>
      </c>
      <c r="AT17" s="95">
        <f t="shared" si="2"/>
        <v>0</v>
      </c>
      <c r="AU17" s="95">
        <f t="shared" si="2"/>
        <v>0</v>
      </c>
      <c r="AV17" s="95">
        <f t="shared" si="2"/>
        <v>0</v>
      </c>
      <c r="AW17" s="95">
        <f t="shared" si="2"/>
        <v>0</v>
      </c>
      <c r="AX17" s="95">
        <f t="shared" si="2"/>
        <v>0</v>
      </c>
      <c r="AY17" s="95">
        <f t="shared" si="2"/>
        <v>0</v>
      </c>
      <c r="AZ17" s="95">
        <f t="shared" si="2"/>
        <v>0</v>
      </c>
      <c r="BA17" s="95">
        <f t="shared" si="2"/>
        <v>0</v>
      </c>
      <c r="BB17" s="95">
        <f t="shared" si="2"/>
        <v>0</v>
      </c>
      <c r="BC17" s="156"/>
      <c r="BD17" s="156"/>
      <c r="BE17" s="245"/>
      <c r="BF17" s="95">
        <f>SUM(BF15:BF16)</f>
        <v>0</v>
      </c>
      <c r="BG17" s="245"/>
      <c r="BH17" s="95">
        <f>SUM(BH15:BH16)</f>
        <v>0</v>
      </c>
      <c r="BI17" s="245"/>
      <c r="BJ17" s="95">
        <f>SUM(BJ15:BJ16)</f>
        <v>0</v>
      </c>
      <c r="BK17" s="245"/>
      <c r="BL17" s="95">
        <f>SUM(BL15:BL16)</f>
        <v>0</v>
      </c>
      <c r="BM17" s="245"/>
      <c r="BN17" s="95">
        <f>SUM(BN15:BN16)</f>
        <v>0</v>
      </c>
      <c r="BO17" s="245"/>
      <c r="BP17" s="95">
        <f>SUM(BP15:BP16)</f>
        <v>0</v>
      </c>
      <c r="BQ17" s="245"/>
      <c r="BR17" s="95">
        <f>SUM(BR15:BR16)</f>
        <v>0</v>
      </c>
      <c r="BS17" s="245"/>
      <c r="BT17" s="95">
        <f>SUM(BT15:BT16)</f>
        <v>0</v>
      </c>
      <c r="BU17" s="245"/>
      <c r="BV17" s="95">
        <f>SUM(BV15:BV16)</f>
        <v>0</v>
      </c>
      <c r="BW17" s="245"/>
      <c r="BX17" s="95">
        <f>SUM(BX15:BX16)</f>
        <v>0</v>
      </c>
      <c r="BY17" s="245"/>
      <c r="BZ17" s="95">
        <f>SUM(BZ15:BZ16)</f>
        <v>0</v>
      </c>
      <c r="CA17" s="245"/>
      <c r="CB17" s="95">
        <f>SUM(CB15:CB16)</f>
        <v>0</v>
      </c>
      <c r="CC17" s="245"/>
      <c r="CD17" s="95">
        <f>SUM(CD15:CD16)</f>
        <v>0</v>
      </c>
      <c r="CE17" s="245"/>
      <c r="CF17" s="156"/>
      <c r="CG17" s="95">
        <f t="shared" ref="CG17:CH17" si="3">SUM(CG15:CG16)</f>
        <v>0</v>
      </c>
      <c r="CH17" s="95">
        <f t="shared" si="3"/>
        <v>0</v>
      </c>
      <c r="CI17" s="156"/>
      <c r="CJ17" s="95">
        <f t="shared" ref="CJ17:CK17" si="4">SUM(CJ15:CJ16)</f>
        <v>0</v>
      </c>
      <c r="CK17" s="95">
        <f t="shared" si="4"/>
        <v>0</v>
      </c>
      <c r="CL17" s="156"/>
      <c r="CM17" s="245"/>
      <c r="CN17" s="95">
        <f>SUM(CN15:CN16)</f>
        <v>0</v>
      </c>
      <c r="CO17" s="245"/>
      <c r="CP17" s="95">
        <f>SUM(CP15:CP16)</f>
        <v>0</v>
      </c>
      <c r="CQ17" s="245"/>
      <c r="CR17" s="95">
        <f>SUM(CR15:CR16)</f>
        <v>0</v>
      </c>
      <c r="CS17" s="245"/>
      <c r="CT17" s="95">
        <f>SUM(CT15:CT16)</f>
        <v>0</v>
      </c>
      <c r="CU17" s="245"/>
      <c r="CV17" s="95">
        <f>SUM(CV15:CV16)</f>
        <v>0</v>
      </c>
      <c r="CW17" s="594"/>
      <c r="CX17" s="594"/>
      <c r="CY17" s="95">
        <f>SUM(CY15:CY16)</f>
        <v>0</v>
      </c>
      <c r="CZ17" s="594"/>
      <c r="DA17" s="95">
        <f t="shared" ref="DA17:DC17" si="5">SUM(DA15:DA16)</f>
        <v>0</v>
      </c>
      <c r="DB17" s="95">
        <f t="shared" si="5"/>
        <v>0</v>
      </c>
      <c r="DC17" s="95">
        <f t="shared" si="5"/>
        <v>0</v>
      </c>
      <c r="DD17" s="66"/>
      <c r="DE17" s="245"/>
      <c r="DF17" s="95">
        <f>SUM(DF15:DF16)</f>
        <v>0</v>
      </c>
      <c r="DG17" s="245"/>
      <c r="DH17" s="95">
        <f>SUM(DH15:DH16)</f>
        <v>0</v>
      </c>
      <c r="DI17" s="245"/>
      <c r="DJ17" s="95">
        <f t="shared" ref="DJ17:DL17" si="6">SUM(DJ15:DJ16)</f>
        <v>0</v>
      </c>
      <c r="DK17" s="245"/>
      <c r="DL17" s="95">
        <f t="shared" si="6"/>
        <v>0</v>
      </c>
      <c r="DM17" s="245"/>
      <c r="DN17" s="95">
        <f>SUM(DN15:DN16)</f>
        <v>0</v>
      </c>
      <c r="DO17" s="245"/>
      <c r="DP17" s="156"/>
      <c r="DQ17" s="245"/>
      <c r="DR17" s="95">
        <f>SUM(DR15:DR16)</f>
        <v>0</v>
      </c>
      <c r="DS17" s="245"/>
      <c r="DT17" s="594"/>
      <c r="DU17" s="95">
        <f t="shared" ref="DU17:DX17" si="7">SUM(DU15:DU16)</f>
        <v>0</v>
      </c>
      <c r="DV17" s="95">
        <f t="shared" si="7"/>
        <v>0</v>
      </c>
      <c r="DW17" s="95">
        <f t="shared" si="7"/>
        <v>0</v>
      </c>
      <c r="DX17" s="95">
        <f t="shared" si="7"/>
        <v>0</v>
      </c>
      <c r="DY17" s="245"/>
      <c r="DZ17" s="95">
        <f t="shared" ref="DZ17:ED17" si="8">SUM(DZ15:DZ16)</f>
        <v>0</v>
      </c>
      <c r="EA17" s="95">
        <f t="shared" si="8"/>
        <v>0</v>
      </c>
      <c r="EB17" s="95">
        <f t="shared" si="8"/>
        <v>0</v>
      </c>
      <c r="EC17" s="95">
        <f t="shared" si="8"/>
        <v>0</v>
      </c>
      <c r="ED17" s="95">
        <f t="shared" si="8"/>
        <v>0</v>
      </c>
      <c r="EE17" s="245"/>
      <c r="EF17" s="95">
        <f t="shared" ref="EF17:EP17" si="9">SUM(EF15:EF16)</f>
        <v>0</v>
      </c>
      <c r="EG17" s="95">
        <f t="shared" si="9"/>
        <v>0</v>
      </c>
      <c r="EH17" s="95">
        <f t="shared" si="9"/>
        <v>0</v>
      </c>
      <c r="EI17" s="95">
        <f t="shared" si="9"/>
        <v>0</v>
      </c>
      <c r="EJ17" s="95">
        <f t="shared" si="9"/>
        <v>0</v>
      </c>
      <c r="EK17" s="95">
        <f t="shared" si="9"/>
        <v>0</v>
      </c>
      <c r="EL17" s="95">
        <f t="shared" si="9"/>
        <v>0</v>
      </c>
      <c r="EM17" s="95">
        <f t="shared" si="9"/>
        <v>0</v>
      </c>
      <c r="EN17" s="95">
        <f t="shared" si="9"/>
        <v>0</v>
      </c>
      <c r="EO17" s="95">
        <f t="shared" si="9"/>
        <v>0</v>
      </c>
      <c r="EP17" s="95">
        <f t="shared" si="9"/>
        <v>0</v>
      </c>
    </row>
    <row r="18" spans="2:146" x14ac:dyDescent="0.25">
      <c r="B18" s="674"/>
      <c r="C18" s="46"/>
      <c r="D18" s="46"/>
      <c r="E18" s="46"/>
      <c r="F18" s="46"/>
      <c r="G18" s="46"/>
      <c r="H18" s="46"/>
      <c r="I18" s="46"/>
      <c r="J18" s="46"/>
      <c r="K18" s="46"/>
      <c r="L18" s="46"/>
      <c r="M18" s="46"/>
      <c r="N18" s="46"/>
      <c r="O18" s="68" t="s">
        <v>1913</v>
      </c>
      <c r="P18" s="334" t="s">
        <v>2571</v>
      </c>
      <c r="R18" s="1318" t="s">
        <v>1099</v>
      </c>
      <c r="S18" s="907"/>
      <c r="T18" s="447" t="s">
        <v>849</v>
      </c>
      <c r="U18" s="489"/>
      <c r="V18" s="14"/>
      <c r="W18" s="14"/>
      <c r="X18" s="14"/>
      <c r="Y18" s="14"/>
      <c r="Z18" s="14"/>
      <c r="AA18" s="14"/>
      <c r="AB18" s="14"/>
      <c r="AC18" s="14"/>
      <c r="AD18" s="14"/>
      <c r="AE18" s="14" t="e">
        <f>+IF(AE$8="",0,HLOOKUP(AE$8,#REF!,2,0))</f>
        <v>#REF!</v>
      </c>
      <c r="AF18" s="14" t="e">
        <f>+IF(AF$8="",0,HLOOKUP(AF$8,#REF!,2,0))</f>
        <v>#REF!</v>
      </c>
      <c r="AG18" s="156"/>
      <c r="AH18" s="14" t="e">
        <f>+IF(AH$8="",0,HLOOKUP(AH$8,#REF!,2,0))</f>
        <v>#REF!</v>
      </c>
      <c r="AI18" s="14" t="e">
        <f>+IF(AI$8="",0,HLOOKUP(AI$8,#REF!,2,0))</f>
        <v>#REF!</v>
      </c>
      <c r="AJ18" s="14" t="e">
        <f>+IF(AJ$8="",0,HLOOKUP(AJ$8,#REF!,2,0))</f>
        <v>#REF!</v>
      </c>
      <c r="AK18" s="14" t="e">
        <f>+IF(AK$8="",0,HLOOKUP(AK$8,#REF!,2,0))</f>
        <v>#REF!</v>
      </c>
      <c r="AL18" s="14" t="e">
        <f>+IF(AL$8="",0,HLOOKUP(AL$8,#REF!,2,0))</f>
        <v>#REF!</v>
      </c>
      <c r="AM18" s="14" t="e">
        <f>+IF(AM$8="",0,HLOOKUP(AM$8,#REF!,2,0))</f>
        <v>#REF!</v>
      </c>
      <c r="AN18" s="14" t="e">
        <f>+IF(AN$8="",0,HLOOKUP(AN$8,#REF!,2,0))</f>
        <v>#REF!</v>
      </c>
      <c r="AO18" s="14" t="e">
        <f>+IF(AO$8="",0,HLOOKUP(AO$8,#REF!,2,0))</f>
        <v>#REF!</v>
      </c>
      <c r="AP18" s="14" t="e">
        <f>+IF(AP$8="",0,HLOOKUP(AP$8,#REF!,2,0))</f>
        <v>#REF!</v>
      </c>
      <c r="AQ18" s="14" t="e">
        <f>+IF(AQ$8="",0,HLOOKUP(AQ$8,#REF!,2,0))</f>
        <v>#REF!</v>
      </c>
      <c r="AR18" s="14" t="e">
        <f>+IF(AR$8="",0,HLOOKUP(AR$8,#REF!,2,0))</f>
        <v>#REF!</v>
      </c>
      <c r="AS18" s="14" t="e">
        <f>+IF(AS$8="",0,HLOOKUP(AS$8,#REF!,2,0))</f>
        <v>#REF!</v>
      </c>
      <c r="AT18" s="14" t="e">
        <f>+IF(AT$8="",0,HLOOKUP(AT$8,#REF!,2,0))</f>
        <v>#REF!</v>
      </c>
      <c r="AU18" s="14" t="e">
        <f>+IF(AU$8="",0,HLOOKUP(AU$8,#REF!,2,0))</f>
        <v>#REF!</v>
      </c>
      <c r="AV18" s="14" t="e">
        <f>+IF(AV$8="",0,HLOOKUP(AV$8,#REF!,2,0))</f>
        <v>#REF!</v>
      </c>
      <c r="AW18" s="14" t="e">
        <f>+IF(AW$8="",0,HLOOKUP(AW$8,#REF!,2,0))</f>
        <v>#REF!</v>
      </c>
      <c r="AX18" s="14" t="e">
        <f>+IF(AX$8="",0,HLOOKUP(AX$8,#REF!,2,0))</f>
        <v>#REF!</v>
      </c>
      <c r="AY18" s="14" t="e">
        <f>+IF(AY$8="",0,HLOOKUP(AY$8,#REF!,2,0))</f>
        <v>#REF!</v>
      </c>
      <c r="AZ18" s="14" t="e">
        <f>+IF(AZ$8="",0,HLOOKUP(AZ$8,#REF!,2,0))</f>
        <v>#REF!</v>
      </c>
      <c r="BA18" s="14" t="e">
        <f>+IF(BA$8="",0,HLOOKUP(BA$8,#REF!,2,0))</f>
        <v>#REF!</v>
      </c>
      <c r="BB18" s="14" t="e">
        <f>+IF(BB$8="",0,HLOOKUP(BB$8,#REF!,2,0))</f>
        <v>#REF!</v>
      </c>
      <c r="BC18" s="156"/>
      <c r="BD18" s="156"/>
      <c r="BE18" s="245"/>
      <c r="BF18" s="14">
        <f>+IF(BF$8="",0,HLOOKUP(BF$8,#REF!,2,0))</f>
        <v>0</v>
      </c>
      <c r="BG18" s="245"/>
      <c r="BH18" s="14">
        <f>+IF(BH$8="",0,HLOOKUP(BH$8,#REF!,2,0))</f>
        <v>0</v>
      </c>
      <c r="BI18" s="245"/>
      <c r="BJ18" s="14">
        <f>+IF(BJ$8="",0,HLOOKUP(BJ$8,#REF!,2,0))</f>
        <v>0</v>
      </c>
      <c r="BK18" s="245"/>
      <c r="BL18" s="14">
        <f>+IF(BL$8="",0,HLOOKUP(BL$8,#REF!,2,0))</f>
        <v>0</v>
      </c>
      <c r="BM18" s="245"/>
      <c r="BN18" s="14">
        <f>+IF(BN$8="",0,HLOOKUP(BN$8,#REF!,2,0))</f>
        <v>0</v>
      </c>
      <c r="BO18" s="245"/>
      <c r="BP18" s="14">
        <f>+IF(BP$8="",0,HLOOKUP(BP$8,#REF!,2,0))</f>
        <v>0</v>
      </c>
      <c r="BQ18" s="245"/>
      <c r="BR18" s="14">
        <f>+IF(BR$8="",0,HLOOKUP(BR$8,#REF!,2,0))</f>
        <v>0</v>
      </c>
      <c r="BS18" s="245"/>
      <c r="BT18" s="14">
        <f>+IF(BT$8="",0,HLOOKUP(BT$8,#REF!,2,0))</f>
        <v>0</v>
      </c>
      <c r="BU18" s="245"/>
      <c r="BV18" s="14" t="e">
        <f>+IF(BV$8="",0,HLOOKUP(BV$8,#REF!,2,0))</f>
        <v>#REF!</v>
      </c>
      <c r="BW18" s="245"/>
      <c r="BX18" s="14">
        <f>+IF(BX$8="",0,HLOOKUP(BX$8,#REF!,2,0))</f>
        <v>0</v>
      </c>
      <c r="BY18" s="245"/>
      <c r="BZ18" s="14" t="e">
        <f>+IF(BZ$8="",0,HLOOKUP(BZ$8,#REF!,2,0))</f>
        <v>#REF!</v>
      </c>
      <c r="CA18" s="245"/>
      <c r="CB18" s="14">
        <f>+IF(CB$8="",0,HLOOKUP(CB$8,#REF!,2,0))</f>
        <v>0</v>
      </c>
      <c r="CC18" s="245"/>
      <c r="CD18" s="14">
        <f>+IF(CD$8="",0,HLOOKUP(CD$8,#REF!,2,0))</f>
        <v>0</v>
      </c>
      <c r="CE18" s="245"/>
      <c r="CF18" s="156"/>
      <c r="CG18" s="14" t="e">
        <f>+IF(CG$8="",0,HLOOKUP(CG$8,#REF!,2,0))</f>
        <v>#REF!</v>
      </c>
      <c r="CH18" s="14" t="e">
        <f>+IF(CH$8="",0,HLOOKUP(CH$8,#REF!,2,0))</f>
        <v>#REF!</v>
      </c>
      <c r="CI18" s="156"/>
      <c r="CJ18" s="14" t="e">
        <f>+IF(CJ$8="",0,HLOOKUP(CJ$8,#REF!,2,0))</f>
        <v>#REF!</v>
      </c>
      <c r="CK18" s="14" t="e">
        <f>+IF(CK$8="",0,HLOOKUP(CK$8,#REF!,2,0))</f>
        <v>#REF!</v>
      </c>
      <c r="CL18" s="156"/>
      <c r="CM18" s="245"/>
      <c r="CN18" s="14">
        <f>+IF(CN$8="",0,HLOOKUP(CN$8,#REF!,2,0))</f>
        <v>0</v>
      </c>
      <c r="CO18" s="245"/>
      <c r="CP18" s="14">
        <f>+IF(CP$8="",0,HLOOKUP(CP$8,#REF!,2,0))</f>
        <v>0</v>
      </c>
      <c r="CQ18" s="245"/>
      <c r="CR18" s="14">
        <f>+IF(CR$8="",0,HLOOKUP(CR$8,#REF!,2,0))</f>
        <v>0</v>
      </c>
      <c r="CS18" s="245"/>
      <c r="CT18" s="14">
        <f>+IF(CT$8="",0,HLOOKUP(CT$8,#REF!,2,0))</f>
        <v>0</v>
      </c>
      <c r="CU18" s="245"/>
      <c r="CV18" s="14">
        <f>+IF(CV$8="",0,HLOOKUP(CV$8,#REF!,2,0))</f>
        <v>0</v>
      </c>
      <c r="CW18" s="264"/>
      <c r="CX18" s="264"/>
      <c r="CY18" s="14">
        <f>+IF(CY$8="",0,HLOOKUP(CY$8,#REF!,2,0))</f>
        <v>0</v>
      </c>
      <c r="CZ18" s="264"/>
      <c r="DA18" s="14">
        <f>+IF(DA$8="",0,HLOOKUP(DA$8,#REF!,2,0))</f>
        <v>0</v>
      </c>
      <c r="DB18" s="14">
        <f>+IF(DB$8="",0,HLOOKUP(DB$8,#REF!,2,0))</f>
        <v>0</v>
      </c>
      <c r="DC18" s="14">
        <f>+IF(DC$8="",0,HLOOKUP(DC$8,#REF!,2,0))</f>
        <v>0</v>
      </c>
      <c r="DD18" s="66"/>
      <c r="DE18" s="245"/>
      <c r="DF18" s="14">
        <f>+IF(DF$8="",0,HLOOKUP(DF$8,#REF!,2,0))</f>
        <v>0</v>
      </c>
      <c r="DG18" s="245"/>
      <c r="DH18" s="14">
        <f>+IF(DH$8="",0,HLOOKUP(DH$8,#REF!,2,0))</f>
        <v>0</v>
      </c>
      <c r="DI18" s="245"/>
      <c r="DJ18" s="14">
        <f>+IF(DJ$8="",0,HLOOKUP(DJ$8,#REF!,2,0))</f>
        <v>0</v>
      </c>
      <c r="DK18" s="245"/>
      <c r="DL18" s="14">
        <f>+IF(DL$8="",0,HLOOKUP(DL$8,#REF!,2,0))</f>
        <v>0</v>
      </c>
      <c r="DM18" s="245"/>
      <c r="DN18" s="14">
        <f>+IF(DN$8="",0,HLOOKUP(DN$8,#REF!,2,0))</f>
        <v>0</v>
      </c>
      <c r="DO18" s="245"/>
      <c r="DP18" s="156"/>
      <c r="DQ18" s="245"/>
      <c r="DR18" s="14">
        <f>+IF(DR$8="",0,HLOOKUP(DR$8,#REF!,2,0))</f>
        <v>0</v>
      </c>
      <c r="DS18" s="245"/>
      <c r="DT18" s="264"/>
      <c r="DU18" s="14" t="e">
        <f>+IF(DU$8="",0,HLOOKUP(DU$8,#REF!,2,0))</f>
        <v>#REF!</v>
      </c>
      <c r="DV18" s="14" t="e">
        <f>+IF(DV$8="",0,HLOOKUP(DV$8,#REF!,2,0))</f>
        <v>#REF!</v>
      </c>
      <c r="DW18" s="14" t="e">
        <f>+IF(DW$8="",0,HLOOKUP(DW$8,#REF!,2,0))</f>
        <v>#REF!</v>
      </c>
      <c r="DX18" s="14" t="e">
        <f>+IF(DX$8="",0,HLOOKUP(DX$8,#REF!,2,0))</f>
        <v>#REF!</v>
      </c>
      <c r="DY18" s="245"/>
      <c r="DZ18" s="14" t="e">
        <f>+IF(DZ$8="",0,HLOOKUP(DZ$8,#REF!,2,0))</f>
        <v>#REF!</v>
      </c>
      <c r="EA18" s="14" t="e">
        <f>+IF(EA$8="",0,HLOOKUP(EA$8,#REF!,2,0))</f>
        <v>#REF!</v>
      </c>
      <c r="EB18" s="14" t="e">
        <f>+IF(EB$8="",0,HLOOKUP(EB$8,#REF!,2,0))</f>
        <v>#REF!</v>
      </c>
      <c r="EC18" s="14" t="e">
        <f>+IF(EC$8="",0,HLOOKUP(EC$8,#REF!,2,0))</f>
        <v>#REF!</v>
      </c>
      <c r="ED18" s="14">
        <f>+IF(ED$8="",0,HLOOKUP(ED$8,#REF!,2,0))</f>
        <v>0</v>
      </c>
      <c r="EE18" s="245"/>
      <c r="EF18" s="14" t="e">
        <f>+IF(EF$8="",0,HLOOKUP(EF$8,#REF!,2,0))</f>
        <v>#REF!</v>
      </c>
      <c r="EG18" s="14" t="e">
        <f>+IF(EG$8="",0,HLOOKUP(EG$8,#REF!,2,0))</f>
        <v>#REF!</v>
      </c>
      <c r="EH18" s="14" t="e">
        <f>+IF(EH$8="",0,HLOOKUP(EH$8,#REF!,2,0))</f>
        <v>#REF!</v>
      </c>
      <c r="EI18" s="14" t="e">
        <f>+IF(EI$8="",0,HLOOKUP(EI$8,#REF!,2,0))</f>
        <v>#REF!</v>
      </c>
      <c r="EJ18" s="14" t="e">
        <f>+IF(EJ$8="",0,HLOOKUP(EJ$8,#REF!,2,0))</f>
        <v>#REF!</v>
      </c>
      <c r="EK18" s="14" t="e">
        <f>+IF(EK$8="",0,HLOOKUP(EK$8,#REF!,2,0))</f>
        <v>#REF!</v>
      </c>
      <c r="EL18" s="14" t="e">
        <f>+IF(EL$8="",0,HLOOKUP(EL$8,#REF!,2,0))</f>
        <v>#REF!</v>
      </c>
      <c r="EM18" s="14" t="e">
        <f>+IF(EM$8="",0,HLOOKUP(EM$8,#REF!,2,0))</f>
        <v>#REF!</v>
      </c>
      <c r="EN18" s="14" t="e">
        <f>+IF(EN$8="",0,HLOOKUP(EN$8,#REF!,2,0))</f>
        <v>#REF!</v>
      </c>
      <c r="EO18" s="14" t="e">
        <f>+IF(EO$8="",0,HLOOKUP(EO$8,#REF!,2,0))</f>
        <v>#REF!</v>
      </c>
      <c r="EP18" s="14" t="e">
        <f>+IF(EP$8="",0,HLOOKUP(EP$8,#REF!,2,0))</f>
        <v>#REF!</v>
      </c>
    </row>
    <row r="19" spans="2:146" ht="27" x14ac:dyDescent="0.25">
      <c r="B19" s="674"/>
      <c r="C19" s="46"/>
      <c r="D19" s="46"/>
      <c r="E19" s="46"/>
      <c r="F19" s="46"/>
      <c r="G19" s="46"/>
      <c r="H19" s="46"/>
      <c r="I19" s="46"/>
      <c r="J19" s="46"/>
      <c r="K19" s="46"/>
      <c r="L19" s="46"/>
      <c r="M19" s="46"/>
      <c r="N19" s="46"/>
      <c r="O19" s="68" t="s">
        <v>2252</v>
      </c>
      <c r="P19" s="334" t="s">
        <v>1807</v>
      </c>
      <c r="R19" s="1319"/>
      <c r="S19" s="834"/>
      <c r="T19" s="809" t="s">
        <v>1975</v>
      </c>
      <c r="U19" s="774" t="str">
        <f t="shared" ref="U19:AF19" si="10">IF(AND(U$15=0,ROUND(U$18,1)=0),"non concerné",IF(AND(U$15=0,ROUND(U$18,1)&gt;0),"Il manque les ETP",IF(AND(U$15&gt;0,ROUND(U$18,1)=0),"Il manque les charges",IF((ROUND(U$18,1)&lt;0),"Charges négatives!",IF(AND(U$15&gt;0,U$18&gt;0),U$18/(U$15))))))</f>
        <v>non concerné</v>
      </c>
      <c r="V19" s="53" t="str">
        <f t="shared" si="10"/>
        <v>non concerné</v>
      </c>
      <c r="W19" s="53" t="str">
        <f t="shared" si="10"/>
        <v>non concerné</v>
      </c>
      <c r="X19" s="53" t="str">
        <f t="shared" si="10"/>
        <v>non concerné</v>
      </c>
      <c r="Y19" s="53" t="str">
        <f t="shared" si="10"/>
        <v>non concerné</v>
      </c>
      <c r="Z19" s="53" t="str">
        <f t="shared" si="10"/>
        <v>non concerné</v>
      </c>
      <c r="AA19" s="53" t="str">
        <f t="shared" si="10"/>
        <v>non concerné</v>
      </c>
      <c r="AB19" s="53" t="str">
        <f t="shared" si="10"/>
        <v>non concerné</v>
      </c>
      <c r="AC19" s="53" t="str">
        <f t="shared" si="10"/>
        <v>non concerné</v>
      </c>
      <c r="AD19" s="53" t="str">
        <f t="shared" si="10"/>
        <v>non concerné</v>
      </c>
      <c r="AE19" s="53" t="e">
        <f t="shared" si="10"/>
        <v>#REF!</v>
      </c>
      <c r="AF19" s="53" t="e">
        <f t="shared" si="10"/>
        <v>#REF!</v>
      </c>
      <c r="AG19" s="156"/>
      <c r="AH19" s="53" t="e">
        <f t="shared" ref="AH19:BB19" si="11">IF(AND(AH$15=0,ROUND(AH$18,1)=0),"non concerné",IF(AND(AH$15=0,ROUND(AH$18,1)&gt;0),"Il manque les ETP",IF(AND(AH$15&gt;0,ROUND(AH$18,1)=0),"Il manque les charges",IF((ROUND(AH$18,1)&lt;0),"Charges négatives!",IF(AND(AH$15&gt;0,AH$18&gt;0),AH$18/(AH$15))))))</f>
        <v>#REF!</v>
      </c>
      <c r="AI19" s="53" t="e">
        <f t="shared" si="11"/>
        <v>#REF!</v>
      </c>
      <c r="AJ19" s="53" t="e">
        <f t="shared" si="11"/>
        <v>#REF!</v>
      </c>
      <c r="AK19" s="53" t="e">
        <f t="shared" si="11"/>
        <v>#REF!</v>
      </c>
      <c r="AL19" s="53" t="e">
        <f t="shared" si="11"/>
        <v>#REF!</v>
      </c>
      <c r="AM19" s="53" t="e">
        <f t="shared" si="11"/>
        <v>#REF!</v>
      </c>
      <c r="AN19" s="53" t="e">
        <f t="shared" si="11"/>
        <v>#REF!</v>
      </c>
      <c r="AO19" s="53" t="e">
        <f t="shared" si="11"/>
        <v>#REF!</v>
      </c>
      <c r="AP19" s="53" t="e">
        <f t="shared" si="11"/>
        <v>#REF!</v>
      </c>
      <c r="AQ19" s="53" t="e">
        <f t="shared" si="11"/>
        <v>#REF!</v>
      </c>
      <c r="AR19" s="53" t="e">
        <f t="shared" si="11"/>
        <v>#REF!</v>
      </c>
      <c r="AS19" s="53" t="e">
        <f t="shared" si="11"/>
        <v>#REF!</v>
      </c>
      <c r="AT19" s="53" t="e">
        <f t="shared" si="11"/>
        <v>#REF!</v>
      </c>
      <c r="AU19" s="53" t="e">
        <f t="shared" si="11"/>
        <v>#REF!</v>
      </c>
      <c r="AV19" s="53" t="e">
        <f t="shared" si="11"/>
        <v>#REF!</v>
      </c>
      <c r="AW19" s="53" t="e">
        <f t="shared" si="11"/>
        <v>#REF!</v>
      </c>
      <c r="AX19" s="53" t="e">
        <f t="shared" si="11"/>
        <v>#REF!</v>
      </c>
      <c r="AY19" s="53" t="e">
        <f t="shared" si="11"/>
        <v>#REF!</v>
      </c>
      <c r="AZ19" s="53" t="e">
        <f t="shared" si="11"/>
        <v>#REF!</v>
      </c>
      <c r="BA19" s="53" t="e">
        <f t="shared" si="11"/>
        <v>#REF!</v>
      </c>
      <c r="BB19" s="53" t="e">
        <f t="shared" si="11"/>
        <v>#REF!</v>
      </c>
      <c r="BC19" s="156"/>
      <c r="BD19" s="156"/>
      <c r="BE19" s="245"/>
      <c r="BF19" s="53" t="str">
        <f>IF(AND(BF$15=0,ROUND(BF$18,1)=0),"non concerné",IF(AND(BF$15=0,ROUND(BF$18,1)&gt;0),"Il manque les ETP",IF(AND(BF$15&gt;0,ROUND(BF$18,1)=0),"Il manque les charges",IF((ROUND(BF$18,1)&lt;0),"Charges négatives!",IF(AND(BF$15&gt;0,BF$18&gt;0),BF$18/(BF$15))))))</f>
        <v>non concerné</v>
      </c>
      <c r="BG19" s="245"/>
      <c r="BH19" s="53" t="str">
        <f>IF(AND(BH$15=0,ROUND(BH$18,1)=0),"non concerné",IF(AND(BH$15=0,ROUND(BH$18,1)&gt;0),"Il manque les ETP",IF(AND(BH$15&gt;0,ROUND(BH$18,1)=0),"Il manque les charges",IF((ROUND(BH$18,1)&lt;0),"Charges négatives!",IF(AND(BH$15&gt;0,BH$18&gt;0),BH$18/(BH$15))))))</f>
        <v>non concerné</v>
      </c>
      <c r="BI19" s="245"/>
      <c r="BJ19" s="53" t="str">
        <f>IF(AND(BJ$15=0,ROUND(BJ$18,1)=0),"non concerné",IF(AND(BJ$15=0,ROUND(BJ$18,1)&gt;0),"Il manque les ETP",IF(AND(BJ$15&gt;0,ROUND(BJ$18,1)=0),"Il manque les charges",IF((ROUND(BJ$18,1)&lt;0),"Charges négatives!",IF(AND(BJ$15&gt;0,BJ$18&gt;0),BJ$18/(BJ$15))))))</f>
        <v>non concerné</v>
      </c>
      <c r="BK19" s="245"/>
      <c r="BL19" s="53" t="str">
        <f>IF(AND(BL$15=0,ROUND(BL$18,1)=0),"non concerné",IF(AND(BL$15=0,ROUND(BL$18,1)&gt;0),"Il manque les ETP",IF(AND(BL$15&gt;0,ROUND(BL$18,1)=0),"Il manque les charges",IF((ROUND(BL$18,1)&lt;0),"Charges négatives!",IF(AND(BL$15&gt;0,BL$18&gt;0),BL$18/(BL$15))))))</f>
        <v>non concerné</v>
      </c>
      <c r="BM19" s="245"/>
      <c r="BN19" s="53" t="str">
        <f>IF(AND(BN$15=0,ROUND(BN$18,1)=0),"non concerné",IF(AND(BN$15=0,ROUND(BN$18,1)&gt;0),"Il manque les ETP",IF(AND(BN$15&gt;0,ROUND(BN$18,1)=0),"Il manque les charges",IF((ROUND(BN$18,1)&lt;0),"Charges négatives!",IF(AND(BN$15&gt;0,BN$18&gt;0),BN$18/(BN$15))))))</f>
        <v>non concerné</v>
      </c>
      <c r="BO19" s="245"/>
      <c r="BP19" s="53" t="str">
        <f>IF(AND(BP$15=0,ROUND(BP$18,1)=0),"non concerné",IF(AND(BP$15=0,ROUND(BP$18,1)&gt;0),"Il manque les ETP",IF(AND(BP$15&gt;0,ROUND(BP$18,1)=0),"Il manque les charges",IF((ROUND(BP$18,1)&lt;0),"Charges négatives!",IF(AND(BP$15&gt;0,BP$18&gt;0),BP$18/(BP$15))))))</f>
        <v>non concerné</v>
      </c>
      <c r="BQ19" s="245"/>
      <c r="BR19" s="53" t="str">
        <f>IF(AND(BR$15=0,ROUND(BR$18,1)=0),"non concerné",IF(AND(BR$15=0,ROUND(BR$18,1)&gt;0),"Il manque les ETP",IF(AND(BR$15&gt;0,ROUND(BR$18,1)=0),"Il manque les charges",IF((ROUND(BR$18,1)&lt;0),"Charges négatives!",IF(AND(BR$15&gt;0,BR$18&gt;0),BR$18/(BR$15))))))</f>
        <v>non concerné</v>
      </c>
      <c r="BS19" s="245"/>
      <c r="BT19" s="53" t="str">
        <f>IF(AND(BT$15=0,ROUND(BT$18,1)=0),"non concerné",IF(AND(BT$15=0,ROUND(BT$18,1)&gt;0),"Il manque les ETP",IF(AND(BT$15&gt;0,ROUND(BT$18,1)=0),"Il manque les charges",IF((ROUND(BT$18,1)&lt;0),"Charges négatives!",IF(AND(BT$15&gt;0,BT$18&gt;0),BT$18/(BT$15))))))</f>
        <v>non concerné</v>
      </c>
      <c r="BU19" s="245"/>
      <c r="BV19" s="53" t="e">
        <f>IF(AND(BV$15=0,ROUND(BV$18,1)=0),"non concerné",IF(AND(BV$15=0,ROUND(BV$18,1)&gt;0),"Il manque les ETP",IF(AND(BV$15&gt;0,ROUND(BV$18,1)=0),"Il manque les charges",IF((ROUND(BV$18,1)&lt;0),"Charges négatives!",IF(AND(BV$15&gt;0,BV$18&gt;0),BV$18/(BV$15))))))</f>
        <v>#REF!</v>
      </c>
      <c r="BW19" s="245"/>
      <c r="BX19" s="53" t="str">
        <f>IF(AND(BX$15=0,ROUND(BX$18,1)=0),"non concerné",IF(AND(BX$15=0,ROUND(BX$18,1)&gt;0),"Il manque les ETP",IF(AND(BX$15&gt;0,ROUND(BX$18,1)=0),"Il manque les charges",IF((ROUND(BX$18,1)&lt;0),"Charges négatives!",IF(AND(BX$15&gt;0,BX$18&gt;0),BX$18/(BX$15))))))</f>
        <v>non concerné</v>
      </c>
      <c r="BY19" s="245"/>
      <c r="BZ19" s="53" t="e">
        <f>IF(AND(BZ$15=0,ROUND(BZ$18,1)=0),"non concerné",IF(AND(BZ$15=0,ROUND(BZ$18,1)&gt;0),"Il manque les ETP",IF(AND(BZ$15&gt;0,ROUND(BZ$18,1)=0),"Il manque les charges",IF((ROUND(BZ$18,1)&lt;0),"Charges négatives!",IF(AND(BZ$15&gt;0,BZ$18&gt;0),BZ$18/(BZ$15))))))</f>
        <v>#REF!</v>
      </c>
      <c r="CA19" s="245"/>
      <c r="CB19" s="53" t="str">
        <f>IF(AND(CB$15=0,ROUND(CB$18,1)=0),"non concerné",IF(AND(CB$15=0,ROUND(CB$18,1)&gt;0),"Il manque les ETP",IF(AND(CB$15&gt;0,ROUND(CB$18,1)=0),"Il manque les charges",IF((ROUND(CB$18,1)&lt;0),"Charges négatives!",IF(AND(CB$15&gt;0,CB$18&gt;0),CB$18/(CB$15))))))</f>
        <v>non concerné</v>
      </c>
      <c r="CC19" s="245"/>
      <c r="CD19" s="53" t="str">
        <f>IF(AND(CD$15=0,ROUND(CD$18,1)=0),"non concerné",IF(AND(CD$15=0,ROUND(CD$18,1)&gt;0),"Il manque les ETP",IF(AND(CD$15&gt;0,ROUND(CD$18,1)=0),"Il manque les charges",IF((ROUND(CD$18,1)&lt;0),"Charges négatives!",IF(AND(CD$15&gt;0,CD$18&gt;0),CD$18/(CD$15))))))</f>
        <v>non concerné</v>
      </c>
      <c r="CE19" s="245"/>
      <c r="CF19" s="156"/>
      <c r="CG19" s="53" t="e">
        <f t="shared" ref="CG19:CH19" si="12">IF(AND(CG$15=0,ROUND(CG$18,1)=0),"non concerné",IF(AND(CG$15=0,ROUND(CG$18,1)&gt;0),"Il manque les ETP",IF(AND(CG$15&gt;0,ROUND(CG$18,1)=0),"Il manque les charges",IF((ROUND(CG$18,1)&lt;0),"Charges négatives!",IF(AND(CG$15&gt;0,CG$18&gt;0),CG$18/(CG$15))))))</f>
        <v>#REF!</v>
      </c>
      <c r="CH19" s="53" t="e">
        <f t="shared" si="12"/>
        <v>#REF!</v>
      </c>
      <c r="CI19" s="156"/>
      <c r="CJ19" s="53" t="e">
        <f t="shared" ref="CJ19:CK19" si="13">IF(AND(CJ$15=0,ROUND(CJ$18,1)=0),"non concerné",IF(AND(CJ$15=0,ROUND(CJ$18,1)&gt;0),"Il manque les ETP",IF(AND(CJ$15&gt;0,ROUND(CJ$18,1)=0),"Il manque les charges",IF((ROUND(CJ$18,1)&lt;0),"Charges négatives!",IF(AND(CJ$15&gt;0,CJ$18&gt;0),CJ$18/(CJ$15))))))</f>
        <v>#REF!</v>
      </c>
      <c r="CK19" s="53" t="e">
        <f t="shared" si="13"/>
        <v>#REF!</v>
      </c>
      <c r="CL19" s="156"/>
      <c r="CM19" s="245"/>
      <c r="CN19" s="53" t="str">
        <f>IF(AND(CN$15=0,ROUND(CN$18,1)=0),"non concerné",IF(AND(CN$15=0,ROUND(CN$18,1)&gt;0),"Il manque les ETP",IF(AND(CN$15&gt;0,ROUND(CN$18,1)=0),"Il manque les charges",IF((ROUND(CN$18,1)&lt;0),"Charges négatives!",IF(AND(CN$15&gt;0,CN$18&gt;0),CN$18/(CN$15))))))</f>
        <v>non concerné</v>
      </c>
      <c r="CO19" s="245"/>
      <c r="CP19" s="53" t="str">
        <f>IF(AND(CP$15=0,ROUND(CP$18,1)=0),"non concerné",IF(AND(CP$15=0,ROUND(CP$18,1)&gt;0),"Il manque les ETP",IF(AND(CP$15&gt;0,ROUND(CP$18,1)=0),"Il manque les charges",IF((ROUND(CP$18,1)&lt;0),"Charges négatives!",IF(AND(CP$15&gt;0,CP$18&gt;0),CP$18/(CP$15))))))</f>
        <v>non concerné</v>
      </c>
      <c r="CQ19" s="245"/>
      <c r="CR19" s="53" t="str">
        <f>IF(AND(CR$15=0,ROUND(CR$18,1)=0),"non concerné",IF(AND(CR$15=0,ROUND(CR$18,1)&gt;0),"Il manque les ETP",IF(AND(CR$15&gt;0,ROUND(CR$18,1)=0),"Il manque les charges",IF((ROUND(CR$18,1)&lt;0),"Charges négatives!",IF(AND(CR$15&gt;0,CR$18&gt;0),CR$18/(CR$15))))))</f>
        <v>non concerné</v>
      </c>
      <c r="CS19" s="245"/>
      <c r="CT19" s="53" t="str">
        <f>IF(AND(CT$15=0,ROUND(CT$18,1)=0),"non concerné",IF(AND(CT$15=0,ROUND(CT$18,1)&gt;0),"Il manque les ETP",IF(AND(CT$15&gt;0,ROUND(CT$18,1)=0),"Il manque les charges",IF((ROUND(CT$18,1)&lt;0),"Charges négatives!",IF(AND(CT$15&gt;0,CT$18&gt;0),CT$18/(CT$15))))))</f>
        <v>non concerné</v>
      </c>
      <c r="CU19" s="245"/>
      <c r="CV19" s="53" t="str">
        <f>IF(AND(CV$15=0,ROUND(CV$18,1)=0),"non concerné",IF(AND(CV$15=0,ROUND(CV$18,1)&gt;0),"Il manque les ETP",IF(AND(CV$15&gt;0,ROUND(CV$18,1)=0),"Il manque les charges",IF((ROUND(CV$18,1)&lt;0),"Charges négatives!",IF(AND(CV$15&gt;0,CV$18&gt;0),CV$18/(CV$15))))))</f>
        <v>non concerné</v>
      </c>
      <c r="CW19" s="310"/>
      <c r="CX19" s="310"/>
      <c r="CY19" s="53" t="str">
        <f>IF(AND(CY$15=0,ROUND(CY$18,1)=0),"non concerné",IF(AND(CY$15=0,ROUND(CY$18,1)&gt;0),"Il manque les ETP",IF(AND(CY$15&gt;0,ROUND(CY$18,1)=0),"Il manque les charges",IF((ROUND(CY$18,1)&lt;0),"Charges négatives!",IF(AND(CY$15&gt;0,CY$18&gt;0),CY$18/(CY$15))))))</f>
        <v>non concerné</v>
      </c>
      <c r="CZ19" s="310"/>
      <c r="DA19" s="53" t="str">
        <f t="shared" ref="DA19:DC19" si="14">IF(AND(DA$15=0,ROUND(DA$18,1)=0),"non concerné",IF(AND(DA$15=0,ROUND(DA$18,1)&gt;0),"Il manque les ETP",IF(AND(DA$15&gt;0,ROUND(DA$18,1)=0),"Il manque les charges",IF((ROUND(DA$18,1)&lt;0),"Charges négatives!",IF(AND(DA$15&gt;0,DA$18&gt;0),DA$18/(DA$15))))))</f>
        <v>non concerné</v>
      </c>
      <c r="DB19" s="53" t="str">
        <f t="shared" si="14"/>
        <v>non concerné</v>
      </c>
      <c r="DC19" s="53" t="str">
        <f t="shared" si="14"/>
        <v>non concerné</v>
      </c>
      <c r="DD19" s="66"/>
      <c r="DE19" s="245"/>
      <c r="DF19" s="53" t="str">
        <f>IF(AND(DF$15=0,ROUND(DF$18,1)=0),"non concerné",IF(AND(DF$15=0,ROUND(DF$18,1)&gt;0),"Il manque les ETP",IF(AND(DF$15&gt;0,ROUND(DF$18,1)=0),"Il manque les charges",IF((ROUND(DF$18,1)&lt;0),"Charges négatives!",IF(AND(DF$15&gt;0,DF$18&gt;0),DF$18/(DF$15))))))</f>
        <v>non concerné</v>
      </c>
      <c r="DG19" s="245"/>
      <c r="DH19" s="53" t="str">
        <f>IF(AND(DH$15=0,ROUND(DH$18,1)=0),"non concerné",IF(AND(DH$15=0,ROUND(DH$18,1)&gt;0),"Il manque les ETP",IF(AND(DH$15&gt;0,ROUND(DH$18,1)=0),"Il manque les charges",IF((ROUND(DH$18,1)&lt;0),"Charges négatives!",IF(AND(DH$15&gt;0,DH$18&gt;0),DH$18/(DH$15))))))</f>
        <v>non concerné</v>
      </c>
      <c r="DI19" s="245"/>
      <c r="DJ19" s="53" t="str">
        <f t="shared" ref="DJ19:DL19" si="15">IF(AND(DJ$15=0,ROUND(DJ$18,1)=0),"non concerné",IF(AND(DJ$15=0,ROUND(DJ$18,1)&gt;0),"Il manque les ETP",IF(AND(DJ$15&gt;0,ROUND(DJ$18,1)=0),"Il manque les charges",IF((ROUND(DJ$18,1)&lt;0),"Charges négatives!",IF(AND(DJ$15&gt;0,DJ$18&gt;0),DJ$18/(DJ$15))))))</f>
        <v>non concerné</v>
      </c>
      <c r="DK19" s="245"/>
      <c r="DL19" s="53" t="str">
        <f t="shared" si="15"/>
        <v>non concerné</v>
      </c>
      <c r="DM19" s="245"/>
      <c r="DN19" s="53" t="str">
        <f>IF(AND(DN$15=0,ROUND(DN$18,1)=0),"non concerné",IF(AND(DN$15=0,ROUND(DN$18,1)&gt;0),"Il manque les ETP",IF(AND(DN$15&gt;0,ROUND(DN$18,1)=0),"Il manque les charges",IF((ROUND(DN$18,1)&lt;0),"Charges négatives!",IF(AND(DN$15&gt;0,DN$18&gt;0),DN$18/(DN$15))))))</f>
        <v>non concerné</v>
      </c>
      <c r="DO19" s="245"/>
      <c r="DP19" s="156"/>
      <c r="DQ19" s="245"/>
      <c r="DR19" s="53" t="str">
        <f>IF(AND(DR$15=0,ROUND(DR$18,1)=0),"non concerné",IF(AND(DR$15=0,ROUND(DR$18,1)&gt;0),"Il manque les ETP",IF(AND(DR$15&gt;0,ROUND(DR$18,1)=0),"Il manque les charges",IF((ROUND(DR$18,1)&lt;0),"Charges négatives!",IF(AND(DR$15&gt;0,DR$18&gt;0),DR$18/(DR$15))))))</f>
        <v>non concerné</v>
      </c>
      <c r="DS19" s="245"/>
      <c r="DT19" s="310"/>
      <c r="DU19" s="53" t="e">
        <f t="shared" ref="DU19:DX19" si="16">IF(AND(DU$15=0,ROUND(DU$18,1)=0),"non concerné",IF(AND(DU$15=0,ROUND(DU$18,1)&gt;0),"Il manque les ETP",IF(AND(DU$15&gt;0,ROUND(DU$18,1)=0),"Il manque les charges",IF((ROUND(DU$18,1)&lt;0),"Charges négatives!",IF(AND(DU$15&gt;0,DU$18&gt;0),DU$18/(DU$15))))))</f>
        <v>#REF!</v>
      </c>
      <c r="DV19" s="53" t="e">
        <f t="shared" si="16"/>
        <v>#REF!</v>
      </c>
      <c r="DW19" s="53" t="e">
        <f t="shared" si="16"/>
        <v>#REF!</v>
      </c>
      <c r="DX19" s="53" t="e">
        <f t="shared" si="16"/>
        <v>#REF!</v>
      </c>
      <c r="DY19" s="245"/>
      <c r="DZ19" s="53" t="e">
        <f t="shared" ref="DZ19:ED19" si="17">IF(AND(DZ$15=0,ROUND(DZ$18,1)=0),"non concerné",IF(AND(DZ$15=0,ROUND(DZ$18,1)&gt;0),"Il manque les ETP",IF(AND(DZ$15&gt;0,ROUND(DZ$18,1)=0),"Il manque les charges",IF((ROUND(DZ$18,1)&lt;0),"Charges négatives!",IF(AND(DZ$15&gt;0,DZ$18&gt;0),DZ$18/(DZ$15))))))</f>
        <v>#REF!</v>
      </c>
      <c r="EA19" s="53" t="e">
        <f t="shared" si="17"/>
        <v>#REF!</v>
      </c>
      <c r="EB19" s="53" t="e">
        <f t="shared" si="17"/>
        <v>#REF!</v>
      </c>
      <c r="EC19" s="53" t="e">
        <f t="shared" si="17"/>
        <v>#REF!</v>
      </c>
      <c r="ED19" s="53" t="str">
        <f t="shared" si="17"/>
        <v>non concerné</v>
      </c>
      <c r="EE19" s="245"/>
      <c r="EF19" s="53" t="e">
        <f t="shared" ref="EF19:EP19" si="18">IF(AND(EF$15=0,ROUND(EF$18,1)=0),"non concerné",IF(AND(EF$15=0,ROUND(EF$18,1)&gt;0),"Il manque les ETP",IF(AND(EF$15&gt;0,ROUND(EF$18,1)=0),"Il manque les charges",IF((ROUND(EF$18,1)&lt;0),"Charges négatives!",IF(AND(EF$15&gt;0,EF$18&gt;0),EF$18/(EF$15))))))</f>
        <v>#REF!</v>
      </c>
      <c r="EG19" s="53" t="e">
        <f t="shared" si="18"/>
        <v>#REF!</v>
      </c>
      <c r="EH19" s="53" t="e">
        <f t="shared" si="18"/>
        <v>#REF!</v>
      </c>
      <c r="EI19" s="53" t="e">
        <f t="shared" si="18"/>
        <v>#REF!</v>
      </c>
      <c r="EJ19" s="53" t="e">
        <f t="shared" si="18"/>
        <v>#REF!</v>
      </c>
      <c r="EK19" s="53" t="e">
        <f t="shared" si="18"/>
        <v>#REF!</v>
      </c>
      <c r="EL19" s="53" t="e">
        <f t="shared" si="18"/>
        <v>#REF!</v>
      </c>
      <c r="EM19" s="53" t="e">
        <f t="shared" si="18"/>
        <v>#REF!</v>
      </c>
      <c r="EN19" s="53" t="e">
        <f t="shared" si="18"/>
        <v>#REF!</v>
      </c>
      <c r="EO19" s="53" t="e">
        <f t="shared" si="18"/>
        <v>#REF!</v>
      </c>
      <c r="EP19" s="53" t="e">
        <f t="shared" si="18"/>
        <v>#REF!</v>
      </c>
    </row>
    <row r="20" spans="2:146" x14ac:dyDescent="0.25">
      <c r="B20" s="674"/>
      <c r="C20" s="46"/>
      <c r="D20" s="46"/>
      <c r="E20" s="46"/>
      <c r="F20" s="46"/>
      <c r="G20" s="46"/>
      <c r="H20" s="46"/>
      <c r="I20" s="46"/>
      <c r="J20" s="46"/>
      <c r="K20" s="46"/>
      <c r="L20" s="46"/>
      <c r="M20" s="46"/>
      <c r="N20" s="46"/>
      <c r="O20" s="68" t="s">
        <v>1914</v>
      </c>
      <c r="P20" s="334" t="s">
        <v>1722</v>
      </c>
      <c r="R20" s="1319"/>
      <c r="S20" s="907"/>
      <c r="T20" s="447" t="s">
        <v>1628</v>
      </c>
      <c r="U20" s="489"/>
      <c r="V20" s="14"/>
      <c r="W20" s="14"/>
      <c r="X20" s="14"/>
      <c r="Y20" s="14"/>
      <c r="Z20" s="14"/>
      <c r="AA20" s="14"/>
      <c r="AB20" s="14"/>
      <c r="AC20" s="14"/>
      <c r="AD20" s="14"/>
      <c r="AE20" s="14" t="e">
        <f>+IF(AE$8="",0,HLOOKUP(AE$8,#REF!,3,0))</f>
        <v>#REF!</v>
      </c>
      <c r="AF20" s="14" t="e">
        <f>+IF(AF$8="",0,HLOOKUP(AF$8,#REF!,3,0))</f>
        <v>#REF!</v>
      </c>
      <c r="AG20" s="156"/>
      <c r="AH20" s="14" t="e">
        <f>+IF(AH$8="",0,HLOOKUP(AH$8,#REF!,3,0))</f>
        <v>#REF!</v>
      </c>
      <c r="AI20" s="14" t="e">
        <f>+IF(AI$8="",0,HLOOKUP(AI$8,#REF!,3,0))</f>
        <v>#REF!</v>
      </c>
      <c r="AJ20" s="14" t="e">
        <f>+IF(AJ$8="",0,HLOOKUP(AJ$8,#REF!,3,0))</f>
        <v>#REF!</v>
      </c>
      <c r="AK20" s="14" t="e">
        <f>+IF(AK$8="",0,HLOOKUP(AK$8,#REF!,3,0))</f>
        <v>#REF!</v>
      </c>
      <c r="AL20" s="14" t="e">
        <f>+IF(AL$8="",0,HLOOKUP(AL$8,#REF!,3,0))</f>
        <v>#REF!</v>
      </c>
      <c r="AM20" s="14" t="e">
        <f>+IF(AM$8="",0,HLOOKUP(AM$8,#REF!,3,0))</f>
        <v>#REF!</v>
      </c>
      <c r="AN20" s="14" t="e">
        <f>+IF(AN$8="",0,HLOOKUP(AN$8,#REF!,3,0))</f>
        <v>#REF!</v>
      </c>
      <c r="AO20" s="14" t="e">
        <f>+IF(AO$8="",0,HLOOKUP(AO$8,#REF!,3,0))</f>
        <v>#REF!</v>
      </c>
      <c r="AP20" s="14" t="e">
        <f>+IF(AP$8="",0,HLOOKUP(AP$8,#REF!,3,0))</f>
        <v>#REF!</v>
      </c>
      <c r="AQ20" s="14" t="e">
        <f>+IF(AQ$8="",0,HLOOKUP(AQ$8,#REF!,3,0))</f>
        <v>#REF!</v>
      </c>
      <c r="AR20" s="14" t="e">
        <f>+IF(AR$8="",0,HLOOKUP(AR$8,#REF!,3,0))</f>
        <v>#REF!</v>
      </c>
      <c r="AS20" s="14" t="e">
        <f>+IF(AS$8="",0,HLOOKUP(AS$8,#REF!,3,0))</f>
        <v>#REF!</v>
      </c>
      <c r="AT20" s="14" t="e">
        <f>+IF(AT$8="",0,HLOOKUP(AT$8,#REF!,3,0))</f>
        <v>#REF!</v>
      </c>
      <c r="AU20" s="14" t="e">
        <f>+IF(AU$8="",0,HLOOKUP(AU$8,#REF!,3,0))</f>
        <v>#REF!</v>
      </c>
      <c r="AV20" s="14" t="e">
        <f>+IF(AV$8="",0,HLOOKUP(AV$8,#REF!,3,0))</f>
        <v>#REF!</v>
      </c>
      <c r="AW20" s="14" t="e">
        <f>+IF(AW$8="",0,HLOOKUP(AW$8,#REF!,3,0))</f>
        <v>#REF!</v>
      </c>
      <c r="AX20" s="14" t="e">
        <f>+IF(AX$8="",0,HLOOKUP(AX$8,#REF!,3,0))</f>
        <v>#REF!</v>
      </c>
      <c r="AY20" s="14" t="e">
        <f>+IF(AY$8="",0,HLOOKUP(AY$8,#REF!,3,0))</f>
        <v>#REF!</v>
      </c>
      <c r="AZ20" s="14" t="e">
        <f>+IF(AZ$8="",0,HLOOKUP(AZ$8,#REF!,3,0))</f>
        <v>#REF!</v>
      </c>
      <c r="BA20" s="14" t="e">
        <f>+IF(BA$8="",0,HLOOKUP(BA$8,#REF!,3,0))</f>
        <v>#REF!</v>
      </c>
      <c r="BB20" s="14" t="e">
        <f>+IF(BB$8="",0,HLOOKUP(BB$8,#REF!,3,0))</f>
        <v>#REF!</v>
      </c>
      <c r="BC20" s="156"/>
      <c r="BD20" s="156"/>
      <c r="BE20" s="245"/>
      <c r="BF20" s="14">
        <f>+IF(BF$8="",0,HLOOKUP(BF$8,#REF!,3,0))</f>
        <v>0</v>
      </c>
      <c r="BG20" s="245"/>
      <c r="BH20" s="14">
        <f>+IF(BH$8="",0,HLOOKUP(BH$8,#REF!,3,0))</f>
        <v>0</v>
      </c>
      <c r="BI20" s="245"/>
      <c r="BJ20" s="14">
        <f>+IF(BJ$8="",0,HLOOKUP(BJ$8,#REF!,3,0))</f>
        <v>0</v>
      </c>
      <c r="BK20" s="245"/>
      <c r="BL20" s="14">
        <f>+IF(BL$8="",0,HLOOKUP(BL$8,#REF!,3,0))</f>
        <v>0</v>
      </c>
      <c r="BM20" s="245"/>
      <c r="BN20" s="14">
        <f>+IF(BN$8="",0,HLOOKUP(BN$8,#REF!,3,0))</f>
        <v>0</v>
      </c>
      <c r="BO20" s="245"/>
      <c r="BP20" s="14">
        <f>+IF(BP$8="",0,HLOOKUP(BP$8,#REF!,3,0))</f>
        <v>0</v>
      </c>
      <c r="BQ20" s="245"/>
      <c r="BR20" s="14">
        <f>+IF(BR$8="",0,HLOOKUP(BR$8,#REF!,3,0))</f>
        <v>0</v>
      </c>
      <c r="BS20" s="245"/>
      <c r="BT20" s="14">
        <f>+IF(BT$8="",0,HLOOKUP(BT$8,#REF!,3,0))</f>
        <v>0</v>
      </c>
      <c r="BU20" s="245"/>
      <c r="BV20" s="14" t="e">
        <f>+IF(BV$8="",0,HLOOKUP(BV$8,#REF!,3,0))</f>
        <v>#REF!</v>
      </c>
      <c r="BW20" s="245"/>
      <c r="BX20" s="14">
        <f>+IF(BX$8="",0,HLOOKUP(BX$8,#REF!,3,0))</f>
        <v>0</v>
      </c>
      <c r="BY20" s="245"/>
      <c r="BZ20" s="14" t="e">
        <f>+IF(BZ$8="",0,HLOOKUP(BZ$8,#REF!,3,0))</f>
        <v>#REF!</v>
      </c>
      <c r="CA20" s="245"/>
      <c r="CB20" s="14">
        <f>+IF(CB$8="",0,HLOOKUP(CB$8,#REF!,3,0))</f>
        <v>0</v>
      </c>
      <c r="CC20" s="245"/>
      <c r="CD20" s="14">
        <f>+IF(CD$8="",0,HLOOKUP(CD$8,#REF!,3,0))</f>
        <v>0</v>
      </c>
      <c r="CE20" s="245"/>
      <c r="CF20" s="156"/>
      <c r="CG20" s="14" t="e">
        <f>+IF(CG$8="",0,HLOOKUP(CG$8,#REF!,3,0))</f>
        <v>#REF!</v>
      </c>
      <c r="CH20" s="14" t="e">
        <f>+IF(CH$8="",0,HLOOKUP(CH$8,#REF!,3,0))</f>
        <v>#REF!</v>
      </c>
      <c r="CI20" s="156"/>
      <c r="CJ20" s="14" t="e">
        <f>+IF(CJ$8="",0,HLOOKUP(CJ$8,#REF!,3,0))</f>
        <v>#REF!</v>
      </c>
      <c r="CK20" s="14" t="e">
        <f>+IF(CK$8="",0,HLOOKUP(CK$8,#REF!,3,0))</f>
        <v>#REF!</v>
      </c>
      <c r="CL20" s="156"/>
      <c r="CM20" s="245"/>
      <c r="CN20" s="14">
        <f>+IF(CN$8="",0,HLOOKUP(CN$8,#REF!,3,0))</f>
        <v>0</v>
      </c>
      <c r="CO20" s="245"/>
      <c r="CP20" s="14">
        <f>+IF(CP$8="",0,HLOOKUP(CP$8,#REF!,3,0))</f>
        <v>0</v>
      </c>
      <c r="CQ20" s="245"/>
      <c r="CR20" s="14">
        <f>+IF(CR$8="",0,HLOOKUP(CR$8,#REF!,3,0))</f>
        <v>0</v>
      </c>
      <c r="CS20" s="245"/>
      <c r="CT20" s="14">
        <f>+IF(CT$8="",0,HLOOKUP(CT$8,#REF!,3,0))</f>
        <v>0</v>
      </c>
      <c r="CU20" s="245"/>
      <c r="CV20" s="14">
        <f>+IF(CV$8="",0,HLOOKUP(CV$8,#REF!,3,0))</f>
        <v>0</v>
      </c>
      <c r="CW20" s="264"/>
      <c r="CX20" s="264"/>
      <c r="CY20" s="14">
        <f>+IF(CY$8="",0,HLOOKUP(CY$8,#REF!,3,0))</f>
        <v>0</v>
      </c>
      <c r="CZ20" s="264"/>
      <c r="DA20" s="14">
        <f>+IF(DA$8="",0,HLOOKUP(DA$8,#REF!,3,0))</f>
        <v>0</v>
      </c>
      <c r="DB20" s="14">
        <f>+IF(DB$8="",0,HLOOKUP(DB$8,#REF!,3,0))</f>
        <v>0</v>
      </c>
      <c r="DC20" s="14">
        <f>+IF(DC$8="",0,HLOOKUP(DC$8,#REF!,3,0))</f>
        <v>0</v>
      </c>
      <c r="DD20" s="66"/>
      <c r="DE20" s="245"/>
      <c r="DF20" s="14">
        <f>+IF(DF$8="",0,HLOOKUP(DF$8,#REF!,3,0))</f>
        <v>0</v>
      </c>
      <c r="DG20" s="245"/>
      <c r="DH20" s="14">
        <f>+IF(DH$8="",0,HLOOKUP(DH$8,#REF!,3,0))</f>
        <v>0</v>
      </c>
      <c r="DI20" s="245"/>
      <c r="DJ20" s="14">
        <f>+IF(DJ$8="",0,HLOOKUP(DJ$8,#REF!,3,0))</f>
        <v>0</v>
      </c>
      <c r="DK20" s="245"/>
      <c r="DL20" s="14">
        <f>+IF(DL$8="",0,HLOOKUP(DL$8,#REF!,3,0))</f>
        <v>0</v>
      </c>
      <c r="DM20" s="245"/>
      <c r="DN20" s="14">
        <f>+IF(DN$8="",0,HLOOKUP(DN$8,#REF!,3,0))</f>
        <v>0</v>
      </c>
      <c r="DO20" s="245"/>
      <c r="DP20" s="156"/>
      <c r="DQ20" s="245"/>
      <c r="DR20" s="14">
        <f>+IF(DR$8="",0,HLOOKUP(DR$8,#REF!,3,0))</f>
        <v>0</v>
      </c>
      <c r="DS20" s="245"/>
      <c r="DT20" s="264"/>
      <c r="DU20" s="14" t="e">
        <f>+IF(DU$8="",0,HLOOKUP(DU$8,#REF!,3,0))</f>
        <v>#REF!</v>
      </c>
      <c r="DV20" s="14" t="e">
        <f>+IF(DV$8="",0,HLOOKUP(DV$8,#REF!,3,0))</f>
        <v>#REF!</v>
      </c>
      <c r="DW20" s="14" t="e">
        <f>+IF(DW$8="",0,HLOOKUP(DW$8,#REF!,3,0))</f>
        <v>#REF!</v>
      </c>
      <c r="DX20" s="14" t="e">
        <f>+IF(DX$8="",0,HLOOKUP(DX$8,#REF!,3,0))</f>
        <v>#REF!</v>
      </c>
      <c r="DY20" s="245"/>
      <c r="DZ20" s="14" t="e">
        <f>+IF(DZ$8="",0,HLOOKUP(DZ$8,#REF!,3,0))</f>
        <v>#REF!</v>
      </c>
      <c r="EA20" s="14" t="e">
        <f>+IF(EA$8="",0,HLOOKUP(EA$8,#REF!,3,0))</f>
        <v>#REF!</v>
      </c>
      <c r="EB20" s="14" t="e">
        <f>+IF(EB$8="",0,HLOOKUP(EB$8,#REF!,3,0))</f>
        <v>#REF!</v>
      </c>
      <c r="EC20" s="14" t="e">
        <f>+IF(EC$8="",0,HLOOKUP(EC$8,#REF!,3,0))</f>
        <v>#REF!</v>
      </c>
      <c r="ED20" s="14">
        <f>+IF(ED$8="",0,HLOOKUP(ED$8,#REF!,3,0))</f>
        <v>0</v>
      </c>
      <c r="EE20" s="245"/>
      <c r="EF20" s="14" t="e">
        <f>+IF(EF$8="",0,HLOOKUP(EF$8,#REF!,3,0))</f>
        <v>#REF!</v>
      </c>
      <c r="EG20" s="14" t="e">
        <f>+IF(EG$8="",0,HLOOKUP(EG$8,#REF!,3,0))</f>
        <v>#REF!</v>
      </c>
      <c r="EH20" s="14" t="e">
        <f>+IF(EH$8="",0,HLOOKUP(EH$8,#REF!,3,0))</f>
        <v>#REF!</v>
      </c>
      <c r="EI20" s="14" t="e">
        <f>+IF(EI$8="",0,HLOOKUP(EI$8,#REF!,3,0))</f>
        <v>#REF!</v>
      </c>
      <c r="EJ20" s="14" t="e">
        <f>+IF(EJ$8="",0,HLOOKUP(EJ$8,#REF!,3,0))</f>
        <v>#REF!</v>
      </c>
      <c r="EK20" s="14" t="e">
        <f>+IF(EK$8="",0,HLOOKUP(EK$8,#REF!,3,0))</f>
        <v>#REF!</v>
      </c>
      <c r="EL20" s="14" t="e">
        <f>+IF(EL$8="",0,HLOOKUP(EL$8,#REF!,3,0))</f>
        <v>#REF!</v>
      </c>
      <c r="EM20" s="14" t="e">
        <f>+IF(EM$8="",0,HLOOKUP(EM$8,#REF!,3,0))</f>
        <v>#REF!</v>
      </c>
      <c r="EN20" s="14" t="e">
        <f>+IF(EN$8="",0,HLOOKUP(EN$8,#REF!,3,0))</f>
        <v>#REF!</v>
      </c>
      <c r="EO20" s="14" t="e">
        <f>+IF(EO$8="",0,HLOOKUP(EO$8,#REF!,3,0))</f>
        <v>#REF!</v>
      </c>
      <c r="EP20" s="14" t="e">
        <f>+IF(EP$8="",0,HLOOKUP(EP$8,#REF!,3,0))</f>
        <v>#REF!</v>
      </c>
    </row>
    <row r="21" spans="2:146" ht="27.6" x14ac:dyDescent="0.25">
      <c r="B21" s="674"/>
      <c r="C21" s="46"/>
      <c r="D21" s="46"/>
      <c r="E21" s="46"/>
      <c r="F21" s="46"/>
      <c r="G21" s="46"/>
      <c r="H21" s="46"/>
      <c r="I21" s="46"/>
      <c r="J21" s="46"/>
      <c r="K21" s="46"/>
      <c r="L21" s="46"/>
      <c r="M21" s="46"/>
      <c r="N21" s="46"/>
      <c r="O21" s="68" t="s">
        <v>2253</v>
      </c>
      <c r="P21" s="334" t="s">
        <v>1808</v>
      </c>
      <c r="R21" s="1320"/>
      <c r="S21" s="834"/>
      <c r="T21" s="809" t="s">
        <v>504</v>
      </c>
      <c r="U21" s="774" t="str">
        <f t="shared" ref="U21:AF21" si="19">IF(AND((U$16)=0,ROUND(U$20,1)=0),"non concerné",IF(AND((U$16)=0,ROUND(U$20,1)&gt;0),"Il manque les ETP",IF(ROUND(U$20,1)&lt;0,"Charges négatives!",IF(AND((U$16)&gt;0,ROUND(U$20,1)=0),"Il manque les charges",IF(AND((U$16)&gt;0,U$20&gt;0),U$20/((U$16)))))))</f>
        <v>non concerné</v>
      </c>
      <c r="V21" s="53" t="str">
        <f t="shared" si="19"/>
        <v>non concerné</v>
      </c>
      <c r="W21" s="53" t="str">
        <f t="shared" si="19"/>
        <v>non concerné</v>
      </c>
      <c r="X21" s="53" t="str">
        <f t="shared" si="19"/>
        <v>non concerné</v>
      </c>
      <c r="Y21" s="53" t="str">
        <f t="shared" si="19"/>
        <v>non concerné</v>
      </c>
      <c r="Z21" s="53" t="str">
        <f t="shared" si="19"/>
        <v>non concerné</v>
      </c>
      <c r="AA21" s="53" t="str">
        <f t="shared" si="19"/>
        <v>non concerné</v>
      </c>
      <c r="AB21" s="53" t="str">
        <f t="shared" si="19"/>
        <v>non concerné</v>
      </c>
      <c r="AC21" s="53" t="str">
        <f t="shared" si="19"/>
        <v>non concerné</v>
      </c>
      <c r="AD21" s="53" t="str">
        <f t="shared" si="19"/>
        <v>non concerné</v>
      </c>
      <c r="AE21" s="53" t="e">
        <f t="shared" si="19"/>
        <v>#REF!</v>
      </c>
      <c r="AF21" s="53" t="e">
        <f t="shared" si="19"/>
        <v>#REF!</v>
      </c>
      <c r="AG21" s="156"/>
      <c r="AH21" s="53" t="e">
        <f t="shared" ref="AH21:BB21" si="20">IF(AND((AH$16)=0,ROUND(AH$20,1)=0),"non concerné",IF(AND((AH$16)=0,ROUND(AH$20,1)&gt;0),"Il manque les ETP",IF(ROUND(AH$20,1)&lt;0,"Charges négatives!",IF(AND((AH$16)&gt;0,ROUND(AH$20,1)=0),"Il manque les charges",IF(AND((AH$16)&gt;0,AH$20&gt;0),AH$20/((AH$16)))))))</f>
        <v>#REF!</v>
      </c>
      <c r="AI21" s="53" t="e">
        <f t="shared" si="20"/>
        <v>#REF!</v>
      </c>
      <c r="AJ21" s="53" t="e">
        <f t="shared" si="20"/>
        <v>#REF!</v>
      </c>
      <c r="AK21" s="53" t="e">
        <f t="shared" si="20"/>
        <v>#REF!</v>
      </c>
      <c r="AL21" s="53" t="e">
        <f t="shared" si="20"/>
        <v>#REF!</v>
      </c>
      <c r="AM21" s="53" t="e">
        <f t="shared" si="20"/>
        <v>#REF!</v>
      </c>
      <c r="AN21" s="53" t="e">
        <f t="shared" si="20"/>
        <v>#REF!</v>
      </c>
      <c r="AO21" s="53" t="e">
        <f t="shared" si="20"/>
        <v>#REF!</v>
      </c>
      <c r="AP21" s="53" t="e">
        <f t="shared" si="20"/>
        <v>#REF!</v>
      </c>
      <c r="AQ21" s="53" t="e">
        <f t="shared" si="20"/>
        <v>#REF!</v>
      </c>
      <c r="AR21" s="53" t="e">
        <f t="shared" si="20"/>
        <v>#REF!</v>
      </c>
      <c r="AS21" s="53" t="e">
        <f t="shared" si="20"/>
        <v>#REF!</v>
      </c>
      <c r="AT21" s="53" t="e">
        <f t="shared" si="20"/>
        <v>#REF!</v>
      </c>
      <c r="AU21" s="53" t="e">
        <f t="shared" si="20"/>
        <v>#REF!</v>
      </c>
      <c r="AV21" s="53" t="e">
        <f t="shared" si="20"/>
        <v>#REF!</v>
      </c>
      <c r="AW21" s="53" t="e">
        <f t="shared" si="20"/>
        <v>#REF!</v>
      </c>
      <c r="AX21" s="53" t="e">
        <f t="shared" si="20"/>
        <v>#REF!</v>
      </c>
      <c r="AY21" s="53" t="e">
        <f t="shared" si="20"/>
        <v>#REF!</v>
      </c>
      <c r="AZ21" s="53" t="e">
        <f t="shared" si="20"/>
        <v>#REF!</v>
      </c>
      <c r="BA21" s="53" t="e">
        <f t="shared" si="20"/>
        <v>#REF!</v>
      </c>
      <c r="BB21" s="53" t="e">
        <f t="shared" si="20"/>
        <v>#REF!</v>
      </c>
      <c r="BC21" s="156"/>
      <c r="BD21" s="156"/>
      <c r="BE21" s="245"/>
      <c r="BF21" s="53" t="str">
        <f>IF(AND((BF$16)=0,ROUND(BF$20,1)=0),"non concerné",IF(AND((BF$16)=0,ROUND(BF$20,1)&gt;0),"Il manque les ETP",IF(ROUND(BF$20,1)&lt;0,"Charges négatives!",IF(AND((BF$16)&gt;0,ROUND(BF$20,1)=0),"Il manque les charges",IF(AND((BF$16)&gt;0,BF$20&gt;0),BF$20/((BF$16)))))))</f>
        <v>non concerné</v>
      </c>
      <c r="BG21" s="245"/>
      <c r="BH21" s="53" t="str">
        <f>IF(AND((BH$16)=0,ROUND(BH$20,1)=0),"non concerné",IF(AND((BH$16)=0,ROUND(BH$20,1)&gt;0),"Il manque les ETP",IF(ROUND(BH$20,1)&lt;0,"Charges négatives!",IF(AND((BH$16)&gt;0,ROUND(BH$20,1)=0),"Il manque les charges",IF(AND((BH$16)&gt;0,BH$20&gt;0),BH$20/((BH$16)))))))</f>
        <v>non concerné</v>
      </c>
      <c r="BI21" s="245"/>
      <c r="BJ21" s="53" t="str">
        <f>IF(AND((BJ$16)=0,ROUND(BJ$20,1)=0),"non concerné",IF(AND((BJ$16)=0,ROUND(BJ$20,1)&gt;0),"Il manque les ETP",IF(ROUND(BJ$20,1)&lt;0,"Charges négatives!",IF(AND((BJ$16)&gt;0,ROUND(BJ$20,1)=0),"Il manque les charges",IF(AND((BJ$16)&gt;0,BJ$20&gt;0),BJ$20/((BJ$16)))))))</f>
        <v>non concerné</v>
      </c>
      <c r="BK21" s="245"/>
      <c r="BL21" s="53" t="str">
        <f>IF(AND((BL$16)=0,ROUND(BL$20,1)=0),"non concerné",IF(AND((BL$16)=0,ROUND(BL$20,1)&gt;0),"Il manque les ETP",IF(ROUND(BL$20,1)&lt;0,"Charges négatives!",IF(AND((BL$16)&gt;0,ROUND(BL$20,1)=0),"Il manque les charges",IF(AND((BL$16)&gt;0,BL$20&gt;0),BL$20/((BL$16)))))))</f>
        <v>non concerné</v>
      </c>
      <c r="BM21" s="245"/>
      <c r="BN21" s="53" t="str">
        <f>IF(AND((BN$16)=0,ROUND(BN$20,1)=0),"non concerné",IF(AND((BN$16)=0,ROUND(BN$20,1)&gt;0),"Il manque les ETP",IF(ROUND(BN$20,1)&lt;0,"Charges négatives!",IF(AND((BN$16)&gt;0,ROUND(BN$20,1)=0),"Il manque les charges",IF(AND((BN$16)&gt;0,BN$20&gt;0),BN$20/((BN$16)))))))</f>
        <v>non concerné</v>
      </c>
      <c r="BO21" s="245"/>
      <c r="BP21" s="53" t="str">
        <f>IF(AND((BP$16)=0,ROUND(BP$20,1)=0),"non concerné",IF(AND((BP$16)=0,ROUND(BP$20,1)&gt;0),"Il manque les ETP",IF(ROUND(BP$20,1)&lt;0,"Charges négatives!",IF(AND((BP$16)&gt;0,ROUND(BP$20,1)=0),"Il manque les charges",IF(AND((BP$16)&gt;0,BP$20&gt;0),BP$20/((BP$16)))))))</f>
        <v>non concerné</v>
      </c>
      <c r="BQ21" s="245"/>
      <c r="BR21" s="53" t="str">
        <f>IF(AND((BR$16)=0,ROUND(BR$20,1)=0),"non concerné",IF(AND((BR$16)=0,ROUND(BR$20,1)&gt;0),"Il manque les ETP",IF(ROUND(BR$20,1)&lt;0,"Charges négatives!",IF(AND((BR$16)&gt;0,ROUND(BR$20,1)=0),"Il manque les charges",IF(AND((BR$16)&gt;0,BR$20&gt;0),BR$20/((BR$16)))))))</f>
        <v>non concerné</v>
      </c>
      <c r="BS21" s="245"/>
      <c r="BT21" s="53" t="str">
        <f>IF(AND((BT$16)=0,ROUND(BT$20,1)=0),"non concerné",IF(AND((BT$16)=0,ROUND(BT$20,1)&gt;0),"Il manque les ETP",IF(ROUND(BT$20,1)&lt;0,"Charges négatives!",IF(AND((BT$16)&gt;0,ROUND(BT$20,1)=0),"Il manque les charges",IF(AND((BT$16)&gt;0,BT$20&gt;0),BT$20/((BT$16)))))))</f>
        <v>non concerné</v>
      </c>
      <c r="BU21" s="245"/>
      <c r="BV21" s="53" t="e">
        <f>IF(AND((BV$16)=0,ROUND(BV$20,1)=0),"non concerné",IF(AND((BV$16)=0,ROUND(BV$20,1)&gt;0),"Il manque les ETP",IF(ROUND(BV$20,1)&lt;0,"Charges négatives!",IF(AND((BV$16)&gt;0,ROUND(BV$20,1)=0),"Il manque les charges",IF(AND((BV$16)&gt;0,BV$20&gt;0),BV$20/((BV$16)))))))</f>
        <v>#REF!</v>
      </c>
      <c r="BW21" s="245"/>
      <c r="BX21" s="53" t="str">
        <f>IF(AND((BX$16)=0,ROUND(BX$20,1)=0),"non concerné",IF(AND((BX$16)=0,ROUND(BX$20,1)&gt;0),"Il manque les ETP",IF(ROUND(BX$20,1)&lt;0,"Charges négatives!",IF(AND((BX$16)&gt;0,ROUND(BX$20,1)=0),"Il manque les charges",IF(AND((BX$16)&gt;0,BX$20&gt;0),BX$20/((BX$16)))))))</f>
        <v>non concerné</v>
      </c>
      <c r="BY21" s="245"/>
      <c r="BZ21" s="53" t="e">
        <f>IF(AND((BZ$16)=0,ROUND(BZ$20,1)=0),"non concerné",IF(AND((BZ$16)=0,ROUND(BZ$20,1)&gt;0),"Il manque les ETP",IF(ROUND(BZ$20,1)&lt;0,"Charges négatives!",IF(AND((BZ$16)&gt;0,ROUND(BZ$20,1)=0),"Il manque les charges",IF(AND((BZ$16)&gt;0,BZ$20&gt;0),BZ$20/((BZ$16)))))))</f>
        <v>#REF!</v>
      </c>
      <c r="CA21" s="245"/>
      <c r="CB21" s="53" t="str">
        <f>IF(AND((CB$16)=0,ROUND(CB$20,1)=0),"non concerné",IF(AND((CB$16)=0,ROUND(CB$20,1)&gt;0),"Il manque les ETP",IF(ROUND(CB$20,1)&lt;0,"Charges négatives!",IF(AND((CB$16)&gt;0,ROUND(CB$20,1)=0),"Il manque les charges",IF(AND((CB$16)&gt;0,CB$20&gt;0),CB$20/((CB$16)))))))</f>
        <v>non concerné</v>
      </c>
      <c r="CC21" s="245"/>
      <c r="CD21" s="53" t="str">
        <f>IF(AND((CD$16)=0,ROUND(CD$20,1)=0),"non concerné",IF(AND((CD$16)=0,ROUND(CD$20,1)&gt;0),"Il manque les ETP",IF(ROUND(CD$20,1)&lt;0,"Charges négatives!",IF(AND((CD$16)&gt;0,ROUND(CD$20,1)=0),"Il manque les charges",IF(AND((CD$16)&gt;0,CD$20&gt;0),CD$20/((CD$16)))))))</f>
        <v>non concerné</v>
      </c>
      <c r="CE21" s="245"/>
      <c r="CF21" s="156"/>
      <c r="CG21" s="53" t="e">
        <f t="shared" ref="CG21:CH21" si="21">IF(AND((CG$16)=0,ROUND(CG$20,1)=0),"non concerné",IF(AND((CG$16)=0,ROUND(CG$20,1)&gt;0),"Il manque les ETP",IF(ROUND(CG$20,1)&lt;0,"Charges négatives!",IF(AND((CG$16)&gt;0,ROUND(CG$20,1)=0),"Il manque les charges",IF(AND((CG$16)&gt;0,CG$20&gt;0),CG$20/((CG$16)))))))</f>
        <v>#REF!</v>
      </c>
      <c r="CH21" s="53" t="e">
        <f t="shared" si="21"/>
        <v>#REF!</v>
      </c>
      <c r="CI21" s="156"/>
      <c r="CJ21" s="53" t="e">
        <f t="shared" ref="CJ21:CK21" si="22">IF(AND((CJ$16)=0,ROUND(CJ$20,1)=0),"non concerné",IF(AND((CJ$16)=0,ROUND(CJ$20,1)&gt;0),"Il manque les ETP",IF(ROUND(CJ$20,1)&lt;0,"Charges négatives!",IF(AND((CJ$16)&gt;0,ROUND(CJ$20,1)=0),"Il manque les charges",IF(AND((CJ$16)&gt;0,CJ$20&gt;0),CJ$20/((CJ$16)))))))</f>
        <v>#REF!</v>
      </c>
      <c r="CK21" s="53" t="e">
        <f t="shared" si="22"/>
        <v>#REF!</v>
      </c>
      <c r="CL21" s="156"/>
      <c r="CM21" s="245"/>
      <c r="CN21" s="53" t="str">
        <f>IF(AND((CN$16)=0,ROUND(CN$20,1)=0),"non concerné",IF(AND((CN$16)=0,ROUND(CN$20,1)&gt;0),"Il manque les ETP",IF(ROUND(CN$20,1)&lt;0,"Charges négatives!",IF(AND((CN$16)&gt;0,ROUND(CN$20,1)=0),"Il manque les charges",IF(AND((CN$16)&gt;0,CN$20&gt;0),CN$20/((CN$16)))))))</f>
        <v>non concerné</v>
      </c>
      <c r="CO21" s="245"/>
      <c r="CP21" s="53" t="str">
        <f>IF(AND((CP$16)=0,ROUND(CP$20,1)=0),"non concerné",IF(AND((CP$16)=0,ROUND(CP$20,1)&gt;0),"Il manque les ETP",IF(ROUND(CP$20,1)&lt;0,"Charges négatives!",IF(AND((CP$16)&gt;0,ROUND(CP$20,1)=0),"Il manque les charges",IF(AND((CP$16)&gt;0,CP$20&gt;0),CP$20/((CP$16)))))))</f>
        <v>non concerné</v>
      </c>
      <c r="CQ21" s="245"/>
      <c r="CR21" s="53" t="str">
        <f>IF(AND((CR$16)=0,ROUND(CR$20,1)=0),"non concerné",IF(AND((CR$16)=0,ROUND(CR$20,1)&gt;0),"Il manque les ETP",IF(ROUND(CR$20,1)&lt;0,"Charges négatives!",IF(AND((CR$16)&gt;0,ROUND(CR$20,1)=0),"Il manque les charges",IF(AND((CR$16)&gt;0,CR$20&gt;0),CR$20/((CR$16)))))))</f>
        <v>non concerné</v>
      </c>
      <c r="CS21" s="245"/>
      <c r="CT21" s="53" t="str">
        <f>IF(AND((CT$16)=0,ROUND(CT$20,1)=0),"non concerné",IF(AND((CT$16)=0,ROUND(CT$20,1)&gt;0),"Il manque les ETP",IF(ROUND(CT$20,1)&lt;0,"Charges négatives!",IF(AND((CT$16)&gt;0,ROUND(CT$20,1)=0),"Il manque les charges",IF(AND((CT$16)&gt;0,CT$20&gt;0),CT$20/((CT$16)))))))</f>
        <v>non concerné</v>
      </c>
      <c r="CU21" s="245"/>
      <c r="CV21" s="53" t="str">
        <f>IF(AND((CV$16)=0,ROUND(CV$20,1)=0),"non concerné",IF(AND((CV$16)=0,ROUND(CV$20,1)&gt;0),"Il manque les ETP",IF(ROUND(CV$20,1)&lt;0,"Charges négatives!",IF(AND((CV$16)&gt;0,ROUND(CV$20,1)=0),"Il manque les charges",IF(AND((CV$16)&gt;0,CV$20&gt;0),CV$20/((CV$16)))))))</f>
        <v>non concerné</v>
      </c>
      <c r="CW21" s="310"/>
      <c r="CX21" s="310"/>
      <c r="CY21" s="53" t="str">
        <f>IF(AND((CY$16)=0,ROUND(CY$20,1)=0),"non concerné",IF(AND((CY$16)=0,ROUND(CY$20,1)&gt;0),"Il manque les ETP",IF(ROUND(CY$20,1)&lt;0,"Charges négatives!",IF(AND((CY$16)&gt;0,ROUND(CY$20,1)=0),"Il manque les charges",IF(AND((CY$16)&gt;0,CY$20&gt;0),CY$20/((CY$16)))))))</f>
        <v>non concerné</v>
      </c>
      <c r="CZ21" s="310"/>
      <c r="DA21" s="53" t="str">
        <f t="shared" ref="DA21:DC21" si="23">IF(AND((DA$16)=0,ROUND(DA$20,1)=0),"non concerné",IF(AND((DA$16)=0,ROUND(DA$20,1)&gt;0),"Il manque les ETP",IF(ROUND(DA$20,1)&lt;0,"Charges négatives!",IF(AND((DA$16)&gt;0,ROUND(DA$20,1)=0),"Il manque les charges",IF(AND((DA$16)&gt;0,DA$20&gt;0),DA$20/((DA$16)))))))</f>
        <v>non concerné</v>
      </c>
      <c r="DB21" s="53" t="str">
        <f t="shared" si="23"/>
        <v>non concerné</v>
      </c>
      <c r="DC21" s="53" t="str">
        <f t="shared" si="23"/>
        <v>non concerné</v>
      </c>
      <c r="DD21" s="66"/>
      <c r="DE21" s="245"/>
      <c r="DF21" s="53" t="str">
        <f>IF(AND((DF$16)=0,ROUND(DF$20,1)=0),"non concerné",IF(AND((DF$16)=0,ROUND(DF$20,1)&gt;0),"Il manque les ETP",IF(ROUND(DF$20,1)&lt;0,"Charges négatives!",IF(AND((DF$16)&gt;0,ROUND(DF$20,1)=0),"Il manque les charges",IF(AND((DF$16)&gt;0,DF$20&gt;0),DF$20/((DF$16)))))))</f>
        <v>non concerné</v>
      </c>
      <c r="DG21" s="245"/>
      <c r="DH21" s="53" t="str">
        <f>IF(AND((DH$16)=0,ROUND(DH$20,1)=0),"non concerné",IF(AND((DH$16)=0,ROUND(DH$20,1)&gt;0),"Il manque les ETP",IF(ROUND(DH$20,1)&lt;0,"Charges négatives!",IF(AND((DH$16)&gt;0,ROUND(DH$20,1)=0),"Il manque les charges",IF(AND((DH$16)&gt;0,DH$20&gt;0),DH$20/((DH$16)))))))</f>
        <v>non concerné</v>
      </c>
      <c r="DI21" s="245"/>
      <c r="DJ21" s="53" t="str">
        <f t="shared" ref="DJ21:DL21" si="24">IF(AND((DJ$16)=0,ROUND(DJ$20,1)=0),"non concerné",IF(AND((DJ$16)=0,ROUND(DJ$20,1)&gt;0),"Il manque les ETP",IF(ROUND(DJ$20,1)&lt;0,"Charges négatives!",IF(AND((DJ$16)&gt;0,ROUND(DJ$20,1)=0),"Il manque les charges",IF(AND((DJ$16)&gt;0,DJ$20&gt;0),DJ$20/((DJ$16)))))))</f>
        <v>non concerné</v>
      </c>
      <c r="DK21" s="245"/>
      <c r="DL21" s="53" t="str">
        <f t="shared" si="24"/>
        <v>non concerné</v>
      </c>
      <c r="DM21" s="245"/>
      <c r="DN21" s="53" t="str">
        <f>IF(AND((DN$16)=0,ROUND(DN$20,1)=0),"non concerné",IF(AND((DN$16)=0,ROUND(DN$20,1)&gt;0),"Il manque les ETP",IF(ROUND(DN$20,1)&lt;0,"Charges négatives!",IF(AND((DN$16)&gt;0,ROUND(DN$20,1)=0),"Il manque les charges",IF(AND((DN$16)&gt;0,DN$20&gt;0),DN$20/((DN$16)))))))</f>
        <v>non concerné</v>
      </c>
      <c r="DO21" s="245"/>
      <c r="DP21" s="156"/>
      <c r="DQ21" s="245"/>
      <c r="DR21" s="53" t="str">
        <f>IF(AND((DR$16)=0,ROUND(DR$20,1)=0),"non concerné",IF(AND((DR$16)=0,ROUND(DR$20,1)&gt;0),"Il manque les ETP",IF(ROUND(DR$20,1)&lt;0,"Charges négatives!",IF(AND((DR$16)&gt;0,ROUND(DR$20,1)=0),"Il manque les charges",IF(AND((DR$16)&gt;0,DR$20&gt;0),DR$20/((DR$16)))))))</f>
        <v>non concerné</v>
      </c>
      <c r="DS21" s="245"/>
      <c r="DT21" s="310"/>
      <c r="DU21" s="53" t="e">
        <f t="shared" ref="DU21:DX21" si="25">IF(AND((DU$16)=0,ROUND(DU$20,1)=0),"non concerné",IF(AND((DU$16)=0,ROUND(DU$20,1)&gt;0),"Il manque les ETP",IF(ROUND(DU$20,1)&lt;0,"Charges négatives!",IF(AND((DU$16)&gt;0,ROUND(DU$20,1)=0),"Il manque les charges",IF(AND((DU$16)&gt;0,DU$20&gt;0),DU$20/((DU$16)))))))</f>
        <v>#REF!</v>
      </c>
      <c r="DV21" s="53" t="e">
        <f t="shared" si="25"/>
        <v>#REF!</v>
      </c>
      <c r="DW21" s="53" t="e">
        <f t="shared" si="25"/>
        <v>#REF!</v>
      </c>
      <c r="DX21" s="53" t="e">
        <f t="shared" si="25"/>
        <v>#REF!</v>
      </c>
      <c r="DY21" s="245"/>
      <c r="DZ21" s="53" t="e">
        <f t="shared" ref="DZ21:ED21" si="26">IF(AND((DZ$16)=0,ROUND(DZ$20,1)=0),"non concerné",IF(AND((DZ$16)=0,ROUND(DZ$20,1)&gt;0),"Il manque les ETP",IF(ROUND(DZ$20,1)&lt;0,"Charges négatives!",IF(AND((DZ$16)&gt;0,ROUND(DZ$20,1)=0),"Il manque les charges",IF(AND((DZ$16)&gt;0,DZ$20&gt;0),DZ$20/((DZ$16)))))))</f>
        <v>#REF!</v>
      </c>
      <c r="EA21" s="53" t="e">
        <f t="shared" si="26"/>
        <v>#REF!</v>
      </c>
      <c r="EB21" s="53" t="e">
        <f t="shared" si="26"/>
        <v>#REF!</v>
      </c>
      <c r="EC21" s="53" t="e">
        <f t="shared" si="26"/>
        <v>#REF!</v>
      </c>
      <c r="ED21" s="53" t="str">
        <f t="shared" si="26"/>
        <v>non concerné</v>
      </c>
      <c r="EE21" s="245"/>
      <c r="EF21" s="53" t="e">
        <f t="shared" ref="EF21:EP21" si="27">IF(AND((EF$16)=0,ROUND(EF$20,1)=0),"non concerné",IF(AND((EF$16)=0,ROUND(EF$20,1)&gt;0),"Il manque les ETP",IF(ROUND(EF$20,1)&lt;0,"Charges négatives!",IF(AND((EF$16)&gt;0,ROUND(EF$20,1)=0),"Il manque les charges",IF(AND((EF$16)&gt;0,EF$20&gt;0),EF$20/((EF$16)))))))</f>
        <v>#REF!</v>
      </c>
      <c r="EG21" s="53" t="e">
        <f t="shared" si="27"/>
        <v>#REF!</v>
      </c>
      <c r="EH21" s="53" t="e">
        <f t="shared" si="27"/>
        <v>#REF!</v>
      </c>
      <c r="EI21" s="53" t="e">
        <f t="shared" si="27"/>
        <v>#REF!</v>
      </c>
      <c r="EJ21" s="53" t="e">
        <f t="shared" si="27"/>
        <v>#REF!</v>
      </c>
      <c r="EK21" s="53" t="e">
        <f t="shared" si="27"/>
        <v>#REF!</v>
      </c>
      <c r="EL21" s="53" t="e">
        <f t="shared" si="27"/>
        <v>#REF!</v>
      </c>
      <c r="EM21" s="53" t="e">
        <f t="shared" si="27"/>
        <v>#REF!</v>
      </c>
      <c r="EN21" s="53" t="e">
        <f t="shared" si="27"/>
        <v>#REF!</v>
      </c>
      <c r="EO21" s="53" t="e">
        <f t="shared" si="27"/>
        <v>#REF!</v>
      </c>
      <c r="EP21" s="53" t="e">
        <f t="shared" si="27"/>
        <v>#REF!</v>
      </c>
    </row>
    <row r="22" spans="2:146" x14ac:dyDescent="0.25">
      <c r="B22" s="674"/>
      <c r="C22" s="46"/>
      <c r="D22" s="46"/>
      <c r="E22" s="46"/>
      <c r="F22" s="46"/>
      <c r="G22" s="46"/>
      <c r="H22" s="46"/>
      <c r="I22" s="46"/>
      <c r="J22" s="46"/>
      <c r="K22" s="46"/>
      <c r="L22" s="46"/>
      <c r="M22" s="46"/>
      <c r="N22" s="46"/>
      <c r="P22" s="334"/>
      <c r="R22" s="318"/>
      <c r="S22" s="318"/>
      <c r="T22" s="318"/>
      <c r="U22" s="318"/>
      <c r="BE22" s="245"/>
      <c r="BG22" s="245"/>
      <c r="BI22" s="245"/>
      <c r="BK22" s="245"/>
      <c r="BM22" s="245"/>
      <c r="BO22" s="245"/>
      <c r="BQ22" s="245"/>
      <c r="BS22" s="245"/>
      <c r="BU22" s="245"/>
      <c r="BW22" s="245"/>
      <c r="BY22" s="245"/>
      <c r="CA22" s="245"/>
      <c r="CC22" s="245"/>
      <c r="CE22" s="245"/>
      <c r="CM22" s="245"/>
      <c r="CO22" s="245"/>
      <c r="CQ22" s="245"/>
      <c r="CS22" s="245"/>
      <c r="CU22" s="245"/>
      <c r="DE22" s="245"/>
      <c r="DG22" s="245"/>
      <c r="DI22" s="245"/>
      <c r="DK22" s="245"/>
      <c r="DM22" s="245"/>
      <c r="DO22" s="245"/>
      <c r="DQ22" s="245"/>
      <c r="DS22" s="245"/>
      <c r="DY22" s="245"/>
      <c r="EE22" s="245"/>
    </row>
    <row r="23" spans="2:146" ht="14.1" customHeight="1" x14ac:dyDescent="0.25">
      <c r="B23" s="674"/>
      <c r="C23" s="46"/>
      <c r="D23" s="46"/>
      <c r="E23" s="46"/>
      <c r="F23" s="46"/>
      <c r="G23" s="46"/>
      <c r="H23" s="46"/>
      <c r="I23" s="46"/>
      <c r="J23" s="46"/>
      <c r="K23" s="46"/>
      <c r="L23" s="46"/>
      <c r="M23" s="46"/>
      <c r="N23" s="46"/>
      <c r="O23" s="617" t="s">
        <v>1638</v>
      </c>
      <c r="P23" s="334" t="s">
        <v>1634</v>
      </c>
      <c r="R23" s="1321" t="s">
        <v>1960</v>
      </c>
      <c r="S23" s="1237" t="s">
        <v>2637</v>
      </c>
      <c r="T23" s="447" t="s">
        <v>1624</v>
      </c>
      <c r="U23" s="919">
        <f t="shared" ref="U23:U25" si="28">SUM(V23:EP23)</f>
        <v>0</v>
      </c>
      <c r="V23" s="37"/>
      <c r="W23" s="37"/>
      <c r="X23" s="37"/>
      <c r="Y23" s="37"/>
      <c r="Z23" s="37"/>
      <c r="AA23" s="37"/>
      <c r="AB23" s="37"/>
      <c r="AC23" s="37"/>
      <c r="AD23" s="37"/>
      <c r="AE23" s="37"/>
      <c r="AF23" s="37"/>
      <c r="AG23" s="156"/>
      <c r="AH23" s="37"/>
      <c r="AI23" s="37"/>
      <c r="AJ23" s="37"/>
      <c r="AK23" s="37"/>
      <c r="AL23" s="37"/>
      <c r="AM23" s="37"/>
      <c r="AN23" s="37"/>
      <c r="AO23" s="37"/>
      <c r="AP23" s="37"/>
      <c r="AQ23" s="37"/>
      <c r="AR23" s="37"/>
      <c r="AS23" s="37"/>
      <c r="AT23" s="37"/>
      <c r="AU23" s="37"/>
      <c r="AV23" s="37"/>
      <c r="AW23" s="37"/>
      <c r="AX23" s="37"/>
      <c r="AY23" s="37"/>
      <c r="AZ23" s="37"/>
      <c r="BA23" s="37"/>
      <c r="BB23" s="37"/>
      <c r="BC23" s="156"/>
      <c r="BD23" s="156"/>
      <c r="BE23" s="245"/>
      <c r="BF23" s="37"/>
      <c r="BG23" s="245"/>
      <c r="BH23" s="37"/>
      <c r="BI23" s="245"/>
      <c r="BJ23" s="37"/>
      <c r="BK23" s="245"/>
      <c r="BL23" s="37"/>
      <c r="BM23" s="245"/>
      <c r="BN23" s="37"/>
      <c r="BO23" s="245"/>
      <c r="BP23" s="37"/>
      <c r="BQ23" s="245"/>
      <c r="BR23" s="37"/>
      <c r="BS23" s="245"/>
      <c r="BT23" s="37"/>
      <c r="BU23" s="245"/>
      <c r="BV23" s="37"/>
      <c r="BW23" s="245"/>
      <c r="BX23" s="37"/>
      <c r="BY23" s="245"/>
      <c r="BZ23" s="37"/>
      <c r="CA23" s="245"/>
      <c r="CB23" s="37"/>
      <c r="CC23" s="245"/>
      <c r="CD23" s="37"/>
      <c r="CE23" s="245"/>
      <c r="CF23" s="156"/>
      <c r="CG23" s="37"/>
      <c r="CH23" s="37"/>
      <c r="CI23" s="156"/>
      <c r="CJ23" s="37"/>
      <c r="CK23" s="37"/>
      <c r="CL23" s="156"/>
      <c r="CM23" s="245"/>
      <c r="CN23" s="37"/>
      <c r="CO23" s="245"/>
      <c r="CP23" s="37"/>
      <c r="CQ23" s="245"/>
      <c r="CR23" s="37"/>
      <c r="CS23" s="245"/>
      <c r="CT23" s="37"/>
      <c r="CU23" s="245"/>
      <c r="CV23" s="37"/>
      <c r="CW23" s="156"/>
      <c r="CX23" s="156"/>
      <c r="CY23" s="37"/>
      <c r="CZ23" s="156"/>
      <c r="DA23" s="37"/>
      <c r="DB23" s="37"/>
      <c r="DC23" s="37"/>
      <c r="DD23" s="66"/>
      <c r="DE23" s="245"/>
      <c r="DF23" s="37"/>
      <c r="DG23" s="245"/>
      <c r="DH23" s="37"/>
      <c r="DI23" s="245"/>
      <c r="DJ23" s="37"/>
      <c r="DK23" s="245"/>
      <c r="DL23" s="156"/>
      <c r="DM23" s="245"/>
      <c r="DN23" s="156"/>
      <c r="DO23" s="245"/>
      <c r="DP23" s="37"/>
      <c r="DQ23" s="245"/>
      <c r="DR23" s="37"/>
      <c r="DS23" s="245"/>
      <c r="DT23" s="156"/>
      <c r="DU23" s="37"/>
      <c r="DV23" s="37"/>
      <c r="DW23" s="37"/>
      <c r="DX23" s="37"/>
      <c r="DY23" s="245"/>
      <c r="DZ23" s="37"/>
      <c r="EA23" s="37"/>
      <c r="EB23" s="37"/>
      <c r="EC23" s="37"/>
      <c r="ED23" s="37"/>
      <c r="EE23" s="245"/>
      <c r="EF23" s="37"/>
      <c r="EG23" s="37"/>
      <c r="EH23" s="37"/>
      <c r="EI23" s="37"/>
      <c r="EJ23" s="37"/>
      <c r="EK23" s="37"/>
      <c r="EL23" s="37"/>
      <c r="EM23" s="37"/>
      <c r="EN23" s="37"/>
      <c r="EO23" s="37"/>
      <c r="EP23" s="37"/>
    </row>
    <row r="24" spans="2:146" ht="18.600000000000001" customHeight="1" x14ac:dyDescent="0.25">
      <c r="B24" s="674"/>
      <c r="C24" s="46"/>
      <c r="D24" s="46"/>
      <c r="E24" s="46"/>
      <c r="F24" s="46"/>
      <c r="G24" s="46"/>
      <c r="H24" s="46"/>
      <c r="I24" s="46"/>
      <c r="J24" s="46"/>
      <c r="K24" s="46"/>
      <c r="L24" s="46"/>
      <c r="M24" s="46"/>
      <c r="N24" s="46"/>
      <c r="O24" s="617" t="s">
        <v>326</v>
      </c>
      <c r="P24" s="334" t="s">
        <v>2149</v>
      </c>
      <c r="R24" s="1322"/>
      <c r="S24" s="1104"/>
      <c r="T24" s="870" t="s">
        <v>1771</v>
      </c>
      <c r="U24" s="545">
        <f t="shared" si="28"/>
        <v>0</v>
      </c>
      <c r="V24" s="22">
        <f t="shared" ref="V24:AF24" si="29">SUM(V23:V23)</f>
        <v>0</v>
      </c>
      <c r="W24" s="22">
        <f t="shared" si="29"/>
        <v>0</v>
      </c>
      <c r="X24" s="22">
        <f t="shared" si="29"/>
        <v>0</v>
      </c>
      <c r="Y24" s="22">
        <f t="shared" si="29"/>
        <v>0</v>
      </c>
      <c r="Z24" s="22">
        <f t="shared" si="29"/>
        <v>0</v>
      </c>
      <c r="AA24" s="22">
        <f t="shared" si="29"/>
        <v>0</v>
      </c>
      <c r="AB24" s="22">
        <f t="shared" si="29"/>
        <v>0</v>
      </c>
      <c r="AC24" s="22">
        <f t="shared" si="29"/>
        <v>0</v>
      </c>
      <c r="AD24" s="22">
        <f t="shared" si="29"/>
        <v>0</v>
      </c>
      <c r="AE24" s="22">
        <f t="shared" si="29"/>
        <v>0</v>
      </c>
      <c r="AF24" s="22">
        <f t="shared" si="29"/>
        <v>0</v>
      </c>
      <c r="AG24" s="156"/>
      <c r="AH24" s="22">
        <f t="shared" ref="AH24:BB24" si="30">SUM(AH23:AH23)</f>
        <v>0</v>
      </c>
      <c r="AI24" s="22">
        <f t="shared" si="30"/>
        <v>0</v>
      </c>
      <c r="AJ24" s="22">
        <f t="shared" si="30"/>
        <v>0</v>
      </c>
      <c r="AK24" s="22">
        <f t="shared" si="30"/>
        <v>0</v>
      </c>
      <c r="AL24" s="22">
        <f t="shared" si="30"/>
        <v>0</v>
      </c>
      <c r="AM24" s="22">
        <f t="shared" si="30"/>
        <v>0</v>
      </c>
      <c r="AN24" s="22">
        <f t="shared" si="30"/>
        <v>0</v>
      </c>
      <c r="AO24" s="22">
        <f t="shared" si="30"/>
        <v>0</v>
      </c>
      <c r="AP24" s="22">
        <f t="shared" si="30"/>
        <v>0</v>
      </c>
      <c r="AQ24" s="22">
        <f t="shared" si="30"/>
        <v>0</v>
      </c>
      <c r="AR24" s="22">
        <f t="shared" si="30"/>
        <v>0</v>
      </c>
      <c r="AS24" s="22">
        <f t="shared" si="30"/>
        <v>0</v>
      </c>
      <c r="AT24" s="22">
        <f t="shared" si="30"/>
        <v>0</v>
      </c>
      <c r="AU24" s="22">
        <f t="shared" si="30"/>
        <v>0</v>
      </c>
      <c r="AV24" s="22">
        <f t="shared" si="30"/>
        <v>0</v>
      </c>
      <c r="AW24" s="22">
        <f t="shared" si="30"/>
        <v>0</v>
      </c>
      <c r="AX24" s="22">
        <f t="shared" si="30"/>
        <v>0</v>
      </c>
      <c r="AY24" s="22">
        <f t="shared" si="30"/>
        <v>0</v>
      </c>
      <c r="AZ24" s="22">
        <f t="shared" si="30"/>
        <v>0</v>
      </c>
      <c r="BA24" s="22">
        <f t="shared" si="30"/>
        <v>0</v>
      </c>
      <c r="BB24" s="22">
        <f t="shared" si="30"/>
        <v>0</v>
      </c>
      <c r="BC24" s="156"/>
      <c r="BD24" s="156"/>
      <c r="BE24" s="245"/>
      <c r="BF24" s="22">
        <f>SUM(BF23:BF23)</f>
        <v>0</v>
      </c>
      <c r="BG24" s="245"/>
      <c r="BH24" s="22">
        <f>SUM(BH23:BH23)</f>
        <v>0</v>
      </c>
      <c r="BI24" s="245"/>
      <c r="BJ24" s="22">
        <f>SUM(BJ23:BJ23)</f>
        <v>0</v>
      </c>
      <c r="BK24" s="245"/>
      <c r="BL24" s="22">
        <f>SUM(BL23:BL23)</f>
        <v>0</v>
      </c>
      <c r="BM24" s="245"/>
      <c r="BN24" s="22">
        <f>SUM(BN23:BN23)</f>
        <v>0</v>
      </c>
      <c r="BO24" s="245"/>
      <c r="BP24" s="22">
        <f>SUM(BP23:BP23)</f>
        <v>0</v>
      </c>
      <c r="BQ24" s="245"/>
      <c r="BR24" s="22">
        <f>SUM(BR23:BR23)</f>
        <v>0</v>
      </c>
      <c r="BS24" s="245"/>
      <c r="BT24" s="22">
        <f>SUM(BT23:BT23)</f>
        <v>0</v>
      </c>
      <c r="BU24" s="245"/>
      <c r="BV24" s="22">
        <f>SUM(BV23:BV23)</f>
        <v>0</v>
      </c>
      <c r="BW24" s="245"/>
      <c r="BX24" s="22">
        <f>SUM(BX23:BX23)</f>
        <v>0</v>
      </c>
      <c r="BY24" s="245"/>
      <c r="BZ24" s="22">
        <f>SUM(BZ23:BZ23)</f>
        <v>0</v>
      </c>
      <c r="CA24" s="245"/>
      <c r="CB24" s="22">
        <f>SUM(CB23:CB23)</f>
        <v>0</v>
      </c>
      <c r="CC24" s="245"/>
      <c r="CD24" s="22">
        <f>SUM(CD23:CD23)</f>
        <v>0</v>
      </c>
      <c r="CE24" s="245"/>
      <c r="CF24" s="156"/>
      <c r="CG24" s="22">
        <f t="shared" ref="CG24:CH24" si="31">SUM(CG23:CG23)</f>
        <v>0</v>
      </c>
      <c r="CH24" s="22">
        <f t="shared" si="31"/>
        <v>0</v>
      </c>
      <c r="CI24" s="156"/>
      <c r="CJ24" s="22">
        <f t="shared" ref="CJ24:CK24" si="32">SUM(CJ23:CJ23)</f>
        <v>0</v>
      </c>
      <c r="CK24" s="22">
        <f t="shared" si="32"/>
        <v>0</v>
      </c>
      <c r="CL24" s="156"/>
      <c r="CM24" s="245"/>
      <c r="CN24" s="22">
        <f>SUM(CN23:CN23)</f>
        <v>0</v>
      </c>
      <c r="CO24" s="245"/>
      <c r="CP24" s="22">
        <f>SUM(CP23:CP23)</f>
        <v>0</v>
      </c>
      <c r="CQ24" s="245"/>
      <c r="CR24" s="22">
        <f>SUM(CR23:CR23)</f>
        <v>0</v>
      </c>
      <c r="CS24" s="245"/>
      <c r="CT24" s="22">
        <f>SUM(CT23:CT23)</f>
        <v>0</v>
      </c>
      <c r="CU24" s="245"/>
      <c r="CV24" s="22">
        <f>SUM(CV23:CV23)</f>
        <v>0</v>
      </c>
      <c r="CW24" s="311"/>
      <c r="CX24" s="311"/>
      <c r="CY24" s="22">
        <f>SUM(CY23:CY23)</f>
        <v>0</v>
      </c>
      <c r="CZ24" s="311"/>
      <c r="DA24" s="22">
        <f t="shared" ref="DA24:DC24" si="33">SUM(DA23:DA23)</f>
        <v>0</v>
      </c>
      <c r="DB24" s="22">
        <f t="shared" si="33"/>
        <v>0</v>
      </c>
      <c r="DC24" s="22">
        <f t="shared" si="33"/>
        <v>0</v>
      </c>
      <c r="DD24" s="66"/>
      <c r="DE24" s="245"/>
      <c r="DF24" s="22">
        <f>SUM(DF23:DF23)</f>
        <v>0</v>
      </c>
      <c r="DG24" s="245"/>
      <c r="DH24" s="22">
        <f>SUM(DH23:DH23)</f>
        <v>0</v>
      </c>
      <c r="DI24" s="245"/>
      <c r="DJ24" s="22">
        <f>SUM(DJ23:DJ23)</f>
        <v>0</v>
      </c>
      <c r="DK24" s="245"/>
      <c r="DL24" s="156"/>
      <c r="DM24" s="245"/>
      <c r="DN24" s="156"/>
      <c r="DO24" s="245"/>
      <c r="DP24" s="22">
        <f>SUM(DP23:DP23)</f>
        <v>0</v>
      </c>
      <c r="DQ24" s="245"/>
      <c r="DR24" s="22">
        <f>SUM(DR23:DR23)</f>
        <v>0</v>
      </c>
      <c r="DS24" s="245"/>
      <c r="DT24" s="311"/>
      <c r="DU24" s="22">
        <f t="shared" ref="DU24:DX24" si="34">SUM(DU23:DU23)</f>
        <v>0</v>
      </c>
      <c r="DV24" s="22">
        <f t="shared" si="34"/>
        <v>0</v>
      </c>
      <c r="DW24" s="22">
        <f t="shared" si="34"/>
        <v>0</v>
      </c>
      <c r="DX24" s="22">
        <f t="shared" si="34"/>
        <v>0</v>
      </c>
      <c r="DY24" s="245"/>
      <c r="DZ24" s="22">
        <f t="shared" ref="DZ24:ED24" si="35">SUM(DZ23:DZ23)</f>
        <v>0</v>
      </c>
      <c r="EA24" s="22">
        <f t="shared" si="35"/>
        <v>0</v>
      </c>
      <c r="EB24" s="22">
        <f t="shared" si="35"/>
        <v>0</v>
      </c>
      <c r="EC24" s="22">
        <f t="shared" si="35"/>
        <v>0</v>
      </c>
      <c r="ED24" s="22">
        <f t="shared" si="35"/>
        <v>0</v>
      </c>
      <c r="EE24" s="245"/>
      <c r="EF24" s="22">
        <f t="shared" ref="EF24:EP24" si="36">SUM(EF23:EF23)</f>
        <v>0</v>
      </c>
      <c r="EG24" s="22">
        <f t="shared" si="36"/>
        <v>0</v>
      </c>
      <c r="EH24" s="22">
        <f t="shared" si="36"/>
        <v>0</v>
      </c>
      <c r="EI24" s="22">
        <f t="shared" si="36"/>
        <v>0</v>
      </c>
      <c r="EJ24" s="22">
        <f t="shared" si="36"/>
        <v>0</v>
      </c>
      <c r="EK24" s="22">
        <f t="shared" si="36"/>
        <v>0</v>
      </c>
      <c r="EL24" s="22">
        <f t="shared" si="36"/>
        <v>0</v>
      </c>
      <c r="EM24" s="22">
        <f t="shared" si="36"/>
        <v>0</v>
      </c>
      <c r="EN24" s="22">
        <f t="shared" si="36"/>
        <v>0</v>
      </c>
      <c r="EO24" s="22">
        <f t="shared" si="36"/>
        <v>0</v>
      </c>
      <c r="EP24" s="22">
        <f t="shared" si="36"/>
        <v>0</v>
      </c>
    </row>
    <row r="25" spans="2:146" ht="30.6" customHeight="1" x14ac:dyDescent="0.25">
      <c r="B25" s="674"/>
      <c r="C25" s="46"/>
      <c r="D25" s="46"/>
      <c r="E25" s="46"/>
      <c r="F25" s="46"/>
      <c r="G25" s="46"/>
      <c r="H25" s="46"/>
      <c r="I25" s="46"/>
      <c r="J25" s="46"/>
      <c r="K25" s="46"/>
      <c r="L25" s="46"/>
      <c r="M25" s="46"/>
      <c r="N25" s="46"/>
      <c r="O25" s="617" t="s">
        <v>665</v>
      </c>
      <c r="P25" s="334" t="s">
        <v>506</v>
      </c>
      <c r="R25" s="1321" t="s">
        <v>1099</v>
      </c>
      <c r="S25" s="1104"/>
      <c r="T25" s="447" t="s">
        <v>659</v>
      </c>
      <c r="U25" s="489"/>
      <c r="V25" s="14"/>
      <c r="W25" s="14"/>
      <c r="X25" s="14"/>
      <c r="Y25" s="14"/>
      <c r="Z25" s="14"/>
      <c r="AA25" s="14"/>
      <c r="AB25" s="14"/>
      <c r="AC25" s="14"/>
      <c r="AD25" s="14"/>
      <c r="AE25" s="14" t="e">
        <f>+IF(AE$8="",0,HLOOKUP(AE$8,#REF!,4,0))</f>
        <v>#REF!</v>
      </c>
      <c r="AF25" s="14" t="e">
        <f>+IF(AF$8="",0,HLOOKUP(AF$8,#REF!,4,0))</f>
        <v>#REF!</v>
      </c>
      <c r="AG25" s="156"/>
      <c r="AH25" s="14" t="e">
        <f>+IF(AH$8="",0,HLOOKUP(AH$8,#REF!,4,0))</f>
        <v>#REF!</v>
      </c>
      <c r="AI25" s="14" t="e">
        <f>+IF(AI$8="",0,HLOOKUP(AI$8,#REF!,4,0))</f>
        <v>#REF!</v>
      </c>
      <c r="AJ25" s="14" t="e">
        <f>+IF(AJ$8="",0,HLOOKUP(AJ$8,#REF!,4,0))</f>
        <v>#REF!</v>
      </c>
      <c r="AK25" s="14" t="e">
        <f>+IF(AK$8="",0,HLOOKUP(AK$8,#REF!,4,0))</f>
        <v>#REF!</v>
      </c>
      <c r="AL25" s="14" t="e">
        <f>+IF(AL$8="",0,HLOOKUP(AL$8,#REF!,4,0))</f>
        <v>#REF!</v>
      </c>
      <c r="AM25" s="14" t="e">
        <f>+IF(AM$8="",0,HLOOKUP(AM$8,#REF!,4,0))</f>
        <v>#REF!</v>
      </c>
      <c r="AN25" s="14" t="e">
        <f>+IF(AN$8="",0,HLOOKUP(AN$8,#REF!,4,0))</f>
        <v>#REF!</v>
      </c>
      <c r="AO25" s="14" t="e">
        <f>+IF(AO$8="",0,HLOOKUP(AO$8,#REF!,4,0))</f>
        <v>#REF!</v>
      </c>
      <c r="AP25" s="14" t="e">
        <f>+IF(AP$8="",0,HLOOKUP(AP$8,#REF!,4,0))</f>
        <v>#REF!</v>
      </c>
      <c r="AQ25" s="14" t="e">
        <f>+IF(AQ$8="",0,HLOOKUP(AQ$8,#REF!,4,0))</f>
        <v>#REF!</v>
      </c>
      <c r="AR25" s="14" t="e">
        <f>+IF(AR$8="",0,HLOOKUP(AR$8,#REF!,4,0))</f>
        <v>#REF!</v>
      </c>
      <c r="AS25" s="14" t="e">
        <f>+IF(AS$8="",0,HLOOKUP(AS$8,#REF!,4,0))</f>
        <v>#REF!</v>
      </c>
      <c r="AT25" s="14" t="e">
        <f>+IF(AT$8="",0,HLOOKUP(AT$8,#REF!,4,0))</f>
        <v>#REF!</v>
      </c>
      <c r="AU25" s="14" t="e">
        <f>+IF(AU$8="",0,HLOOKUP(AU$8,#REF!,4,0))</f>
        <v>#REF!</v>
      </c>
      <c r="AV25" s="14" t="e">
        <f>+IF(AV$8="",0,HLOOKUP(AV$8,#REF!,4,0))</f>
        <v>#REF!</v>
      </c>
      <c r="AW25" s="14" t="e">
        <f>+IF(AW$8="",0,HLOOKUP(AW$8,#REF!,4,0))</f>
        <v>#REF!</v>
      </c>
      <c r="AX25" s="14" t="e">
        <f>+IF(AX$8="",0,HLOOKUP(AX$8,#REF!,4,0))</f>
        <v>#REF!</v>
      </c>
      <c r="AY25" s="14" t="e">
        <f>+IF(AY$8="",0,HLOOKUP(AY$8,#REF!,4,0))</f>
        <v>#REF!</v>
      </c>
      <c r="AZ25" s="14" t="e">
        <f>+IF(AZ$8="",0,HLOOKUP(AZ$8,#REF!,4,0))</f>
        <v>#REF!</v>
      </c>
      <c r="BA25" s="14" t="e">
        <f>+IF(BA$8="",0,HLOOKUP(BA$8,#REF!,4,0))</f>
        <v>#REF!</v>
      </c>
      <c r="BB25" s="14" t="e">
        <f>+IF(BB$8="",0,HLOOKUP(BB$8,#REF!,4,0))</f>
        <v>#REF!</v>
      </c>
      <c r="BC25" s="156"/>
      <c r="BD25" s="156"/>
      <c r="BE25" s="245"/>
      <c r="BF25" s="14">
        <f>+IF(BF$8="",0,HLOOKUP(BF$8,#REF!,4,0))</f>
        <v>0</v>
      </c>
      <c r="BG25" s="245"/>
      <c r="BH25" s="14">
        <f>+IF(BH$8="",0,HLOOKUP(BH$8,#REF!,4,0))</f>
        <v>0</v>
      </c>
      <c r="BI25" s="245"/>
      <c r="BJ25" s="14">
        <f>+IF(BJ$8="",0,HLOOKUP(BJ$8,#REF!,4,0))</f>
        <v>0</v>
      </c>
      <c r="BK25" s="245"/>
      <c r="BL25" s="14">
        <f>+IF(BL$8="",0,HLOOKUP(BL$8,#REF!,4,0))</f>
        <v>0</v>
      </c>
      <c r="BM25" s="245"/>
      <c r="BN25" s="14">
        <f>+IF(BN$8="",0,HLOOKUP(BN$8,#REF!,4,0))</f>
        <v>0</v>
      </c>
      <c r="BO25" s="245"/>
      <c r="BP25" s="14">
        <f>+IF(BP$8="",0,HLOOKUP(BP$8,#REF!,4,0))</f>
        <v>0</v>
      </c>
      <c r="BQ25" s="245"/>
      <c r="BR25" s="14">
        <f>+IF(BR$8="",0,HLOOKUP(BR$8,#REF!,4,0))</f>
        <v>0</v>
      </c>
      <c r="BS25" s="245"/>
      <c r="BT25" s="14">
        <f>+IF(BT$8="",0,HLOOKUP(BT$8,#REF!,4,0))</f>
        <v>0</v>
      </c>
      <c r="BU25" s="245"/>
      <c r="BV25" s="14" t="e">
        <f>+IF(BV$8="",0,HLOOKUP(BV$8,#REF!,4,0))</f>
        <v>#REF!</v>
      </c>
      <c r="BW25" s="245"/>
      <c r="BX25" s="14">
        <f>+IF(BX$8="",0,HLOOKUP(BX$8,#REF!,4,0))</f>
        <v>0</v>
      </c>
      <c r="BY25" s="245"/>
      <c r="BZ25" s="14" t="e">
        <f>+IF(BZ$8="",0,HLOOKUP(BZ$8,#REF!,4,0))</f>
        <v>#REF!</v>
      </c>
      <c r="CA25" s="245"/>
      <c r="CB25" s="14">
        <f>+IF(CB$8="",0,HLOOKUP(CB$8,#REF!,4,0))</f>
        <v>0</v>
      </c>
      <c r="CC25" s="245"/>
      <c r="CD25" s="14">
        <f>+IF(CD$8="",0,HLOOKUP(CD$8,#REF!,4,0))</f>
        <v>0</v>
      </c>
      <c r="CE25" s="245"/>
      <c r="CF25" s="156"/>
      <c r="CG25" s="14" t="e">
        <f>+IF(CG$8="",0,HLOOKUP(CG$8,#REF!,4,0))</f>
        <v>#REF!</v>
      </c>
      <c r="CH25" s="14" t="e">
        <f>+IF(CH$8="",0,HLOOKUP(CH$8,#REF!,4,0))</f>
        <v>#REF!</v>
      </c>
      <c r="CI25" s="156"/>
      <c r="CJ25" s="14" t="e">
        <f>+IF(CJ$8="",0,HLOOKUP(CJ$8,#REF!,4,0))</f>
        <v>#REF!</v>
      </c>
      <c r="CK25" s="14" t="e">
        <f>+IF(CK$8="",0,HLOOKUP(CK$8,#REF!,4,0))</f>
        <v>#REF!</v>
      </c>
      <c r="CL25" s="156"/>
      <c r="CM25" s="245"/>
      <c r="CN25" s="14">
        <f>+IF(CN$8="",0,HLOOKUP(CN$8,#REF!,4,0))</f>
        <v>0</v>
      </c>
      <c r="CO25" s="245"/>
      <c r="CP25" s="14">
        <f>+IF(CP$8="",0,HLOOKUP(CP$8,#REF!,4,0))</f>
        <v>0</v>
      </c>
      <c r="CQ25" s="245"/>
      <c r="CR25" s="14">
        <f>+IF(CR$8="",0,HLOOKUP(CR$8,#REF!,4,0))</f>
        <v>0</v>
      </c>
      <c r="CS25" s="245"/>
      <c r="CT25" s="14">
        <f>+IF(CT$8="",0,HLOOKUP(CT$8,#REF!,4,0))</f>
        <v>0</v>
      </c>
      <c r="CU25" s="245"/>
      <c r="CV25" s="14">
        <f>+IF(CV$8="",0,HLOOKUP(CV$8,#REF!,4,0))</f>
        <v>0</v>
      </c>
      <c r="CW25" s="264"/>
      <c r="CX25" s="264"/>
      <c r="CY25" s="14">
        <f>+IF(CY$8="",0,HLOOKUP(CY$8,#REF!,4,0))</f>
        <v>0</v>
      </c>
      <c r="CZ25" s="264"/>
      <c r="DA25" s="14">
        <f>+IF(DA$8="",0,HLOOKUP(DA$8,#REF!,4,0))</f>
        <v>0</v>
      </c>
      <c r="DB25" s="14">
        <f>+IF(DB$8="",0,HLOOKUP(DB$8,#REF!,4,0))</f>
        <v>0</v>
      </c>
      <c r="DC25" s="14">
        <f>+IF(DC$8="",0,HLOOKUP(DC$8,#REF!,4,0))</f>
        <v>0</v>
      </c>
      <c r="DD25" s="66"/>
      <c r="DE25" s="245"/>
      <c r="DF25" s="14">
        <f>+IF(DF$8="",0,HLOOKUP(DF$8,#REF!,4,0))</f>
        <v>0</v>
      </c>
      <c r="DG25" s="245"/>
      <c r="DH25" s="14">
        <f>+IF(DH$8="",0,HLOOKUP(DH$8,#REF!,4,0))</f>
        <v>0</v>
      </c>
      <c r="DI25" s="245"/>
      <c r="DJ25" s="14">
        <f>+IF(DJ$8="",0,HLOOKUP(DJ$8,#REF!,4,0))</f>
        <v>0</v>
      </c>
      <c r="DK25" s="245"/>
      <c r="DL25" s="156"/>
      <c r="DM25" s="245"/>
      <c r="DN25" s="156"/>
      <c r="DO25" s="245"/>
      <c r="DP25" s="14">
        <f>+IF(DP$8="",0,HLOOKUP(DP$8,#REF!,4,0))</f>
        <v>0</v>
      </c>
      <c r="DQ25" s="245"/>
      <c r="DR25" s="14">
        <f>+IF(DR$8="",0,HLOOKUP(DR$8,#REF!,4,0))</f>
        <v>0</v>
      </c>
      <c r="DS25" s="245"/>
      <c r="DT25" s="264"/>
      <c r="DU25" s="14" t="e">
        <f>+IF(DU$8="",0,HLOOKUP(DU$8,#REF!,4,0))</f>
        <v>#REF!</v>
      </c>
      <c r="DV25" s="14" t="e">
        <f>+IF(DV$8="",0,HLOOKUP(DV$8,#REF!,4,0))</f>
        <v>#REF!</v>
      </c>
      <c r="DW25" s="14" t="e">
        <f>+IF(DW$8="",0,HLOOKUP(DW$8,#REF!,4,0))</f>
        <v>#REF!</v>
      </c>
      <c r="DX25" s="14" t="e">
        <f>+IF(DX$8="",0,HLOOKUP(DX$8,#REF!,4,0))</f>
        <v>#REF!</v>
      </c>
      <c r="DY25" s="245"/>
      <c r="DZ25" s="14" t="e">
        <f>+IF(DZ$8="",0,HLOOKUP(DZ$8,#REF!,4,0))</f>
        <v>#REF!</v>
      </c>
      <c r="EA25" s="14" t="e">
        <f>+IF(EA$8="",0,HLOOKUP(EA$8,#REF!,4,0))</f>
        <v>#REF!</v>
      </c>
      <c r="EB25" s="14" t="e">
        <f>+IF(EB$8="",0,HLOOKUP(EB$8,#REF!,4,0))</f>
        <v>#REF!</v>
      </c>
      <c r="EC25" s="14" t="e">
        <f>+IF(EC$8="",0,HLOOKUP(EC$8,#REF!,4,0))</f>
        <v>#REF!</v>
      </c>
      <c r="ED25" s="14">
        <f>+IF(ED$8="",0,HLOOKUP(ED$8,#REF!,4,0))</f>
        <v>0</v>
      </c>
      <c r="EE25" s="245"/>
      <c r="EF25" s="14" t="e">
        <f>+IF(EF$8="",0,HLOOKUP(EF$8,#REF!,4,0))</f>
        <v>#REF!</v>
      </c>
      <c r="EG25" s="14" t="e">
        <f>+IF(EG$8="",0,HLOOKUP(EG$8,#REF!,4,0))</f>
        <v>#REF!</v>
      </c>
      <c r="EH25" s="14" t="e">
        <f>+IF(EH$8="",0,HLOOKUP(EH$8,#REF!,4,0))</f>
        <v>#REF!</v>
      </c>
      <c r="EI25" s="14" t="e">
        <f>+IF(EI$8="",0,HLOOKUP(EI$8,#REF!,4,0))</f>
        <v>#REF!</v>
      </c>
      <c r="EJ25" s="14" t="e">
        <f>+IF(EJ$8="",0,HLOOKUP(EJ$8,#REF!,4,0))</f>
        <v>#REF!</v>
      </c>
      <c r="EK25" s="14" t="e">
        <f>+IF(EK$8="",0,HLOOKUP(EK$8,#REF!,4,0))</f>
        <v>#REF!</v>
      </c>
      <c r="EL25" s="14" t="e">
        <f>+IF(EL$8="",0,HLOOKUP(EL$8,#REF!,4,0))</f>
        <v>#REF!</v>
      </c>
      <c r="EM25" s="14" t="e">
        <f>+IF(EM$8="",0,HLOOKUP(EM$8,#REF!,4,0))</f>
        <v>#REF!</v>
      </c>
      <c r="EN25" s="14" t="e">
        <f>+IF(EN$8="",0,HLOOKUP(EN$8,#REF!,4,0))</f>
        <v>#REF!</v>
      </c>
      <c r="EO25" s="14" t="e">
        <f>+IF(EO$8="",0,HLOOKUP(EO$8,#REF!,4,0))</f>
        <v>#REF!</v>
      </c>
      <c r="EP25" s="14" t="e">
        <f>+IF(EP$8="",0,HLOOKUP(EP$8,#REF!,4,0))</f>
        <v>#REF!</v>
      </c>
    </row>
    <row r="26" spans="2:146" ht="22.35" customHeight="1" x14ac:dyDescent="0.25">
      <c r="B26" s="674"/>
      <c r="C26" s="46"/>
      <c r="D26" s="46"/>
      <c r="E26" s="46"/>
      <c r="F26" s="46"/>
      <c r="G26" s="46"/>
      <c r="H26" s="46"/>
      <c r="I26" s="46"/>
      <c r="J26" s="46"/>
      <c r="K26" s="46"/>
      <c r="L26" s="46"/>
      <c r="M26" s="46"/>
      <c r="N26" s="46"/>
      <c r="O26" s="617" t="s">
        <v>1021</v>
      </c>
      <c r="P26" s="334" t="s">
        <v>2639</v>
      </c>
      <c r="R26" s="1323"/>
      <c r="S26" s="1104"/>
      <c r="T26" s="1256" t="s">
        <v>483</v>
      </c>
      <c r="U26" s="1033" t="str">
        <f t="shared" ref="U26:AF26" si="37">IF(AND(U23=0,ROUND(U25,1)=0),"non concerné",IF(AND(U23=0,ROUND(U25,1)&gt;0),"Il manque les ETP",IF(AND(U23&gt;0,ROUND(U25,1)=0),"Il manque les charges",IF((ROUND(U23,1)&lt;0),"Charges négatives!",IF(AND(U23&gt;0,U25&gt;0),U25/(U23))))))</f>
        <v>non concerné</v>
      </c>
      <c r="V26" s="96" t="str">
        <f t="shared" si="37"/>
        <v>non concerné</v>
      </c>
      <c r="W26" s="96" t="str">
        <f t="shared" si="37"/>
        <v>non concerné</v>
      </c>
      <c r="X26" s="96" t="str">
        <f t="shared" si="37"/>
        <v>non concerné</v>
      </c>
      <c r="Y26" s="96" t="str">
        <f t="shared" si="37"/>
        <v>non concerné</v>
      </c>
      <c r="Z26" s="96" t="str">
        <f t="shared" si="37"/>
        <v>non concerné</v>
      </c>
      <c r="AA26" s="96" t="str">
        <f t="shared" si="37"/>
        <v>non concerné</v>
      </c>
      <c r="AB26" s="96" t="str">
        <f t="shared" si="37"/>
        <v>non concerné</v>
      </c>
      <c r="AC26" s="96" t="str">
        <f t="shared" si="37"/>
        <v>non concerné</v>
      </c>
      <c r="AD26" s="96" t="str">
        <f t="shared" si="37"/>
        <v>non concerné</v>
      </c>
      <c r="AE26" s="96" t="e">
        <f t="shared" si="37"/>
        <v>#REF!</v>
      </c>
      <c r="AF26" s="96" t="e">
        <f t="shared" si="37"/>
        <v>#REF!</v>
      </c>
      <c r="AG26" s="156"/>
      <c r="AH26" s="96" t="e">
        <f t="shared" ref="AH26:BB26" si="38">IF(AND(AH23=0,ROUND(AH25,1)=0),"non concerné",IF(AND(AH23=0,ROUND(AH25,1)&gt;0),"Il manque les ETP",IF(AND(AH23&gt;0,ROUND(AH25,1)=0),"Il manque les charges",IF((ROUND(AH23,1)&lt;0),"Charges négatives!",IF(AND(AH23&gt;0,AH25&gt;0),AH25/(AH23))))))</f>
        <v>#REF!</v>
      </c>
      <c r="AI26" s="96" t="e">
        <f t="shared" si="38"/>
        <v>#REF!</v>
      </c>
      <c r="AJ26" s="96" t="e">
        <f t="shared" si="38"/>
        <v>#REF!</v>
      </c>
      <c r="AK26" s="96" t="e">
        <f t="shared" si="38"/>
        <v>#REF!</v>
      </c>
      <c r="AL26" s="96" t="e">
        <f t="shared" si="38"/>
        <v>#REF!</v>
      </c>
      <c r="AM26" s="96" t="e">
        <f t="shared" si="38"/>
        <v>#REF!</v>
      </c>
      <c r="AN26" s="96" t="e">
        <f t="shared" si="38"/>
        <v>#REF!</v>
      </c>
      <c r="AO26" s="96" t="e">
        <f t="shared" si="38"/>
        <v>#REF!</v>
      </c>
      <c r="AP26" s="96" t="e">
        <f t="shared" si="38"/>
        <v>#REF!</v>
      </c>
      <c r="AQ26" s="96" t="e">
        <f t="shared" si="38"/>
        <v>#REF!</v>
      </c>
      <c r="AR26" s="96" t="e">
        <f t="shared" si="38"/>
        <v>#REF!</v>
      </c>
      <c r="AS26" s="96" t="e">
        <f t="shared" si="38"/>
        <v>#REF!</v>
      </c>
      <c r="AT26" s="96" t="e">
        <f t="shared" si="38"/>
        <v>#REF!</v>
      </c>
      <c r="AU26" s="96" t="e">
        <f t="shared" si="38"/>
        <v>#REF!</v>
      </c>
      <c r="AV26" s="96" t="e">
        <f t="shared" si="38"/>
        <v>#REF!</v>
      </c>
      <c r="AW26" s="96" t="e">
        <f t="shared" si="38"/>
        <v>#REF!</v>
      </c>
      <c r="AX26" s="96" t="e">
        <f t="shared" si="38"/>
        <v>#REF!</v>
      </c>
      <c r="AY26" s="96" t="e">
        <f t="shared" si="38"/>
        <v>#REF!</v>
      </c>
      <c r="AZ26" s="96" t="e">
        <f t="shared" si="38"/>
        <v>#REF!</v>
      </c>
      <c r="BA26" s="96" t="e">
        <f t="shared" si="38"/>
        <v>#REF!</v>
      </c>
      <c r="BB26" s="96" t="e">
        <f t="shared" si="38"/>
        <v>#REF!</v>
      </c>
      <c r="BC26" s="156"/>
      <c r="BD26" s="156"/>
      <c r="BE26" s="245"/>
      <c r="BF26" s="96" t="str">
        <f>IF(AND(BF23=0,ROUND(BF25,1)=0),"non concerné",IF(AND(BF23=0,ROUND(BF25,1)&gt;0),"Il manque les ETP",IF(AND(BF23&gt;0,ROUND(BF25,1)=0),"Il manque les charges",IF((ROUND(BF23,1)&lt;0),"Charges négatives!",IF(AND(BF23&gt;0,BF25&gt;0),BF25/(BF23))))))</f>
        <v>non concerné</v>
      </c>
      <c r="BG26" s="245"/>
      <c r="BH26" s="96" t="str">
        <f>IF(AND(BH23=0,ROUND(BH25,1)=0),"non concerné",IF(AND(BH23=0,ROUND(BH25,1)&gt;0),"Il manque les ETP",IF(AND(BH23&gt;0,ROUND(BH25,1)=0),"Il manque les charges",IF((ROUND(BH23,1)&lt;0),"Charges négatives!",IF(AND(BH23&gt;0,BH25&gt;0),BH25/(BH23))))))</f>
        <v>non concerné</v>
      </c>
      <c r="BI26" s="245"/>
      <c r="BJ26" s="96" t="str">
        <f>IF(AND(BJ23=0,ROUND(BJ25,1)=0),"non concerné",IF(AND(BJ23=0,ROUND(BJ25,1)&gt;0),"Il manque les ETP",IF(AND(BJ23&gt;0,ROUND(BJ25,1)=0),"Il manque les charges",IF((ROUND(BJ23,1)&lt;0),"Charges négatives!",IF(AND(BJ23&gt;0,BJ25&gt;0),BJ25/(BJ23))))))</f>
        <v>non concerné</v>
      </c>
      <c r="BK26" s="245"/>
      <c r="BL26" s="96" t="str">
        <f>IF(AND(BL23=0,ROUND(BL25,1)=0),"non concerné",IF(AND(BL23=0,ROUND(BL25,1)&gt;0),"Il manque les ETP",IF(AND(BL23&gt;0,ROUND(BL25,1)=0),"Il manque les charges",IF((ROUND(BL23,1)&lt;0),"Charges négatives!",IF(AND(BL23&gt;0,BL25&gt;0),BL25/(BL23))))))</f>
        <v>non concerné</v>
      </c>
      <c r="BM26" s="245"/>
      <c r="BN26" s="96" t="str">
        <f>IF(AND(BN23=0,ROUND(BN25,1)=0),"non concerné",IF(AND(BN23=0,ROUND(BN25,1)&gt;0),"Il manque les ETP",IF(AND(BN23&gt;0,ROUND(BN25,1)=0),"Il manque les charges",IF((ROUND(BN23,1)&lt;0),"Charges négatives!",IF(AND(BN23&gt;0,BN25&gt;0),BN25/(BN23))))))</f>
        <v>non concerné</v>
      </c>
      <c r="BO26" s="245"/>
      <c r="BP26" s="96" t="str">
        <f>IF(AND(BP23=0,ROUND(BP25,1)=0),"non concerné",IF(AND(BP23=0,ROUND(BP25,1)&gt;0),"Il manque les ETP",IF(AND(BP23&gt;0,ROUND(BP25,1)=0),"Il manque les charges",IF((ROUND(BP23,1)&lt;0),"Charges négatives!",IF(AND(BP23&gt;0,BP25&gt;0),BP25/(BP23))))))</f>
        <v>non concerné</v>
      </c>
      <c r="BQ26" s="245"/>
      <c r="BR26" s="96" t="str">
        <f>IF(AND(BR23=0,ROUND(BR25,1)=0),"non concerné",IF(AND(BR23=0,ROUND(BR25,1)&gt;0),"Il manque les ETP",IF(AND(BR23&gt;0,ROUND(BR25,1)=0),"Il manque les charges",IF((ROUND(BR23,1)&lt;0),"Charges négatives!",IF(AND(BR23&gt;0,BR25&gt;0),BR25/(BR23))))))</f>
        <v>non concerné</v>
      </c>
      <c r="BS26" s="245"/>
      <c r="BT26" s="96" t="str">
        <f>IF(AND(BT23=0,ROUND(BT25,1)=0),"non concerné",IF(AND(BT23=0,ROUND(BT25,1)&gt;0),"Il manque les ETP",IF(AND(BT23&gt;0,ROUND(BT25,1)=0),"Il manque les charges",IF((ROUND(BT23,1)&lt;0),"Charges négatives!",IF(AND(BT23&gt;0,BT25&gt;0),BT25/(BT23))))))</f>
        <v>non concerné</v>
      </c>
      <c r="BU26" s="245"/>
      <c r="BV26" s="96" t="e">
        <f>IF(AND(BV23=0,ROUND(BV25,1)=0),"non concerné",IF(AND(BV23=0,ROUND(BV25,1)&gt;0),"Il manque les ETP",IF(AND(BV23&gt;0,ROUND(BV25,1)=0),"Il manque les charges",IF((ROUND(BV23,1)&lt;0),"Charges négatives!",IF(AND(BV23&gt;0,BV25&gt;0),BV25/(BV23))))))</f>
        <v>#REF!</v>
      </c>
      <c r="BW26" s="245"/>
      <c r="BX26" s="96" t="str">
        <f>IF(AND(BX23=0,ROUND(BX25,1)=0),"non concerné",IF(AND(BX23=0,ROUND(BX25,1)&gt;0),"Il manque les ETP",IF(AND(BX23&gt;0,ROUND(BX25,1)=0),"Il manque les charges",IF((ROUND(BX23,1)&lt;0),"Charges négatives!",IF(AND(BX23&gt;0,BX25&gt;0),BX25/(BX23))))))</f>
        <v>non concerné</v>
      </c>
      <c r="BY26" s="245"/>
      <c r="BZ26" s="96" t="e">
        <f>IF(AND(BZ23=0,ROUND(BZ25,1)=0),"non concerné",IF(AND(BZ23=0,ROUND(BZ25,1)&gt;0),"Il manque les ETP",IF(AND(BZ23&gt;0,ROUND(BZ25,1)=0),"Il manque les charges",IF((ROUND(BZ23,1)&lt;0),"Charges négatives!",IF(AND(BZ23&gt;0,BZ25&gt;0),BZ25/(BZ23))))))</f>
        <v>#REF!</v>
      </c>
      <c r="CA26" s="245"/>
      <c r="CB26" s="96" t="str">
        <f>IF(AND(CB23=0,ROUND(CB25,1)=0),"non concerné",IF(AND(CB23=0,ROUND(CB25,1)&gt;0),"Il manque les ETP",IF(AND(CB23&gt;0,ROUND(CB25,1)=0),"Il manque les charges",IF((ROUND(CB23,1)&lt;0),"Charges négatives!",IF(AND(CB23&gt;0,CB25&gt;0),CB25/(CB23))))))</f>
        <v>non concerné</v>
      </c>
      <c r="CC26" s="245"/>
      <c r="CD26" s="96" t="str">
        <f>IF(AND(CD23=0,ROUND(CD25,1)=0),"non concerné",IF(AND(CD23=0,ROUND(CD25,1)&gt;0),"Il manque les ETP",IF(AND(CD23&gt;0,ROUND(CD25,1)=0),"Il manque les charges",IF((ROUND(CD23,1)&lt;0),"Charges négatives!",IF(AND(CD23&gt;0,CD25&gt;0),CD25/(CD23))))))</f>
        <v>non concerné</v>
      </c>
      <c r="CE26" s="245"/>
      <c r="CF26" s="156"/>
      <c r="CG26" s="96" t="e">
        <f t="shared" ref="CG26:CH26" si="39">IF(AND(CG23=0,ROUND(CG25,1)=0),"non concerné",IF(AND(CG23=0,ROUND(CG25,1)&gt;0),"Il manque les ETP",IF(AND(CG23&gt;0,ROUND(CG25,1)=0),"Il manque les charges",IF((ROUND(CG23,1)&lt;0),"Charges négatives!",IF(AND(CG23&gt;0,CG25&gt;0),CG25/(CG23))))))</f>
        <v>#REF!</v>
      </c>
      <c r="CH26" s="96" t="e">
        <f t="shared" si="39"/>
        <v>#REF!</v>
      </c>
      <c r="CI26" s="156"/>
      <c r="CJ26" s="96" t="e">
        <f t="shared" ref="CJ26:CK26" si="40">IF(AND(CJ23=0,ROUND(CJ25,1)=0),"non concerné",IF(AND(CJ23=0,ROUND(CJ25,1)&gt;0),"Il manque les ETP",IF(AND(CJ23&gt;0,ROUND(CJ25,1)=0),"Il manque les charges",IF((ROUND(CJ23,1)&lt;0),"Charges négatives!",IF(AND(CJ23&gt;0,CJ25&gt;0),CJ25/(CJ23))))))</f>
        <v>#REF!</v>
      </c>
      <c r="CK26" s="96" t="e">
        <f t="shared" si="40"/>
        <v>#REF!</v>
      </c>
      <c r="CL26" s="156"/>
      <c r="CM26" s="245"/>
      <c r="CN26" s="96" t="str">
        <f>IF(AND(CN23=0,ROUND(CN25,1)=0),"non concerné",IF(AND(CN23=0,ROUND(CN25,1)&gt;0),"Il manque les ETP",IF(AND(CN23&gt;0,ROUND(CN25,1)=0),"Il manque les charges",IF((ROUND(CN23,1)&lt;0),"Charges négatives!",IF(AND(CN23&gt;0,CN25&gt;0),CN25/(CN23))))))</f>
        <v>non concerné</v>
      </c>
      <c r="CO26" s="245"/>
      <c r="CP26" s="96" t="str">
        <f>IF(AND(CP23=0,ROUND(CP25,1)=0),"non concerné",IF(AND(CP23=0,ROUND(CP25,1)&gt;0),"Il manque les ETP",IF(AND(CP23&gt;0,ROUND(CP25,1)=0),"Il manque les charges",IF((ROUND(CP23,1)&lt;0),"Charges négatives!",IF(AND(CP23&gt;0,CP25&gt;0),CP25/(CP23))))))</f>
        <v>non concerné</v>
      </c>
      <c r="CQ26" s="245"/>
      <c r="CR26" s="96" t="str">
        <f>IF(AND(CR23=0,ROUND(CR25,1)=0),"non concerné",IF(AND(CR23=0,ROUND(CR25,1)&gt;0),"Il manque les ETP",IF(AND(CR23&gt;0,ROUND(CR25,1)=0),"Il manque les charges",IF((ROUND(CR23,1)&lt;0),"Charges négatives!",IF(AND(CR23&gt;0,CR25&gt;0),CR25/(CR23))))))</f>
        <v>non concerné</v>
      </c>
      <c r="CS26" s="245"/>
      <c r="CT26" s="96" t="str">
        <f>IF(AND(CT23=0,ROUND(CT25,1)=0),"non concerné",IF(AND(CT23=0,ROUND(CT25,1)&gt;0),"Il manque les ETP",IF(AND(CT23&gt;0,ROUND(CT25,1)=0),"Il manque les charges",IF((ROUND(CT23,1)&lt;0),"Charges négatives!",IF(AND(CT23&gt;0,CT25&gt;0),CT25/(CT23))))))</f>
        <v>non concerné</v>
      </c>
      <c r="CU26" s="245"/>
      <c r="CV26" s="96" t="str">
        <f>IF(AND(CV23=0,ROUND(CV25,1)=0),"non concerné",IF(AND(CV23=0,ROUND(CV25,1)&gt;0),"Il manque les ETP",IF(AND(CV23&gt;0,ROUND(CV25,1)=0),"Il manque les charges",IF((ROUND(CV23,1)&lt;0),"Charges négatives!",IF(AND(CV23&gt;0,CV25&gt;0),CV25/(CV23))))))</f>
        <v>non concerné</v>
      </c>
      <c r="CW26" s="310"/>
      <c r="CX26" s="310"/>
      <c r="CY26" s="96" t="str">
        <f>IF(AND(CY23=0,ROUND(CY25,1)=0),"non concerné",IF(AND(CY23=0,ROUND(CY25,1)&gt;0),"Il manque les ETP",IF(AND(CY23&gt;0,ROUND(CY25,1)=0),"Il manque les charges",IF((ROUND(CY23,1)&lt;0),"Charges négatives!",IF(AND(CY23&gt;0,CY25&gt;0),CY25/(CY23))))))</f>
        <v>non concerné</v>
      </c>
      <c r="CZ26" s="310"/>
      <c r="DA26" s="96" t="str">
        <f t="shared" ref="DA26:DC26" si="41">IF(AND(DA23=0,ROUND(DA25,1)=0),"non concerné",IF(AND(DA23=0,ROUND(DA25,1)&gt;0),"Il manque les ETP",IF(AND(DA23&gt;0,ROUND(DA25,1)=0),"Il manque les charges",IF((ROUND(DA23,1)&lt;0),"Charges négatives!",IF(AND(DA23&gt;0,DA25&gt;0),DA25/(DA23))))))</f>
        <v>non concerné</v>
      </c>
      <c r="DB26" s="96" t="str">
        <f t="shared" si="41"/>
        <v>non concerné</v>
      </c>
      <c r="DC26" s="96" t="str">
        <f t="shared" si="41"/>
        <v>non concerné</v>
      </c>
      <c r="DD26" s="66"/>
      <c r="DE26" s="245"/>
      <c r="DF26" s="96" t="str">
        <f>IF(AND(DF23=0,ROUND(DF25,1)=0),"non concerné",IF(AND(DF23=0,ROUND(DF25,1)&gt;0),"Il manque les ETP",IF(AND(DF23&gt;0,ROUND(DF25,1)=0),"Il manque les charges",IF((ROUND(DF23,1)&lt;0),"Charges négatives!",IF(AND(DF23&gt;0,DF25&gt;0),DF25/(DF23))))))</f>
        <v>non concerné</v>
      </c>
      <c r="DG26" s="245"/>
      <c r="DH26" s="96" t="str">
        <f>IF(AND(DH23=0,ROUND(DH25,1)=0),"non concerné",IF(AND(DH23=0,ROUND(DH25,1)&gt;0),"Il manque les ETP",IF(AND(DH23&gt;0,ROUND(DH25,1)=0),"Il manque les charges",IF((ROUND(DH23,1)&lt;0),"Charges négatives!",IF(AND(DH23&gt;0,DH25&gt;0),DH25/(DH23))))))</f>
        <v>non concerné</v>
      </c>
      <c r="DI26" s="245"/>
      <c r="DJ26" s="96" t="str">
        <f>IF(AND(DJ23=0,ROUND(DJ25,1)=0),"non concerné",IF(AND(DJ23=0,ROUND(DJ25,1)&gt;0),"Il manque les ETP",IF(AND(DJ23&gt;0,ROUND(DJ25,1)=0),"Il manque les charges",IF((ROUND(DJ23,1)&lt;0),"Charges négatives!",IF(AND(DJ23&gt;0,DJ25&gt;0),DJ25/(DJ23))))))</f>
        <v>non concerné</v>
      </c>
      <c r="DK26" s="245"/>
      <c r="DL26" s="156"/>
      <c r="DM26" s="245"/>
      <c r="DN26" s="156"/>
      <c r="DO26" s="245"/>
      <c r="DP26" s="96" t="str">
        <f>IF(AND(DP23=0,ROUND(DP25,1)=0),"non concerné",IF(AND(DP23=0,ROUND(DP25,1)&gt;0),"Il manque les ETP",IF(AND(DP23&gt;0,ROUND(DP25,1)=0),"Il manque les charges",IF((ROUND(DP23,1)&lt;0),"Charges négatives!",IF(AND(DP23&gt;0,DP25&gt;0),DP25/(DP23))))))</f>
        <v>non concerné</v>
      </c>
      <c r="DQ26" s="245"/>
      <c r="DR26" s="96" t="str">
        <f>IF(AND(DR23=0,ROUND(DR25,1)=0),"non concerné",IF(AND(DR23=0,ROUND(DR25,1)&gt;0),"Il manque les ETP",IF(AND(DR23&gt;0,ROUND(DR25,1)=0),"Il manque les charges",IF((ROUND(DR23,1)&lt;0),"Charges négatives!",IF(AND(DR23&gt;0,DR25&gt;0),DR25/(DR23))))))</f>
        <v>non concerné</v>
      </c>
      <c r="DS26" s="245"/>
      <c r="DT26" s="310"/>
      <c r="DU26" s="96" t="e">
        <f t="shared" ref="DU26:DX26" si="42">IF(AND(DU23=0,ROUND(DU25,1)=0),"non concerné",IF(AND(DU23=0,ROUND(DU25,1)&gt;0),"Il manque les ETP",IF(AND(DU23&gt;0,ROUND(DU25,1)=0),"Il manque les charges",IF((ROUND(DU23,1)&lt;0),"Charges négatives!",IF(AND(DU23&gt;0,DU25&gt;0),DU25/(DU23))))))</f>
        <v>#REF!</v>
      </c>
      <c r="DV26" s="96" t="e">
        <f t="shared" si="42"/>
        <v>#REF!</v>
      </c>
      <c r="DW26" s="96" t="e">
        <f t="shared" si="42"/>
        <v>#REF!</v>
      </c>
      <c r="DX26" s="96" t="e">
        <f t="shared" si="42"/>
        <v>#REF!</v>
      </c>
      <c r="DY26" s="245"/>
      <c r="DZ26" s="96" t="e">
        <f t="shared" ref="DZ26:ED26" si="43">IF(AND(DZ23=0,ROUND(DZ25,1)=0),"non concerné",IF(AND(DZ23=0,ROUND(DZ25,1)&gt;0),"Il manque les ETP",IF(AND(DZ23&gt;0,ROUND(DZ25,1)=0),"Il manque les charges",IF((ROUND(DZ23,1)&lt;0),"Charges négatives!",IF(AND(DZ23&gt;0,DZ25&gt;0),DZ25/(DZ23))))))</f>
        <v>#REF!</v>
      </c>
      <c r="EA26" s="96" t="e">
        <f t="shared" si="43"/>
        <v>#REF!</v>
      </c>
      <c r="EB26" s="96" t="e">
        <f t="shared" si="43"/>
        <v>#REF!</v>
      </c>
      <c r="EC26" s="96" t="e">
        <f t="shared" si="43"/>
        <v>#REF!</v>
      </c>
      <c r="ED26" s="96" t="str">
        <f t="shared" si="43"/>
        <v>non concerné</v>
      </c>
      <c r="EE26" s="245"/>
      <c r="EF26" s="96" t="e">
        <f t="shared" ref="EF26:EP26" si="44">IF(AND(EF23=0,ROUND(EF25,1)=0),"non concerné",IF(AND(EF23=0,ROUND(EF25,1)&gt;0),"Il manque les ETP",IF(AND(EF23&gt;0,ROUND(EF25,1)=0),"Il manque les charges",IF((ROUND(EF23,1)&lt;0),"Charges négatives!",IF(AND(EF23&gt;0,EF25&gt;0),EF25/(EF23))))))</f>
        <v>#REF!</v>
      </c>
      <c r="EG26" s="96" t="e">
        <f t="shared" si="44"/>
        <v>#REF!</v>
      </c>
      <c r="EH26" s="96" t="e">
        <f t="shared" si="44"/>
        <v>#REF!</v>
      </c>
      <c r="EI26" s="96" t="e">
        <f t="shared" si="44"/>
        <v>#REF!</v>
      </c>
      <c r="EJ26" s="96" t="e">
        <f t="shared" si="44"/>
        <v>#REF!</v>
      </c>
      <c r="EK26" s="96" t="e">
        <f t="shared" si="44"/>
        <v>#REF!</v>
      </c>
      <c r="EL26" s="96" t="e">
        <f t="shared" si="44"/>
        <v>#REF!</v>
      </c>
      <c r="EM26" s="96" t="e">
        <f t="shared" si="44"/>
        <v>#REF!</v>
      </c>
      <c r="EN26" s="96" t="e">
        <f t="shared" si="44"/>
        <v>#REF!</v>
      </c>
      <c r="EO26" s="96" t="e">
        <f t="shared" si="44"/>
        <v>#REF!</v>
      </c>
      <c r="EP26" s="96" t="e">
        <f t="shared" si="44"/>
        <v>#REF!</v>
      </c>
    </row>
    <row r="27" spans="2:146" x14ac:dyDescent="0.25">
      <c r="B27" s="674"/>
      <c r="C27" s="46"/>
      <c r="D27" s="46"/>
      <c r="E27" s="46"/>
      <c r="F27" s="46"/>
      <c r="G27" s="46"/>
      <c r="H27" s="46"/>
      <c r="I27" s="46"/>
      <c r="J27" s="46"/>
      <c r="K27" s="46"/>
      <c r="L27" s="46"/>
      <c r="M27" s="46"/>
      <c r="N27" s="46"/>
      <c r="P27" s="334"/>
      <c r="R27" s="733"/>
      <c r="S27" s="825"/>
      <c r="T27" s="881"/>
      <c r="U27" s="114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245"/>
      <c r="BF27" s="51"/>
      <c r="BG27" s="245"/>
      <c r="BH27" s="51"/>
      <c r="BI27" s="245"/>
      <c r="BJ27" s="51"/>
      <c r="BK27" s="245"/>
      <c r="BL27" s="51"/>
      <c r="BM27" s="245"/>
      <c r="BN27" s="51"/>
      <c r="BO27" s="245"/>
      <c r="BP27" s="51"/>
      <c r="BQ27" s="245"/>
      <c r="BR27" s="51"/>
      <c r="BS27" s="245"/>
      <c r="BT27" s="51"/>
      <c r="BU27" s="245"/>
      <c r="BV27" s="51"/>
      <c r="BW27" s="245"/>
      <c r="BX27" s="51"/>
      <c r="BY27" s="245"/>
      <c r="BZ27" s="51"/>
      <c r="CA27" s="245"/>
      <c r="CB27" s="51"/>
      <c r="CC27" s="245"/>
      <c r="CD27" s="51"/>
      <c r="CE27" s="245"/>
      <c r="CF27" s="51"/>
      <c r="CG27" s="51"/>
      <c r="CH27" s="51"/>
      <c r="CI27" s="51"/>
      <c r="CJ27" s="51"/>
      <c r="CK27" s="51"/>
      <c r="CL27" s="51"/>
      <c r="CM27" s="245"/>
      <c r="CN27" s="51"/>
      <c r="CO27" s="245"/>
      <c r="CP27" s="51"/>
      <c r="CQ27" s="245"/>
      <c r="CR27" s="51"/>
      <c r="CS27" s="245"/>
      <c r="CT27" s="51"/>
      <c r="CU27" s="245"/>
      <c r="CV27" s="51"/>
      <c r="CW27" s="431"/>
      <c r="CX27" s="431"/>
      <c r="CY27" s="51"/>
      <c r="CZ27" s="431"/>
      <c r="DA27" s="51"/>
      <c r="DB27" s="51"/>
      <c r="DC27" s="51"/>
      <c r="DD27" s="51"/>
      <c r="DE27" s="245"/>
      <c r="DF27" s="51"/>
      <c r="DG27" s="245"/>
      <c r="DH27" s="51"/>
      <c r="DI27" s="245"/>
      <c r="DJ27" s="51"/>
      <c r="DK27" s="245"/>
      <c r="DL27" s="51"/>
      <c r="DM27" s="245"/>
      <c r="DN27" s="51"/>
      <c r="DO27" s="245"/>
      <c r="DP27" s="51"/>
      <c r="DQ27" s="245"/>
      <c r="DR27" s="51"/>
      <c r="DS27" s="245"/>
      <c r="DT27" s="431"/>
      <c r="DU27" s="51"/>
      <c r="DV27" s="51"/>
      <c r="DW27" s="51"/>
      <c r="DX27" s="51"/>
      <c r="DY27" s="245"/>
      <c r="DZ27" s="51"/>
      <c r="EA27" s="51"/>
      <c r="EB27" s="51"/>
      <c r="EC27" s="51"/>
      <c r="ED27" s="51"/>
      <c r="EE27" s="245"/>
      <c r="EF27" s="51"/>
      <c r="EG27" s="51"/>
      <c r="EH27" s="51"/>
      <c r="EI27" s="51"/>
      <c r="EJ27" s="51"/>
      <c r="EK27" s="51"/>
      <c r="EL27" s="51"/>
      <c r="EM27" s="51"/>
      <c r="EN27" s="51"/>
      <c r="EO27" s="51"/>
      <c r="EP27" s="51"/>
    </row>
    <row r="28" spans="2:146" ht="40.35" customHeight="1" x14ac:dyDescent="0.25">
      <c r="B28" s="674"/>
      <c r="C28" s="46"/>
      <c r="D28" s="46"/>
      <c r="E28" s="46"/>
      <c r="F28" s="46"/>
      <c r="G28" s="46"/>
      <c r="H28" s="46"/>
      <c r="I28" s="46"/>
      <c r="J28" s="46"/>
      <c r="K28" s="46"/>
      <c r="L28" s="46"/>
      <c r="M28" s="46"/>
      <c r="N28" s="46"/>
      <c r="O28" s="617" t="s">
        <v>1469</v>
      </c>
      <c r="P28" s="334"/>
      <c r="R28" s="1324" t="s">
        <v>655</v>
      </c>
      <c r="S28" s="1035" t="s">
        <v>2408</v>
      </c>
      <c r="T28" s="447" t="s">
        <v>938</v>
      </c>
      <c r="U28" s="667">
        <f t="shared" ref="U28:U30" si="45">SUM(V28:EP28)</f>
        <v>0</v>
      </c>
      <c r="V28" s="37"/>
      <c r="W28" s="37"/>
      <c r="X28" s="37"/>
      <c r="Y28" s="37"/>
      <c r="Z28" s="37"/>
      <c r="AA28" s="37"/>
      <c r="AB28" s="37"/>
      <c r="AC28" s="37"/>
      <c r="AD28" s="37"/>
      <c r="AE28" s="37"/>
      <c r="AF28" s="37"/>
      <c r="AG28" s="156"/>
      <c r="AH28" s="37"/>
      <c r="AI28" s="37"/>
      <c r="AJ28" s="37"/>
      <c r="AK28" s="37"/>
      <c r="AL28" s="37"/>
      <c r="AM28" s="37"/>
      <c r="AN28" s="37"/>
      <c r="AO28" s="37"/>
      <c r="AP28" s="37"/>
      <c r="AQ28" s="37"/>
      <c r="AR28" s="37"/>
      <c r="AS28" s="37"/>
      <c r="AT28" s="37"/>
      <c r="AU28" s="37"/>
      <c r="AV28" s="37"/>
      <c r="AW28" s="37"/>
      <c r="AX28" s="37"/>
      <c r="AY28" s="37"/>
      <c r="AZ28" s="37"/>
      <c r="BA28" s="37"/>
      <c r="BB28" s="37"/>
      <c r="BC28" s="156"/>
      <c r="BD28" s="156"/>
      <c r="BE28" s="245"/>
      <c r="BF28" s="37"/>
      <c r="BG28" s="245"/>
      <c r="BH28" s="37"/>
      <c r="BI28" s="245"/>
      <c r="BJ28" s="37"/>
      <c r="BK28" s="245"/>
      <c r="BL28" s="37"/>
      <c r="BM28" s="245"/>
      <c r="BN28" s="37"/>
      <c r="BO28" s="245"/>
      <c r="BP28" s="37"/>
      <c r="BQ28" s="245"/>
      <c r="BR28" s="37"/>
      <c r="BS28" s="245"/>
      <c r="BT28" s="37"/>
      <c r="BU28" s="245"/>
      <c r="BV28" s="37"/>
      <c r="BW28" s="245"/>
      <c r="BX28" s="37"/>
      <c r="BY28" s="245"/>
      <c r="BZ28" s="37"/>
      <c r="CA28" s="245"/>
      <c r="CB28" s="37"/>
      <c r="CC28" s="245"/>
      <c r="CD28" s="37"/>
      <c r="CE28" s="245"/>
      <c r="CF28" s="156"/>
      <c r="CG28" s="37"/>
      <c r="CH28" s="37"/>
      <c r="CI28" s="156"/>
      <c r="CJ28" s="37"/>
      <c r="CK28" s="37"/>
      <c r="CL28" s="156"/>
      <c r="CM28" s="245"/>
      <c r="CN28" s="37"/>
      <c r="CO28" s="245"/>
      <c r="CP28" s="37"/>
      <c r="CQ28" s="245"/>
      <c r="CR28" s="37"/>
      <c r="CS28" s="245"/>
      <c r="CT28" s="37"/>
      <c r="CU28" s="245"/>
      <c r="CV28" s="37"/>
      <c r="CW28" s="570"/>
      <c r="CX28" s="570"/>
      <c r="CY28" s="37"/>
      <c r="CZ28" s="570"/>
      <c r="DA28" s="37"/>
      <c r="DB28" s="37"/>
      <c r="DC28" s="37"/>
      <c r="DD28" s="66"/>
      <c r="DE28" s="245"/>
      <c r="DF28" s="37"/>
      <c r="DG28" s="245"/>
      <c r="DH28" s="37"/>
      <c r="DI28" s="245"/>
      <c r="DJ28" s="37"/>
      <c r="DK28" s="245"/>
      <c r="DL28" s="156"/>
      <c r="DM28" s="245"/>
      <c r="DN28" s="156"/>
      <c r="DO28" s="245"/>
      <c r="DP28" s="37"/>
      <c r="DQ28" s="245"/>
      <c r="DR28" s="37"/>
      <c r="DS28" s="245"/>
      <c r="DT28" s="570"/>
      <c r="DU28" s="37"/>
      <c r="DV28" s="37"/>
      <c r="DW28" s="37"/>
      <c r="DX28" s="37"/>
      <c r="DY28" s="245"/>
      <c r="DZ28" s="37"/>
      <c r="EA28" s="37"/>
      <c r="EB28" s="37"/>
      <c r="EC28" s="37"/>
      <c r="ED28" s="37"/>
      <c r="EE28" s="245"/>
      <c r="EF28" s="37"/>
      <c r="EG28" s="37"/>
      <c r="EH28" s="37"/>
      <c r="EI28" s="37"/>
      <c r="EJ28" s="37"/>
      <c r="EK28" s="37"/>
      <c r="EL28" s="37"/>
      <c r="EM28" s="37"/>
      <c r="EN28" s="37"/>
      <c r="EO28" s="37"/>
      <c r="EP28" s="37"/>
    </row>
    <row r="29" spans="2:146" ht="15.6" x14ac:dyDescent="0.25">
      <c r="B29" s="674"/>
      <c r="C29" s="46"/>
      <c r="D29" s="46"/>
      <c r="E29" s="46"/>
      <c r="F29" s="46"/>
      <c r="G29" s="46"/>
      <c r="H29" s="46"/>
      <c r="I29" s="46"/>
      <c r="J29" s="46"/>
      <c r="K29" s="46"/>
      <c r="L29" s="46"/>
      <c r="M29" s="46"/>
      <c r="N29" s="46"/>
      <c r="O29" s="617" t="s">
        <v>1468</v>
      </c>
      <c r="P29" s="334" t="s">
        <v>1181</v>
      </c>
      <c r="R29" s="1325"/>
      <c r="S29" s="1035"/>
      <c r="T29" s="870" t="s">
        <v>1100</v>
      </c>
      <c r="U29" s="545">
        <f t="shared" si="45"/>
        <v>0</v>
      </c>
      <c r="V29" s="22">
        <f t="shared" ref="V29:AF29" si="46">SUM(V28)</f>
        <v>0</v>
      </c>
      <c r="W29" s="22">
        <f t="shared" si="46"/>
        <v>0</v>
      </c>
      <c r="X29" s="22">
        <f t="shared" si="46"/>
        <v>0</v>
      </c>
      <c r="Y29" s="22">
        <f t="shared" si="46"/>
        <v>0</v>
      </c>
      <c r="Z29" s="22">
        <f t="shared" si="46"/>
        <v>0</v>
      </c>
      <c r="AA29" s="22">
        <f t="shared" si="46"/>
        <v>0</v>
      </c>
      <c r="AB29" s="22">
        <f t="shared" si="46"/>
        <v>0</v>
      </c>
      <c r="AC29" s="22">
        <f t="shared" si="46"/>
        <v>0</v>
      </c>
      <c r="AD29" s="22">
        <f t="shared" si="46"/>
        <v>0</v>
      </c>
      <c r="AE29" s="22">
        <f t="shared" si="46"/>
        <v>0</v>
      </c>
      <c r="AF29" s="22">
        <f t="shared" si="46"/>
        <v>0</v>
      </c>
      <c r="AG29" s="156"/>
      <c r="AH29" s="22">
        <f t="shared" ref="AH29:BB29" si="47">SUM(AH28)</f>
        <v>0</v>
      </c>
      <c r="AI29" s="22">
        <f t="shared" si="47"/>
        <v>0</v>
      </c>
      <c r="AJ29" s="22">
        <f t="shared" si="47"/>
        <v>0</v>
      </c>
      <c r="AK29" s="22">
        <f t="shared" si="47"/>
        <v>0</v>
      </c>
      <c r="AL29" s="22">
        <f t="shared" si="47"/>
        <v>0</v>
      </c>
      <c r="AM29" s="22">
        <f t="shared" si="47"/>
        <v>0</v>
      </c>
      <c r="AN29" s="22">
        <f t="shared" si="47"/>
        <v>0</v>
      </c>
      <c r="AO29" s="22">
        <f t="shared" si="47"/>
        <v>0</v>
      </c>
      <c r="AP29" s="22">
        <f t="shared" si="47"/>
        <v>0</v>
      </c>
      <c r="AQ29" s="22">
        <f t="shared" si="47"/>
        <v>0</v>
      </c>
      <c r="AR29" s="22">
        <f t="shared" si="47"/>
        <v>0</v>
      </c>
      <c r="AS29" s="22">
        <f t="shared" si="47"/>
        <v>0</v>
      </c>
      <c r="AT29" s="22">
        <f t="shared" si="47"/>
        <v>0</v>
      </c>
      <c r="AU29" s="22">
        <f t="shared" si="47"/>
        <v>0</v>
      </c>
      <c r="AV29" s="22">
        <f t="shared" si="47"/>
        <v>0</v>
      </c>
      <c r="AW29" s="22">
        <f t="shared" si="47"/>
        <v>0</v>
      </c>
      <c r="AX29" s="22">
        <f t="shared" si="47"/>
        <v>0</v>
      </c>
      <c r="AY29" s="22">
        <f t="shared" si="47"/>
        <v>0</v>
      </c>
      <c r="AZ29" s="22">
        <f t="shared" si="47"/>
        <v>0</v>
      </c>
      <c r="BA29" s="22">
        <f t="shared" si="47"/>
        <v>0</v>
      </c>
      <c r="BB29" s="22">
        <f t="shared" si="47"/>
        <v>0</v>
      </c>
      <c r="BC29" s="156"/>
      <c r="BD29" s="156"/>
      <c r="BE29" s="245"/>
      <c r="BF29" s="22">
        <f>SUM(BF28)</f>
        <v>0</v>
      </c>
      <c r="BG29" s="245"/>
      <c r="BH29" s="22">
        <f>SUM(BH28)</f>
        <v>0</v>
      </c>
      <c r="BI29" s="245"/>
      <c r="BJ29" s="22">
        <f>SUM(BJ28)</f>
        <v>0</v>
      </c>
      <c r="BK29" s="245"/>
      <c r="BL29" s="22">
        <f>SUM(BL28)</f>
        <v>0</v>
      </c>
      <c r="BM29" s="245"/>
      <c r="BN29" s="22">
        <f>SUM(BN28)</f>
        <v>0</v>
      </c>
      <c r="BO29" s="245"/>
      <c r="BP29" s="22">
        <f>SUM(BP28)</f>
        <v>0</v>
      </c>
      <c r="BQ29" s="245"/>
      <c r="BR29" s="22">
        <f>SUM(BR28)</f>
        <v>0</v>
      </c>
      <c r="BS29" s="245"/>
      <c r="BT29" s="22">
        <f>SUM(BT28)</f>
        <v>0</v>
      </c>
      <c r="BU29" s="245"/>
      <c r="BV29" s="22">
        <f>SUM(BV28)</f>
        <v>0</v>
      </c>
      <c r="BW29" s="245"/>
      <c r="BX29" s="22">
        <f>SUM(BX28)</f>
        <v>0</v>
      </c>
      <c r="BY29" s="245"/>
      <c r="BZ29" s="22">
        <f>SUM(BZ28)</f>
        <v>0</v>
      </c>
      <c r="CA29" s="245"/>
      <c r="CB29" s="22">
        <f>SUM(CB28)</f>
        <v>0</v>
      </c>
      <c r="CC29" s="245"/>
      <c r="CD29" s="22">
        <f>SUM(CD28)</f>
        <v>0</v>
      </c>
      <c r="CE29" s="245"/>
      <c r="CF29" s="156"/>
      <c r="CG29" s="22">
        <f t="shared" ref="CG29:CH29" si="48">SUM(CG28)</f>
        <v>0</v>
      </c>
      <c r="CH29" s="22">
        <f t="shared" si="48"/>
        <v>0</v>
      </c>
      <c r="CI29" s="156"/>
      <c r="CJ29" s="22">
        <f t="shared" ref="CJ29:CK29" si="49">SUM(CJ28)</f>
        <v>0</v>
      </c>
      <c r="CK29" s="22">
        <f t="shared" si="49"/>
        <v>0</v>
      </c>
      <c r="CL29" s="156"/>
      <c r="CM29" s="245"/>
      <c r="CN29" s="22">
        <f>SUM(CN28)</f>
        <v>0</v>
      </c>
      <c r="CO29" s="245"/>
      <c r="CP29" s="22">
        <f>SUM(CP28)</f>
        <v>0</v>
      </c>
      <c r="CQ29" s="245"/>
      <c r="CR29" s="22">
        <f>SUM(CR28)</f>
        <v>0</v>
      </c>
      <c r="CS29" s="245"/>
      <c r="CT29" s="22">
        <f>SUM(CT28)</f>
        <v>0</v>
      </c>
      <c r="CU29" s="245"/>
      <c r="CV29" s="22">
        <f>SUM(CV28)</f>
        <v>0</v>
      </c>
      <c r="CW29" s="311"/>
      <c r="CX29" s="311"/>
      <c r="CY29" s="22">
        <f>SUM(CY28)</f>
        <v>0</v>
      </c>
      <c r="CZ29" s="311"/>
      <c r="DA29" s="22">
        <f t="shared" ref="DA29:DC29" si="50">SUM(DA28)</f>
        <v>0</v>
      </c>
      <c r="DB29" s="22">
        <f t="shared" si="50"/>
        <v>0</v>
      </c>
      <c r="DC29" s="22">
        <f t="shared" si="50"/>
        <v>0</v>
      </c>
      <c r="DD29" s="66"/>
      <c r="DE29" s="245"/>
      <c r="DF29" s="22">
        <f>SUM(DF28)</f>
        <v>0</v>
      </c>
      <c r="DG29" s="245"/>
      <c r="DH29" s="22">
        <f>SUM(DH28)</f>
        <v>0</v>
      </c>
      <c r="DI29" s="245"/>
      <c r="DJ29" s="22">
        <f>SUM(DJ28)</f>
        <v>0</v>
      </c>
      <c r="DK29" s="245"/>
      <c r="DL29" s="156"/>
      <c r="DM29" s="245"/>
      <c r="DN29" s="156"/>
      <c r="DO29" s="245"/>
      <c r="DP29" s="22">
        <f>SUM(DP28)</f>
        <v>0</v>
      </c>
      <c r="DQ29" s="245"/>
      <c r="DR29" s="22">
        <f>SUM(DR28)</f>
        <v>0</v>
      </c>
      <c r="DS29" s="245"/>
      <c r="DT29" s="311"/>
      <c r="DU29" s="22">
        <f t="shared" ref="DU29:DX29" si="51">SUM(DU28)</f>
        <v>0</v>
      </c>
      <c r="DV29" s="22">
        <f t="shared" si="51"/>
        <v>0</v>
      </c>
      <c r="DW29" s="22">
        <f t="shared" si="51"/>
        <v>0</v>
      </c>
      <c r="DX29" s="22">
        <f t="shared" si="51"/>
        <v>0</v>
      </c>
      <c r="DY29" s="245"/>
      <c r="DZ29" s="22">
        <f t="shared" ref="DZ29:ED29" si="52">SUM(DZ28)</f>
        <v>0</v>
      </c>
      <c r="EA29" s="22">
        <f t="shared" si="52"/>
        <v>0</v>
      </c>
      <c r="EB29" s="22">
        <f t="shared" si="52"/>
        <v>0</v>
      </c>
      <c r="EC29" s="22">
        <f t="shared" si="52"/>
        <v>0</v>
      </c>
      <c r="ED29" s="22">
        <f t="shared" si="52"/>
        <v>0</v>
      </c>
      <c r="EE29" s="245"/>
      <c r="EF29" s="22">
        <f t="shared" ref="EF29:EP29" si="53">SUM(EF28)</f>
        <v>0</v>
      </c>
      <c r="EG29" s="22">
        <f t="shared" si="53"/>
        <v>0</v>
      </c>
      <c r="EH29" s="22">
        <f t="shared" si="53"/>
        <v>0</v>
      </c>
      <c r="EI29" s="22">
        <f t="shared" si="53"/>
        <v>0</v>
      </c>
      <c r="EJ29" s="22">
        <f t="shared" si="53"/>
        <v>0</v>
      </c>
      <c r="EK29" s="22">
        <f t="shared" si="53"/>
        <v>0</v>
      </c>
      <c r="EL29" s="22">
        <f t="shared" si="53"/>
        <v>0</v>
      </c>
      <c r="EM29" s="22">
        <f t="shared" si="53"/>
        <v>0</v>
      </c>
      <c r="EN29" s="22">
        <f t="shared" si="53"/>
        <v>0</v>
      </c>
      <c r="EO29" s="22">
        <f t="shared" si="53"/>
        <v>0</v>
      </c>
      <c r="EP29" s="22">
        <f t="shared" si="53"/>
        <v>0</v>
      </c>
    </row>
    <row r="30" spans="2:146" x14ac:dyDescent="0.25">
      <c r="B30" s="674"/>
      <c r="C30" s="46"/>
      <c r="D30" s="46"/>
      <c r="E30" s="46"/>
      <c r="F30" s="46"/>
      <c r="G30" s="46"/>
      <c r="H30" s="46"/>
      <c r="I30" s="46"/>
      <c r="J30" s="46"/>
      <c r="K30" s="46"/>
      <c r="L30" s="46"/>
      <c r="M30" s="46"/>
      <c r="N30" s="46"/>
      <c r="O30" s="617" t="s">
        <v>848</v>
      </c>
      <c r="P30" s="334" t="s">
        <v>2402</v>
      </c>
      <c r="R30" s="1311" t="s">
        <v>1099</v>
      </c>
      <c r="S30" s="1035"/>
      <c r="T30" s="447" t="s">
        <v>2142</v>
      </c>
      <c r="U30" s="489"/>
      <c r="V30" s="14"/>
      <c r="W30" s="14"/>
      <c r="X30" s="14"/>
      <c r="Y30" s="14"/>
      <c r="Z30" s="14"/>
      <c r="AA30" s="14"/>
      <c r="AB30" s="14"/>
      <c r="AC30" s="14"/>
      <c r="AD30" s="14"/>
      <c r="AE30" s="14" t="e">
        <f>+IF(AE$8="",0,HLOOKUP(AE$8,#REF!,5,0))</f>
        <v>#REF!</v>
      </c>
      <c r="AF30" s="14" t="e">
        <f>+IF(AF$8="",0,HLOOKUP(AF$8,#REF!,5,0))</f>
        <v>#REF!</v>
      </c>
      <c r="AG30" s="156"/>
      <c r="AH30" s="14" t="e">
        <f>+IF(AH$8="",0,HLOOKUP(AH$8,#REF!,5,0))</f>
        <v>#REF!</v>
      </c>
      <c r="AI30" s="14" t="e">
        <f>+IF(AI$8="",0,HLOOKUP(AI$8,#REF!,5,0))</f>
        <v>#REF!</v>
      </c>
      <c r="AJ30" s="14" t="e">
        <f>+IF(AJ$8="",0,HLOOKUP(AJ$8,#REF!,5,0))</f>
        <v>#REF!</v>
      </c>
      <c r="AK30" s="14" t="e">
        <f>+IF(AK$8="",0,HLOOKUP(AK$8,#REF!,5,0))</f>
        <v>#REF!</v>
      </c>
      <c r="AL30" s="14" t="e">
        <f>+IF(AL$8="",0,HLOOKUP(AL$8,#REF!,5,0))</f>
        <v>#REF!</v>
      </c>
      <c r="AM30" s="14" t="e">
        <f>+IF(AM$8="",0,HLOOKUP(AM$8,#REF!,5,0))</f>
        <v>#REF!</v>
      </c>
      <c r="AN30" s="14" t="e">
        <f>+IF(AN$8="",0,HLOOKUP(AN$8,#REF!,5,0))</f>
        <v>#REF!</v>
      </c>
      <c r="AO30" s="14" t="e">
        <f>+IF(AO$8="",0,HLOOKUP(AO$8,#REF!,5,0))</f>
        <v>#REF!</v>
      </c>
      <c r="AP30" s="14" t="e">
        <f>+IF(AP$8="",0,HLOOKUP(AP$8,#REF!,5,0))</f>
        <v>#REF!</v>
      </c>
      <c r="AQ30" s="14" t="e">
        <f>+IF(AQ$8="",0,HLOOKUP(AQ$8,#REF!,5,0))</f>
        <v>#REF!</v>
      </c>
      <c r="AR30" s="14" t="e">
        <f>+IF(AR$8="",0,HLOOKUP(AR$8,#REF!,5,0))</f>
        <v>#REF!</v>
      </c>
      <c r="AS30" s="14" t="e">
        <f>+IF(AS$8="",0,HLOOKUP(AS$8,#REF!,5,0))</f>
        <v>#REF!</v>
      </c>
      <c r="AT30" s="14" t="e">
        <f>+IF(AT$8="",0,HLOOKUP(AT$8,#REF!,5,0))</f>
        <v>#REF!</v>
      </c>
      <c r="AU30" s="14" t="e">
        <f>+IF(AU$8="",0,HLOOKUP(AU$8,#REF!,5,0))</f>
        <v>#REF!</v>
      </c>
      <c r="AV30" s="14" t="e">
        <f>+IF(AV$8="",0,HLOOKUP(AV$8,#REF!,5,0))</f>
        <v>#REF!</v>
      </c>
      <c r="AW30" s="14" t="e">
        <f>+IF(AW$8="",0,HLOOKUP(AW$8,#REF!,5,0))</f>
        <v>#REF!</v>
      </c>
      <c r="AX30" s="14" t="e">
        <f>+IF(AX$8="",0,HLOOKUP(AX$8,#REF!,5,0))</f>
        <v>#REF!</v>
      </c>
      <c r="AY30" s="14" t="e">
        <f>+IF(AY$8="",0,HLOOKUP(AY$8,#REF!,5,0))</f>
        <v>#REF!</v>
      </c>
      <c r="AZ30" s="14" t="e">
        <f>+IF(AZ$8="",0,HLOOKUP(AZ$8,#REF!,5,0))</f>
        <v>#REF!</v>
      </c>
      <c r="BA30" s="14" t="e">
        <f>+IF(BA$8="",0,HLOOKUP(BA$8,#REF!,5,0))</f>
        <v>#REF!</v>
      </c>
      <c r="BB30" s="14" t="e">
        <f>+IF(BB$8="",0,HLOOKUP(BB$8,#REF!,5,0))</f>
        <v>#REF!</v>
      </c>
      <c r="BC30" s="156"/>
      <c r="BD30" s="156"/>
      <c r="BE30" s="245"/>
      <c r="BF30" s="14">
        <f>+IF(BF$8="",0,HLOOKUP(BF$8,#REF!,5,0))</f>
        <v>0</v>
      </c>
      <c r="BG30" s="245"/>
      <c r="BH30" s="14">
        <f>+IF(BH$8="",0,HLOOKUP(BH$8,#REF!,5,0))</f>
        <v>0</v>
      </c>
      <c r="BI30" s="245"/>
      <c r="BJ30" s="14">
        <f>+IF(BJ$8="",0,HLOOKUP(BJ$8,#REF!,5,0))</f>
        <v>0</v>
      </c>
      <c r="BK30" s="245"/>
      <c r="BL30" s="14">
        <f>+IF(BL$8="",0,HLOOKUP(BL$8,#REF!,5,0))</f>
        <v>0</v>
      </c>
      <c r="BM30" s="245"/>
      <c r="BN30" s="14">
        <f>+IF(BN$8="",0,HLOOKUP(BN$8,#REF!,5,0))</f>
        <v>0</v>
      </c>
      <c r="BO30" s="245"/>
      <c r="BP30" s="14">
        <f>+IF(BP$8="",0,HLOOKUP(BP$8,#REF!,5,0))</f>
        <v>0</v>
      </c>
      <c r="BQ30" s="245"/>
      <c r="BR30" s="14">
        <f>+IF(BR$8="",0,HLOOKUP(BR$8,#REF!,5,0))</f>
        <v>0</v>
      </c>
      <c r="BS30" s="245"/>
      <c r="BT30" s="14">
        <f>+IF(BT$8="",0,HLOOKUP(BT$8,#REF!,5,0))</f>
        <v>0</v>
      </c>
      <c r="BU30" s="245"/>
      <c r="BV30" s="14" t="e">
        <f>+IF(BV$8="",0,HLOOKUP(BV$8,#REF!,5,0))</f>
        <v>#REF!</v>
      </c>
      <c r="BW30" s="245"/>
      <c r="BX30" s="14">
        <f>+IF(BX$8="",0,HLOOKUP(BX$8,#REF!,5,0))</f>
        <v>0</v>
      </c>
      <c r="BY30" s="245"/>
      <c r="BZ30" s="14" t="e">
        <f>+IF(BZ$8="",0,HLOOKUP(BZ$8,#REF!,5,0))</f>
        <v>#REF!</v>
      </c>
      <c r="CA30" s="245"/>
      <c r="CB30" s="14">
        <f>+IF(CB$8="",0,HLOOKUP(CB$8,#REF!,5,0))</f>
        <v>0</v>
      </c>
      <c r="CC30" s="245"/>
      <c r="CD30" s="14">
        <f>+IF(CD$8="",0,HLOOKUP(CD$8,#REF!,5,0))</f>
        <v>0</v>
      </c>
      <c r="CE30" s="245"/>
      <c r="CF30" s="156"/>
      <c r="CG30" s="14" t="e">
        <f>+IF(CG$8="",0,HLOOKUP(CG$8,#REF!,5,0))</f>
        <v>#REF!</v>
      </c>
      <c r="CH30" s="14" t="e">
        <f>+IF(CH$8="",0,HLOOKUP(CH$8,#REF!,5,0))</f>
        <v>#REF!</v>
      </c>
      <c r="CI30" s="156"/>
      <c r="CJ30" s="14" t="e">
        <f>+IF(CJ$8="",0,HLOOKUP(CJ$8,#REF!,5,0))</f>
        <v>#REF!</v>
      </c>
      <c r="CK30" s="14" t="e">
        <f>+IF(CK$8="",0,HLOOKUP(CK$8,#REF!,5,0))</f>
        <v>#REF!</v>
      </c>
      <c r="CL30" s="156"/>
      <c r="CM30" s="245"/>
      <c r="CN30" s="14">
        <f>+IF(CN$8="",0,HLOOKUP(CN$8,#REF!,5,0))</f>
        <v>0</v>
      </c>
      <c r="CO30" s="245"/>
      <c r="CP30" s="14">
        <f>+IF(CP$8="",0,HLOOKUP(CP$8,#REF!,5,0))</f>
        <v>0</v>
      </c>
      <c r="CQ30" s="245"/>
      <c r="CR30" s="14">
        <f>+IF(CR$8="",0,HLOOKUP(CR$8,#REF!,5,0))</f>
        <v>0</v>
      </c>
      <c r="CS30" s="245"/>
      <c r="CT30" s="14">
        <f>+IF(CT$8="",0,HLOOKUP(CT$8,#REF!,5,0))</f>
        <v>0</v>
      </c>
      <c r="CU30" s="245"/>
      <c r="CV30" s="14">
        <f>+IF(CV$8="",0,HLOOKUP(CV$8,#REF!,5,0))</f>
        <v>0</v>
      </c>
      <c r="CW30" s="264"/>
      <c r="CX30" s="264"/>
      <c r="CY30" s="14">
        <f>+IF(CY$8="",0,HLOOKUP(CY$8,#REF!,5,0))</f>
        <v>0</v>
      </c>
      <c r="CZ30" s="264"/>
      <c r="DA30" s="14">
        <f>+IF(DA$8="",0,HLOOKUP(DA$8,#REF!,5,0))</f>
        <v>0</v>
      </c>
      <c r="DB30" s="14">
        <f>+IF(DB$8="",0,HLOOKUP(DB$8,#REF!,5,0))</f>
        <v>0</v>
      </c>
      <c r="DC30" s="14">
        <f>+IF(DC$8="",0,HLOOKUP(DC$8,#REF!,5,0))</f>
        <v>0</v>
      </c>
      <c r="DD30" s="66"/>
      <c r="DE30" s="245"/>
      <c r="DF30" s="14">
        <f>+IF(DF$8="",0,HLOOKUP(DF$8,#REF!,5,0))</f>
        <v>0</v>
      </c>
      <c r="DG30" s="245"/>
      <c r="DH30" s="14">
        <f>+IF(DH$8="",0,HLOOKUP(DH$8,#REF!,5,0))</f>
        <v>0</v>
      </c>
      <c r="DI30" s="245"/>
      <c r="DJ30" s="14">
        <f>+IF(DJ$8="",0,HLOOKUP(DJ$8,#REF!,5,0))</f>
        <v>0</v>
      </c>
      <c r="DK30" s="245"/>
      <c r="DL30" s="156"/>
      <c r="DM30" s="245"/>
      <c r="DN30" s="156"/>
      <c r="DO30" s="245"/>
      <c r="DP30" s="14">
        <f>+IF(DP$8="",0,HLOOKUP(DP$8,#REF!,5,0))</f>
        <v>0</v>
      </c>
      <c r="DQ30" s="245"/>
      <c r="DR30" s="14">
        <f>+IF(DR$8="",0,HLOOKUP(DR$8,#REF!,5,0))</f>
        <v>0</v>
      </c>
      <c r="DS30" s="245"/>
      <c r="DT30" s="264"/>
      <c r="DU30" s="14" t="e">
        <f>+IF(DU$8="",0,HLOOKUP(DU$8,#REF!,5,0))</f>
        <v>#REF!</v>
      </c>
      <c r="DV30" s="14" t="e">
        <f>+IF(DV$8="",0,HLOOKUP(DV$8,#REF!,5,0))</f>
        <v>#REF!</v>
      </c>
      <c r="DW30" s="14" t="e">
        <f>+IF(DW$8="",0,HLOOKUP(DW$8,#REF!,5,0))</f>
        <v>#REF!</v>
      </c>
      <c r="DX30" s="14" t="e">
        <f>+IF(DX$8="",0,HLOOKUP(DX$8,#REF!,5,0))</f>
        <v>#REF!</v>
      </c>
      <c r="DY30" s="245"/>
      <c r="DZ30" s="14" t="e">
        <f>+IF(DZ$8="",0,HLOOKUP(DZ$8,#REF!,5,0))</f>
        <v>#REF!</v>
      </c>
      <c r="EA30" s="14" t="e">
        <f>+IF(EA$8="",0,HLOOKUP(EA$8,#REF!,5,0))</f>
        <v>#REF!</v>
      </c>
      <c r="EB30" s="14" t="e">
        <f>+IF(EB$8="",0,HLOOKUP(EB$8,#REF!,5,0))</f>
        <v>#REF!</v>
      </c>
      <c r="EC30" s="14" t="e">
        <f>+IF(EC$8="",0,HLOOKUP(EC$8,#REF!,5,0))</f>
        <v>#REF!</v>
      </c>
      <c r="ED30" s="14">
        <f>+IF(ED$8="",0,HLOOKUP(ED$8,#REF!,5,0))</f>
        <v>0</v>
      </c>
      <c r="EE30" s="245"/>
      <c r="EF30" s="14" t="e">
        <f>+IF(EF$8="",0,HLOOKUP(EF$8,#REF!,5,0))</f>
        <v>#REF!</v>
      </c>
      <c r="EG30" s="14" t="e">
        <f>+IF(EG$8="",0,HLOOKUP(EG$8,#REF!,5,0))</f>
        <v>#REF!</v>
      </c>
      <c r="EH30" s="14" t="e">
        <f>+IF(EH$8="",0,HLOOKUP(EH$8,#REF!,5,0))</f>
        <v>#REF!</v>
      </c>
      <c r="EI30" s="14" t="e">
        <f>+IF(EI$8="",0,HLOOKUP(EI$8,#REF!,5,0))</f>
        <v>#REF!</v>
      </c>
      <c r="EJ30" s="14" t="e">
        <f>+IF(EJ$8="",0,HLOOKUP(EJ$8,#REF!,5,0))</f>
        <v>#REF!</v>
      </c>
      <c r="EK30" s="14" t="e">
        <f>+IF(EK$8="",0,HLOOKUP(EK$8,#REF!,5,0))</f>
        <v>#REF!</v>
      </c>
      <c r="EL30" s="14" t="e">
        <f>+IF(EL$8="",0,HLOOKUP(EL$8,#REF!,5,0))</f>
        <v>#REF!</v>
      </c>
      <c r="EM30" s="14" t="e">
        <f>+IF(EM$8="",0,HLOOKUP(EM$8,#REF!,5,0))</f>
        <v>#REF!</v>
      </c>
      <c r="EN30" s="14" t="e">
        <f>+IF(EN$8="",0,HLOOKUP(EN$8,#REF!,5,0))</f>
        <v>#REF!</v>
      </c>
      <c r="EO30" s="14" t="e">
        <f>+IF(EO$8="",0,HLOOKUP(EO$8,#REF!,5,0))</f>
        <v>#REF!</v>
      </c>
      <c r="EP30" s="14" t="e">
        <f>+IF(EP$8="",0,HLOOKUP(EP$8,#REF!,5,0))</f>
        <v>#REF!</v>
      </c>
    </row>
    <row r="31" spans="2:146" ht="18.600000000000001" customHeight="1" x14ac:dyDescent="0.25">
      <c r="B31" s="674"/>
      <c r="C31" s="46"/>
      <c r="D31" s="46"/>
      <c r="E31" s="46"/>
      <c r="F31" s="46"/>
      <c r="G31" s="46"/>
      <c r="H31" s="46"/>
      <c r="I31" s="46"/>
      <c r="J31" s="46"/>
      <c r="K31" s="46"/>
      <c r="L31" s="46"/>
      <c r="M31" s="46"/>
      <c r="N31" s="46"/>
      <c r="O31" s="617" t="s">
        <v>1176</v>
      </c>
      <c r="P31" s="334" t="s">
        <v>664</v>
      </c>
      <c r="R31" s="1312"/>
      <c r="S31" s="1035"/>
      <c r="T31" s="1157" t="s">
        <v>508</v>
      </c>
      <c r="U31" s="1101" t="str">
        <f t="shared" ref="U31:AF31" si="54">IF(AND(U$29=0,ROUND(U30,1)=0),"non concerné",IF(AND(U$29=0,ROUND(U30,1)&gt;0),"Il manque les ETP",IF(AND(U$29&gt;0,ROUND(U30,1)=0),"Il manque les charges",IF((ROUND(U29,1)&lt;0),"Charges négatives!",IF(AND(U$29&gt;0,U30&gt;0),U30/(U$29))))))</f>
        <v>non concerné</v>
      </c>
      <c r="V31" s="97" t="str">
        <f t="shared" si="54"/>
        <v>non concerné</v>
      </c>
      <c r="W31" s="97" t="str">
        <f t="shared" si="54"/>
        <v>non concerné</v>
      </c>
      <c r="X31" s="97" t="str">
        <f t="shared" si="54"/>
        <v>non concerné</v>
      </c>
      <c r="Y31" s="97" t="str">
        <f t="shared" si="54"/>
        <v>non concerné</v>
      </c>
      <c r="Z31" s="97" t="str">
        <f t="shared" si="54"/>
        <v>non concerné</v>
      </c>
      <c r="AA31" s="97" t="str">
        <f t="shared" si="54"/>
        <v>non concerné</v>
      </c>
      <c r="AB31" s="97" t="str">
        <f t="shared" si="54"/>
        <v>non concerné</v>
      </c>
      <c r="AC31" s="97" t="str">
        <f t="shared" si="54"/>
        <v>non concerné</v>
      </c>
      <c r="AD31" s="97" t="str">
        <f t="shared" si="54"/>
        <v>non concerné</v>
      </c>
      <c r="AE31" s="97" t="e">
        <f t="shared" si="54"/>
        <v>#REF!</v>
      </c>
      <c r="AF31" s="97" t="e">
        <f t="shared" si="54"/>
        <v>#REF!</v>
      </c>
      <c r="AG31" s="156"/>
      <c r="AH31" s="97" t="e">
        <f t="shared" ref="AH31:BB31" si="55">IF(AND(AH$29=0,ROUND(AH30,1)=0),"non concerné",IF(AND(AH$29=0,ROUND(AH30,1)&gt;0),"Il manque les ETP",IF(AND(AH$29&gt;0,ROUND(AH30,1)=0),"Il manque les charges",IF((ROUND(AH29,1)&lt;0),"Charges négatives!",IF(AND(AH$29&gt;0,AH30&gt;0),AH30/(AH$29))))))</f>
        <v>#REF!</v>
      </c>
      <c r="AI31" s="97" t="e">
        <f t="shared" si="55"/>
        <v>#REF!</v>
      </c>
      <c r="AJ31" s="97" t="e">
        <f t="shared" si="55"/>
        <v>#REF!</v>
      </c>
      <c r="AK31" s="97" t="e">
        <f t="shared" si="55"/>
        <v>#REF!</v>
      </c>
      <c r="AL31" s="97" t="e">
        <f t="shared" si="55"/>
        <v>#REF!</v>
      </c>
      <c r="AM31" s="97" t="e">
        <f t="shared" si="55"/>
        <v>#REF!</v>
      </c>
      <c r="AN31" s="97" t="e">
        <f t="shared" si="55"/>
        <v>#REF!</v>
      </c>
      <c r="AO31" s="97" t="e">
        <f t="shared" si="55"/>
        <v>#REF!</v>
      </c>
      <c r="AP31" s="97" t="e">
        <f t="shared" si="55"/>
        <v>#REF!</v>
      </c>
      <c r="AQ31" s="97" t="e">
        <f t="shared" si="55"/>
        <v>#REF!</v>
      </c>
      <c r="AR31" s="97" t="e">
        <f t="shared" si="55"/>
        <v>#REF!</v>
      </c>
      <c r="AS31" s="97" t="e">
        <f t="shared" si="55"/>
        <v>#REF!</v>
      </c>
      <c r="AT31" s="97" t="e">
        <f t="shared" si="55"/>
        <v>#REF!</v>
      </c>
      <c r="AU31" s="97" t="e">
        <f t="shared" si="55"/>
        <v>#REF!</v>
      </c>
      <c r="AV31" s="97" t="e">
        <f t="shared" si="55"/>
        <v>#REF!</v>
      </c>
      <c r="AW31" s="97" t="e">
        <f t="shared" si="55"/>
        <v>#REF!</v>
      </c>
      <c r="AX31" s="97" t="e">
        <f t="shared" si="55"/>
        <v>#REF!</v>
      </c>
      <c r="AY31" s="97" t="e">
        <f t="shared" si="55"/>
        <v>#REF!</v>
      </c>
      <c r="AZ31" s="97" t="e">
        <f t="shared" si="55"/>
        <v>#REF!</v>
      </c>
      <c r="BA31" s="97" t="e">
        <f t="shared" si="55"/>
        <v>#REF!</v>
      </c>
      <c r="BB31" s="97" t="e">
        <f t="shared" si="55"/>
        <v>#REF!</v>
      </c>
      <c r="BC31" s="156"/>
      <c r="BD31" s="156"/>
      <c r="BE31" s="245"/>
      <c r="BF31" s="97" t="str">
        <f>IF(AND(BF$29=0,ROUND(BF30,1)=0),"non concerné",IF(AND(BF$29=0,ROUND(BF30,1)&gt;0),"Il manque les ETP",IF(AND(BF$29&gt;0,ROUND(BF30,1)=0),"Il manque les charges",IF((ROUND(BF29,1)&lt;0),"Charges négatives!",IF(AND(BF$29&gt;0,BF30&gt;0),BF30/(BF$29))))))</f>
        <v>non concerné</v>
      </c>
      <c r="BG31" s="245"/>
      <c r="BH31" s="97" t="str">
        <f>IF(AND(BH$29=0,ROUND(BH30,1)=0),"non concerné",IF(AND(BH$29=0,ROUND(BH30,1)&gt;0),"Il manque les ETP",IF(AND(BH$29&gt;0,ROUND(BH30,1)=0),"Il manque les charges",IF((ROUND(BH29,1)&lt;0),"Charges négatives!",IF(AND(BH$29&gt;0,BH30&gt;0),BH30/(BH$29))))))</f>
        <v>non concerné</v>
      </c>
      <c r="BI31" s="245"/>
      <c r="BJ31" s="97" t="str">
        <f>IF(AND(BJ$29=0,ROUND(BJ30,1)=0),"non concerné",IF(AND(BJ$29=0,ROUND(BJ30,1)&gt;0),"Il manque les ETP",IF(AND(BJ$29&gt;0,ROUND(BJ30,1)=0),"Il manque les charges",IF((ROUND(BJ29,1)&lt;0),"Charges négatives!",IF(AND(BJ$29&gt;0,BJ30&gt;0),BJ30/(BJ$29))))))</f>
        <v>non concerné</v>
      </c>
      <c r="BK31" s="245"/>
      <c r="BL31" s="97" t="str">
        <f>IF(AND(BL$29=0,ROUND(BL30,1)=0),"non concerné",IF(AND(BL$29=0,ROUND(BL30,1)&gt;0),"Il manque les ETP",IF(AND(BL$29&gt;0,ROUND(BL30,1)=0),"Il manque les charges",IF((ROUND(BL29,1)&lt;0),"Charges négatives!",IF(AND(BL$29&gt;0,BL30&gt;0),BL30/(BL$29))))))</f>
        <v>non concerné</v>
      </c>
      <c r="BM31" s="245"/>
      <c r="BN31" s="97" t="str">
        <f>IF(AND(BN$29=0,ROUND(BN30,1)=0),"non concerné",IF(AND(BN$29=0,ROUND(BN30,1)&gt;0),"Il manque les ETP",IF(AND(BN$29&gt;0,ROUND(BN30,1)=0),"Il manque les charges",IF((ROUND(BN29,1)&lt;0),"Charges négatives!",IF(AND(BN$29&gt;0,BN30&gt;0),BN30/(BN$29))))))</f>
        <v>non concerné</v>
      </c>
      <c r="BO31" s="245"/>
      <c r="BP31" s="97" t="str">
        <f>IF(AND(BP$29=0,ROUND(BP30,1)=0),"non concerné",IF(AND(BP$29=0,ROUND(BP30,1)&gt;0),"Il manque les ETP",IF(AND(BP$29&gt;0,ROUND(BP30,1)=0),"Il manque les charges",IF((ROUND(BP29,1)&lt;0),"Charges négatives!",IF(AND(BP$29&gt;0,BP30&gt;0),BP30/(BP$29))))))</f>
        <v>non concerné</v>
      </c>
      <c r="BQ31" s="245"/>
      <c r="BR31" s="97" t="str">
        <f>IF(AND(BR$29=0,ROUND(BR30,1)=0),"non concerné",IF(AND(BR$29=0,ROUND(BR30,1)&gt;0),"Il manque les ETP",IF(AND(BR$29&gt;0,ROUND(BR30,1)=0),"Il manque les charges",IF((ROUND(BR29,1)&lt;0),"Charges négatives!",IF(AND(BR$29&gt;0,BR30&gt;0),BR30/(BR$29))))))</f>
        <v>non concerné</v>
      </c>
      <c r="BS31" s="245"/>
      <c r="BT31" s="97" t="str">
        <f>IF(AND(BT$29=0,ROUND(BT30,1)=0),"non concerné",IF(AND(BT$29=0,ROUND(BT30,1)&gt;0),"Il manque les ETP",IF(AND(BT$29&gt;0,ROUND(BT30,1)=0),"Il manque les charges",IF((ROUND(BT29,1)&lt;0),"Charges négatives!",IF(AND(BT$29&gt;0,BT30&gt;0),BT30/(BT$29))))))</f>
        <v>non concerné</v>
      </c>
      <c r="BU31" s="245"/>
      <c r="BV31" s="97" t="e">
        <f>IF(AND(BV$29=0,ROUND(BV30,1)=0),"non concerné",IF(AND(BV$29=0,ROUND(BV30,1)&gt;0),"Il manque les ETP",IF(AND(BV$29&gt;0,ROUND(BV30,1)=0),"Il manque les charges",IF((ROUND(BV29,1)&lt;0),"Charges négatives!",IF(AND(BV$29&gt;0,BV30&gt;0),BV30/(BV$29))))))</f>
        <v>#REF!</v>
      </c>
      <c r="BW31" s="245"/>
      <c r="BX31" s="97" t="str">
        <f>IF(AND(BX$29=0,ROUND(BX30,1)=0),"non concerné",IF(AND(BX$29=0,ROUND(BX30,1)&gt;0),"Il manque les ETP",IF(AND(BX$29&gt;0,ROUND(BX30,1)=0),"Il manque les charges",IF((ROUND(BX29,1)&lt;0),"Charges négatives!",IF(AND(BX$29&gt;0,BX30&gt;0),BX30/(BX$29))))))</f>
        <v>non concerné</v>
      </c>
      <c r="BY31" s="245"/>
      <c r="BZ31" s="97" t="e">
        <f>IF(AND(BZ$29=0,ROUND(BZ30,1)=0),"non concerné",IF(AND(BZ$29=0,ROUND(BZ30,1)&gt;0),"Il manque les ETP",IF(AND(BZ$29&gt;0,ROUND(BZ30,1)=0),"Il manque les charges",IF((ROUND(BZ29,1)&lt;0),"Charges négatives!",IF(AND(BZ$29&gt;0,BZ30&gt;0),BZ30/(BZ$29))))))</f>
        <v>#REF!</v>
      </c>
      <c r="CA31" s="245"/>
      <c r="CB31" s="97" t="str">
        <f>IF(AND(CB$29=0,ROUND(CB30,1)=0),"non concerné",IF(AND(CB$29=0,ROUND(CB30,1)&gt;0),"Il manque les ETP",IF(AND(CB$29&gt;0,ROUND(CB30,1)=0),"Il manque les charges",IF((ROUND(CB29,1)&lt;0),"Charges négatives!",IF(AND(CB$29&gt;0,CB30&gt;0),CB30/(CB$29))))))</f>
        <v>non concerné</v>
      </c>
      <c r="CC31" s="245"/>
      <c r="CD31" s="97" t="str">
        <f>IF(AND(CD$29=0,ROUND(CD30,1)=0),"non concerné",IF(AND(CD$29=0,ROUND(CD30,1)&gt;0),"Il manque les ETP",IF(AND(CD$29&gt;0,ROUND(CD30,1)=0),"Il manque les charges",IF((ROUND(CD29,1)&lt;0),"Charges négatives!",IF(AND(CD$29&gt;0,CD30&gt;0),CD30/(CD$29))))))</f>
        <v>non concerné</v>
      </c>
      <c r="CE31" s="245"/>
      <c r="CF31" s="156"/>
      <c r="CG31" s="97" t="e">
        <f t="shared" ref="CG31:CH31" si="56">IF(AND(CG$29=0,ROUND(CG30,1)=0),"non concerné",IF(AND(CG$29=0,ROUND(CG30,1)&gt;0),"Il manque les ETP",IF(AND(CG$29&gt;0,ROUND(CG30,1)=0),"Il manque les charges",IF((ROUND(CG29,1)&lt;0),"Charges négatives!",IF(AND(CG$29&gt;0,CG30&gt;0),CG30/(CG$29))))))</f>
        <v>#REF!</v>
      </c>
      <c r="CH31" s="97" t="e">
        <f t="shared" si="56"/>
        <v>#REF!</v>
      </c>
      <c r="CI31" s="156"/>
      <c r="CJ31" s="97" t="e">
        <f t="shared" ref="CJ31:CK31" si="57">IF(AND(CJ$29=0,ROUND(CJ30,1)=0),"non concerné",IF(AND(CJ$29=0,ROUND(CJ30,1)&gt;0),"Il manque les ETP",IF(AND(CJ$29&gt;0,ROUND(CJ30,1)=0),"Il manque les charges",IF((ROUND(CJ29,1)&lt;0),"Charges négatives!",IF(AND(CJ$29&gt;0,CJ30&gt;0),CJ30/(CJ$29))))))</f>
        <v>#REF!</v>
      </c>
      <c r="CK31" s="97" t="e">
        <f t="shared" si="57"/>
        <v>#REF!</v>
      </c>
      <c r="CL31" s="156"/>
      <c r="CM31" s="245"/>
      <c r="CN31" s="97" t="str">
        <f>IF(AND(CN$29=0,ROUND(CN30,1)=0),"non concerné",IF(AND(CN$29=0,ROUND(CN30,1)&gt;0),"Il manque les ETP",IF(AND(CN$29&gt;0,ROUND(CN30,1)=0),"Il manque les charges",IF((ROUND(CN29,1)&lt;0),"Charges négatives!",IF(AND(CN$29&gt;0,CN30&gt;0),CN30/(CN$29))))))</f>
        <v>non concerné</v>
      </c>
      <c r="CO31" s="245"/>
      <c r="CP31" s="97" t="str">
        <f>IF(AND(CP$29=0,ROUND(CP30,1)=0),"non concerné",IF(AND(CP$29=0,ROUND(CP30,1)&gt;0),"Il manque les ETP",IF(AND(CP$29&gt;0,ROUND(CP30,1)=0),"Il manque les charges",IF((ROUND(CP29,1)&lt;0),"Charges négatives!",IF(AND(CP$29&gt;0,CP30&gt;0),CP30/(CP$29))))))</f>
        <v>non concerné</v>
      </c>
      <c r="CQ31" s="245"/>
      <c r="CR31" s="97" t="str">
        <f>IF(AND(CR$29=0,ROUND(CR30,1)=0),"non concerné",IF(AND(CR$29=0,ROUND(CR30,1)&gt;0),"Il manque les ETP",IF(AND(CR$29&gt;0,ROUND(CR30,1)=0),"Il manque les charges",IF((ROUND(CR29,1)&lt;0),"Charges négatives!",IF(AND(CR$29&gt;0,CR30&gt;0),CR30/(CR$29))))))</f>
        <v>non concerné</v>
      </c>
      <c r="CS31" s="245"/>
      <c r="CT31" s="97" t="str">
        <f>IF(AND(CT$29=0,ROUND(CT30,1)=0),"non concerné",IF(AND(CT$29=0,ROUND(CT30,1)&gt;0),"Il manque les ETP",IF(AND(CT$29&gt;0,ROUND(CT30,1)=0),"Il manque les charges",IF((ROUND(CT29,1)&lt;0),"Charges négatives!",IF(AND(CT$29&gt;0,CT30&gt;0),CT30/(CT$29))))))</f>
        <v>non concerné</v>
      </c>
      <c r="CU31" s="245"/>
      <c r="CV31" s="97" t="str">
        <f>IF(AND(CV$29=0,ROUND(CV30,1)=0),"non concerné",IF(AND(CV$29=0,ROUND(CV30,1)&gt;0),"Il manque les ETP",IF(AND(CV$29&gt;0,ROUND(CV30,1)=0),"Il manque les charges",IF((ROUND(CV29,1)&lt;0),"Charges négatives!",IF(AND(CV$29&gt;0,CV30&gt;0),CV30/(CV$29))))))</f>
        <v>non concerné</v>
      </c>
      <c r="CW31" s="562"/>
      <c r="CX31" s="562"/>
      <c r="CY31" s="97" t="str">
        <f>IF(AND(CY$29=0,ROUND(CY30,1)=0),"non concerné",IF(AND(CY$29=0,ROUND(CY30,1)&gt;0),"Il manque les ETP",IF(AND(CY$29&gt;0,ROUND(CY30,1)=0),"Il manque les charges",IF((ROUND(CY29,1)&lt;0),"Charges négatives!",IF(AND(CY$29&gt;0,CY30&gt;0),CY30/(CY$29))))))</f>
        <v>non concerné</v>
      </c>
      <c r="CZ31" s="562"/>
      <c r="DA31" s="97" t="str">
        <f t="shared" ref="DA31:DC31" si="58">IF(AND(DA$29=0,ROUND(DA30,1)=0),"non concerné",IF(AND(DA$29=0,ROUND(DA30,1)&gt;0),"Il manque les ETP",IF(AND(DA$29&gt;0,ROUND(DA30,1)=0),"Il manque les charges",IF((ROUND(DA29,1)&lt;0),"Charges négatives!",IF(AND(DA$29&gt;0,DA30&gt;0),DA30/(DA$29))))))</f>
        <v>non concerné</v>
      </c>
      <c r="DB31" s="97" t="str">
        <f t="shared" si="58"/>
        <v>non concerné</v>
      </c>
      <c r="DC31" s="97" t="str">
        <f t="shared" si="58"/>
        <v>non concerné</v>
      </c>
      <c r="DD31" s="66"/>
      <c r="DE31" s="245"/>
      <c r="DF31" s="97" t="str">
        <f>IF(AND(DF$29=0,ROUND(DF30,1)=0),"non concerné",IF(AND(DF$29=0,ROUND(DF30,1)&gt;0),"Il manque les ETP",IF(AND(DF$29&gt;0,ROUND(DF30,1)=0),"Il manque les charges",IF((ROUND(DF29,1)&lt;0),"Charges négatives!",IF(AND(DF$29&gt;0,DF30&gt;0),DF30/(DF$29))))))</f>
        <v>non concerné</v>
      </c>
      <c r="DG31" s="245"/>
      <c r="DH31" s="97" t="str">
        <f>IF(AND(DH$29=0,ROUND(DH30,1)=0),"non concerné",IF(AND(DH$29=0,ROUND(DH30,1)&gt;0),"Il manque les ETP",IF(AND(DH$29&gt;0,ROUND(DH30,1)=0),"Il manque les charges",IF((ROUND(DH29,1)&lt;0),"Charges négatives!",IF(AND(DH$29&gt;0,DH30&gt;0),DH30/(DH$29))))))</f>
        <v>non concerné</v>
      </c>
      <c r="DI31" s="245"/>
      <c r="DJ31" s="97" t="str">
        <f>IF(AND(DJ$29=0,ROUND(DJ30,1)=0),"non concerné",IF(AND(DJ$29=0,ROUND(DJ30,1)&gt;0),"Il manque les ETP",IF(AND(DJ$29&gt;0,ROUND(DJ30,1)=0),"Il manque les charges",IF((ROUND(DJ29,1)&lt;0),"Charges négatives!",IF(AND(DJ$29&gt;0,DJ30&gt;0),DJ30/(DJ$29))))))</f>
        <v>non concerné</v>
      </c>
      <c r="DK31" s="245"/>
      <c r="DL31" s="156"/>
      <c r="DM31" s="245"/>
      <c r="DN31" s="156"/>
      <c r="DO31" s="245"/>
      <c r="DP31" s="97" t="str">
        <f>IF(AND(DP$29=0,ROUND(DP30,1)=0),"non concerné",IF(AND(DP$29=0,ROUND(DP30,1)&gt;0),"Il manque les ETP",IF(AND(DP$29&gt;0,ROUND(DP30,1)=0),"Il manque les charges",IF((ROUND(DP29,1)&lt;0),"Charges négatives!",IF(AND(DP$29&gt;0,DP30&gt;0),DP30/(DP$29))))))</f>
        <v>non concerné</v>
      </c>
      <c r="DQ31" s="245"/>
      <c r="DR31" s="97" t="str">
        <f>IF(AND(DR$29=0,ROUND(DR30,1)=0),"non concerné",IF(AND(DR$29=0,ROUND(DR30,1)&gt;0),"Il manque les ETP",IF(AND(DR$29&gt;0,ROUND(DR30,1)=0),"Il manque les charges",IF((ROUND(DR29,1)&lt;0),"Charges négatives!",IF(AND(DR$29&gt;0,DR30&gt;0),DR30/(DR$29))))))</f>
        <v>non concerné</v>
      </c>
      <c r="DS31" s="245"/>
      <c r="DT31" s="562"/>
      <c r="DU31" s="97" t="e">
        <f t="shared" ref="DU31:DX31" si="59">IF(AND(DU$29=0,ROUND(DU30,1)=0),"non concerné",IF(AND(DU$29=0,ROUND(DU30,1)&gt;0),"Il manque les ETP",IF(AND(DU$29&gt;0,ROUND(DU30,1)=0),"Il manque les charges",IF((ROUND(DU29,1)&lt;0),"Charges négatives!",IF(AND(DU$29&gt;0,DU30&gt;0),DU30/(DU$29))))))</f>
        <v>#REF!</v>
      </c>
      <c r="DV31" s="97" t="e">
        <f t="shared" si="59"/>
        <v>#REF!</v>
      </c>
      <c r="DW31" s="97" t="e">
        <f t="shared" si="59"/>
        <v>#REF!</v>
      </c>
      <c r="DX31" s="97" t="e">
        <f t="shared" si="59"/>
        <v>#REF!</v>
      </c>
      <c r="DY31" s="245"/>
      <c r="DZ31" s="97" t="e">
        <f t="shared" ref="DZ31:ED31" si="60">IF(AND(DZ$29=0,ROUND(DZ30,1)=0),"non concerné",IF(AND(DZ$29=0,ROUND(DZ30,1)&gt;0),"Il manque les ETP",IF(AND(DZ$29&gt;0,ROUND(DZ30,1)=0),"Il manque les charges",IF((ROUND(DZ29,1)&lt;0),"Charges négatives!",IF(AND(DZ$29&gt;0,DZ30&gt;0),DZ30/(DZ$29))))))</f>
        <v>#REF!</v>
      </c>
      <c r="EA31" s="97" t="e">
        <f t="shared" si="60"/>
        <v>#REF!</v>
      </c>
      <c r="EB31" s="97" t="e">
        <f t="shared" si="60"/>
        <v>#REF!</v>
      </c>
      <c r="EC31" s="97" t="e">
        <f t="shared" si="60"/>
        <v>#REF!</v>
      </c>
      <c r="ED31" s="97" t="str">
        <f t="shared" si="60"/>
        <v>non concerné</v>
      </c>
      <c r="EE31" s="245"/>
      <c r="EF31" s="97" t="e">
        <f t="shared" ref="EF31:EP31" si="61">IF(AND(EF$29=0,ROUND(EF30,1)=0),"non concerné",IF(AND(EF$29=0,ROUND(EF30,1)&gt;0),"Il manque les ETP",IF(AND(EF$29&gt;0,ROUND(EF30,1)=0),"Il manque les charges",IF((ROUND(EF29,1)&lt;0),"Charges négatives!",IF(AND(EF$29&gt;0,EF30&gt;0),EF30/(EF$29))))))</f>
        <v>#REF!</v>
      </c>
      <c r="EG31" s="97" t="e">
        <f t="shared" si="61"/>
        <v>#REF!</v>
      </c>
      <c r="EH31" s="97" t="e">
        <f t="shared" si="61"/>
        <v>#REF!</v>
      </c>
      <c r="EI31" s="97" t="e">
        <f t="shared" si="61"/>
        <v>#REF!</v>
      </c>
      <c r="EJ31" s="97" t="e">
        <f t="shared" si="61"/>
        <v>#REF!</v>
      </c>
      <c r="EK31" s="97" t="e">
        <f t="shared" si="61"/>
        <v>#REF!</v>
      </c>
      <c r="EL31" s="97" t="e">
        <f t="shared" si="61"/>
        <v>#REF!</v>
      </c>
      <c r="EM31" s="97" t="e">
        <f t="shared" si="61"/>
        <v>#REF!</v>
      </c>
      <c r="EN31" s="97" t="e">
        <f t="shared" si="61"/>
        <v>#REF!</v>
      </c>
      <c r="EO31" s="97" t="e">
        <f t="shared" si="61"/>
        <v>#REF!</v>
      </c>
      <c r="EP31" s="97" t="e">
        <f t="shared" si="61"/>
        <v>#REF!</v>
      </c>
    </row>
    <row r="32" spans="2:146" x14ac:dyDescent="0.25">
      <c r="B32" s="674"/>
      <c r="C32" s="46"/>
      <c r="D32" s="46"/>
      <c r="E32" s="46"/>
      <c r="F32" s="46"/>
      <c r="G32" s="46"/>
      <c r="H32" s="46"/>
      <c r="I32" s="46"/>
      <c r="J32" s="46"/>
      <c r="K32" s="46"/>
      <c r="L32" s="46"/>
      <c r="M32" s="46"/>
      <c r="N32" s="46"/>
      <c r="P32" s="334"/>
      <c r="R32" s="318"/>
      <c r="S32" s="318"/>
      <c r="T32" s="318"/>
      <c r="U32" s="318"/>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245"/>
      <c r="BF32" s="51"/>
      <c r="BG32" s="245"/>
      <c r="BH32" s="51"/>
      <c r="BI32" s="245"/>
      <c r="BJ32" s="51"/>
      <c r="BK32" s="245"/>
      <c r="BL32" s="51"/>
      <c r="BM32" s="245"/>
      <c r="BN32" s="51"/>
      <c r="BO32" s="245"/>
      <c r="BP32" s="51"/>
      <c r="BQ32" s="245"/>
      <c r="BR32" s="51"/>
      <c r="BS32" s="245"/>
      <c r="BT32" s="51"/>
      <c r="BU32" s="245"/>
      <c r="BV32" s="51"/>
      <c r="BW32" s="245"/>
      <c r="BX32" s="51"/>
      <c r="BY32" s="245"/>
      <c r="BZ32" s="51"/>
      <c r="CA32" s="245"/>
      <c r="CB32" s="51"/>
      <c r="CC32" s="245"/>
      <c r="CD32" s="51"/>
      <c r="CE32" s="245"/>
      <c r="CF32" s="51"/>
      <c r="CG32" s="51"/>
      <c r="CH32" s="51"/>
      <c r="CI32" s="51"/>
      <c r="CJ32" s="51"/>
      <c r="CK32" s="51"/>
      <c r="CL32" s="51"/>
      <c r="CM32" s="245"/>
      <c r="CN32" s="51"/>
      <c r="CO32" s="245"/>
      <c r="CP32" s="51"/>
      <c r="CQ32" s="245"/>
      <c r="CR32" s="51"/>
      <c r="CS32" s="245"/>
      <c r="CT32" s="51"/>
      <c r="CU32" s="245"/>
      <c r="CV32" s="51"/>
      <c r="CW32" s="431"/>
      <c r="CX32" s="431"/>
      <c r="CY32" s="51"/>
      <c r="CZ32" s="431"/>
      <c r="DA32" s="51"/>
      <c r="DB32" s="51"/>
      <c r="DC32" s="51"/>
      <c r="DD32" s="51"/>
      <c r="DE32" s="245"/>
      <c r="DF32" s="51"/>
      <c r="DG32" s="245"/>
      <c r="DH32" s="51"/>
      <c r="DI32" s="245"/>
      <c r="DJ32" s="51"/>
      <c r="DK32" s="245"/>
      <c r="DL32" s="51"/>
      <c r="DM32" s="245"/>
      <c r="DN32" s="51"/>
      <c r="DO32" s="245"/>
      <c r="DP32" s="51"/>
      <c r="DQ32" s="245"/>
      <c r="DR32" s="51"/>
      <c r="DS32" s="245"/>
      <c r="DT32" s="431"/>
      <c r="DU32" s="51"/>
      <c r="DV32" s="51"/>
      <c r="DW32" s="51"/>
      <c r="DX32" s="51"/>
      <c r="DY32" s="245"/>
      <c r="DZ32" s="51"/>
      <c r="EA32" s="51"/>
      <c r="EB32" s="51"/>
      <c r="EC32" s="51"/>
      <c r="ED32" s="51"/>
      <c r="EE32" s="245"/>
      <c r="EF32" s="51"/>
      <c r="EG32" s="51"/>
      <c r="EH32" s="51"/>
      <c r="EI32" s="51"/>
      <c r="EJ32" s="51"/>
      <c r="EK32" s="51"/>
      <c r="EL32" s="51"/>
      <c r="EM32" s="51"/>
      <c r="EN32" s="51"/>
      <c r="EO32" s="51"/>
      <c r="EP32" s="51"/>
    </row>
    <row r="33" spans="1:146" ht="30.6" customHeight="1" x14ac:dyDescent="0.25">
      <c r="B33" s="674"/>
      <c r="C33" s="46"/>
      <c r="D33" s="46"/>
      <c r="E33" s="46"/>
      <c r="F33" s="46"/>
      <c r="G33" s="46"/>
      <c r="H33" s="46"/>
      <c r="I33" s="46"/>
      <c r="J33" s="46"/>
      <c r="K33" s="46"/>
      <c r="L33" s="46"/>
      <c r="M33" s="46"/>
      <c r="N33" s="46"/>
      <c r="O33" s="617" t="s">
        <v>2496</v>
      </c>
      <c r="P33" s="334" t="s">
        <v>1635</v>
      </c>
      <c r="R33" s="1313" t="s">
        <v>479</v>
      </c>
      <c r="S33" s="1012" t="s">
        <v>592</v>
      </c>
      <c r="T33" s="816" t="s">
        <v>2327</v>
      </c>
      <c r="U33" s="667">
        <f t="shared" ref="U33:U40" si="62">SUM(V33:EP33)</f>
        <v>0</v>
      </c>
      <c r="V33" s="37"/>
      <c r="W33" s="37"/>
      <c r="X33" s="37"/>
      <c r="Y33" s="37"/>
      <c r="Z33" s="37"/>
      <c r="AA33" s="37"/>
      <c r="AB33" s="37"/>
      <c r="AC33" s="37"/>
      <c r="AD33" s="37"/>
      <c r="AE33" s="37"/>
      <c r="AF33" s="37"/>
      <c r="AG33" s="156"/>
      <c r="AH33" s="37"/>
      <c r="AI33" s="37"/>
      <c r="AJ33" s="37"/>
      <c r="AK33" s="37"/>
      <c r="AL33" s="37"/>
      <c r="AM33" s="37"/>
      <c r="AN33" s="37"/>
      <c r="AO33" s="37"/>
      <c r="AP33" s="37"/>
      <c r="AQ33" s="37"/>
      <c r="AR33" s="37"/>
      <c r="AS33" s="37"/>
      <c r="AT33" s="37"/>
      <c r="AU33" s="37"/>
      <c r="AV33" s="37"/>
      <c r="AW33" s="37"/>
      <c r="AX33" s="37"/>
      <c r="AY33" s="37"/>
      <c r="AZ33" s="37"/>
      <c r="BA33" s="37"/>
      <c r="BB33" s="37"/>
      <c r="BC33" s="156"/>
      <c r="BD33" s="156"/>
      <c r="BE33" s="245"/>
      <c r="BF33" s="37"/>
      <c r="BG33" s="245"/>
      <c r="BH33" s="37"/>
      <c r="BI33" s="245"/>
      <c r="BJ33" s="37"/>
      <c r="BK33" s="245"/>
      <c r="BL33" s="37"/>
      <c r="BM33" s="245"/>
      <c r="BN33" s="37"/>
      <c r="BO33" s="245"/>
      <c r="BP33" s="37"/>
      <c r="BQ33" s="245"/>
      <c r="BR33" s="37"/>
      <c r="BS33" s="245"/>
      <c r="BT33" s="37"/>
      <c r="BU33" s="245"/>
      <c r="BV33" s="37"/>
      <c r="BW33" s="245"/>
      <c r="BX33" s="37"/>
      <c r="BY33" s="245"/>
      <c r="BZ33" s="37"/>
      <c r="CA33" s="245"/>
      <c r="CB33" s="37"/>
      <c r="CC33" s="245"/>
      <c r="CD33" s="37"/>
      <c r="CE33" s="245"/>
      <c r="CF33" s="156"/>
      <c r="CG33" s="156"/>
      <c r="CH33" s="37"/>
      <c r="CI33" s="37"/>
      <c r="CJ33" s="37"/>
      <c r="CK33" s="37"/>
      <c r="CL33" s="37"/>
      <c r="CM33" s="245"/>
      <c r="CN33" s="37"/>
      <c r="CO33" s="245"/>
      <c r="CP33" s="37"/>
      <c r="CQ33" s="245"/>
      <c r="CR33" s="37"/>
      <c r="CS33" s="245"/>
      <c r="CT33" s="37"/>
      <c r="CU33" s="245"/>
      <c r="CV33" s="37"/>
      <c r="CW33" s="156"/>
      <c r="CX33" s="156"/>
      <c r="CY33" s="37"/>
      <c r="CZ33" s="156"/>
      <c r="DA33" s="37"/>
      <c r="DB33" s="37"/>
      <c r="DC33" s="37"/>
      <c r="DD33" s="66"/>
      <c r="DE33" s="245"/>
      <c r="DF33" s="37"/>
      <c r="DG33" s="245"/>
      <c r="DH33" s="37"/>
      <c r="DI33" s="245"/>
      <c r="DJ33" s="37"/>
      <c r="DK33" s="245"/>
      <c r="DL33" s="37"/>
      <c r="DM33" s="245"/>
      <c r="DN33" s="37"/>
      <c r="DO33" s="245"/>
      <c r="DP33" s="37"/>
      <c r="DQ33" s="245"/>
      <c r="DR33" s="37"/>
      <c r="DS33" s="245"/>
      <c r="DT33" s="156"/>
      <c r="DU33" s="37"/>
      <c r="DV33" s="37"/>
      <c r="DW33" s="37"/>
      <c r="DX33" s="37"/>
      <c r="DY33" s="245"/>
      <c r="DZ33" s="37"/>
      <c r="EA33" s="37"/>
      <c r="EB33" s="37"/>
      <c r="EC33" s="37"/>
      <c r="ED33" s="37"/>
      <c r="EE33" s="245"/>
      <c r="EF33" s="37"/>
      <c r="EG33" s="37"/>
      <c r="EH33" s="37"/>
      <c r="EI33" s="37"/>
      <c r="EJ33" s="37"/>
      <c r="EK33" s="37"/>
      <c r="EL33" s="37"/>
      <c r="EM33" s="37"/>
      <c r="EN33" s="37"/>
      <c r="EO33" s="37"/>
      <c r="EP33" s="37"/>
    </row>
    <row r="34" spans="1:146" ht="26.4" x14ac:dyDescent="0.25">
      <c r="B34" s="674"/>
      <c r="C34" s="46"/>
      <c r="D34" s="46"/>
      <c r="E34" s="46"/>
      <c r="F34" s="46"/>
      <c r="G34" s="46"/>
      <c r="H34" s="46"/>
      <c r="I34" s="46"/>
      <c r="J34" s="46"/>
      <c r="K34" s="46"/>
      <c r="L34" s="46"/>
      <c r="M34" s="46"/>
      <c r="N34" s="46"/>
      <c r="O34" s="617" t="s">
        <v>2151</v>
      </c>
      <c r="P34" s="334" t="s">
        <v>1324</v>
      </c>
      <c r="R34" s="1314"/>
      <c r="S34" s="1012" t="s">
        <v>251</v>
      </c>
      <c r="T34" s="816" t="s">
        <v>1177</v>
      </c>
      <c r="U34" s="667">
        <f t="shared" si="62"/>
        <v>0</v>
      </c>
      <c r="V34" s="37"/>
      <c r="W34" s="37"/>
      <c r="X34" s="37"/>
      <c r="Y34" s="37"/>
      <c r="Z34" s="37"/>
      <c r="AA34" s="37"/>
      <c r="AB34" s="37"/>
      <c r="AC34" s="37"/>
      <c r="AD34" s="37"/>
      <c r="AE34" s="37"/>
      <c r="AF34" s="37"/>
      <c r="AG34" s="156"/>
      <c r="AH34" s="37"/>
      <c r="AI34" s="37"/>
      <c r="AJ34" s="37"/>
      <c r="AK34" s="37"/>
      <c r="AL34" s="37"/>
      <c r="AM34" s="37"/>
      <c r="AN34" s="37"/>
      <c r="AO34" s="37"/>
      <c r="AP34" s="37"/>
      <c r="AQ34" s="37"/>
      <c r="AR34" s="37"/>
      <c r="AS34" s="37"/>
      <c r="AT34" s="37"/>
      <c r="AU34" s="37"/>
      <c r="AV34" s="37"/>
      <c r="AW34" s="37"/>
      <c r="AX34" s="37"/>
      <c r="AY34" s="37"/>
      <c r="AZ34" s="37"/>
      <c r="BA34" s="37"/>
      <c r="BB34" s="37"/>
      <c r="BC34" s="156"/>
      <c r="BD34" s="156"/>
      <c r="BE34" s="245"/>
      <c r="BF34" s="37"/>
      <c r="BG34" s="245"/>
      <c r="BH34" s="37"/>
      <c r="BI34" s="245"/>
      <c r="BJ34" s="37"/>
      <c r="BK34" s="245"/>
      <c r="BL34" s="37"/>
      <c r="BM34" s="245"/>
      <c r="BN34" s="37"/>
      <c r="BO34" s="245"/>
      <c r="BP34" s="37"/>
      <c r="BQ34" s="245"/>
      <c r="BR34" s="37"/>
      <c r="BS34" s="245"/>
      <c r="BT34" s="37"/>
      <c r="BU34" s="245"/>
      <c r="BV34" s="37"/>
      <c r="BW34" s="245"/>
      <c r="BX34" s="37"/>
      <c r="BY34" s="245"/>
      <c r="BZ34" s="37"/>
      <c r="CA34" s="245"/>
      <c r="CB34" s="37"/>
      <c r="CC34" s="245"/>
      <c r="CD34" s="37"/>
      <c r="CE34" s="245"/>
      <c r="CF34" s="156"/>
      <c r="CG34" s="156"/>
      <c r="CH34" s="37"/>
      <c r="CI34" s="37"/>
      <c r="CJ34" s="37"/>
      <c r="CK34" s="37"/>
      <c r="CL34" s="37"/>
      <c r="CM34" s="245"/>
      <c r="CN34" s="37"/>
      <c r="CO34" s="245"/>
      <c r="CP34" s="37"/>
      <c r="CQ34" s="245"/>
      <c r="CR34" s="37"/>
      <c r="CS34" s="245"/>
      <c r="CT34" s="37"/>
      <c r="CU34" s="245"/>
      <c r="CV34" s="37"/>
      <c r="CW34" s="156"/>
      <c r="CX34" s="156"/>
      <c r="CY34" s="37"/>
      <c r="CZ34" s="156"/>
      <c r="DA34" s="37"/>
      <c r="DB34" s="37"/>
      <c r="DC34" s="37"/>
      <c r="DD34" s="66"/>
      <c r="DE34" s="245"/>
      <c r="DF34" s="37"/>
      <c r="DG34" s="245"/>
      <c r="DH34" s="37"/>
      <c r="DI34" s="245"/>
      <c r="DJ34" s="37"/>
      <c r="DK34" s="245"/>
      <c r="DL34" s="37"/>
      <c r="DM34" s="245"/>
      <c r="DN34" s="37"/>
      <c r="DO34" s="245"/>
      <c r="DP34" s="37"/>
      <c r="DQ34" s="245"/>
      <c r="DR34" s="37"/>
      <c r="DS34" s="245"/>
      <c r="DT34" s="156"/>
      <c r="DU34" s="37"/>
      <c r="DV34" s="37"/>
      <c r="DW34" s="37"/>
      <c r="DX34" s="37"/>
      <c r="DY34" s="245"/>
      <c r="DZ34" s="37"/>
      <c r="EA34" s="37"/>
      <c r="EB34" s="37"/>
      <c r="EC34" s="37"/>
      <c r="ED34" s="37"/>
      <c r="EE34" s="245"/>
      <c r="EF34" s="37"/>
      <c r="EG34" s="37"/>
      <c r="EH34" s="37"/>
      <c r="EI34" s="37"/>
      <c r="EJ34" s="37"/>
      <c r="EK34" s="37"/>
      <c r="EL34" s="37"/>
      <c r="EM34" s="37"/>
      <c r="EN34" s="37"/>
      <c r="EO34" s="37"/>
      <c r="EP34" s="37"/>
    </row>
    <row r="35" spans="1:146" x14ac:dyDescent="0.25">
      <c r="B35" s="674"/>
      <c r="C35" s="46"/>
      <c r="D35" s="46"/>
      <c r="E35" s="46"/>
      <c r="F35" s="46"/>
      <c r="G35" s="46"/>
      <c r="H35" s="46"/>
      <c r="I35" s="46"/>
      <c r="J35" s="46"/>
      <c r="K35" s="46"/>
      <c r="L35" s="46"/>
      <c r="M35" s="46"/>
      <c r="N35" s="46"/>
      <c r="O35" s="617" t="s">
        <v>1639</v>
      </c>
      <c r="P35" s="334" t="s">
        <v>2326</v>
      </c>
      <c r="R35" s="1314"/>
      <c r="S35" s="1012" t="s">
        <v>2254</v>
      </c>
      <c r="T35" s="816" t="s">
        <v>492</v>
      </c>
      <c r="U35" s="667">
        <f t="shared" si="62"/>
        <v>0</v>
      </c>
      <c r="V35" s="37"/>
      <c r="W35" s="37"/>
      <c r="X35" s="37"/>
      <c r="Y35" s="37"/>
      <c r="Z35" s="37"/>
      <c r="AA35" s="37"/>
      <c r="AB35" s="37"/>
      <c r="AC35" s="37"/>
      <c r="AD35" s="37"/>
      <c r="AE35" s="37"/>
      <c r="AF35" s="37"/>
      <c r="AG35" s="156"/>
      <c r="AH35" s="37"/>
      <c r="AI35" s="37"/>
      <c r="AJ35" s="37"/>
      <c r="AK35" s="37"/>
      <c r="AL35" s="37"/>
      <c r="AM35" s="37"/>
      <c r="AN35" s="37"/>
      <c r="AO35" s="37"/>
      <c r="AP35" s="37"/>
      <c r="AQ35" s="37"/>
      <c r="AR35" s="37"/>
      <c r="AS35" s="37"/>
      <c r="AT35" s="37"/>
      <c r="AU35" s="37"/>
      <c r="AV35" s="37"/>
      <c r="AW35" s="37"/>
      <c r="AX35" s="37"/>
      <c r="AY35" s="37"/>
      <c r="AZ35" s="37"/>
      <c r="BA35" s="37"/>
      <c r="BB35" s="37"/>
      <c r="BC35" s="156"/>
      <c r="BD35" s="156"/>
      <c r="BE35" s="245"/>
      <c r="BF35" s="37"/>
      <c r="BG35" s="245"/>
      <c r="BH35" s="37"/>
      <c r="BI35" s="245"/>
      <c r="BJ35" s="37"/>
      <c r="BK35" s="245"/>
      <c r="BL35" s="37"/>
      <c r="BM35" s="245"/>
      <c r="BN35" s="37"/>
      <c r="BO35" s="245"/>
      <c r="BP35" s="37"/>
      <c r="BQ35" s="245"/>
      <c r="BR35" s="37"/>
      <c r="BS35" s="245"/>
      <c r="BT35" s="37"/>
      <c r="BU35" s="245"/>
      <c r="BV35" s="37"/>
      <c r="BW35" s="245"/>
      <c r="BX35" s="37"/>
      <c r="BY35" s="245"/>
      <c r="BZ35" s="37"/>
      <c r="CA35" s="245"/>
      <c r="CB35" s="37"/>
      <c r="CC35" s="245"/>
      <c r="CD35" s="37"/>
      <c r="CE35" s="245"/>
      <c r="CF35" s="156"/>
      <c r="CG35" s="156"/>
      <c r="CH35" s="37"/>
      <c r="CI35" s="37"/>
      <c r="CJ35" s="37"/>
      <c r="CK35" s="37"/>
      <c r="CL35" s="37"/>
      <c r="CM35" s="245"/>
      <c r="CN35" s="37"/>
      <c r="CO35" s="245"/>
      <c r="CP35" s="37"/>
      <c r="CQ35" s="245"/>
      <c r="CR35" s="37"/>
      <c r="CS35" s="245"/>
      <c r="CT35" s="37"/>
      <c r="CU35" s="245"/>
      <c r="CV35" s="37"/>
      <c r="CW35" s="156"/>
      <c r="CX35" s="156"/>
      <c r="CY35" s="37"/>
      <c r="CZ35" s="156"/>
      <c r="DA35" s="37"/>
      <c r="DB35" s="37"/>
      <c r="DC35" s="37"/>
      <c r="DD35" s="66"/>
      <c r="DE35" s="245"/>
      <c r="DF35" s="37"/>
      <c r="DG35" s="245"/>
      <c r="DH35" s="37"/>
      <c r="DI35" s="245"/>
      <c r="DJ35" s="37"/>
      <c r="DK35" s="245"/>
      <c r="DL35" s="37"/>
      <c r="DM35" s="245"/>
      <c r="DN35" s="37"/>
      <c r="DO35" s="245"/>
      <c r="DP35" s="37"/>
      <c r="DQ35" s="245"/>
      <c r="DR35" s="37"/>
      <c r="DS35" s="245"/>
      <c r="DT35" s="156"/>
      <c r="DU35" s="37"/>
      <c r="DV35" s="37"/>
      <c r="DW35" s="37"/>
      <c r="DX35" s="37"/>
      <c r="DY35" s="245"/>
      <c r="DZ35" s="37"/>
      <c r="EA35" s="37"/>
      <c r="EB35" s="37"/>
      <c r="EC35" s="37"/>
      <c r="ED35" s="37"/>
      <c r="EE35" s="245"/>
      <c r="EF35" s="37"/>
      <c r="EG35" s="37"/>
      <c r="EH35" s="37"/>
      <c r="EI35" s="37"/>
      <c r="EJ35" s="37"/>
      <c r="EK35" s="37"/>
      <c r="EL35" s="37"/>
      <c r="EM35" s="37"/>
      <c r="EN35" s="37"/>
      <c r="EO35" s="37"/>
      <c r="EP35" s="37"/>
    </row>
    <row r="36" spans="1:146" x14ac:dyDescent="0.25">
      <c r="B36" s="674"/>
      <c r="C36" s="46"/>
      <c r="D36" s="46"/>
      <c r="E36" s="46"/>
      <c r="F36" s="46"/>
      <c r="G36" s="46"/>
      <c r="H36" s="46"/>
      <c r="I36" s="46"/>
      <c r="J36" s="46"/>
      <c r="K36" s="46"/>
      <c r="L36" s="46"/>
      <c r="M36" s="46"/>
      <c r="N36" s="46"/>
      <c r="O36" s="617" t="s">
        <v>1640</v>
      </c>
      <c r="P36" s="334" t="s">
        <v>147</v>
      </c>
      <c r="R36" s="1314"/>
      <c r="S36" s="1012" t="s">
        <v>771</v>
      </c>
      <c r="T36" s="816" t="s">
        <v>2409</v>
      </c>
      <c r="U36" s="667">
        <f t="shared" si="62"/>
        <v>0</v>
      </c>
      <c r="V36" s="37"/>
      <c r="W36" s="37"/>
      <c r="X36" s="37"/>
      <c r="Y36" s="37"/>
      <c r="Z36" s="37"/>
      <c r="AA36" s="37"/>
      <c r="AB36" s="37"/>
      <c r="AC36" s="37"/>
      <c r="AD36" s="37"/>
      <c r="AE36" s="37"/>
      <c r="AF36" s="37"/>
      <c r="AG36" s="156"/>
      <c r="AH36" s="37"/>
      <c r="AI36" s="37"/>
      <c r="AJ36" s="37"/>
      <c r="AK36" s="37"/>
      <c r="AL36" s="37"/>
      <c r="AM36" s="37"/>
      <c r="AN36" s="37"/>
      <c r="AO36" s="37"/>
      <c r="AP36" s="37"/>
      <c r="AQ36" s="37"/>
      <c r="AR36" s="37"/>
      <c r="AS36" s="37"/>
      <c r="AT36" s="37"/>
      <c r="AU36" s="37"/>
      <c r="AV36" s="37"/>
      <c r="AW36" s="37"/>
      <c r="AX36" s="37"/>
      <c r="AY36" s="37"/>
      <c r="AZ36" s="37"/>
      <c r="BA36" s="37"/>
      <c r="BB36" s="37"/>
      <c r="BC36" s="156"/>
      <c r="BD36" s="156"/>
      <c r="BE36" s="245"/>
      <c r="BF36" s="37"/>
      <c r="BG36" s="245"/>
      <c r="BH36" s="37"/>
      <c r="BI36" s="245"/>
      <c r="BJ36" s="37"/>
      <c r="BK36" s="245"/>
      <c r="BL36" s="37"/>
      <c r="BM36" s="245"/>
      <c r="BN36" s="37"/>
      <c r="BO36" s="245"/>
      <c r="BP36" s="37"/>
      <c r="BQ36" s="245"/>
      <c r="BR36" s="37"/>
      <c r="BS36" s="245"/>
      <c r="BT36" s="37"/>
      <c r="BU36" s="245"/>
      <c r="BV36" s="37"/>
      <c r="BW36" s="245"/>
      <c r="BX36" s="37"/>
      <c r="BY36" s="245"/>
      <c r="BZ36" s="37"/>
      <c r="CA36" s="245"/>
      <c r="CB36" s="37"/>
      <c r="CC36" s="245"/>
      <c r="CD36" s="37"/>
      <c r="CE36" s="245"/>
      <c r="CF36" s="156"/>
      <c r="CG36" s="156"/>
      <c r="CH36" s="37"/>
      <c r="CI36" s="37"/>
      <c r="CJ36" s="37"/>
      <c r="CK36" s="37"/>
      <c r="CL36" s="37"/>
      <c r="CM36" s="245"/>
      <c r="CN36" s="37"/>
      <c r="CO36" s="245"/>
      <c r="CP36" s="37"/>
      <c r="CQ36" s="245"/>
      <c r="CR36" s="37"/>
      <c r="CS36" s="245"/>
      <c r="CT36" s="37"/>
      <c r="CU36" s="245"/>
      <c r="CV36" s="37"/>
      <c r="CW36" s="156"/>
      <c r="CX36" s="156"/>
      <c r="CY36" s="37"/>
      <c r="CZ36" s="156"/>
      <c r="DA36" s="37"/>
      <c r="DB36" s="37"/>
      <c r="DC36" s="37"/>
      <c r="DD36" s="66"/>
      <c r="DE36" s="245"/>
      <c r="DF36" s="37"/>
      <c r="DG36" s="245"/>
      <c r="DH36" s="37"/>
      <c r="DI36" s="245"/>
      <c r="DJ36" s="37"/>
      <c r="DK36" s="245"/>
      <c r="DL36" s="37"/>
      <c r="DM36" s="245"/>
      <c r="DN36" s="37"/>
      <c r="DO36" s="245"/>
      <c r="DP36" s="37"/>
      <c r="DQ36" s="245"/>
      <c r="DR36" s="37"/>
      <c r="DS36" s="245"/>
      <c r="DT36" s="156"/>
      <c r="DU36" s="37"/>
      <c r="DV36" s="37"/>
      <c r="DW36" s="37"/>
      <c r="DX36" s="37"/>
      <c r="DY36" s="245"/>
      <c r="DZ36" s="37"/>
      <c r="EA36" s="37"/>
      <c r="EB36" s="37"/>
      <c r="EC36" s="37"/>
      <c r="ED36" s="37"/>
      <c r="EE36" s="245"/>
      <c r="EF36" s="37"/>
      <c r="EG36" s="37"/>
      <c r="EH36" s="37"/>
      <c r="EI36" s="37"/>
      <c r="EJ36" s="37"/>
      <c r="EK36" s="37"/>
      <c r="EL36" s="37"/>
      <c r="EM36" s="37"/>
      <c r="EN36" s="37"/>
      <c r="EO36" s="37"/>
      <c r="EP36" s="37"/>
    </row>
    <row r="37" spans="1:146" ht="23.1" customHeight="1" x14ac:dyDescent="0.25">
      <c r="B37" s="674"/>
      <c r="C37" s="46"/>
      <c r="D37" s="46"/>
      <c r="E37" s="46"/>
      <c r="F37" s="46"/>
      <c r="G37" s="46"/>
      <c r="H37" s="46"/>
      <c r="I37" s="46"/>
      <c r="J37" s="46"/>
      <c r="K37" s="46"/>
      <c r="L37" s="46"/>
      <c r="M37" s="46"/>
      <c r="N37" s="46"/>
      <c r="O37" s="617" t="s">
        <v>666</v>
      </c>
      <c r="P37" s="334" t="s">
        <v>1636</v>
      </c>
      <c r="R37" s="1314"/>
      <c r="S37" s="1012" t="s">
        <v>1730</v>
      </c>
      <c r="T37" s="816" t="s">
        <v>415</v>
      </c>
      <c r="U37" s="667">
        <f t="shared" si="62"/>
        <v>0</v>
      </c>
      <c r="V37" s="37"/>
      <c r="W37" s="37"/>
      <c r="X37" s="37"/>
      <c r="Y37" s="37"/>
      <c r="Z37" s="37"/>
      <c r="AA37" s="37"/>
      <c r="AB37" s="37"/>
      <c r="AC37" s="37"/>
      <c r="AD37" s="37"/>
      <c r="AE37" s="37"/>
      <c r="AF37" s="37"/>
      <c r="AG37" s="156"/>
      <c r="AH37" s="37"/>
      <c r="AI37" s="37"/>
      <c r="AJ37" s="37"/>
      <c r="AK37" s="37"/>
      <c r="AL37" s="37"/>
      <c r="AM37" s="37"/>
      <c r="AN37" s="37"/>
      <c r="AO37" s="37"/>
      <c r="AP37" s="37"/>
      <c r="AQ37" s="37"/>
      <c r="AR37" s="37"/>
      <c r="AS37" s="37"/>
      <c r="AT37" s="37"/>
      <c r="AU37" s="37"/>
      <c r="AV37" s="37"/>
      <c r="AW37" s="37"/>
      <c r="AX37" s="37"/>
      <c r="AY37" s="37"/>
      <c r="AZ37" s="37"/>
      <c r="BA37" s="37"/>
      <c r="BB37" s="37"/>
      <c r="BC37" s="156"/>
      <c r="BD37" s="156"/>
      <c r="BE37" s="245"/>
      <c r="BF37" s="37"/>
      <c r="BG37" s="245"/>
      <c r="BH37" s="37"/>
      <c r="BI37" s="245"/>
      <c r="BJ37" s="37"/>
      <c r="BK37" s="245"/>
      <c r="BL37" s="37"/>
      <c r="BM37" s="245"/>
      <c r="BN37" s="37"/>
      <c r="BO37" s="245"/>
      <c r="BP37" s="37"/>
      <c r="BQ37" s="245"/>
      <c r="BR37" s="37"/>
      <c r="BS37" s="245"/>
      <c r="BT37" s="37"/>
      <c r="BU37" s="245"/>
      <c r="BV37" s="37"/>
      <c r="BW37" s="245"/>
      <c r="BX37" s="37"/>
      <c r="BY37" s="245"/>
      <c r="BZ37" s="37"/>
      <c r="CA37" s="245"/>
      <c r="CB37" s="37"/>
      <c r="CC37" s="245"/>
      <c r="CD37" s="37"/>
      <c r="CE37" s="245"/>
      <c r="CF37" s="156"/>
      <c r="CG37" s="156"/>
      <c r="CH37" s="37"/>
      <c r="CI37" s="37"/>
      <c r="CJ37" s="37"/>
      <c r="CK37" s="37"/>
      <c r="CL37" s="37"/>
      <c r="CM37" s="245"/>
      <c r="CN37" s="37"/>
      <c r="CO37" s="245"/>
      <c r="CP37" s="37"/>
      <c r="CQ37" s="245"/>
      <c r="CR37" s="37"/>
      <c r="CS37" s="245"/>
      <c r="CT37" s="37"/>
      <c r="CU37" s="245"/>
      <c r="CV37" s="37"/>
      <c r="CW37" s="156"/>
      <c r="CX37" s="156"/>
      <c r="CY37" s="37"/>
      <c r="CZ37" s="156"/>
      <c r="DA37" s="37"/>
      <c r="DB37" s="37"/>
      <c r="DC37" s="37"/>
      <c r="DD37" s="66"/>
      <c r="DE37" s="245"/>
      <c r="DF37" s="37"/>
      <c r="DG37" s="245"/>
      <c r="DH37" s="37"/>
      <c r="DI37" s="245"/>
      <c r="DJ37" s="37"/>
      <c r="DK37" s="245"/>
      <c r="DL37" s="37"/>
      <c r="DM37" s="245"/>
      <c r="DN37" s="37"/>
      <c r="DO37" s="245"/>
      <c r="DP37" s="37"/>
      <c r="DQ37" s="245"/>
      <c r="DR37" s="37"/>
      <c r="DS37" s="245"/>
      <c r="DT37" s="156"/>
      <c r="DU37" s="37"/>
      <c r="DV37" s="37"/>
      <c r="DW37" s="37"/>
      <c r="DX37" s="37"/>
      <c r="DY37" s="245"/>
      <c r="DZ37" s="37"/>
      <c r="EA37" s="37"/>
      <c r="EB37" s="37"/>
      <c r="EC37" s="37"/>
      <c r="ED37" s="37"/>
      <c r="EE37" s="245"/>
      <c r="EF37" s="37"/>
      <c r="EG37" s="37"/>
      <c r="EH37" s="37"/>
      <c r="EI37" s="37"/>
      <c r="EJ37" s="37"/>
      <c r="EK37" s="37"/>
      <c r="EL37" s="37"/>
      <c r="EM37" s="37"/>
      <c r="EN37" s="37"/>
      <c r="EO37" s="37"/>
      <c r="EP37" s="37"/>
    </row>
    <row r="38" spans="1:146" x14ac:dyDescent="0.25">
      <c r="B38" s="674"/>
      <c r="C38" s="46"/>
      <c r="D38" s="46"/>
      <c r="E38" s="46"/>
      <c r="F38" s="46"/>
      <c r="G38" s="46"/>
      <c r="H38" s="46"/>
      <c r="I38" s="46"/>
      <c r="J38" s="46"/>
      <c r="K38" s="46"/>
      <c r="L38" s="46"/>
      <c r="M38" s="46"/>
      <c r="N38" s="46"/>
      <c r="O38" s="617" t="s">
        <v>1809</v>
      </c>
      <c r="P38" s="334" t="s">
        <v>858</v>
      </c>
      <c r="R38" s="1315"/>
      <c r="S38" s="1012" t="s">
        <v>1409</v>
      </c>
      <c r="T38" s="816" t="s">
        <v>1101</v>
      </c>
      <c r="U38" s="667">
        <f t="shared" si="62"/>
        <v>0</v>
      </c>
      <c r="V38" s="37"/>
      <c r="W38" s="37"/>
      <c r="X38" s="37"/>
      <c r="Y38" s="37"/>
      <c r="Z38" s="37"/>
      <c r="AA38" s="37"/>
      <c r="AB38" s="37"/>
      <c r="AC38" s="37"/>
      <c r="AD38" s="37"/>
      <c r="AE38" s="37"/>
      <c r="AF38" s="37"/>
      <c r="AG38" s="156"/>
      <c r="AH38" s="37"/>
      <c r="AI38" s="37"/>
      <c r="AJ38" s="37"/>
      <c r="AK38" s="37"/>
      <c r="AL38" s="37"/>
      <c r="AM38" s="37"/>
      <c r="AN38" s="37"/>
      <c r="AO38" s="37"/>
      <c r="AP38" s="37"/>
      <c r="AQ38" s="37"/>
      <c r="AR38" s="37"/>
      <c r="AS38" s="37"/>
      <c r="AT38" s="37"/>
      <c r="AU38" s="37"/>
      <c r="AV38" s="37"/>
      <c r="AW38" s="37"/>
      <c r="AX38" s="37"/>
      <c r="AY38" s="37"/>
      <c r="AZ38" s="37"/>
      <c r="BA38" s="37"/>
      <c r="BB38" s="37"/>
      <c r="BC38" s="156"/>
      <c r="BD38" s="156"/>
      <c r="BE38" s="245"/>
      <c r="BF38" s="37"/>
      <c r="BG38" s="245"/>
      <c r="BH38" s="37"/>
      <c r="BI38" s="245"/>
      <c r="BJ38" s="37"/>
      <c r="BK38" s="245"/>
      <c r="BL38" s="37"/>
      <c r="BM38" s="245"/>
      <c r="BN38" s="37"/>
      <c r="BO38" s="245"/>
      <c r="BP38" s="37"/>
      <c r="BQ38" s="245"/>
      <c r="BR38" s="37"/>
      <c r="BS38" s="245"/>
      <c r="BT38" s="37"/>
      <c r="BU38" s="245"/>
      <c r="BV38" s="37"/>
      <c r="BW38" s="245"/>
      <c r="BX38" s="37"/>
      <c r="BY38" s="245"/>
      <c r="BZ38" s="37"/>
      <c r="CA38" s="245"/>
      <c r="CB38" s="37"/>
      <c r="CC38" s="245"/>
      <c r="CD38" s="37"/>
      <c r="CE38" s="245"/>
      <c r="CF38" s="156"/>
      <c r="CG38" s="156"/>
      <c r="CH38" s="37"/>
      <c r="CI38" s="37"/>
      <c r="CJ38" s="37"/>
      <c r="CK38" s="37"/>
      <c r="CL38" s="37"/>
      <c r="CM38" s="245"/>
      <c r="CN38" s="37"/>
      <c r="CO38" s="245"/>
      <c r="CP38" s="37"/>
      <c r="CQ38" s="245"/>
      <c r="CR38" s="37"/>
      <c r="CS38" s="245"/>
      <c r="CT38" s="37"/>
      <c r="CU38" s="245"/>
      <c r="CV38" s="37"/>
      <c r="CW38" s="156"/>
      <c r="CX38" s="156"/>
      <c r="CY38" s="37"/>
      <c r="CZ38" s="156"/>
      <c r="DA38" s="37"/>
      <c r="DB38" s="37"/>
      <c r="DC38" s="37"/>
      <c r="DD38" s="66"/>
      <c r="DE38" s="245"/>
      <c r="DF38" s="37"/>
      <c r="DG38" s="245"/>
      <c r="DH38" s="37"/>
      <c r="DI38" s="245"/>
      <c r="DJ38" s="37"/>
      <c r="DK38" s="245"/>
      <c r="DL38" s="37"/>
      <c r="DM38" s="245"/>
      <c r="DN38" s="37"/>
      <c r="DO38" s="245"/>
      <c r="DP38" s="37"/>
      <c r="DQ38" s="245"/>
      <c r="DR38" s="37"/>
      <c r="DS38" s="245"/>
      <c r="DT38" s="156"/>
      <c r="DU38" s="37"/>
      <c r="DV38" s="37"/>
      <c r="DW38" s="37"/>
      <c r="DX38" s="37"/>
      <c r="DY38" s="245"/>
      <c r="DZ38" s="37"/>
      <c r="EA38" s="37"/>
      <c r="EB38" s="37"/>
      <c r="EC38" s="37"/>
      <c r="ED38" s="37"/>
      <c r="EE38" s="245"/>
      <c r="EF38" s="37"/>
      <c r="EG38" s="37"/>
      <c r="EH38" s="37"/>
      <c r="EI38" s="37"/>
      <c r="EJ38" s="37"/>
      <c r="EK38" s="37"/>
      <c r="EL38" s="37"/>
      <c r="EM38" s="37"/>
      <c r="EN38" s="37"/>
      <c r="EO38" s="37"/>
      <c r="EP38" s="37"/>
    </row>
    <row r="39" spans="1:146" ht="15.6" x14ac:dyDescent="0.25">
      <c r="B39" s="674"/>
      <c r="C39" s="46"/>
      <c r="D39" s="46"/>
      <c r="E39" s="46"/>
      <c r="F39" s="46"/>
      <c r="G39" s="46"/>
      <c r="H39" s="46"/>
      <c r="I39" s="46"/>
      <c r="J39" s="46"/>
      <c r="K39" s="46"/>
      <c r="L39" s="46"/>
      <c r="M39" s="46"/>
      <c r="N39" s="46"/>
      <c r="O39" s="617" t="s">
        <v>2669</v>
      </c>
      <c r="P39" s="334" t="s">
        <v>507</v>
      </c>
      <c r="R39" s="833"/>
      <c r="S39" s="1148"/>
      <c r="T39" s="802" t="s">
        <v>2410</v>
      </c>
      <c r="U39" s="545">
        <f t="shared" si="62"/>
        <v>0</v>
      </c>
      <c r="V39" s="22">
        <f t="shared" ref="V39:AF39" si="63">SUM(V33:V38)</f>
        <v>0</v>
      </c>
      <c r="W39" s="22">
        <f t="shared" si="63"/>
        <v>0</v>
      </c>
      <c r="X39" s="22">
        <f t="shared" si="63"/>
        <v>0</v>
      </c>
      <c r="Y39" s="22">
        <f t="shared" si="63"/>
        <v>0</v>
      </c>
      <c r="Z39" s="22">
        <f t="shared" si="63"/>
        <v>0</v>
      </c>
      <c r="AA39" s="22">
        <f t="shared" si="63"/>
        <v>0</v>
      </c>
      <c r="AB39" s="22">
        <f t="shared" si="63"/>
        <v>0</v>
      </c>
      <c r="AC39" s="22">
        <f t="shared" si="63"/>
        <v>0</v>
      </c>
      <c r="AD39" s="22">
        <f t="shared" si="63"/>
        <v>0</v>
      </c>
      <c r="AE39" s="22">
        <f t="shared" si="63"/>
        <v>0</v>
      </c>
      <c r="AF39" s="22">
        <f t="shared" si="63"/>
        <v>0</v>
      </c>
      <c r="AG39" s="156"/>
      <c r="AH39" s="22">
        <f t="shared" ref="AH39:BB39" si="64">SUM(AH33:AH38)</f>
        <v>0</v>
      </c>
      <c r="AI39" s="22">
        <f t="shared" si="64"/>
        <v>0</v>
      </c>
      <c r="AJ39" s="22">
        <f t="shared" si="64"/>
        <v>0</v>
      </c>
      <c r="AK39" s="22">
        <f t="shared" si="64"/>
        <v>0</v>
      </c>
      <c r="AL39" s="22">
        <f t="shared" si="64"/>
        <v>0</v>
      </c>
      <c r="AM39" s="22">
        <f t="shared" si="64"/>
        <v>0</v>
      </c>
      <c r="AN39" s="22">
        <f t="shared" si="64"/>
        <v>0</v>
      </c>
      <c r="AO39" s="22">
        <f t="shared" si="64"/>
        <v>0</v>
      </c>
      <c r="AP39" s="22">
        <f t="shared" si="64"/>
        <v>0</v>
      </c>
      <c r="AQ39" s="22">
        <f t="shared" si="64"/>
        <v>0</v>
      </c>
      <c r="AR39" s="22">
        <f t="shared" si="64"/>
        <v>0</v>
      </c>
      <c r="AS39" s="22">
        <f t="shared" si="64"/>
        <v>0</v>
      </c>
      <c r="AT39" s="22">
        <f t="shared" si="64"/>
        <v>0</v>
      </c>
      <c r="AU39" s="22">
        <f t="shared" si="64"/>
        <v>0</v>
      </c>
      <c r="AV39" s="22">
        <f t="shared" si="64"/>
        <v>0</v>
      </c>
      <c r="AW39" s="22">
        <f t="shared" si="64"/>
        <v>0</v>
      </c>
      <c r="AX39" s="22">
        <f t="shared" si="64"/>
        <v>0</v>
      </c>
      <c r="AY39" s="22">
        <f t="shared" si="64"/>
        <v>0</v>
      </c>
      <c r="AZ39" s="22">
        <f t="shared" si="64"/>
        <v>0</v>
      </c>
      <c r="BA39" s="22">
        <f t="shared" si="64"/>
        <v>0</v>
      </c>
      <c r="BB39" s="22">
        <f t="shared" si="64"/>
        <v>0</v>
      </c>
      <c r="BC39" s="156"/>
      <c r="BD39" s="156"/>
      <c r="BE39" s="245"/>
      <c r="BF39" s="22">
        <f>SUM(BF33:BF38)</f>
        <v>0</v>
      </c>
      <c r="BG39" s="245"/>
      <c r="BH39" s="22">
        <f>SUM(BH33:BH38)</f>
        <v>0</v>
      </c>
      <c r="BI39" s="245"/>
      <c r="BJ39" s="22">
        <f>SUM(BJ33:BJ38)</f>
        <v>0</v>
      </c>
      <c r="BK39" s="245"/>
      <c r="BL39" s="22">
        <f>SUM(BL33:BL38)</f>
        <v>0</v>
      </c>
      <c r="BM39" s="245"/>
      <c r="BN39" s="22">
        <f>SUM(BN33:BN38)</f>
        <v>0</v>
      </c>
      <c r="BO39" s="245"/>
      <c r="BP39" s="22">
        <f>SUM(BP33:BP38)</f>
        <v>0</v>
      </c>
      <c r="BQ39" s="245"/>
      <c r="BR39" s="22">
        <f>SUM(BR33:BR38)</f>
        <v>0</v>
      </c>
      <c r="BS39" s="245"/>
      <c r="BT39" s="22">
        <f>SUM(BT33:BT38)</f>
        <v>0</v>
      </c>
      <c r="BU39" s="245"/>
      <c r="BV39" s="22">
        <f>SUM(BV33:BV38)</f>
        <v>0</v>
      </c>
      <c r="BW39" s="245"/>
      <c r="BX39" s="22">
        <f>SUM(BX33:BX38)</f>
        <v>0</v>
      </c>
      <c r="BY39" s="245"/>
      <c r="BZ39" s="22">
        <f>SUM(BZ33:BZ38)</f>
        <v>0</v>
      </c>
      <c r="CA39" s="245"/>
      <c r="CB39" s="22">
        <f>SUM(CB33:CB38)</f>
        <v>0</v>
      </c>
      <c r="CC39" s="245"/>
      <c r="CD39" s="22">
        <f>SUM(CD33:CD38)</f>
        <v>0</v>
      </c>
      <c r="CE39" s="245"/>
      <c r="CF39" s="22">
        <f t="shared" ref="CF39:CL39" si="65">SUM(CF33:CF38)</f>
        <v>0</v>
      </c>
      <c r="CG39" s="22">
        <f t="shared" si="65"/>
        <v>0</v>
      </c>
      <c r="CH39" s="22">
        <f t="shared" si="65"/>
        <v>0</v>
      </c>
      <c r="CI39" s="22">
        <f t="shared" si="65"/>
        <v>0</v>
      </c>
      <c r="CJ39" s="22">
        <f t="shared" si="65"/>
        <v>0</v>
      </c>
      <c r="CK39" s="22">
        <f t="shared" si="65"/>
        <v>0</v>
      </c>
      <c r="CL39" s="22">
        <f t="shared" si="65"/>
        <v>0</v>
      </c>
      <c r="CM39" s="245"/>
      <c r="CN39" s="22">
        <f>SUM(CN33:CN38)</f>
        <v>0</v>
      </c>
      <c r="CO39" s="245"/>
      <c r="CP39" s="22">
        <f>SUM(CP33:CP38)</f>
        <v>0</v>
      </c>
      <c r="CQ39" s="245"/>
      <c r="CR39" s="22">
        <f>SUM(CR33:CR38)</f>
        <v>0</v>
      </c>
      <c r="CS39" s="245"/>
      <c r="CT39" s="22">
        <f>SUM(CT33:CT38)</f>
        <v>0</v>
      </c>
      <c r="CU39" s="245"/>
      <c r="CV39" s="22">
        <f>SUM(CV33:CV38)</f>
        <v>0</v>
      </c>
      <c r="CW39" s="311"/>
      <c r="CX39" s="311"/>
      <c r="CY39" s="22">
        <f>SUM(CY33:CY38)</f>
        <v>0</v>
      </c>
      <c r="CZ39" s="311"/>
      <c r="DA39" s="22">
        <f t="shared" ref="DA39:DC39" si="66">SUM(DA33:DA38)</f>
        <v>0</v>
      </c>
      <c r="DB39" s="22">
        <f t="shared" si="66"/>
        <v>0</v>
      </c>
      <c r="DC39" s="22">
        <f t="shared" si="66"/>
        <v>0</v>
      </c>
      <c r="DD39" s="66"/>
      <c r="DE39" s="245"/>
      <c r="DF39" s="22">
        <f>SUM(DF33:DF38)</f>
        <v>0</v>
      </c>
      <c r="DG39" s="245"/>
      <c r="DH39" s="22">
        <f>SUM(DH33:DH38)</f>
        <v>0</v>
      </c>
      <c r="DI39" s="245"/>
      <c r="DJ39" s="22">
        <f t="shared" ref="DJ39:DL39" si="67">SUM(DJ33:DJ38)</f>
        <v>0</v>
      </c>
      <c r="DK39" s="245"/>
      <c r="DL39" s="22">
        <f t="shared" si="67"/>
        <v>0</v>
      </c>
      <c r="DM39" s="245"/>
      <c r="DN39" s="22">
        <f>SUM(DN33:DN38)</f>
        <v>0</v>
      </c>
      <c r="DO39" s="245"/>
      <c r="DP39" s="22">
        <f>SUM(DP33:DP38)</f>
        <v>0</v>
      </c>
      <c r="DQ39" s="245"/>
      <c r="DR39" s="22">
        <f>SUM(DR33:DR38)</f>
        <v>0</v>
      </c>
      <c r="DS39" s="245"/>
      <c r="DT39" s="311"/>
      <c r="DU39" s="22">
        <f t="shared" ref="DU39:DX39" si="68">SUM(DU33:DU38)</f>
        <v>0</v>
      </c>
      <c r="DV39" s="22">
        <f t="shared" si="68"/>
        <v>0</v>
      </c>
      <c r="DW39" s="22">
        <f t="shared" si="68"/>
        <v>0</v>
      </c>
      <c r="DX39" s="22">
        <f t="shared" si="68"/>
        <v>0</v>
      </c>
      <c r="DY39" s="245"/>
      <c r="DZ39" s="22">
        <f t="shared" ref="DZ39:ED39" si="69">SUM(DZ33:DZ38)</f>
        <v>0</v>
      </c>
      <c r="EA39" s="22">
        <f t="shared" si="69"/>
        <v>0</v>
      </c>
      <c r="EB39" s="22">
        <f t="shared" si="69"/>
        <v>0</v>
      </c>
      <c r="EC39" s="22">
        <f t="shared" si="69"/>
        <v>0</v>
      </c>
      <c r="ED39" s="22">
        <f t="shared" si="69"/>
        <v>0</v>
      </c>
      <c r="EE39" s="245"/>
      <c r="EF39" s="22">
        <f t="shared" ref="EF39:EP39" si="70">SUM(EF33:EF38)</f>
        <v>0</v>
      </c>
      <c r="EG39" s="22">
        <f t="shared" si="70"/>
        <v>0</v>
      </c>
      <c r="EH39" s="22">
        <f t="shared" si="70"/>
        <v>0</v>
      </c>
      <c r="EI39" s="22">
        <f t="shared" si="70"/>
        <v>0</v>
      </c>
      <c r="EJ39" s="22">
        <f t="shared" si="70"/>
        <v>0</v>
      </c>
      <c r="EK39" s="22">
        <f t="shared" si="70"/>
        <v>0</v>
      </c>
      <c r="EL39" s="22">
        <f t="shared" si="70"/>
        <v>0</v>
      </c>
      <c r="EM39" s="22">
        <f t="shared" si="70"/>
        <v>0</v>
      </c>
      <c r="EN39" s="22">
        <f t="shared" si="70"/>
        <v>0</v>
      </c>
      <c r="EO39" s="22">
        <f t="shared" si="70"/>
        <v>0</v>
      </c>
      <c r="EP39" s="22">
        <f t="shared" si="70"/>
        <v>0</v>
      </c>
    </row>
    <row r="40" spans="1:146" x14ac:dyDescent="0.25">
      <c r="B40" s="674"/>
      <c r="C40" s="46"/>
      <c r="D40" s="46"/>
      <c r="E40" s="46"/>
      <c r="F40" s="46"/>
      <c r="G40" s="46"/>
      <c r="H40" s="46"/>
      <c r="I40" s="46"/>
      <c r="J40" s="46"/>
      <c r="K40" s="46"/>
      <c r="L40" s="46"/>
      <c r="M40" s="46"/>
      <c r="N40" s="46"/>
      <c r="O40" s="617" t="s">
        <v>1731</v>
      </c>
      <c r="P40" s="334" t="s">
        <v>78</v>
      </c>
      <c r="R40" s="1313" t="s">
        <v>1099</v>
      </c>
      <c r="S40" s="1148"/>
      <c r="T40" s="447" t="s">
        <v>310</v>
      </c>
      <c r="U40" s="489"/>
      <c r="V40" s="14"/>
      <c r="W40" s="14"/>
      <c r="X40" s="14"/>
      <c r="Y40" s="14"/>
      <c r="Z40" s="14"/>
      <c r="AA40" s="14"/>
      <c r="AB40" s="14"/>
      <c r="AC40" s="14"/>
      <c r="AD40" s="14"/>
      <c r="AE40" s="14" t="e">
        <f>+IF(AE$8="",0,HLOOKUP(AE$8,#REF!,6,0))</f>
        <v>#REF!</v>
      </c>
      <c r="AF40" s="14" t="e">
        <f>+IF(AF$8="",0,HLOOKUP(AF$8,#REF!,6,0))</f>
        <v>#REF!</v>
      </c>
      <c r="AG40" s="156"/>
      <c r="AH40" s="14" t="e">
        <f>+IF(AH$8="",0,HLOOKUP(AH$8,#REF!,6,0))</f>
        <v>#REF!</v>
      </c>
      <c r="AI40" s="14" t="e">
        <f>+IF(AI$8="",0,HLOOKUP(AI$8,#REF!,6,0))</f>
        <v>#REF!</v>
      </c>
      <c r="AJ40" s="14" t="e">
        <f>+IF(AJ$8="",0,HLOOKUP(AJ$8,#REF!,6,0))</f>
        <v>#REF!</v>
      </c>
      <c r="AK40" s="14" t="e">
        <f>+IF(AK$8="",0,HLOOKUP(AK$8,#REF!,6,0))</f>
        <v>#REF!</v>
      </c>
      <c r="AL40" s="14" t="e">
        <f>+IF(AL$8="",0,HLOOKUP(AL$8,#REF!,6,0))</f>
        <v>#REF!</v>
      </c>
      <c r="AM40" s="14" t="e">
        <f>+IF(AM$8="",0,HLOOKUP(AM$8,#REF!,6,0))</f>
        <v>#REF!</v>
      </c>
      <c r="AN40" s="14" t="e">
        <f>+IF(AN$8="",0,HLOOKUP(AN$8,#REF!,6,0))</f>
        <v>#REF!</v>
      </c>
      <c r="AO40" s="14" t="e">
        <f>+IF(AO$8="",0,HLOOKUP(AO$8,#REF!,6,0))</f>
        <v>#REF!</v>
      </c>
      <c r="AP40" s="14" t="e">
        <f>+IF(AP$8="",0,HLOOKUP(AP$8,#REF!,6,0))</f>
        <v>#REF!</v>
      </c>
      <c r="AQ40" s="14" t="e">
        <f>+IF(AQ$8="",0,HLOOKUP(AQ$8,#REF!,6,0))</f>
        <v>#REF!</v>
      </c>
      <c r="AR40" s="14" t="e">
        <f>+IF(AR$8="",0,HLOOKUP(AR$8,#REF!,6,0))</f>
        <v>#REF!</v>
      </c>
      <c r="AS40" s="14" t="e">
        <f>+IF(AS$8="",0,HLOOKUP(AS$8,#REF!,6,0))</f>
        <v>#REF!</v>
      </c>
      <c r="AT40" s="14" t="e">
        <f>+IF(AT$8="",0,HLOOKUP(AT$8,#REF!,6,0))</f>
        <v>#REF!</v>
      </c>
      <c r="AU40" s="14" t="e">
        <f>+IF(AU$8="",0,HLOOKUP(AU$8,#REF!,6,0))</f>
        <v>#REF!</v>
      </c>
      <c r="AV40" s="14" t="e">
        <f>+IF(AV$8="",0,HLOOKUP(AV$8,#REF!,6,0))</f>
        <v>#REF!</v>
      </c>
      <c r="AW40" s="14" t="e">
        <f>+IF(AW$8="",0,HLOOKUP(AW$8,#REF!,6,0))</f>
        <v>#REF!</v>
      </c>
      <c r="AX40" s="14" t="e">
        <f>+IF(AX$8="",0,HLOOKUP(AX$8,#REF!,6,0))</f>
        <v>#REF!</v>
      </c>
      <c r="AY40" s="14" t="e">
        <f>+IF(AY$8="",0,HLOOKUP(AY$8,#REF!,6,0))</f>
        <v>#REF!</v>
      </c>
      <c r="AZ40" s="14" t="e">
        <f>+IF(AZ$8="",0,HLOOKUP(AZ$8,#REF!,6,0))</f>
        <v>#REF!</v>
      </c>
      <c r="BA40" s="14" t="e">
        <f>+IF(BA$8="",0,HLOOKUP(BA$8,#REF!,6,0))</f>
        <v>#REF!</v>
      </c>
      <c r="BB40" s="14" t="e">
        <f>+IF(BB$8="",0,HLOOKUP(BB$8,#REF!,6,0))</f>
        <v>#REF!</v>
      </c>
      <c r="BC40" s="156"/>
      <c r="BD40" s="156"/>
      <c r="BE40" s="245"/>
      <c r="BF40" s="14">
        <f>+IF(BF$8="",0,HLOOKUP(BF$8,#REF!,6,0))</f>
        <v>0</v>
      </c>
      <c r="BG40" s="245"/>
      <c r="BH40" s="14">
        <f>+IF(BH$8="",0,HLOOKUP(BH$8,#REF!,6,0))</f>
        <v>0</v>
      </c>
      <c r="BI40" s="245"/>
      <c r="BJ40" s="14">
        <f>+IF(BJ$8="",0,HLOOKUP(BJ$8,#REF!,6,0))</f>
        <v>0</v>
      </c>
      <c r="BK40" s="245"/>
      <c r="BL40" s="14">
        <f>+IF(BL$8="",0,HLOOKUP(BL$8,#REF!,6,0))</f>
        <v>0</v>
      </c>
      <c r="BM40" s="245"/>
      <c r="BN40" s="14">
        <f>+IF(BN$8="",0,HLOOKUP(BN$8,#REF!,6,0))</f>
        <v>0</v>
      </c>
      <c r="BO40" s="245"/>
      <c r="BP40" s="14">
        <f>+IF(BP$8="",0,HLOOKUP(BP$8,#REF!,6,0))</f>
        <v>0</v>
      </c>
      <c r="BQ40" s="245"/>
      <c r="BR40" s="14">
        <f>+IF(BR$8="",0,HLOOKUP(BR$8,#REF!,6,0))</f>
        <v>0</v>
      </c>
      <c r="BS40" s="245"/>
      <c r="BT40" s="14">
        <f>+IF(BT$8="",0,HLOOKUP(BT$8,#REF!,6,0))</f>
        <v>0</v>
      </c>
      <c r="BU40" s="245"/>
      <c r="BV40" s="14" t="e">
        <f>+IF(BV$8="",0,HLOOKUP(BV$8,#REF!,6,0))</f>
        <v>#REF!</v>
      </c>
      <c r="BW40" s="245"/>
      <c r="BX40" s="14">
        <f>+IF(BX$8="",0,HLOOKUP(BX$8,#REF!,6,0))</f>
        <v>0</v>
      </c>
      <c r="BY40" s="245"/>
      <c r="BZ40" s="14" t="e">
        <f>+IF(BZ$8="",0,HLOOKUP(BZ$8,#REF!,6,0))</f>
        <v>#REF!</v>
      </c>
      <c r="CA40" s="245"/>
      <c r="CB40" s="14">
        <f>+IF(CB$8="",0,HLOOKUP(CB$8,#REF!,6,0))</f>
        <v>0</v>
      </c>
      <c r="CC40" s="245"/>
      <c r="CD40" s="14">
        <f>+IF(CD$8="",0,HLOOKUP(CD$8,#REF!,6,0))</f>
        <v>0</v>
      </c>
      <c r="CE40" s="245"/>
      <c r="CF40" s="14" t="e">
        <f>+IF(CF$8="",0,HLOOKUP(CF$8,#REF!,6,0))</f>
        <v>#REF!</v>
      </c>
      <c r="CG40" s="14" t="e">
        <f>+IF(CG$8="",0,HLOOKUP(CG$8,#REF!,6,0))</f>
        <v>#REF!</v>
      </c>
      <c r="CH40" s="14" t="e">
        <f>+IF(CH$8="",0,HLOOKUP(CH$8,#REF!,6,0))</f>
        <v>#REF!</v>
      </c>
      <c r="CI40" s="14" t="e">
        <f>+IF(CI$8="",0,HLOOKUP(CI$8,#REF!,6,0))</f>
        <v>#REF!</v>
      </c>
      <c r="CJ40" s="14" t="e">
        <f>+IF(CJ$8="",0,HLOOKUP(CJ$8,#REF!,6,0))</f>
        <v>#REF!</v>
      </c>
      <c r="CK40" s="14" t="e">
        <f>+IF(CK$8="",0,HLOOKUP(CK$8,#REF!,6,0))</f>
        <v>#REF!</v>
      </c>
      <c r="CL40" s="14" t="e">
        <f>+IF(CL$8="",0,HLOOKUP(CL$8,#REF!,6,0))</f>
        <v>#REF!</v>
      </c>
      <c r="CM40" s="245"/>
      <c r="CN40" s="14">
        <f>+IF(CN$8="",0,HLOOKUP(CN$8,#REF!,6,0))</f>
        <v>0</v>
      </c>
      <c r="CO40" s="245"/>
      <c r="CP40" s="14">
        <f>+IF(CP$8="",0,HLOOKUP(CP$8,#REF!,6,0))</f>
        <v>0</v>
      </c>
      <c r="CQ40" s="245"/>
      <c r="CR40" s="14">
        <f>+IF(CR$8="",0,HLOOKUP(CR$8,#REF!,6,0))</f>
        <v>0</v>
      </c>
      <c r="CS40" s="245"/>
      <c r="CT40" s="14">
        <f>+IF(CT$8="",0,HLOOKUP(CT$8,#REF!,6,0))</f>
        <v>0</v>
      </c>
      <c r="CU40" s="245"/>
      <c r="CV40" s="14">
        <f>+IF(CV$8="",0,HLOOKUP(CV$8,#REF!,6,0))</f>
        <v>0</v>
      </c>
      <c r="CW40" s="264"/>
      <c r="CX40" s="264"/>
      <c r="CY40" s="14">
        <f>+IF(CY$8="",0,HLOOKUP(CY$8,#REF!,6,0))</f>
        <v>0</v>
      </c>
      <c r="CZ40" s="264"/>
      <c r="DA40" s="14">
        <f>+IF(DA$8="",0,HLOOKUP(DA$8,#REF!,6,0))</f>
        <v>0</v>
      </c>
      <c r="DB40" s="14">
        <f>+IF(DB$8="",0,HLOOKUP(DB$8,#REF!,6,0))</f>
        <v>0</v>
      </c>
      <c r="DC40" s="14">
        <f>+IF(DC$8="",0,HLOOKUP(DC$8,#REF!,6,0))</f>
        <v>0</v>
      </c>
      <c r="DD40" s="66"/>
      <c r="DE40" s="245"/>
      <c r="DF40" s="14">
        <f>+IF(DF$8="",0,HLOOKUP(DF$8,#REF!,6,0))</f>
        <v>0</v>
      </c>
      <c r="DG40" s="245"/>
      <c r="DH40" s="14">
        <f>+IF(DH$8="",0,HLOOKUP(DH$8,#REF!,6,0))</f>
        <v>0</v>
      </c>
      <c r="DI40" s="245"/>
      <c r="DJ40" s="14">
        <f>+IF(DJ$8="",0,HLOOKUP(DJ$8,#REF!,6,0))</f>
        <v>0</v>
      </c>
      <c r="DK40" s="245"/>
      <c r="DL40" s="14">
        <f>+IF(DL$8="",0,HLOOKUP(DL$8,#REF!,6,0))</f>
        <v>0</v>
      </c>
      <c r="DM40" s="245"/>
      <c r="DN40" s="14">
        <f>+IF(DN$8="",0,HLOOKUP(DN$8,#REF!,6,0))</f>
        <v>0</v>
      </c>
      <c r="DO40" s="245"/>
      <c r="DP40" s="14">
        <f>+IF(DP$8="",0,HLOOKUP(DP$8,#REF!,6,0))</f>
        <v>0</v>
      </c>
      <c r="DQ40" s="245"/>
      <c r="DR40" s="14">
        <f>+IF(DR$8="",0,HLOOKUP(DR$8,#REF!,6,0))</f>
        <v>0</v>
      </c>
      <c r="DS40" s="245"/>
      <c r="DT40" s="264"/>
      <c r="DU40" s="14" t="e">
        <f>+IF(DU$8="",0,HLOOKUP(DU$8,#REF!,6,0))</f>
        <v>#REF!</v>
      </c>
      <c r="DV40" s="14" t="e">
        <f>+IF(DV$8="",0,HLOOKUP(DV$8,#REF!,6,0))</f>
        <v>#REF!</v>
      </c>
      <c r="DW40" s="14" t="e">
        <f>+IF(DW$8="",0,HLOOKUP(DW$8,#REF!,6,0))</f>
        <v>#REF!</v>
      </c>
      <c r="DX40" s="14" t="e">
        <f>+IF(DX$8="",0,HLOOKUP(DX$8,#REF!,6,0))</f>
        <v>#REF!</v>
      </c>
      <c r="DY40" s="245"/>
      <c r="DZ40" s="14" t="e">
        <f>+IF(DZ$8="",0,HLOOKUP(DZ$8,#REF!,6,0))</f>
        <v>#REF!</v>
      </c>
      <c r="EA40" s="14" t="e">
        <f>+IF(EA$8="",0,HLOOKUP(EA$8,#REF!,6,0))</f>
        <v>#REF!</v>
      </c>
      <c r="EB40" s="14" t="e">
        <f>+IF(EB$8="",0,HLOOKUP(EB$8,#REF!,6,0))</f>
        <v>#REF!</v>
      </c>
      <c r="EC40" s="14" t="e">
        <f>+IF(EC$8="",0,HLOOKUP(EC$8,#REF!,6,0))</f>
        <v>#REF!</v>
      </c>
      <c r="ED40" s="14">
        <f>+IF(ED$8="",0,HLOOKUP(ED$8,#REF!,6,0))</f>
        <v>0</v>
      </c>
      <c r="EE40" s="245"/>
      <c r="EF40" s="14" t="e">
        <f>+IF(EF$8="",0,HLOOKUP(EF$8,#REF!,6,0))</f>
        <v>#REF!</v>
      </c>
      <c r="EG40" s="14" t="e">
        <f>+IF(EG$8="",0,HLOOKUP(EG$8,#REF!,6,0))</f>
        <v>#REF!</v>
      </c>
      <c r="EH40" s="14" t="e">
        <f>+IF(EH$8="",0,HLOOKUP(EH$8,#REF!,6,0))</f>
        <v>#REF!</v>
      </c>
      <c r="EI40" s="14" t="e">
        <f>+IF(EI$8="",0,HLOOKUP(EI$8,#REF!,6,0))</f>
        <v>#REF!</v>
      </c>
      <c r="EJ40" s="14" t="e">
        <f>+IF(EJ$8="",0,HLOOKUP(EJ$8,#REF!,6,0))</f>
        <v>#REF!</v>
      </c>
      <c r="EK40" s="14" t="e">
        <f>+IF(EK$8="",0,HLOOKUP(EK$8,#REF!,6,0))</f>
        <v>#REF!</v>
      </c>
      <c r="EL40" s="14" t="e">
        <f>+IF(EL$8="",0,HLOOKUP(EL$8,#REF!,6,0))</f>
        <v>#REF!</v>
      </c>
      <c r="EM40" s="14" t="e">
        <f>+IF(EM$8="",0,HLOOKUP(EM$8,#REF!,6,0))</f>
        <v>#REF!</v>
      </c>
      <c r="EN40" s="14" t="e">
        <f>+IF(EN$8="",0,HLOOKUP(EN$8,#REF!,6,0))</f>
        <v>#REF!</v>
      </c>
      <c r="EO40" s="14" t="e">
        <f>+IF(EO$8="",0,HLOOKUP(EO$8,#REF!,6,0))</f>
        <v>#REF!</v>
      </c>
      <c r="EP40" s="14" t="e">
        <f>+IF(EP$8="",0,HLOOKUP(EP$8,#REF!,6,0))</f>
        <v>#REF!</v>
      </c>
    </row>
    <row r="41" spans="1:146" x14ac:dyDescent="0.25">
      <c r="B41" s="674"/>
      <c r="C41" s="46"/>
      <c r="D41" s="46"/>
      <c r="E41" s="46"/>
      <c r="F41" s="46"/>
      <c r="G41" s="46"/>
      <c r="H41" s="46"/>
      <c r="I41" s="46"/>
      <c r="J41" s="46"/>
      <c r="K41" s="46"/>
      <c r="L41" s="46"/>
      <c r="M41" s="46"/>
      <c r="N41" s="46"/>
      <c r="O41" s="617" t="s">
        <v>2072</v>
      </c>
      <c r="P41" s="334" t="s">
        <v>1637</v>
      </c>
      <c r="R41" s="1315"/>
      <c r="S41" s="833"/>
      <c r="T41" s="1051" t="s">
        <v>252</v>
      </c>
      <c r="U41" s="1211" t="str">
        <f t="shared" ref="U41:AF41" si="71">IF(AND(U$39=0,ROUND(U40,1)=0),"non concerné",IF(AND(U$39=0,ROUND(U40,1)&gt;0),"Il manque les ETP",IF(AND(U$39&gt;0,ROUND(U40,1)=0),"Il manque les charges",IF((ROUND(U40,1)&lt;0),"Charges négatives!",IF(AND(U$39&gt;0,U40&gt;0),U40/(U$39))))))</f>
        <v>non concerné</v>
      </c>
      <c r="V41" s="88" t="str">
        <f t="shared" si="71"/>
        <v>non concerné</v>
      </c>
      <c r="W41" s="88" t="str">
        <f t="shared" si="71"/>
        <v>non concerné</v>
      </c>
      <c r="X41" s="88" t="str">
        <f t="shared" si="71"/>
        <v>non concerné</v>
      </c>
      <c r="Y41" s="88" t="str">
        <f t="shared" si="71"/>
        <v>non concerné</v>
      </c>
      <c r="Z41" s="88" t="str">
        <f t="shared" si="71"/>
        <v>non concerné</v>
      </c>
      <c r="AA41" s="88" t="str">
        <f t="shared" si="71"/>
        <v>non concerné</v>
      </c>
      <c r="AB41" s="88" t="str">
        <f t="shared" si="71"/>
        <v>non concerné</v>
      </c>
      <c r="AC41" s="88" t="str">
        <f t="shared" si="71"/>
        <v>non concerné</v>
      </c>
      <c r="AD41" s="88" t="str">
        <f t="shared" si="71"/>
        <v>non concerné</v>
      </c>
      <c r="AE41" s="88" t="e">
        <f t="shared" si="71"/>
        <v>#REF!</v>
      </c>
      <c r="AF41" s="88" t="e">
        <f t="shared" si="71"/>
        <v>#REF!</v>
      </c>
      <c r="AG41" s="156"/>
      <c r="AH41" s="88" t="e">
        <f t="shared" ref="AH41:BB41" si="72">IF(AND(AH$39=0,ROUND(AH40,1)=0),"non concerné",IF(AND(AH$39=0,ROUND(AH40,1)&gt;0),"Il manque les ETP",IF(AND(AH$39&gt;0,ROUND(AH40,1)=0),"Il manque les charges",IF((ROUND(AH40,1)&lt;0),"Charges négatives!",IF(AND(AH$39&gt;0,AH40&gt;0),AH40/(AH$39))))))</f>
        <v>#REF!</v>
      </c>
      <c r="AI41" s="88" t="e">
        <f t="shared" si="72"/>
        <v>#REF!</v>
      </c>
      <c r="AJ41" s="88" t="e">
        <f t="shared" si="72"/>
        <v>#REF!</v>
      </c>
      <c r="AK41" s="88" t="e">
        <f t="shared" si="72"/>
        <v>#REF!</v>
      </c>
      <c r="AL41" s="88" t="e">
        <f t="shared" si="72"/>
        <v>#REF!</v>
      </c>
      <c r="AM41" s="88" t="e">
        <f t="shared" si="72"/>
        <v>#REF!</v>
      </c>
      <c r="AN41" s="88" t="e">
        <f t="shared" si="72"/>
        <v>#REF!</v>
      </c>
      <c r="AO41" s="88" t="e">
        <f t="shared" si="72"/>
        <v>#REF!</v>
      </c>
      <c r="AP41" s="88" t="e">
        <f t="shared" si="72"/>
        <v>#REF!</v>
      </c>
      <c r="AQ41" s="88" t="e">
        <f t="shared" si="72"/>
        <v>#REF!</v>
      </c>
      <c r="AR41" s="88" t="e">
        <f t="shared" si="72"/>
        <v>#REF!</v>
      </c>
      <c r="AS41" s="88" t="e">
        <f t="shared" si="72"/>
        <v>#REF!</v>
      </c>
      <c r="AT41" s="88" t="e">
        <f t="shared" si="72"/>
        <v>#REF!</v>
      </c>
      <c r="AU41" s="88" t="e">
        <f t="shared" si="72"/>
        <v>#REF!</v>
      </c>
      <c r="AV41" s="88" t="e">
        <f t="shared" si="72"/>
        <v>#REF!</v>
      </c>
      <c r="AW41" s="88" t="e">
        <f t="shared" si="72"/>
        <v>#REF!</v>
      </c>
      <c r="AX41" s="88" t="e">
        <f t="shared" si="72"/>
        <v>#REF!</v>
      </c>
      <c r="AY41" s="88" t="e">
        <f t="shared" si="72"/>
        <v>#REF!</v>
      </c>
      <c r="AZ41" s="88" t="e">
        <f t="shared" si="72"/>
        <v>#REF!</v>
      </c>
      <c r="BA41" s="88" t="e">
        <f t="shared" si="72"/>
        <v>#REF!</v>
      </c>
      <c r="BB41" s="88" t="e">
        <f t="shared" si="72"/>
        <v>#REF!</v>
      </c>
      <c r="BC41" s="156"/>
      <c r="BD41" s="156"/>
      <c r="BE41" s="245"/>
      <c r="BF41" s="88" t="str">
        <f>IF(AND(BF$39=0,ROUND(BF40,1)=0),"non concerné",IF(AND(BF$39=0,ROUND(BF40,1)&gt;0),"Il manque les ETP",IF(AND(BF$39&gt;0,ROUND(BF40,1)=0),"Il manque les charges",IF((ROUND(BF40,1)&lt;0),"Charges négatives!",IF(AND(BF$39&gt;0,BF40&gt;0),BF40/(BF$39))))))</f>
        <v>non concerné</v>
      </c>
      <c r="BG41" s="245"/>
      <c r="BH41" s="88" t="str">
        <f>IF(AND(BH$39=0,ROUND(BH40,1)=0),"non concerné",IF(AND(BH$39=0,ROUND(BH40,1)&gt;0),"Il manque les ETP",IF(AND(BH$39&gt;0,ROUND(BH40,1)=0),"Il manque les charges",IF((ROUND(BH40,1)&lt;0),"Charges négatives!",IF(AND(BH$39&gt;0,BH40&gt;0),BH40/(BH$39))))))</f>
        <v>non concerné</v>
      </c>
      <c r="BI41" s="245"/>
      <c r="BJ41" s="88" t="str">
        <f>IF(AND(BJ$39=0,ROUND(BJ40,1)=0),"non concerné",IF(AND(BJ$39=0,ROUND(BJ40,1)&gt;0),"Il manque les ETP",IF(AND(BJ$39&gt;0,ROUND(BJ40,1)=0),"Il manque les charges",IF((ROUND(BJ40,1)&lt;0),"Charges négatives!",IF(AND(BJ$39&gt;0,BJ40&gt;0),BJ40/(BJ$39))))))</f>
        <v>non concerné</v>
      </c>
      <c r="BK41" s="245"/>
      <c r="BL41" s="88" t="str">
        <f>IF(AND(BL$39=0,ROUND(BL40,1)=0),"non concerné",IF(AND(BL$39=0,ROUND(BL40,1)&gt;0),"Il manque les ETP",IF(AND(BL$39&gt;0,ROUND(BL40,1)=0),"Il manque les charges",IF((ROUND(BL40,1)&lt;0),"Charges négatives!",IF(AND(BL$39&gt;0,BL40&gt;0),BL40/(BL$39))))))</f>
        <v>non concerné</v>
      </c>
      <c r="BM41" s="245"/>
      <c r="BN41" s="88" t="str">
        <f>IF(AND(BN$39=0,ROUND(BN40,1)=0),"non concerné",IF(AND(BN$39=0,ROUND(BN40,1)&gt;0),"Il manque les ETP",IF(AND(BN$39&gt;0,ROUND(BN40,1)=0),"Il manque les charges",IF((ROUND(BN40,1)&lt;0),"Charges négatives!",IF(AND(BN$39&gt;0,BN40&gt;0),BN40/(BN$39))))))</f>
        <v>non concerné</v>
      </c>
      <c r="BO41" s="245"/>
      <c r="BP41" s="88" t="str">
        <f>IF(AND(BP$39=0,ROUND(BP40,1)=0),"non concerné",IF(AND(BP$39=0,ROUND(BP40,1)&gt;0),"Il manque les ETP",IF(AND(BP$39&gt;0,ROUND(BP40,1)=0),"Il manque les charges",IF((ROUND(BP40,1)&lt;0),"Charges négatives!",IF(AND(BP$39&gt;0,BP40&gt;0),BP40/(BP$39))))))</f>
        <v>non concerné</v>
      </c>
      <c r="BQ41" s="245"/>
      <c r="BR41" s="88" t="str">
        <f>IF(AND(BR$39=0,ROUND(BR40,1)=0),"non concerné",IF(AND(BR$39=0,ROUND(BR40,1)&gt;0),"Il manque les ETP",IF(AND(BR$39&gt;0,ROUND(BR40,1)=0),"Il manque les charges",IF((ROUND(BR40,1)&lt;0),"Charges négatives!",IF(AND(BR$39&gt;0,BR40&gt;0),BR40/(BR$39))))))</f>
        <v>non concerné</v>
      </c>
      <c r="BS41" s="245"/>
      <c r="BT41" s="88" t="str">
        <f>IF(AND(BT$39=0,ROUND(BT40,1)=0),"non concerné",IF(AND(BT$39=0,ROUND(BT40,1)&gt;0),"Il manque les ETP",IF(AND(BT$39&gt;0,ROUND(BT40,1)=0),"Il manque les charges",IF((ROUND(BT40,1)&lt;0),"Charges négatives!",IF(AND(BT$39&gt;0,BT40&gt;0),BT40/(BT$39))))))</f>
        <v>non concerné</v>
      </c>
      <c r="BU41" s="245"/>
      <c r="BV41" s="88" t="e">
        <f>IF(AND(BV$39=0,ROUND(BV40,1)=0),"non concerné",IF(AND(BV$39=0,ROUND(BV40,1)&gt;0),"Il manque les ETP",IF(AND(BV$39&gt;0,ROUND(BV40,1)=0),"Il manque les charges",IF((ROUND(BV40,1)&lt;0),"Charges négatives!",IF(AND(BV$39&gt;0,BV40&gt;0),BV40/(BV$39))))))</f>
        <v>#REF!</v>
      </c>
      <c r="BW41" s="245"/>
      <c r="BX41" s="88" t="str">
        <f>IF(AND(BX$39=0,ROUND(BX40,1)=0),"non concerné",IF(AND(BX$39=0,ROUND(BX40,1)&gt;0),"Il manque les ETP",IF(AND(BX$39&gt;0,ROUND(BX40,1)=0),"Il manque les charges",IF((ROUND(BX40,1)&lt;0),"Charges négatives!",IF(AND(BX$39&gt;0,BX40&gt;0),BX40/(BX$39))))))</f>
        <v>non concerné</v>
      </c>
      <c r="BY41" s="245"/>
      <c r="BZ41" s="88" t="e">
        <f>IF(AND(BZ$39=0,ROUND(BZ40,1)=0),"non concerné",IF(AND(BZ$39=0,ROUND(BZ40,1)&gt;0),"Il manque les ETP",IF(AND(BZ$39&gt;0,ROUND(BZ40,1)=0),"Il manque les charges",IF((ROUND(BZ40,1)&lt;0),"Charges négatives!",IF(AND(BZ$39&gt;0,BZ40&gt;0),BZ40/(BZ$39))))))</f>
        <v>#REF!</v>
      </c>
      <c r="CA41" s="245"/>
      <c r="CB41" s="88" t="str">
        <f>IF(AND(CB$39=0,ROUND(CB40,1)=0),"non concerné",IF(AND(CB$39=0,ROUND(CB40,1)&gt;0),"Il manque les ETP",IF(AND(CB$39&gt;0,ROUND(CB40,1)=0),"Il manque les charges",IF((ROUND(CB40,1)&lt;0),"Charges négatives!",IF(AND(CB$39&gt;0,CB40&gt;0),CB40/(CB$39))))))</f>
        <v>non concerné</v>
      </c>
      <c r="CC41" s="245"/>
      <c r="CD41" s="88" t="str">
        <f>IF(AND(CD$39=0,ROUND(CD40,1)=0),"non concerné",IF(AND(CD$39=0,ROUND(CD40,1)&gt;0),"Il manque les ETP",IF(AND(CD$39&gt;0,ROUND(CD40,1)=0),"Il manque les charges",IF((ROUND(CD40,1)&lt;0),"Charges négatives!",IF(AND(CD$39&gt;0,CD40&gt;0),CD40/(CD$39))))))</f>
        <v>non concerné</v>
      </c>
      <c r="CE41" s="245"/>
      <c r="CF41" s="88" t="e">
        <f t="shared" ref="CF41:CL41" si="73">IF(AND(CF$39=0,ROUND(CF40,1)=0),"non concerné",IF(AND(CF$39=0,ROUND(CF40,1)&gt;0),"Il manque les ETP",IF(AND(CF$39&gt;0,ROUND(CF40,1)=0),"Il manque les charges",IF((ROUND(CF40,1)&lt;0),"Charges négatives!",IF(AND(CF$39&gt;0,CF40&gt;0),CF40/(CF$39))))))</f>
        <v>#REF!</v>
      </c>
      <c r="CG41" s="88" t="e">
        <f t="shared" si="73"/>
        <v>#REF!</v>
      </c>
      <c r="CH41" s="88" t="e">
        <f t="shared" si="73"/>
        <v>#REF!</v>
      </c>
      <c r="CI41" s="88" t="e">
        <f t="shared" si="73"/>
        <v>#REF!</v>
      </c>
      <c r="CJ41" s="88" t="e">
        <f t="shared" si="73"/>
        <v>#REF!</v>
      </c>
      <c r="CK41" s="88" t="e">
        <f t="shared" si="73"/>
        <v>#REF!</v>
      </c>
      <c r="CL41" s="88" t="e">
        <f t="shared" si="73"/>
        <v>#REF!</v>
      </c>
      <c r="CM41" s="245"/>
      <c r="CN41" s="88" t="str">
        <f>IF(AND(CN$39=0,ROUND(CN40,1)=0),"non concerné",IF(AND(CN$39=0,ROUND(CN40,1)&gt;0),"Il manque les ETP",IF(AND(CN$39&gt;0,ROUND(CN40,1)=0),"Il manque les charges",IF((ROUND(CN40,1)&lt;0),"Charges négatives!",IF(AND(CN$39&gt;0,CN40&gt;0),CN40/(CN$39))))))</f>
        <v>non concerné</v>
      </c>
      <c r="CO41" s="245"/>
      <c r="CP41" s="88" t="str">
        <f>IF(AND(CP$39=0,ROUND(CP40,1)=0),"non concerné",IF(AND(CP$39=0,ROUND(CP40,1)&gt;0),"Il manque les ETP",IF(AND(CP$39&gt;0,ROUND(CP40,1)=0),"Il manque les charges",IF((ROUND(CP40,1)&lt;0),"Charges négatives!",IF(AND(CP$39&gt;0,CP40&gt;0),CP40/(CP$39))))))</f>
        <v>non concerné</v>
      </c>
      <c r="CQ41" s="245"/>
      <c r="CR41" s="88" t="str">
        <f>IF(AND(CR$39=0,ROUND(CR40,1)=0),"non concerné",IF(AND(CR$39=0,ROUND(CR40,1)&gt;0),"Il manque les ETP",IF(AND(CR$39&gt;0,ROUND(CR40,1)=0),"Il manque les charges",IF((ROUND(CR40,1)&lt;0),"Charges négatives!",IF(AND(CR$39&gt;0,CR40&gt;0),CR40/(CR$39))))))</f>
        <v>non concerné</v>
      </c>
      <c r="CS41" s="245"/>
      <c r="CT41" s="88" t="str">
        <f>IF(AND(CT$39=0,ROUND(CT40,1)=0),"non concerné",IF(AND(CT$39=0,ROUND(CT40,1)&gt;0),"Il manque les ETP",IF(AND(CT$39&gt;0,ROUND(CT40,1)=0),"Il manque les charges",IF((ROUND(CT40,1)&lt;0),"Charges négatives!",IF(AND(CT$39&gt;0,CT40&gt;0),CT40/(CT$39))))))</f>
        <v>non concerné</v>
      </c>
      <c r="CU41" s="245"/>
      <c r="CV41" s="88" t="str">
        <f>IF(AND(CV$39=0,ROUND(CV40,1)=0),"non concerné",IF(AND(CV$39=0,ROUND(CV40,1)&gt;0),"Il manque les ETP",IF(AND(CV$39&gt;0,ROUND(CV40,1)=0),"Il manque les charges",IF((ROUND(CV40,1)&lt;0),"Charges négatives!",IF(AND(CV$39&gt;0,CV40&gt;0),CV40/(CV$39))))))</f>
        <v>non concerné</v>
      </c>
      <c r="CW41" s="310"/>
      <c r="CX41" s="310"/>
      <c r="CY41" s="88" t="str">
        <f>IF(AND(CY$39=0,ROUND(CY40,1)=0),"non concerné",IF(AND(CY$39=0,ROUND(CY40,1)&gt;0),"Il manque les ETP",IF(AND(CY$39&gt;0,ROUND(CY40,1)=0),"Il manque les charges",IF((ROUND(CY40,1)&lt;0),"Charges négatives!",IF(AND(CY$39&gt;0,CY40&gt;0),CY40/(CY$39))))))</f>
        <v>non concerné</v>
      </c>
      <c r="CZ41" s="310"/>
      <c r="DA41" s="88" t="str">
        <f t="shared" ref="DA41:DC41" si="74">IF(AND(DA$39=0,ROUND(DA40,1)=0),"non concerné",IF(AND(DA$39=0,ROUND(DA40,1)&gt;0),"Il manque les ETP",IF(AND(DA$39&gt;0,ROUND(DA40,1)=0),"Il manque les charges",IF((ROUND(DA40,1)&lt;0),"Charges négatives!",IF(AND(DA$39&gt;0,DA40&gt;0),DA40/(DA$39))))))</f>
        <v>non concerné</v>
      </c>
      <c r="DB41" s="88" t="str">
        <f t="shared" si="74"/>
        <v>non concerné</v>
      </c>
      <c r="DC41" s="88" t="str">
        <f t="shared" si="74"/>
        <v>non concerné</v>
      </c>
      <c r="DD41" s="66"/>
      <c r="DE41" s="245"/>
      <c r="DF41" s="88" t="str">
        <f>IF(AND(DF$39=0,ROUND(DF40,1)=0),"non concerné",IF(AND(DF$39=0,ROUND(DF40,1)&gt;0),"Il manque les ETP",IF(AND(DF$39&gt;0,ROUND(DF40,1)=0),"Il manque les charges",IF((ROUND(DF40,1)&lt;0),"Charges négatives!",IF(AND(DF$39&gt;0,DF40&gt;0),DF40/(DF$39))))))</f>
        <v>non concerné</v>
      </c>
      <c r="DG41" s="245"/>
      <c r="DH41" s="88" t="str">
        <f>IF(AND(DH$39=0,ROUND(DH40,1)=0),"non concerné",IF(AND(DH$39=0,ROUND(DH40,1)&gt;0),"Il manque les ETP",IF(AND(DH$39&gt;0,ROUND(DH40,1)=0),"Il manque les charges",IF((ROUND(DH40,1)&lt;0),"Charges négatives!",IF(AND(DH$39&gt;0,DH40&gt;0),DH40/(DH$39))))))</f>
        <v>non concerné</v>
      </c>
      <c r="DI41" s="245"/>
      <c r="DJ41" s="88" t="str">
        <f t="shared" ref="DJ41:DL41" si="75">IF(AND(DJ$39=0,ROUND(DJ40,1)=0),"non concerné",IF(AND(DJ$39=0,ROUND(DJ40,1)&gt;0),"Il manque les ETP",IF(AND(DJ$39&gt;0,ROUND(DJ40,1)=0),"Il manque les charges",IF((ROUND(DJ40,1)&lt;0),"Charges négatives!",IF(AND(DJ$39&gt;0,DJ40&gt;0),DJ40/(DJ$39))))))</f>
        <v>non concerné</v>
      </c>
      <c r="DK41" s="245"/>
      <c r="DL41" s="88" t="str">
        <f t="shared" si="75"/>
        <v>non concerné</v>
      </c>
      <c r="DM41" s="245"/>
      <c r="DN41" s="88" t="str">
        <f>IF(AND(DN$39=0,ROUND(DN40,1)=0),"non concerné",IF(AND(DN$39=0,ROUND(DN40,1)&gt;0),"Il manque les ETP",IF(AND(DN$39&gt;0,ROUND(DN40,1)=0),"Il manque les charges",IF((ROUND(DN40,1)&lt;0),"Charges négatives!",IF(AND(DN$39&gt;0,DN40&gt;0),DN40/(DN$39))))))</f>
        <v>non concerné</v>
      </c>
      <c r="DO41" s="245"/>
      <c r="DP41" s="88" t="str">
        <f>IF(AND(DP$39=0,ROUND(DP40,1)=0),"non concerné",IF(AND(DP$39=0,ROUND(DP40,1)&gt;0),"Il manque les ETP",IF(AND(DP$39&gt;0,ROUND(DP40,1)=0),"Il manque les charges",IF((ROUND(DP40,1)&lt;0),"Charges négatives!",IF(AND(DP$39&gt;0,DP40&gt;0),DP40/(DP$39))))))</f>
        <v>non concerné</v>
      </c>
      <c r="DQ41" s="245"/>
      <c r="DR41" s="88" t="str">
        <f>IF(AND(DR$39=0,ROUND(DR40,1)=0),"non concerné",IF(AND(DR$39=0,ROUND(DR40,1)&gt;0),"Il manque les ETP",IF(AND(DR$39&gt;0,ROUND(DR40,1)=0),"Il manque les charges",IF((ROUND(DR40,1)&lt;0),"Charges négatives!",IF(AND(DR$39&gt;0,DR40&gt;0),DR40/(DR$39))))))</f>
        <v>non concerné</v>
      </c>
      <c r="DS41" s="245"/>
      <c r="DT41" s="310"/>
      <c r="DU41" s="88" t="e">
        <f t="shared" ref="DU41:DX41" si="76">IF(AND(DU$39=0,ROUND(DU40,1)=0),"non concerné",IF(AND(DU$39=0,ROUND(DU40,1)&gt;0),"Il manque les ETP",IF(AND(DU$39&gt;0,ROUND(DU40,1)=0),"Il manque les charges",IF((ROUND(DU40,1)&lt;0),"Charges négatives!",IF(AND(DU$39&gt;0,DU40&gt;0),DU40/(DU$39))))))</f>
        <v>#REF!</v>
      </c>
      <c r="DV41" s="88" t="e">
        <f t="shared" si="76"/>
        <v>#REF!</v>
      </c>
      <c r="DW41" s="88" t="e">
        <f t="shared" si="76"/>
        <v>#REF!</v>
      </c>
      <c r="DX41" s="88" t="e">
        <f t="shared" si="76"/>
        <v>#REF!</v>
      </c>
      <c r="DY41" s="245"/>
      <c r="DZ41" s="88" t="e">
        <f t="shared" ref="DZ41:ED41" si="77">IF(AND(DZ$39=0,ROUND(DZ40,1)=0),"non concerné",IF(AND(DZ$39=0,ROUND(DZ40,1)&gt;0),"Il manque les ETP",IF(AND(DZ$39&gt;0,ROUND(DZ40,1)=0),"Il manque les charges",IF((ROUND(DZ40,1)&lt;0),"Charges négatives!",IF(AND(DZ$39&gt;0,DZ40&gt;0),DZ40/(DZ$39))))))</f>
        <v>#REF!</v>
      </c>
      <c r="EA41" s="88" t="e">
        <f t="shared" si="77"/>
        <v>#REF!</v>
      </c>
      <c r="EB41" s="88" t="e">
        <f t="shared" si="77"/>
        <v>#REF!</v>
      </c>
      <c r="EC41" s="88" t="e">
        <f t="shared" si="77"/>
        <v>#REF!</v>
      </c>
      <c r="ED41" s="88" t="str">
        <f t="shared" si="77"/>
        <v>non concerné</v>
      </c>
      <c r="EE41" s="245"/>
      <c r="EF41" s="88" t="e">
        <f t="shared" ref="EF41:EP41" si="78">IF(AND(EF$39=0,ROUND(EF40,1)=0),"non concerné",IF(AND(EF$39=0,ROUND(EF40,1)&gt;0),"Il manque les ETP",IF(AND(EF$39&gt;0,ROUND(EF40,1)=0),"Il manque les charges",IF((ROUND(EF40,1)&lt;0),"Charges négatives!",IF(AND(EF$39&gt;0,EF40&gt;0),EF40/(EF$39))))))</f>
        <v>#REF!</v>
      </c>
      <c r="EG41" s="88" t="e">
        <f t="shared" si="78"/>
        <v>#REF!</v>
      </c>
      <c r="EH41" s="88" t="e">
        <f t="shared" si="78"/>
        <v>#REF!</v>
      </c>
      <c r="EI41" s="88" t="e">
        <f t="shared" si="78"/>
        <v>#REF!</v>
      </c>
      <c r="EJ41" s="88" t="e">
        <f t="shared" si="78"/>
        <v>#REF!</v>
      </c>
      <c r="EK41" s="88" t="e">
        <f t="shared" si="78"/>
        <v>#REF!</v>
      </c>
      <c r="EL41" s="88" t="e">
        <f t="shared" si="78"/>
        <v>#REF!</v>
      </c>
      <c r="EM41" s="88" t="e">
        <f t="shared" si="78"/>
        <v>#REF!</v>
      </c>
      <c r="EN41" s="88" t="e">
        <f t="shared" si="78"/>
        <v>#REF!</v>
      </c>
      <c r="EO41" s="88" t="e">
        <f t="shared" si="78"/>
        <v>#REF!</v>
      </c>
      <c r="EP41" s="88" t="e">
        <f t="shared" si="78"/>
        <v>#REF!</v>
      </c>
    </row>
    <row r="42" spans="1:146" x14ac:dyDescent="0.25">
      <c r="B42" s="674"/>
      <c r="C42" s="46"/>
      <c r="D42" s="46"/>
      <c r="E42" s="46"/>
      <c r="F42" s="46"/>
      <c r="G42" s="46"/>
      <c r="H42" s="46"/>
      <c r="I42" s="46"/>
      <c r="J42" s="46"/>
      <c r="K42" s="46"/>
      <c r="L42" s="46"/>
      <c r="M42" s="46"/>
      <c r="N42" s="46"/>
      <c r="P42" s="334"/>
      <c r="R42" s="318"/>
      <c r="S42" s="318"/>
      <c r="T42" s="318"/>
      <c r="U42" s="318"/>
      <c r="AG42" s="156"/>
      <c r="BC42" s="156"/>
      <c r="BD42" s="156"/>
      <c r="BE42" s="245"/>
      <c r="BG42" s="245"/>
      <c r="BI42" s="245"/>
      <c r="BK42" s="245"/>
      <c r="BM42" s="245"/>
      <c r="BO42" s="245"/>
      <c r="BQ42" s="245"/>
      <c r="BS42" s="245"/>
      <c r="BU42" s="245"/>
      <c r="BW42" s="245"/>
      <c r="BY42" s="245"/>
      <c r="CA42" s="245"/>
      <c r="CC42" s="245"/>
      <c r="CE42" s="245"/>
      <c r="CM42" s="245"/>
      <c r="CO42" s="245"/>
      <c r="CQ42" s="245"/>
      <c r="CS42" s="245"/>
      <c r="CU42" s="245"/>
      <c r="DE42" s="245"/>
      <c r="DG42" s="245"/>
      <c r="DI42" s="245"/>
      <c r="DK42" s="245"/>
      <c r="DM42" s="245"/>
      <c r="DO42" s="245"/>
      <c r="DQ42" s="245"/>
      <c r="DS42" s="245"/>
      <c r="DY42" s="245"/>
      <c r="EE42" s="245"/>
    </row>
    <row r="43" spans="1:146" s="1060" customFormat="1" ht="22.5" customHeight="1" x14ac:dyDescent="0.25">
      <c r="A43" s="938"/>
      <c r="B43" s="674"/>
      <c r="C43" s="46"/>
      <c r="D43" s="46">
        <v>0</v>
      </c>
      <c r="E43" s="46"/>
      <c r="F43" s="46"/>
      <c r="G43" s="46"/>
      <c r="H43" s="46"/>
      <c r="I43" s="46"/>
      <c r="J43" s="46"/>
      <c r="K43" s="46"/>
      <c r="L43" s="46"/>
      <c r="M43" s="46"/>
      <c r="N43" s="46"/>
      <c r="O43" s="617" t="s">
        <v>1325</v>
      </c>
      <c r="P43" s="334"/>
      <c r="Q43" s="68"/>
      <c r="R43" s="866"/>
      <c r="S43" s="866"/>
      <c r="T43" s="802" t="s">
        <v>91</v>
      </c>
      <c r="U43" s="545">
        <f t="shared" ref="U43:U44" si="79">SUM(V43:EP43)</f>
        <v>0</v>
      </c>
      <c r="V43" s="22">
        <f t="shared" ref="V43:AF44" si="80">+V39+V29</f>
        <v>0</v>
      </c>
      <c r="W43" s="22">
        <f t="shared" si="80"/>
        <v>0</v>
      </c>
      <c r="X43" s="22">
        <f t="shared" si="80"/>
        <v>0</v>
      </c>
      <c r="Y43" s="22">
        <f t="shared" si="80"/>
        <v>0</v>
      </c>
      <c r="Z43" s="22">
        <f t="shared" si="80"/>
        <v>0</v>
      </c>
      <c r="AA43" s="22">
        <f t="shared" si="80"/>
        <v>0</v>
      </c>
      <c r="AB43" s="22">
        <f t="shared" si="80"/>
        <v>0</v>
      </c>
      <c r="AC43" s="22">
        <f t="shared" si="80"/>
        <v>0</v>
      </c>
      <c r="AD43" s="22">
        <f t="shared" si="80"/>
        <v>0</v>
      </c>
      <c r="AE43" s="22">
        <f t="shared" si="80"/>
        <v>0</v>
      </c>
      <c r="AF43" s="22">
        <f t="shared" si="80"/>
        <v>0</v>
      </c>
      <c r="AG43" s="156"/>
      <c r="AH43" s="22">
        <f t="shared" ref="AH43:BB44" si="81">+AH39+AH29</f>
        <v>0</v>
      </c>
      <c r="AI43" s="22">
        <f t="shared" si="81"/>
        <v>0</v>
      </c>
      <c r="AJ43" s="22">
        <f t="shared" si="81"/>
        <v>0</v>
      </c>
      <c r="AK43" s="22">
        <f t="shared" si="81"/>
        <v>0</v>
      </c>
      <c r="AL43" s="22">
        <f t="shared" si="81"/>
        <v>0</v>
      </c>
      <c r="AM43" s="22">
        <f t="shared" si="81"/>
        <v>0</v>
      </c>
      <c r="AN43" s="22">
        <f t="shared" si="81"/>
        <v>0</v>
      </c>
      <c r="AO43" s="22">
        <f t="shared" si="81"/>
        <v>0</v>
      </c>
      <c r="AP43" s="22">
        <f t="shared" si="81"/>
        <v>0</v>
      </c>
      <c r="AQ43" s="22">
        <f t="shared" si="81"/>
        <v>0</v>
      </c>
      <c r="AR43" s="22">
        <f t="shared" si="81"/>
        <v>0</v>
      </c>
      <c r="AS43" s="22">
        <f t="shared" si="81"/>
        <v>0</v>
      </c>
      <c r="AT43" s="22">
        <f t="shared" si="81"/>
        <v>0</v>
      </c>
      <c r="AU43" s="22">
        <f t="shared" si="81"/>
        <v>0</v>
      </c>
      <c r="AV43" s="22">
        <f t="shared" si="81"/>
        <v>0</v>
      </c>
      <c r="AW43" s="22">
        <f t="shared" si="81"/>
        <v>0</v>
      </c>
      <c r="AX43" s="22">
        <f t="shared" si="81"/>
        <v>0</v>
      </c>
      <c r="AY43" s="22">
        <f t="shared" si="81"/>
        <v>0</v>
      </c>
      <c r="AZ43" s="22">
        <f t="shared" si="81"/>
        <v>0</v>
      </c>
      <c r="BA43" s="22">
        <f t="shared" si="81"/>
        <v>0</v>
      </c>
      <c r="BB43" s="22">
        <f t="shared" si="81"/>
        <v>0</v>
      </c>
      <c r="BC43" s="156"/>
      <c r="BD43" s="156"/>
      <c r="BE43" s="245"/>
      <c r="BF43" s="22">
        <f t="shared" ref="BF43:BF44" si="82">+BF39+BF29</f>
        <v>0</v>
      </c>
      <c r="BG43" s="245"/>
      <c r="BH43" s="22">
        <f t="shared" ref="BH43:BH44" si="83">+BH39+BH29</f>
        <v>0</v>
      </c>
      <c r="BI43" s="245"/>
      <c r="BJ43" s="22">
        <f t="shared" ref="BJ43:BJ44" si="84">+BJ39+BJ29</f>
        <v>0</v>
      </c>
      <c r="BK43" s="245"/>
      <c r="BL43" s="22">
        <f t="shared" ref="BL43:BL44" si="85">+BL39+BL29</f>
        <v>0</v>
      </c>
      <c r="BM43" s="245"/>
      <c r="BN43" s="22">
        <f t="shared" ref="BN43:BN44" si="86">+BN39+BN29</f>
        <v>0</v>
      </c>
      <c r="BO43" s="245"/>
      <c r="BP43" s="22">
        <f t="shared" ref="BP43:BP44" si="87">+BP39+BP29</f>
        <v>0</v>
      </c>
      <c r="BQ43" s="245"/>
      <c r="BR43" s="22">
        <f t="shared" ref="BR43:BR44" si="88">+BR39+BR29</f>
        <v>0</v>
      </c>
      <c r="BS43" s="245"/>
      <c r="BT43" s="22">
        <f t="shared" ref="BT43:BT44" si="89">+BT39+BT29</f>
        <v>0</v>
      </c>
      <c r="BU43" s="245"/>
      <c r="BV43" s="22">
        <f t="shared" ref="BV43:BV44" si="90">+BV39+BV29</f>
        <v>0</v>
      </c>
      <c r="BW43" s="245"/>
      <c r="BX43" s="22">
        <f t="shared" ref="BX43:BX44" si="91">+BX39+BX29</f>
        <v>0</v>
      </c>
      <c r="BY43" s="245"/>
      <c r="BZ43" s="22">
        <f t="shared" ref="BZ43:BZ44" si="92">+BZ39+BZ29</f>
        <v>0</v>
      </c>
      <c r="CA43" s="245"/>
      <c r="CB43" s="22">
        <f t="shared" ref="CB43:CB44" si="93">+CB39+CB29</f>
        <v>0</v>
      </c>
      <c r="CC43" s="245"/>
      <c r="CD43" s="22">
        <f t="shared" ref="CD43:CD44" si="94">+CD39+CD29</f>
        <v>0</v>
      </c>
      <c r="CE43" s="245"/>
      <c r="CF43" s="22">
        <f t="shared" ref="CF43:CL44" si="95">+CF39+CF29</f>
        <v>0</v>
      </c>
      <c r="CG43" s="22">
        <f t="shared" si="95"/>
        <v>0</v>
      </c>
      <c r="CH43" s="22">
        <f t="shared" si="95"/>
        <v>0</v>
      </c>
      <c r="CI43" s="22">
        <f t="shared" si="95"/>
        <v>0</v>
      </c>
      <c r="CJ43" s="22">
        <f t="shared" si="95"/>
        <v>0</v>
      </c>
      <c r="CK43" s="22">
        <f t="shared" si="95"/>
        <v>0</v>
      </c>
      <c r="CL43" s="22">
        <f t="shared" si="95"/>
        <v>0</v>
      </c>
      <c r="CM43" s="245"/>
      <c r="CN43" s="22">
        <f t="shared" ref="CN43:CN44" si="96">+CN39+CN29</f>
        <v>0</v>
      </c>
      <c r="CO43" s="245"/>
      <c r="CP43" s="22">
        <f t="shared" ref="CP43:CP44" si="97">+CP39+CP29</f>
        <v>0</v>
      </c>
      <c r="CQ43" s="245"/>
      <c r="CR43" s="22">
        <f t="shared" ref="CR43:CR44" si="98">+CR39+CR29</f>
        <v>0</v>
      </c>
      <c r="CS43" s="245"/>
      <c r="CT43" s="22">
        <f t="shared" ref="CT43:CT44" si="99">+CT39+CT29</f>
        <v>0</v>
      </c>
      <c r="CU43" s="245"/>
      <c r="CV43" s="22">
        <f t="shared" ref="CV43:CV44" si="100">+CV39+CV29</f>
        <v>0</v>
      </c>
      <c r="CW43" s="311"/>
      <c r="CX43" s="311"/>
      <c r="CY43" s="22">
        <f t="shared" ref="CY43:CY44" si="101">+CY39+CY29</f>
        <v>0</v>
      </c>
      <c r="CZ43" s="311"/>
      <c r="DA43" s="22">
        <f t="shared" ref="DA43:DC44" si="102">+DA39+DA29</f>
        <v>0</v>
      </c>
      <c r="DB43" s="22">
        <f t="shared" si="102"/>
        <v>0</v>
      </c>
      <c r="DC43" s="22">
        <f t="shared" si="102"/>
        <v>0</v>
      </c>
      <c r="DD43" s="66"/>
      <c r="DE43" s="245"/>
      <c r="DF43" s="22">
        <f t="shared" ref="DF43:DF44" si="103">+DF39+DF29</f>
        <v>0</v>
      </c>
      <c r="DG43" s="245"/>
      <c r="DH43" s="22">
        <f t="shared" ref="DH43:DH44" si="104">+DH39+DH29</f>
        <v>0</v>
      </c>
      <c r="DI43" s="245"/>
      <c r="DJ43" s="22">
        <f t="shared" ref="DJ43:DL44" si="105">+DJ39+DJ29</f>
        <v>0</v>
      </c>
      <c r="DK43" s="245"/>
      <c r="DL43" s="22">
        <f t="shared" si="105"/>
        <v>0</v>
      </c>
      <c r="DM43" s="245"/>
      <c r="DN43" s="22">
        <f t="shared" ref="DN43:DN44" si="106">+DN39+DN29</f>
        <v>0</v>
      </c>
      <c r="DO43" s="245"/>
      <c r="DP43" s="22">
        <f t="shared" ref="DP43:DP44" si="107">+DP39+DP29</f>
        <v>0</v>
      </c>
      <c r="DQ43" s="245"/>
      <c r="DR43" s="22">
        <f t="shared" ref="DR43:DR44" si="108">+DR39+DR29</f>
        <v>0</v>
      </c>
      <c r="DS43" s="245"/>
      <c r="DT43" s="311"/>
      <c r="DU43" s="22">
        <f t="shared" ref="DU43:DX44" si="109">+DU39+DU29</f>
        <v>0</v>
      </c>
      <c r="DV43" s="22">
        <f t="shared" si="109"/>
        <v>0</v>
      </c>
      <c r="DW43" s="22">
        <f t="shared" si="109"/>
        <v>0</v>
      </c>
      <c r="DX43" s="22">
        <f t="shared" si="109"/>
        <v>0</v>
      </c>
      <c r="DY43" s="245"/>
      <c r="DZ43" s="22">
        <f t="shared" ref="DZ43:ED44" si="110">+DZ39+DZ29</f>
        <v>0</v>
      </c>
      <c r="EA43" s="22">
        <f t="shared" si="110"/>
        <v>0</v>
      </c>
      <c r="EB43" s="22">
        <f t="shared" si="110"/>
        <v>0</v>
      </c>
      <c r="EC43" s="22">
        <f t="shared" si="110"/>
        <v>0</v>
      </c>
      <c r="ED43" s="22">
        <f t="shared" si="110"/>
        <v>0</v>
      </c>
      <c r="EE43" s="245"/>
      <c r="EF43" s="22">
        <f t="shared" ref="EF43:EP44" si="111">+EF39+EF29</f>
        <v>0</v>
      </c>
      <c r="EG43" s="22">
        <f t="shared" si="111"/>
        <v>0</v>
      </c>
      <c r="EH43" s="22">
        <f t="shared" si="111"/>
        <v>0</v>
      </c>
      <c r="EI43" s="22">
        <f t="shared" si="111"/>
        <v>0</v>
      </c>
      <c r="EJ43" s="22">
        <f t="shared" si="111"/>
        <v>0</v>
      </c>
      <c r="EK43" s="22">
        <f t="shared" si="111"/>
        <v>0</v>
      </c>
      <c r="EL43" s="22">
        <f t="shared" si="111"/>
        <v>0</v>
      </c>
      <c r="EM43" s="22">
        <f t="shared" si="111"/>
        <v>0</v>
      </c>
      <c r="EN43" s="22">
        <f t="shared" si="111"/>
        <v>0</v>
      </c>
      <c r="EO43" s="22">
        <f t="shared" si="111"/>
        <v>0</v>
      </c>
      <c r="EP43" s="22">
        <f t="shared" si="111"/>
        <v>0</v>
      </c>
    </row>
    <row r="44" spans="1:146" s="1060" customFormat="1" ht="30" customHeight="1" x14ac:dyDescent="0.25">
      <c r="A44" s="938"/>
      <c r="B44" s="674"/>
      <c r="C44" s="46"/>
      <c r="D44" s="46">
        <v>0</v>
      </c>
      <c r="E44" s="46"/>
      <c r="F44" s="46"/>
      <c r="G44" s="46"/>
      <c r="H44" s="46"/>
      <c r="I44" s="46"/>
      <c r="J44" s="46"/>
      <c r="K44" s="46"/>
      <c r="L44" s="46"/>
      <c r="M44" s="46"/>
      <c r="N44" s="46"/>
      <c r="O44" s="617" t="s">
        <v>416</v>
      </c>
      <c r="P44" s="334"/>
      <c r="Q44" s="68"/>
      <c r="R44" s="1316" t="s">
        <v>1099</v>
      </c>
      <c r="S44" s="866"/>
      <c r="T44" s="816" t="s">
        <v>311</v>
      </c>
      <c r="U44" s="489"/>
      <c r="V44" s="14">
        <f t="shared" si="80"/>
        <v>0</v>
      </c>
      <c r="W44" s="14">
        <f t="shared" si="80"/>
        <v>0</v>
      </c>
      <c r="X44" s="14">
        <f t="shared" si="80"/>
        <v>0</v>
      </c>
      <c r="Y44" s="14">
        <f t="shared" si="80"/>
        <v>0</v>
      </c>
      <c r="Z44" s="14">
        <f t="shared" si="80"/>
        <v>0</v>
      </c>
      <c r="AA44" s="14">
        <f t="shared" si="80"/>
        <v>0</v>
      </c>
      <c r="AB44" s="14">
        <f t="shared" si="80"/>
        <v>0</v>
      </c>
      <c r="AC44" s="14">
        <f t="shared" si="80"/>
        <v>0</v>
      </c>
      <c r="AD44" s="14">
        <f t="shared" si="80"/>
        <v>0</v>
      </c>
      <c r="AE44" s="14" t="e">
        <f t="shared" si="80"/>
        <v>#REF!</v>
      </c>
      <c r="AF44" s="14" t="e">
        <f t="shared" si="80"/>
        <v>#REF!</v>
      </c>
      <c r="AG44" s="156"/>
      <c r="AH44" s="14" t="e">
        <f t="shared" si="81"/>
        <v>#REF!</v>
      </c>
      <c r="AI44" s="14" t="e">
        <f t="shared" si="81"/>
        <v>#REF!</v>
      </c>
      <c r="AJ44" s="14" t="e">
        <f t="shared" si="81"/>
        <v>#REF!</v>
      </c>
      <c r="AK44" s="14" t="e">
        <f t="shared" si="81"/>
        <v>#REF!</v>
      </c>
      <c r="AL44" s="14" t="e">
        <f t="shared" si="81"/>
        <v>#REF!</v>
      </c>
      <c r="AM44" s="14" t="e">
        <f t="shared" si="81"/>
        <v>#REF!</v>
      </c>
      <c r="AN44" s="14" t="e">
        <f t="shared" si="81"/>
        <v>#REF!</v>
      </c>
      <c r="AO44" s="14" t="e">
        <f t="shared" si="81"/>
        <v>#REF!</v>
      </c>
      <c r="AP44" s="14" t="e">
        <f t="shared" si="81"/>
        <v>#REF!</v>
      </c>
      <c r="AQ44" s="14" t="e">
        <f t="shared" si="81"/>
        <v>#REF!</v>
      </c>
      <c r="AR44" s="14" t="e">
        <f t="shared" si="81"/>
        <v>#REF!</v>
      </c>
      <c r="AS44" s="14" t="e">
        <f t="shared" si="81"/>
        <v>#REF!</v>
      </c>
      <c r="AT44" s="14" t="e">
        <f t="shared" si="81"/>
        <v>#REF!</v>
      </c>
      <c r="AU44" s="14" t="e">
        <f t="shared" si="81"/>
        <v>#REF!</v>
      </c>
      <c r="AV44" s="14" t="e">
        <f t="shared" si="81"/>
        <v>#REF!</v>
      </c>
      <c r="AW44" s="14" t="e">
        <f t="shared" si="81"/>
        <v>#REF!</v>
      </c>
      <c r="AX44" s="14" t="e">
        <f t="shared" si="81"/>
        <v>#REF!</v>
      </c>
      <c r="AY44" s="14" t="e">
        <f t="shared" si="81"/>
        <v>#REF!</v>
      </c>
      <c r="AZ44" s="14" t="e">
        <f t="shared" si="81"/>
        <v>#REF!</v>
      </c>
      <c r="BA44" s="14" t="e">
        <f t="shared" si="81"/>
        <v>#REF!</v>
      </c>
      <c r="BB44" s="14" t="e">
        <f t="shared" si="81"/>
        <v>#REF!</v>
      </c>
      <c r="BC44" s="156"/>
      <c r="BD44" s="156"/>
      <c r="BE44" s="245"/>
      <c r="BF44" s="14">
        <f t="shared" si="82"/>
        <v>0</v>
      </c>
      <c r="BG44" s="245"/>
      <c r="BH44" s="14">
        <f t="shared" si="83"/>
        <v>0</v>
      </c>
      <c r="BI44" s="245"/>
      <c r="BJ44" s="14">
        <f t="shared" si="84"/>
        <v>0</v>
      </c>
      <c r="BK44" s="245"/>
      <c r="BL44" s="14">
        <f t="shared" si="85"/>
        <v>0</v>
      </c>
      <c r="BM44" s="245"/>
      <c r="BN44" s="14">
        <f t="shared" si="86"/>
        <v>0</v>
      </c>
      <c r="BO44" s="245"/>
      <c r="BP44" s="14">
        <f t="shared" si="87"/>
        <v>0</v>
      </c>
      <c r="BQ44" s="245"/>
      <c r="BR44" s="14">
        <f t="shared" si="88"/>
        <v>0</v>
      </c>
      <c r="BS44" s="245"/>
      <c r="BT44" s="14">
        <f t="shared" si="89"/>
        <v>0</v>
      </c>
      <c r="BU44" s="245"/>
      <c r="BV44" s="14" t="e">
        <f t="shared" si="90"/>
        <v>#REF!</v>
      </c>
      <c r="BW44" s="245"/>
      <c r="BX44" s="14">
        <f t="shared" si="91"/>
        <v>0</v>
      </c>
      <c r="BY44" s="245"/>
      <c r="BZ44" s="14" t="e">
        <f t="shared" si="92"/>
        <v>#REF!</v>
      </c>
      <c r="CA44" s="245"/>
      <c r="CB44" s="14">
        <f t="shared" si="93"/>
        <v>0</v>
      </c>
      <c r="CC44" s="245"/>
      <c r="CD44" s="14">
        <f t="shared" si="94"/>
        <v>0</v>
      </c>
      <c r="CE44" s="245"/>
      <c r="CF44" s="14" t="e">
        <f t="shared" si="95"/>
        <v>#REF!</v>
      </c>
      <c r="CG44" s="14" t="e">
        <f t="shared" si="95"/>
        <v>#REF!</v>
      </c>
      <c r="CH44" s="14" t="e">
        <f t="shared" si="95"/>
        <v>#REF!</v>
      </c>
      <c r="CI44" s="14" t="e">
        <f t="shared" si="95"/>
        <v>#REF!</v>
      </c>
      <c r="CJ44" s="14" t="e">
        <f t="shared" si="95"/>
        <v>#REF!</v>
      </c>
      <c r="CK44" s="14" t="e">
        <f t="shared" si="95"/>
        <v>#REF!</v>
      </c>
      <c r="CL44" s="14" t="e">
        <f t="shared" si="95"/>
        <v>#REF!</v>
      </c>
      <c r="CM44" s="245"/>
      <c r="CN44" s="14">
        <f t="shared" si="96"/>
        <v>0</v>
      </c>
      <c r="CO44" s="245"/>
      <c r="CP44" s="14">
        <f t="shared" si="97"/>
        <v>0</v>
      </c>
      <c r="CQ44" s="245"/>
      <c r="CR44" s="14">
        <f t="shared" si="98"/>
        <v>0</v>
      </c>
      <c r="CS44" s="245"/>
      <c r="CT44" s="14">
        <f t="shared" si="99"/>
        <v>0</v>
      </c>
      <c r="CU44" s="245"/>
      <c r="CV44" s="14">
        <f t="shared" si="100"/>
        <v>0</v>
      </c>
      <c r="CW44" s="264"/>
      <c r="CX44" s="264"/>
      <c r="CY44" s="14">
        <f t="shared" si="101"/>
        <v>0</v>
      </c>
      <c r="CZ44" s="264"/>
      <c r="DA44" s="14">
        <f t="shared" si="102"/>
        <v>0</v>
      </c>
      <c r="DB44" s="14">
        <f t="shared" si="102"/>
        <v>0</v>
      </c>
      <c r="DC44" s="14">
        <f t="shared" si="102"/>
        <v>0</v>
      </c>
      <c r="DD44" s="66"/>
      <c r="DE44" s="245"/>
      <c r="DF44" s="14">
        <f t="shared" si="103"/>
        <v>0</v>
      </c>
      <c r="DG44" s="245"/>
      <c r="DH44" s="14">
        <f t="shared" si="104"/>
        <v>0</v>
      </c>
      <c r="DI44" s="245"/>
      <c r="DJ44" s="14">
        <f t="shared" si="105"/>
        <v>0</v>
      </c>
      <c r="DK44" s="245"/>
      <c r="DL44" s="14">
        <f t="shared" si="105"/>
        <v>0</v>
      </c>
      <c r="DM44" s="245"/>
      <c r="DN44" s="14">
        <f t="shared" si="106"/>
        <v>0</v>
      </c>
      <c r="DO44" s="245"/>
      <c r="DP44" s="14">
        <f t="shared" si="107"/>
        <v>0</v>
      </c>
      <c r="DQ44" s="245"/>
      <c r="DR44" s="14">
        <f t="shared" si="108"/>
        <v>0</v>
      </c>
      <c r="DS44" s="245"/>
      <c r="DT44" s="264"/>
      <c r="DU44" s="14" t="e">
        <f t="shared" si="109"/>
        <v>#REF!</v>
      </c>
      <c r="DV44" s="14" t="e">
        <f t="shared" si="109"/>
        <v>#REF!</v>
      </c>
      <c r="DW44" s="14" t="e">
        <f t="shared" si="109"/>
        <v>#REF!</v>
      </c>
      <c r="DX44" s="14" t="e">
        <f t="shared" si="109"/>
        <v>#REF!</v>
      </c>
      <c r="DY44" s="245"/>
      <c r="DZ44" s="14" t="e">
        <f t="shared" si="110"/>
        <v>#REF!</v>
      </c>
      <c r="EA44" s="14" t="e">
        <f t="shared" si="110"/>
        <v>#REF!</v>
      </c>
      <c r="EB44" s="14" t="e">
        <f t="shared" si="110"/>
        <v>#REF!</v>
      </c>
      <c r="EC44" s="14" t="e">
        <f t="shared" si="110"/>
        <v>#REF!</v>
      </c>
      <c r="ED44" s="14">
        <f t="shared" si="110"/>
        <v>0</v>
      </c>
      <c r="EE44" s="245"/>
      <c r="EF44" s="14" t="e">
        <f t="shared" si="111"/>
        <v>#REF!</v>
      </c>
      <c r="EG44" s="14" t="e">
        <f t="shared" si="111"/>
        <v>#REF!</v>
      </c>
      <c r="EH44" s="14" t="e">
        <f t="shared" si="111"/>
        <v>#REF!</v>
      </c>
      <c r="EI44" s="14" t="e">
        <f t="shared" si="111"/>
        <v>#REF!</v>
      </c>
      <c r="EJ44" s="14" t="e">
        <f t="shared" si="111"/>
        <v>#REF!</v>
      </c>
      <c r="EK44" s="14" t="e">
        <f t="shared" si="111"/>
        <v>#REF!</v>
      </c>
      <c r="EL44" s="14" t="e">
        <f t="shared" si="111"/>
        <v>#REF!</v>
      </c>
      <c r="EM44" s="14" t="e">
        <f t="shared" si="111"/>
        <v>#REF!</v>
      </c>
      <c r="EN44" s="14" t="e">
        <f t="shared" si="111"/>
        <v>#REF!</v>
      </c>
      <c r="EO44" s="14" t="e">
        <f t="shared" si="111"/>
        <v>#REF!</v>
      </c>
      <c r="EP44" s="14" t="e">
        <f t="shared" si="111"/>
        <v>#REF!</v>
      </c>
    </row>
    <row r="45" spans="1:146" s="1060" customFormat="1" ht="30" customHeight="1" x14ac:dyDescent="0.25">
      <c r="A45" s="938"/>
      <c r="B45" s="674"/>
      <c r="C45" s="46"/>
      <c r="D45" s="46">
        <v>0</v>
      </c>
      <c r="E45" s="46"/>
      <c r="F45" s="46"/>
      <c r="G45" s="46"/>
      <c r="H45" s="46"/>
      <c r="I45" s="46"/>
      <c r="J45" s="46"/>
      <c r="K45" s="46"/>
      <c r="L45" s="46"/>
      <c r="M45" s="46"/>
      <c r="N45" s="46"/>
      <c r="O45" s="617" t="s">
        <v>1915</v>
      </c>
      <c r="P45" s="334"/>
      <c r="Q45" s="68"/>
      <c r="R45" s="1317"/>
      <c r="S45" s="1197"/>
      <c r="T45" s="1097" t="s">
        <v>859</v>
      </c>
      <c r="U45" s="1221" t="str">
        <f t="shared" ref="U45:AF45" si="112">IF(AND(U$43=0,ROUND(U44,1)=0),"non concerné",IF(AND(U$43=0,ROUND(U44,1)&gt;0),"Il manque les ETP",IF(AND(U$43&gt;0,ROUND(U44,1)=0),"Il manque les charges",IF((ROUND(U$44,1)&lt;0),"Charges négatives!",IF(AND(U$43&gt;0,U44&gt;0),U44/(U$43))))))</f>
        <v>non concerné</v>
      </c>
      <c r="V45" s="89" t="str">
        <f t="shared" si="112"/>
        <v>non concerné</v>
      </c>
      <c r="W45" s="89" t="str">
        <f t="shared" si="112"/>
        <v>non concerné</v>
      </c>
      <c r="X45" s="89" t="str">
        <f t="shared" si="112"/>
        <v>non concerné</v>
      </c>
      <c r="Y45" s="89" t="str">
        <f t="shared" si="112"/>
        <v>non concerné</v>
      </c>
      <c r="Z45" s="89" t="str">
        <f t="shared" si="112"/>
        <v>non concerné</v>
      </c>
      <c r="AA45" s="89" t="str">
        <f t="shared" si="112"/>
        <v>non concerné</v>
      </c>
      <c r="AB45" s="89" t="str">
        <f t="shared" si="112"/>
        <v>non concerné</v>
      </c>
      <c r="AC45" s="89" t="str">
        <f t="shared" si="112"/>
        <v>non concerné</v>
      </c>
      <c r="AD45" s="89" t="str">
        <f t="shared" si="112"/>
        <v>non concerné</v>
      </c>
      <c r="AE45" s="89" t="e">
        <f t="shared" si="112"/>
        <v>#REF!</v>
      </c>
      <c r="AF45" s="89" t="e">
        <f t="shared" si="112"/>
        <v>#REF!</v>
      </c>
      <c r="AG45" s="156"/>
      <c r="AH45" s="89" t="e">
        <f t="shared" ref="AH45:BB45" si="113">IF(AND(AH$43=0,ROUND(AH44,1)=0),"non concerné",IF(AND(AH$43=0,ROUND(AH44,1)&gt;0),"Il manque les ETP",IF(AND(AH$43&gt;0,ROUND(AH44,1)=0),"Il manque les charges",IF((ROUND(AH$44,1)&lt;0),"Charges négatives!",IF(AND(AH$43&gt;0,AH44&gt;0),AH44/(AH$43))))))</f>
        <v>#REF!</v>
      </c>
      <c r="AI45" s="89" t="e">
        <f t="shared" si="113"/>
        <v>#REF!</v>
      </c>
      <c r="AJ45" s="89" t="e">
        <f t="shared" si="113"/>
        <v>#REF!</v>
      </c>
      <c r="AK45" s="89" t="e">
        <f t="shared" si="113"/>
        <v>#REF!</v>
      </c>
      <c r="AL45" s="89" t="e">
        <f t="shared" si="113"/>
        <v>#REF!</v>
      </c>
      <c r="AM45" s="89" t="e">
        <f t="shared" si="113"/>
        <v>#REF!</v>
      </c>
      <c r="AN45" s="89" t="e">
        <f t="shared" si="113"/>
        <v>#REF!</v>
      </c>
      <c r="AO45" s="89" t="e">
        <f t="shared" si="113"/>
        <v>#REF!</v>
      </c>
      <c r="AP45" s="89" t="e">
        <f t="shared" si="113"/>
        <v>#REF!</v>
      </c>
      <c r="AQ45" s="89" t="e">
        <f t="shared" si="113"/>
        <v>#REF!</v>
      </c>
      <c r="AR45" s="89" t="e">
        <f t="shared" si="113"/>
        <v>#REF!</v>
      </c>
      <c r="AS45" s="89" t="e">
        <f t="shared" si="113"/>
        <v>#REF!</v>
      </c>
      <c r="AT45" s="89" t="e">
        <f t="shared" si="113"/>
        <v>#REF!</v>
      </c>
      <c r="AU45" s="89" t="e">
        <f t="shared" si="113"/>
        <v>#REF!</v>
      </c>
      <c r="AV45" s="89" t="e">
        <f t="shared" si="113"/>
        <v>#REF!</v>
      </c>
      <c r="AW45" s="89" t="e">
        <f t="shared" si="113"/>
        <v>#REF!</v>
      </c>
      <c r="AX45" s="89" t="e">
        <f t="shared" si="113"/>
        <v>#REF!</v>
      </c>
      <c r="AY45" s="89" t="e">
        <f t="shared" si="113"/>
        <v>#REF!</v>
      </c>
      <c r="AZ45" s="89" t="e">
        <f t="shared" si="113"/>
        <v>#REF!</v>
      </c>
      <c r="BA45" s="89" t="e">
        <f t="shared" si="113"/>
        <v>#REF!</v>
      </c>
      <c r="BB45" s="89" t="e">
        <f t="shared" si="113"/>
        <v>#REF!</v>
      </c>
      <c r="BC45" s="156"/>
      <c r="BD45" s="156"/>
      <c r="BE45" s="245"/>
      <c r="BF45" s="89" t="str">
        <f>IF(AND(BF$43=0,ROUND(BF44,1)=0),"non concerné",IF(AND(BF$43=0,ROUND(BF44,1)&gt;0),"Il manque les ETP",IF(AND(BF$43&gt;0,ROUND(BF44,1)=0),"Il manque les charges",IF((ROUND(BF$44,1)&lt;0),"Charges négatives!",IF(AND(BF$43&gt;0,BF44&gt;0),BF44/(BF$43))))))</f>
        <v>non concerné</v>
      </c>
      <c r="BG45" s="245"/>
      <c r="BH45" s="89" t="str">
        <f>IF(AND(BH$43=0,ROUND(BH44,1)=0),"non concerné",IF(AND(BH$43=0,ROUND(BH44,1)&gt;0),"Il manque les ETP",IF(AND(BH$43&gt;0,ROUND(BH44,1)=0),"Il manque les charges",IF((ROUND(BH$44,1)&lt;0),"Charges négatives!",IF(AND(BH$43&gt;0,BH44&gt;0),BH44/(BH$43))))))</f>
        <v>non concerné</v>
      </c>
      <c r="BI45" s="245"/>
      <c r="BJ45" s="89" t="str">
        <f>IF(AND(BJ$43=0,ROUND(BJ44,1)=0),"non concerné",IF(AND(BJ$43=0,ROUND(BJ44,1)&gt;0),"Il manque les ETP",IF(AND(BJ$43&gt;0,ROUND(BJ44,1)=0),"Il manque les charges",IF((ROUND(BJ$44,1)&lt;0),"Charges négatives!",IF(AND(BJ$43&gt;0,BJ44&gt;0),BJ44/(BJ$43))))))</f>
        <v>non concerné</v>
      </c>
      <c r="BK45" s="245"/>
      <c r="BL45" s="89" t="str">
        <f>IF(AND(BL$43=0,ROUND(BL44,1)=0),"non concerné",IF(AND(BL$43=0,ROUND(BL44,1)&gt;0),"Il manque les ETP",IF(AND(BL$43&gt;0,ROUND(BL44,1)=0),"Il manque les charges",IF((ROUND(BL$44,1)&lt;0),"Charges négatives!",IF(AND(BL$43&gt;0,BL44&gt;0),BL44/(BL$43))))))</f>
        <v>non concerné</v>
      </c>
      <c r="BM45" s="245"/>
      <c r="BN45" s="89" t="str">
        <f>IF(AND(BN$43=0,ROUND(BN44,1)=0),"non concerné",IF(AND(BN$43=0,ROUND(BN44,1)&gt;0),"Il manque les ETP",IF(AND(BN$43&gt;0,ROUND(BN44,1)=0),"Il manque les charges",IF((ROUND(BN$44,1)&lt;0),"Charges négatives!",IF(AND(BN$43&gt;0,BN44&gt;0),BN44/(BN$43))))))</f>
        <v>non concerné</v>
      </c>
      <c r="BO45" s="245"/>
      <c r="BP45" s="89" t="str">
        <f>IF(AND(BP$43=0,ROUND(BP44,1)=0),"non concerné",IF(AND(BP$43=0,ROUND(BP44,1)&gt;0),"Il manque les ETP",IF(AND(BP$43&gt;0,ROUND(BP44,1)=0),"Il manque les charges",IF((ROUND(BP$44,1)&lt;0),"Charges négatives!",IF(AND(BP$43&gt;0,BP44&gt;0),BP44/(BP$43))))))</f>
        <v>non concerné</v>
      </c>
      <c r="BQ45" s="245"/>
      <c r="BR45" s="89" t="str">
        <f>IF(AND(BR$43=0,ROUND(BR44,1)=0),"non concerné",IF(AND(BR$43=0,ROUND(BR44,1)&gt;0),"Il manque les ETP",IF(AND(BR$43&gt;0,ROUND(BR44,1)=0),"Il manque les charges",IF((ROUND(BR$44,1)&lt;0),"Charges négatives!",IF(AND(BR$43&gt;0,BR44&gt;0),BR44/(BR$43))))))</f>
        <v>non concerné</v>
      </c>
      <c r="BS45" s="245"/>
      <c r="BT45" s="89" t="str">
        <f>IF(AND(BT$43=0,ROUND(BT44,1)=0),"non concerné",IF(AND(BT$43=0,ROUND(BT44,1)&gt;0),"Il manque les ETP",IF(AND(BT$43&gt;0,ROUND(BT44,1)=0),"Il manque les charges",IF((ROUND(BT$44,1)&lt;0),"Charges négatives!",IF(AND(BT$43&gt;0,BT44&gt;0),BT44/(BT$43))))))</f>
        <v>non concerné</v>
      </c>
      <c r="BU45" s="245"/>
      <c r="BV45" s="89" t="e">
        <f>IF(AND(BV$43=0,ROUND(BV44,1)=0),"non concerné",IF(AND(BV$43=0,ROUND(BV44,1)&gt;0),"Il manque les ETP",IF(AND(BV$43&gt;0,ROUND(BV44,1)=0),"Il manque les charges",IF((ROUND(BV$44,1)&lt;0),"Charges négatives!",IF(AND(BV$43&gt;0,BV44&gt;0),BV44/(BV$43))))))</f>
        <v>#REF!</v>
      </c>
      <c r="BW45" s="245"/>
      <c r="BX45" s="89" t="str">
        <f>IF(AND(BX$43=0,ROUND(BX44,1)=0),"non concerné",IF(AND(BX$43=0,ROUND(BX44,1)&gt;0),"Il manque les ETP",IF(AND(BX$43&gt;0,ROUND(BX44,1)=0),"Il manque les charges",IF((ROUND(BX$44,1)&lt;0),"Charges négatives!",IF(AND(BX$43&gt;0,BX44&gt;0),BX44/(BX$43))))))</f>
        <v>non concerné</v>
      </c>
      <c r="BY45" s="245"/>
      <c r="BZ45" s="89" t="e">
        <f>IF(AND(BZ$43=0,ROUND(BZ44,1)=0),"non concerné",IF(AND(BZ$43=0,ROUND(BZ44,1)&gt;0),"Il manque les ETP",IF(AND(BZ$43&gt;0,ROUND(BZ44,1)=0),"Il manque les charges",IF((ROUND(BZ$44,1)&lt;0),"Charges négatives!",IF(AND(BZ$43&gt;0,BZ44&gt;0),BZ44/(BZ$43))))))</f>
        <v>#REF!</v>
      </c>
      <c r="CA45" s="245"/>
      <c r="CB45" s="89" t="str">
        <f>IF(AND(CB$43=0,ROUND(CB44,1)=0),"non concerné",IF(AND(CB$43=0,ROUND(CB44,1)&gt;0),"Il manque les ETP",IF(AND(CB$43&gt;0,ROUND(CB44,1)=0),"Il manque les charges",IF((ROUND(CB$44,1)&lt;0),"Charges négatives!",IF(AND(CB$43&gt;0,CB44&gt;0),CB44/(CB$43))))))</f>
        <v>non concerné</v>
      </c>
      <c r="CC45" s="245"/>
      <c r="CD45" s="89" t="str">
        <f>IF(AND(CD$43=0,ROUND(CD44,1)=0),"non concerné",IF(AND(CD$43=0,ROUND(CD44,1)&gt;0),"Il manque les ETP",IF(AND(CD$43&gt;0,ROUND(CD44,1)=0),"Il manque les charges",IF((ROUND(CD$44,1)&lt;0),"Charges négatives!",IF(AND(CD$43&gt;0,CD44&gt;0),CD44/(CD$43))))))</f>
        <v>non concerné</v>
      </c>
      <c r="CE45" s="245"/>
      <c r="CF45" s="89" t="e">
        <f t="shared" ref="CF45:CL45" si="114">IF(AND(CF$43=0,ROUND(CF44,1)=0),"non concerné",IF(AND(CF$43=0,ROUND(CF44,1)&gt;0),"Il manque les ETP",IF(AND(CF$43&gt;0,ROUND(CF44,1)=0),"Il manque les charges",IF((ROUND(CF$44,1)&lt;0),"Charges négatives!",IF(AND(CF$43&gt;0,CF44&gt;0),CF44/(CF$43))))))</f>
        <v>#REF!</v>
      </c>
      <c r="CG45" s="89" t="e">
        <f t="shared" si="114"/>
        <v>#REF!</v>
      </c>
      <c r="CH45" s="89" t="e">
        <f t="shared" si="114"/>
        <v>#REF!</v>
      </c>
      <c r="CI45" s="89" t="e">
        <f t="shared" si="114"/>
        <v>#REF!</v>
      </c>
      <c r="CJ45" s="89" t="e">
        <f t="shared" si="114"/>
        <v>#REF!</v>
      </c>
      <c r="CK45" s="89" t="e">
        <f t="shared" si="114"/>
        <v>#REF!</v>
      </c>
      <c r="CL45" s="89" t="e">
        <f t="shared" si="114"/>
        <v>#REF!</v>
      </c>
      <c r="CM45" s="245"/>
      <c r="CN45" s="89" t="str">
        <f>IF(AND(CN$43=0,ROUND(CN44,1)=0),"non concerné",IF(AND(CN$43=0,ROUND(CN44,1)&gt;0),"Il manque les ETP",IF(AND(CN$43&gt;0,ROUND(CN44,1)=0),"Il manque les charges",IF((ROUND(CN$44,1)&lt;0),"Charges négatives!",IF(AND(CN$43&gt;0,CN44&gt;0),CN44/(CN$43))))))</f>
        <v>non concerné</v>
      </c>
      <c r="CO45" s="245"/>
      <c r="CP45" s="89" t="str">
        <f>IF(AND(CP$43=0,ROUND(CP44,1)=0),"non concerné",IF(AND(CP$43=0,ROUND(CP44,1)&gt;0),"Il manque les ETP",IF(AND(CP$43&gt;0,ROUND(CP44,1)=0),"Il manque les charges",IF((ROUND(CP$44,1)&lt;0),"Charges négatives!",IF(AND(CP$43&gt;0,CP44&gt;0),CP44/(CP$43))))))</f>
        <v>non concerné</v>
      </c>
      <c r="CQ45" s="245"/>
      <c r="CR45" s="89" t="str">
        <f>IF(AND(CR$43=0,ROUND(CR44,1)=0),"non concerné",IF(AND(CR$43=0,ROUND(CR44,1)&gt;0),"Il manque les ETP",IF(AND(CR$43&gt;0,ROUND(CR44,1)=0),"Il manque les charges",IF((ROUND(CR$44,1)&lt;0),"Charges négatives!",IF(AND(CR$43&gt;0,CR44&gt;0),CR44/(CR$43))))))</f>
        <v>non concerné</v>
      </c>
      <c r="CS45" s="245"/>
      <c r="CT45" s="89" t="str">
        <f>IF(AND(CT$43=0,ROUND(CT44,1)=0),"non concerné",IF(AND(CT$43=0,ROUND(CT44,1)&gt;0),"Il manque les ETP",IF(AND(CT$43&gt;0,ROUND(CT44,1)=0),"Il manque les charges",IF((ROUND(CT$44,1)&lt;0),"Charges négatives!",IF(AND(CT$43&gt;0,CT44&gt;0),CT44/(CT$43))))))</f>
        <v>non concerné</v>
      </c>
      <c r="CU45" s="245"/>
      <c r="CV45" s="89" t="str">
        <f>IF(AND(CV$43=0,ROUND(CV44,1)=0),"non concerné",IF(AND(CV$43=0,ROUND(CV44,1)&gt;0),"Il manque les ETP",IF(AND(CV$43&gt;0,ROUND(CV44,1)=0),"Il manque les charges",IF((ROUND(CV$44,1)&lt;0),"Charges négatives!",IF(AND(CV$43&gt;0,CV44&gt;0),CV44/(CV$43))))))</f>
        <v>non concerné</v>
      </c>
      <c r="CW45" s="558"/>
      <c r="CX45" s="558"/>
      <c r="CY45" s="89" t="str">
        <f>IF(AND(CY$43=0,ROUND(CY44,1)=0),"non concerné",IF(AND(CY$43=0,ROUND(CY44,1)&gt;0),"Il manque les ETP",IF(AND(CY$43&gt;0,ROUND(CY44,1)=0),"Il manque les charges",IF((ROUND(CY$44,1)&lt;0),"Charges négatives!",IF(AND(CY$43&gt;0,CY44&gt;0),CY44/(CY$43))))))</f>
        <v>non concerné</v>
      </c>
      <c r="CZ45" s="558"/>
      <c r="DA45" s="89" t="str">
        <f t="shared" ref="DA45:DC45" si="115">IF(AND(DA$43=0,ROUND(DA44,1)=0),"non concerné",IF(AND(DA$43=0,ROUND(DA44,1)&gt;0),"Il manque les ETP",IF(AND(DA$43&gt;0,ROUND(DA44,1)=0),"Il manque les charges",IF((ROUND(DA$44,1)&lt;0),"Charges négatives!",IF(AND(DA$43&gt;0,DA44&gt;0),DA44/(DA$43))))))</f>
        <v>non concerné</v>
      </c>
      <c r="DB45" s="89" t="str">
        <f t="shared" si="115"/>
        <v>non concerné</v>
      </c>
      <c r="DC45" s="89" t="str">
        <f t="shared" si="115"/>
        <v>non concerné</v>
      </c>
      <c r="DD45" s="66"/>
      <c r="DE45" s="245"/>
      <c r="DF45" s="89" t="str">
        <f>IF(AND(DF$43=0,ROUND(DF44,1)=0),"non concerné",IF(AND(DF$43=0,ROUND(DF44,1)&gt;0),"Il manque les ETP",IF(AND(DF$43&gt;0,ROUND(DF44,1)=0),"Il manque les charges",IF((ROUND(DF$44,1)&lt;0),"Charges négatives!",IF(AND(DF$43&gt;0,DF44&gt;0),DF44/(DF$43))))))</f>
        <v>non concerné</v>
      </c>
      <c r="DG45" s="245"/>
      <c r="DH45" s="89" t="str">
        <f>IF(AND(DH$43=0,ROUND(DH44,1)=0),"non concerné",IF(AND(DH$43=0,ROUND(DH44,1)&gt;0),"Il manque les ETP",IF(AND(DH$43&gt;0,ROUND(DH44,1)=0),"Il manque les charges",IF((ROUND(DH$44,1)&lt;0),"Charges négatives!",IF(AND(DH$43&gt;0,DH44&gt;0),DH44/(DH$43))))))</f>
        <v>non concerné</v>
      </c>
      <c r="DI45" s="245"/>
      <c r="DJ45" s="89" t="str">
        <f t="shared" ref="DJ45:DL45" si="116">IF(AND(DJ$43=0,ROUND(DJ44,1)=0),"non concerné",IF(AND(DJ$43=0,ROUND(DJ44,1)&gt;0),"Il manque les ETP",IF(AND(DJ$43&gt;0,ROUND(DJ44,1)=0),"Il manque les charges",IF((ROUND(DJ$44,1)&lt;0),"Charges négatives!",IF(AND(DJ$43&gt;0,DJ44&gt;0),DJ44/(DJ$43))))))</f>
        <v>non concerné</v>
      </c>
      <c r="DK45" s="245"/>
      <c r="DL45" s="89" t="str">
        <f t="shared" si="116"/>
        <v>non concerné</v>
      </c>
      <c r="DM45" s="245"/>
      <c r="DN45" s="89" t="str">
        <f>IF(AND(DN$43=0,ROUND(DN44,1)=0),"non concerné",IF(AND(DN$43=0,ROUND(DN44,1)&gt;0),"Il manque les ETP",IF(AND(DN$43&gt;0,ROUND(DN44,1)=0),"Il manque les charges",IF((ROUND(DN$44,1)&lt;0),"Charges négatives!",IF(AND(DN$43&gt;0,DN44&gt;0),DN44/(DN$43))))))</f>
        <v>non concerné</v>
      </c>
      <c r="DO45" s="245"/>
      <c r="DP45" s="89" t="str">
        <f>IF(AND(DP$43=0,ROUND(DP44,1)=0),"non concerné",IF(AND(DP$43=0,ROUND(DP44,1)&gt;0),"Il manque les ETP",IF(AND(DP$43&gt;0,ROUND(DP44,1)=0),"Il manque les charges",IF((ROUND(DP$44,1)&lt;0),"Charges négatives!",IF(AND(DP$43&gt;0,DP44&gt;0),DP44/(DP$43))))))</f>
        <v>non concerné</v>
      </c>
      <c r="DQ45" s="245"/>
      <c r="DR45" s="89" t="str">
        <f>IF(AND(DR$43=0,ROUND(DR44,1)=0),"non concerné",IF(AND(DR$43=0,ROUND(DR44,1)&gt;0),"Il manque les ETP",IF(AND(DR$43&gt;0,ROUND(DR44,1)=0),"Il manque les charges",IF((ROUND(DR$44,1)&lt;0),"Charges négatives!",IF(AND(DR$43&gt;0,DR44&gt;0),DR44/(DR$43))))))</f>
        <v>non concerné</v>
      </c>
      <c r="DS45" s="245"/>
      <c r="DT45" s="558"/>
      <c r="DU45" s="89" t="e">
        <f t="shared" ref="DU45:DX45" si="117">IF(AND(DU$43=0,ROUND(DU44,1)=0),"non concerné",IF(AND(DU$43=0,ROUND(DU44,1)&gt;0),"Il manque les ETP",IF(AND(DU$43&gt;0,ROUND(DU44,1)=0),"Il manque les charges",IF((ROUND(DU$44,1)&lt;0),"Charges négatives!",IF(AND(DU$43&gt;0,DU44&gt;0),DU44/(DU$43))))))</f>
        <v>#REF!</v>
      </c>
      <c r="DV45" s="89" t="e">
        <f t="shared" si="117"/>
        <v>#REF!</v>
      </c>
      <c r="DW45" s="89" t="e">
        <f t="shared" si="117"/>
        <v>#REF!</v>
      </c>
      <c r="DX45" s="89" t="e">
        <f t="shared" si="117"/>
        <v>#REF!</v>
      </c>
      <c r="DY45" s="245"/>
      <c r="DZ45" s="89" t="e">
        <f t="shared" ref="DZ45:ED45" si="118">IF(AND(DZ$43=0,ROUND(DZ44,1)=0),"non concerné",IF(AND(DZ$43=0,ROUND(DZ44,1)&gt;0),"Il manque les ETP",IF(AND(DZ$43&gt;0,ROUND(DZ44,1)=0),"Il manque les charges",IF((ROUND(DZ$44,1)&lt;0),"Charges négatives!",IF(AND(DZ$43&gt;0,DZ44&gt;0),DZ44/(DZ$43))))))</f>
        <v>#REF!</v>
      </c>
      <c r="EA45" s="89" t="e">
        <f t="shared" si="118"/>
        <v>#REF!</v>
      </c>
      <c r="EB45" s="89" t="e">
        <f t="shared" si="118"/>
        <v>#REF!</v>
      </c>
      <c r="EC45" s="89" t="e">
        <f t="shared" si="118"/>
        <v>#REF!</v>
      </c>
      <c r="ED45" s="89" t="str">
        <f t="shared" si="118"/>
        <v>non concerné</v>
      </c>
      <c r="EE45" s="245"/>
      <c r="EF45" s="89" t="e">
        <f t="shared" ref="EF45:EP45" si="119">IF(AND(EF$43=0,ROUND(EF44,1)=0),"non concerné",IF(AND(EF$43=0,ROUND(EF44,1)&gt;0),"Il manque les ETP",IF(AND(EF$43&gt;0,ROUND(EF44,1)=0),"Il manque les charges",IF((ROUND(EF$44,1)&lt;0),"Charges négatives!",IF(AND(EF$43&gt;0,EF44&gt;0),EF44/(EF$43))))))</f>
        <v>#REF!</v>
      </c>
      <c r="EG45" s="89" t="e">
        <f t="shared" si="119"/>
        <v>#REF!</v>
      </c>
      <c r="EH45" s="89" t="e">
        <f t="shared" si="119"/>
        <v>#REF!</v>
      </c>
      <c r="EI45" s="89" t="e">
        <f t="shared" si="119"/>
        <v>#REF!</v>
      </c>
      <c r="EJ45" s="89" t="e">
        <f t="shared" si="119"/>
        <v>#REF!</v>
      </c>
      <c r="EK45" s="89" t="e">
        <f t="shared" si="119"/>
        <v>#REF!</v>
      </c>
      <c r="EL45" s="89" t="e">
        <f t="shared" si="119"/>
        <v>#REF!</v>
      </c>
      <c r="EM45" s="89" t="e">
        <f t="shared" si="119"/>
        <v>#REF!</v>
      </c>
      <c r="EN45" s="89" t="e">
        <f t="shared" si="119"/>
        <v>#REF!</v>
      </c>
      <c r="EO45" s="89" t="e">
        <f t="shared" si="119"/>
        <v>#REF!</v>
      </c>
      <c r="EP45" s="89" t="e">
        <f t="shared" si="119"/>
        <v>#REF!</v>
      </c>
    </row>
    <row r="46" spans="1:146" x14ac:dyDescent="0.25">
      <c r="B46" s="674"/>
      <c r="C46" s="46"/>
      <c r="D46" s="46">
        <v>0</v>
      </c>
      <c r="E46" s="46"/>
      <c r="F46" s="46"/>
      <c r="G46" s="46"/>
      <c r="H46" s="46"/>
      <c r="I46" s="46"/>
      <c r="J46" s="46"/>
      <c r="K46" s="46"/>
      <c r="L46" s="46"/>
      <c r="M46" s="46"/>
      <c r="N46" s="46"/>
      <c r="P46" s="334"/>
      <c r="BE46" s="245"/>
      <c r="BG46" s="245"/>
      <c r="BI46" s="245"/>
      <c r="BK46" s="245"/>
      <c r="BM46" s="245"/>
      <c r="BO46" s="245"/>
      <c r="BQ46" s="245"/>
      <c r="BS46" s="245"/>
      <c r="BU46" s="245"/>
      <c r="BW46" s="245"/>
      <c r="BY46" s="245"/>
      <c r="CA46" s="245"/>
      <c r="CC46" s="245"/>
      <c r="CE46" s="245"/>
      <c r="CM46" s="245"/>
      <c r="CO46" s="245"/>
      <c r="CQ46" s="245"/>
      <c r="CS46" s="245"/>
      <c r="CU46" s="245"/>
      <c r="DE46" s="245"/>
      <c r="DG46" s="245"/>
      <c r="DI46" s="245"/>
      <c r="DK46" s="245"/>
      <c r="DM46" s="245"/>
      <c r="DO46" s="245"/>
      <c r="DQ46" s="245"/>
      <c r="DS46" s="245"/>
      <c r="DY46" s="245"/>
      <c r="EE46" s="245"/>
    </row>
    <row r="47" spans="1:146" x14ac:dyDescent="0.25">
      <c r="B47" s="674"/>
      <c r="C47" s="46"/>
      <c r="D47" s="46"/>
      <c r="E47" s="46"/>
      <c r="F47" s="46"/>
      <c r="G47" s="46"/>
      <c r="H47" s="46"/>
      <c r="I47" s="46"/>
      <c r="J47" s="46"/>
      <c r="K47" s="46"/>
      <c r="L47" s="46"/>
      <c r="M47" s="46"/>
      <c r="N47" s="46"/>
      <c r="P47" s="334"/>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245"/>
      <c r="BF47" s="82"/>
      <c r="BG47" s="245"/>
      <c r="BH47" s="82"/>
      <c r="BI47" s="245"/>
      <c r="BJ47" s="82"/>
      <c r="BK47" s="245"/>
      <c r="BL47" s="82"/>
      <c r="BM47" s="245"/>
      <c r="BN47" s="82"/>
      <c r="BO47" s="245"/>
      <c r="BP47" s="82"/>
      <c r="BQ47" s="245"/>
      <c r="BR47" s="82"/>
      <c r="BS47" s="245"/>
      <c r="BT47" s="82"/>
      <c r="BU47" s="245"/>
      <c r="BV47" s="82"/>
      <c r="BW47" s="245"/>
      <c r="BX47" s="82"/>
      <c r="BY47" s="245"/>
      <c r="BZ47" s="82"/>
      <c r="CA47" s="245"/>
      <c r="CB47" s="82"/>
      <c r="CC47" s="245"/>
      <c r="CD47" s="82"/>
      <c r="CE47" s="245"/>
      <c r="CF47" s="82"/>
      <c r="CG47" s="82"/>
      <c r="CH47" s="82"/>
      <c r="CI47" s="82"/>
      <c r="CJ47" s="82"/>
      <c r="CK47" s="82"/>
      <c r="CL47" s="82"/>
      <c r="CM47" s="245"/>
      <c r="CN47" s="82"/>
      <c r="CO47" s="245"/>
      <c r="CP47" s="82"/>
      <c r="CQ47" s="245"/>
      <c r="CR47" s="82"/>
      <c r="CS47" s="245"/>
      <c r="CT47" s="82"/>
      <c r="CU47" s="245"/>
      <c r="CV47" s="82"/>
      <c r="CW47" s="82"/>
      <c r="CX47" s="82"/>
      <c r="CY47" s="82"/>
      <c r="CZ47" s="82"/>
      <c r="DA47" s="82"/>
      <c r="DB47" s="82"/>
      <c r="DC47" s="82"/>
      <c r="DD47" s="82"/>
      <c r="DE47" s="245"/>
      <c r="DF47" s="82"/>
      <c r="DG47" s="245"/>
      <c r="DH47" s="82"/>
      <c r="DI47" s="245"/>
      <c r="DJ47" s="82"/>
      <c r="DK47" s="245"/>
      <c r="DL47" s="82"/>
      <c r="DM47" s="245"/>
      <c r="DN47" s="82"/>
      <c r="DO47" s="245"/>
      <c r="DP47" s="82"/>
      <c r="DQ47" s="245"/>
      <c r="DR47" s="82"/>
      <c r="DS47" s="245"/>
      <c r="DT47" s="82"/>
      <c r="DU47" s="82"/>
      <c r="DV47" s="82"/>
      <c r="DW47" s="82"/>
      <c r="DX47" s="82"/>
      <c r="DY47" s="245"/>
      <c r="DZ47" s="82"/>
      <c r="EA47" s="82"/>
      <c r="EB47" s="82"/>
      <c r="EC47" s="82"/>
      <c r="ED47" s="82"/>
      <c r="EE47" s="245"/>
      <c r="EF47" s="82"/>
      <c r="EG47" s="82"/>
      <c r="EH47" s="82"/>
      <c r="EI47" s="82"/>
      <c r="EJ47" s="82"/>
      <c r="EK47" s="82"/>
      <c r="EL47" s="82"/>
      <c r="EM47" s="82"/>
      <c r="EN47" s="82"/>
      <c r="EO47" s="82"/>
      <c r="EP47" s="82"/>
    </row>
    <row r="48" spans="1:146" ht="23.7" customHeight="1" x14ac:dyDescent="0.25">
      <c r="B48" s="674"/>
      <c r="C48" s="46">
        <v>0</v>
      </c>
      <c r="D48" s="46"/>
      <c r="E48" s="46"/>
      <c r="F48" s="46"/>
      <c r="G48" s="46"/>
      <c r="H48" s="46"/>
      <c r="I48" s="46"/>
      <c r="J48" s="46">
        <v>0</v>
      </c>
      <c r="K48" s="46">
        <v>0</v>
      </c>
      <c r="L48" s="46"/>
      <c r="M48" s="46"/>
      <c r="N48" s="46"/>
      <c r="P48" s="334" t="s">
        <v>2198</v>
      </c>
      <c r="S48" s="739" t="s">
        <v>2198</v>
      </c>
      <c r="T48" s="739" t="s">
        <v>943</v>
      </c>
      <c r="U48" s="926"/>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245"/>
      <c r="BF48" s="34"/>
      <c r="BG48" s="245"/>
      <c r="BH48" s="34"/>
      <c r="BI48" s="245"/>
      <c r="BJ48" s="34"/>
      <c r="BK48" s="245"/>
      <c r="BL48" s="34"/>
      <c r="BM48" s="245"/>
      <c r="BN48" s="34"/>
      <c r="BO48" s="245"/>
      <c r="BP48" s="34"/>
      <c r="BQ48" s="245"/>
      <c r="BR48" s="34"/>
      <c r="BS48" s="245"/>
      <c r="BT48" s="34"/>
      <c r="BU48" s="245"/>
      <c r="BV48" s="34"/>
      <c r="BW48" s="245"/>
      <c r="BX48" s="34"/>
      <c r="BY48" s="245"/>
      <c r="BZ48" s="37"/>
      <c r="CA48" s="245"/>
      <c r="CB48" s="37"/>
      <c r="CC48" s="245"/>
      <c r="CD48" s="37"/>
      <c r="CE48" s="245"/>
      <c r="CF48" s="34"/>
      <c r="CG48" s="34"/>
      <c r="CH48" s="34"/>
      <c r="CI48" s="34"/>
      <c r="CJ48" s="34"/>
      <c r="CK48" s="34"/>
      <c r="CL48" s="34"/>
      <c r="CM48" s="245"/>
      <c r="CN48" s="34"/>
      <c r="CO48" s="245"/>
      <c r="CP48" s="34"/>
      <c r="CQ48" s="245"/>
      <c r="CR48" s="34"/>
      <c r="CS48" s="245"/>
      <c r="CT48" s="34"/>
      <c r="CU48" s="245"/>
      <c r="CV48" s="34"/>
      <c r="CW48" s="34"/>
      <c r="CX48" s="34"/>
      <c r="CY48" s="34"/>
      <c r="CZ48" s="34"/>
      <c r="DA48" s="34"/>
      <c r="DB48" s="34"/>
      <c r="DC48" s="34"/>
      <c r="DD48" s="34"/>
      <c r="DE48" s="245"/>
      <c r="DF48" s="34"/>
      <c r="DG48" s="245"/>
      <c r="DH48" s="34"/>
      <c r="DI48" s="245"/>
      <c r="DJ48" s="34"/>
      <c r="DK48" s="245"/>
      <c r="DL48" s="34"/>
      <c r="DM48" s="245"/>
      <c r="DN48" s="34"/>
      <c r="DO48" s="245"/>
      <c r="DP48" s="34"/>
      <c r="DQ48" s="245"/>
      <c r="DR48" s="34"/>
      <c r="DS48" s="245"/>
      <c r="DT48" s="34"/>
      <c r="DU48" s="34"/>
      <c r="DV48" s="34"/>
      <c r="DW48" s="34"/>
      <c r="DX48" s="34"/>
      <c r="DY48" s="245"/>
      <c r="DZ48" s="34"/>
      <c r="EA48" s="34"/>
      <c r="EB48" s="34"/>
      <c r="EC48" s="34"/>
      <c r="ED48" s="34"/>
      <c r="EE48" s="245"/>
      <c r="EF48" s="34"/>
      <c r="EG48" s="34"/>
      <c r="EH48" s="34"/>
      <c r="EI48" s="34"/>
      <c r="EJ48" s="34"/>
      <c r="EK48" s="34"/>
      <c r="EL48" s="34"/>
      <c r="EM48" s="34"/>
      <c r="EN48" s="34"/>
      <c r="EO48" s="34"/>
      <c r="EP48" s="34"/>
    </row>
    <row r="49" spans="2:146" x14ac:dyDescent="0.25">
      <c r="B49" s="674"/>
      <c r="C49" s="46"/>
      <c r="D49" s="46"/>
      <c r="E49" s="46"/>
      <c r="F49" s="46"/>
      <c r="G49" s="46"/>
      <c r="H49" s="46"/>
      <c r="I49" s="46"/>
      <c r="J49" s="46"/>
      <c r="K49" s="46"/>
      <c r="L49" s="46"/>
      <c r="M49" s="46"/>
      <c r="N49" s="46"/>
      <c r="P49" s="334"/>
      <c r="BE49" s="245"/>
      <c r="BG49" s="245"/>
      <c r="BI49" s="245"/>
      <c r="BK49" s="245"/>
      <c r="BM49" s="245"/>
      <c r="BO49" s="245"/>
      <c r="BQ49" s="245"/>
      <c r="BS49" s="245"/>
      <c r="BU49" s="245"/>
      <c r="BW49" s="245"/>
      <c r="BY49" s="245"/>
      <c r="CA49" s="245"/>
      <c r="CC49" s="245"/>
      <c r="CE49" s="245"/>
      <c r="CM49" s="245"/>
      <c r="CO49" s="245"/>
      <c r="CQ49" s="245"/>
      <c r="CS49" s="245"/>
      <c r="CU49" s="245"/>
      <c r="DE49" s="245"/>
      <c r="DG49" s="245"/>
      <c r="DI49" s="245"/>
      <c r="DK49" s="245"/>
      <c r="DM49" s="245"/>
      <c r="DO49" s="245"/>
      <c r="DQ49" s="245"/>
      <c r="DS49" s="245"/>
      <c r="DY49" s="245"/>
      <c r="EE49" s="245"/>
    </row>
    <row r="50" spans="2:146" ht="15.6" x14ac:dyDescent="0.25">
      <c r="B50" s="674"/>
      <c r="C50" s="46">
        <v>0</v>
      </c>
      <c r="D50" s="46"/>
      <c r="E50" s="46"/>
      <c r="F50" s="46"/>
      <c r="G50" s="46"/>
      <c r="H50" s="46"/>
      <c r="I50" s="46"/>
      <c r="J50" s="46"/>
      <c r="K50" s="46"/>
      <c r="L50" s="46"/>
      <c r="M50" s="46"/>
      <c r="N50" s="46"/>
      <c r="P50" s="334" t="s">
        <v>505</v>
      </c>
      <c r="R50" s="318"/>
      <c r="S50" s="318"/>
      <c r="T50" s="1117" t="s">
        <v>840</v>
      </c>
      <c r="U50" s="84">
        <f>SUM(V50:EP50)</f>
        <v>0</v>
      </c>
      <c r="V50" s="84">
        <f t="shared" ref="V50:AF50" si="120">V17+V24+V29+V39</f>
        <v>0</v>
      </c>
      <c r="W50" s="84">
        <f t="shared" si="120"/>
        <v>0</v>
      </c>
      <c r="X50" s="84">
        <f t="shared" si="120"/>
        <v>0</v>
      </c>
      <c r="Y50" s="84">
        <f t="shared" si="120"/>
        <v>0</v>
      </c>
      <c r="Z50" s="84">
        <f t="shared" si="120"/>
        <v>0</v>
      </c>
      <c r="AA50" s="84">
        <f t="shared" si="120"/>
        <v>0</v>
      </c>
      <c r="AB50" s="84">
        <f t="shared" si="120"/>
        <v>0</v>
      </c>
      <c r="AC50" s="84">
        <f t="shared" si="120"/>
        <v>0</v>
      </c>
      <c r="AD50" s="84">
        <f t="shared" si="120"/>
        <v>0</v>
      </c>
      <c r="AE50" s="84">
        <f t="shared" si="120"/>
        <v>0</v>
      </c>
      <c r="AF50" s="84">
        <f t="shared" si="120"/>
        <v>0</v>
      </c>
      <c r="AG50" s="34"/>
      <c r="AH50" s="84">
        <f t="shared" ref="AH50:BB50" si="121">AH17+AH24+AH29+AH39</f>
        <v>0</v>
      </c>
      <c r="AI50" s="84">
        <f t="shared" si="121"/>
        <v>0</v>
      </c>
      <c r="AJ50" s="84">
        <f t="shared" si="121"/>
        <v>0</v>
      </c>
      <c r="AK50" s="84">
        <f t="shared" si="121"/>
        <v>0</v>
      </c>
      <c r="AL50" s="84">
        <f t="shared" si="121"/>
        <v>0</v>
      </c>
      <c r="AM50" s="84">
        <f t="shared" si="121"/>
        <v>0</v>
      </c>
      <c r="AN50" s="84">
        <f t="shared" si="121"/>
        <v>0</v>
      </c>
      <c r="AO50" s="84">
        <f t="shared" si="121"/>
        <v>0</v>
      </c>
      <c r="AP50" s="84">
        <f t="shared" si="121"/>
        <v>0</v>
      </c>
      <c r="AQ50" s="84">
        <f t="shared" si="121"/>
        <v>0</v>
      </c>
      <c r="AR50" s="84">
        <f t="shared" si="121"/>
        <v>0</v>
      </c>
      <c r="AS50" s="84">
        <f t="shared" si="121"/>
        <v>0</v>
      </c>
      <c r="AT50" s="84">
        <f t="shared" si="121"/>
        <v>0</v>
      </c>
      <c r="AU50" s="84">
        <f t="shared" si="121"/>
        <v>0</v>
      </c>
      <c r="AV50" s="84">
        <f t="shared" si="121"/>
        <v>0</v>
      </c>
      <c r="AW50" s="84">
        <f t="shared" si="121"/>
        <v>0</v>
      </c>
      <c r="AX50" s="84">
        <f t="shared" si="121"/>
        <v>0</v>
      </c>
      <c r="AY50" s="84">
        <f t="shared" si="121"/>
        <v>0</v>
      </c>
      <c r="AZ50" s="84">
        <f t="shared" si="121"/>
        <v>0</v>
      </c>
      <c r="BA50" s="84">
        <f t="shared" si="121"/>
        <v>0</v>
      </c>
      <c r="BB50" s="84">
        <f t="shared" si="121"/>
        <v>0</v>
      </c>
      <c r="BC50" s="34"/>
      <c r="BD50" s="34"/>
      <c r="BE50" s="245"/>
      <c r="BF50" s="84">
        <f>BF17+BF24+BF29+BF39</f>
        <v>0</v>
      </c>
      <c r="BG50" s="245"/>
      <c r="BH50" s="84">
        <f>BH17+BH24+BH29+BH39</f>
        <v>0</v>
      </c>
      <c r="BI50" s="245"/>
      <c r="BJ50" s="84">
        <f>BJ17+BJ24+BJ29+BJ39</f>
        <v>0</v>
      </c>
      <c r="BK50" s="245"/>
      <c r="BL50" s="84">
        <f>BL17+BL24+BL29+BL39</f>
        <v>0</v>
      </c>
      <c r="BM50" s="245"/>
      <c r="BN50" s="84">
        <f>BN17+BN24+BN29+BN39</f>
        <v>0</v>
      </c>
      <c r="BO50" s="245"/>
      <c r="BP50" s="84">
        <f>BP17+BP24+BP29+BP39</f>
        <v>0</v>
      </c>
      <c r="BQ50" s="245"/>
      <c r="BR50" s="84">
        <f>BR17+BR24+BR29+BR39</f>
        <v>0</v>
      </c>
      <c r="BS50" s="245"/>
      <c r="BT50" s="84">
        <f>BT17+BT24+BT29+BT39</f>
        <v>0</v>
      </c>
      <c r="BU50" s="245"/>
      <c r="BV50" s="84">
        <f>BV17+BV24+BV29+BV39</f>
        <v>0</v>
      </c>
      <c r="BW50" s="245"/>
      <c r="BX50" s="84">
        <f>BX17+BX24+BX29+BX39</f>
        <v>0</v>
      </c>
      <c r="BY50" s="245"/>
      <c r="BZ50" s="84">
        <f>BZ17+BZ24+BZ29+BZ39</f>
        <v>0</v>
      </c>
      <c r="CA50" s="245"/>
      <c r="CB50" s="84">
        <f>CB17+CB24+CB29+CB39</f>
        <v>0</v>
      </c>
      <c r="CC50" s="245"/>
      <c r="CD50" s="84">
        <f>CD17+CD24+CD29+CD39</f>
        <v>0</v>
      </c>
      <c r="CE50" s="245"/>
      <c r="CF50" s="84">
        <f t="shared" ref="CF50:CL50" si="122">CF17+CF24+CF29+CF39</f>
        <v>0</v>
      </c>
      <c r="CG50" s="84">
        <f t="shared" si="122"/>
        <v>0</v>
      </c>
      <c r="CH50" s="84">
        <f t="shared" si="122"/>
        <v>0</v>
      </c>
      <c r="CI50" s="84">
        <f t="shared" si="122"/>
        <v>0</v>
      </c>
      <c r="CJ50" s="84">
        <f t="shared" si="122"/>
        <v>0</v>
      </c>
      <c r="CK50" s="84">
        <f t="shared" si="122"/>
        <v>0</v>
      </c>
      <c r="CL50" s="84">
        <f t="shared" si="122"/>
        <v>0</v>
      </c>
      <c r="CM50" s="245"/>
      <c r="CN50" s="84">
        <f>CN17+CN24+CN29+CN39</f>
        <v>0</v>
      </c>
      <c r="CO50" s="245"/>
      <c r="CP50" s="84">
        <f>CP17+CP24+CP29+CP39</f>
        <v>0</v>
      </c>
      <c r="CQ50" s="245"/>
      <c r="CR50" s="84">
        <f>CR17+CR24+CR29+CR39</f>
        <v>0</v>
      </c>
      <c r="CS50" s="245"/>
      <c r="CT50" s="84">
        <f>CT17+CT24+CT29+CT39</f>
        <v>0</v>
      </c>
      <c r="CU50" s="245"/>
      <c r="CV50" s="84">
        <f t="shared" ref="CV50:DD50" si="123">CV17+CV24+CV29+CV39</f>
        <v>0</v>
      </c>
      <c r="CW50" s="84">
        <f t="shared" si="123"/>
        <v>0</v>
      </c>
      <c r="CX50" s="84">
        <f t="shared" si="123"/>
        <v>0</v>
      </c>
      <c r="CY50" s="84">
        <f t="shared" si="123"/>
        <v>0</v>
      </c>
      <c r="CZ50" s="84">
        <f t="shared" si="123"/>
        <v>0</v>
      </c>
      <c r="DA50" s="84">
        <f t="shared" si="123"/>
        <v>0</v>
      </c>
      <c r="DB50" s="84">
        <f t="shared" si="123"/>
        <v>0</v>
      </c>
      <c r="DC50" s="84">
        <f t="shared" si="123"/>
        <v>0</v>
      </c>
      <c r="DD50" s="84">
        <f t="shared" si="123"/>
        <v>0</v>
      </c>
      <c r="DE50" s="245"/>
      <c r="DF50" s="84">
        <f>DF17+DF24+DF29+DF39</f>
        <v>0</v>
      </c>
      <c r="DG50" s="245"/>
      <c r="DH50" s="84">
        <f>DH17+DH24+DH29+DH39</f>
        <v>0</v>
      </c>
      <c r="DI50" s="245"/>
      <c r="DJ50" s="84">
        <f t="shared" ref="DJ50:DL50" si="124">DJ17+DJ24+DJ29+DJ39</f>
        <v>0</v>
      </c>
      <c r="DK50" s="245"/>
      <c r="DL50" s="84">
        <f t="shared" si="124"/>
        <v>0</v>
      </c>
      <c r="DM50" s="245"/>
      <c r="DN50" s="84">
        <f>DN17+DN24+DN29+DN39</f>
        <v>0</v>
      </c>
      <c r="DO50" s="245"/>
      <c r="DP50" s="84">
        <f>DP17+DP24+DP29+DP39</f>
        <v>0</v>
      </c>
      <c r="DQ50" s="245"/>
      <c r="DR50" s="84">
        <f>DR17+DR24+DR29+DR39</f>
        <v>0</v>
      </c>
      <c r="DS50" s="245"/>
      <c r="DT50" s="84">
        <f t="shared" ref="DT50:DX50" si="125">DT17+DT24+DT29+DT39</f>
        <v>0</v>
      </c>
      <c r="DU50" s="84">
        <f t="shared" si="125"/>
        <v>0</v>
      </c>
      <c r="DV50" s="84">
        <f t="shared" si="125"/>
        <v>0</v>
      </c>
      <c r="DW50" s="84">
        <f t="shared" si="125"/>
        <v>0</v>
      </c>
      <c r="DX50" s="84">
        <f t="shared" si="125"/>
        <v>0</v>
      </c>
      <c r="DY50" s="245"/>
      <c r="DZ50" s="84">
        <f t="shared" ref="DZ50:ED50" si="126">DZ17+DZ24+DZ29+DZ39</f>
        <v>0</v>
      </c>
      <c r="EA50" s="84">
        <f t="shared" si="126"/>
        <v>0</v>
      </c>
      <c r="EB50" s="84">
        <f t="shared" si="126"/>
        <v>0</v>
      </c>
      <c r="EC50" s="84">
        <f t="shared" si="126"/>
        <v>0</v>
      </c>
      <c r="ED50" s="84">
        <f t="shared" si="126"/>
        <v>0</v>
      </c>
      <c r="EE50" s="245"/>
      <c r="EF50" s="84">
        <f t="shared" ref="EF50:EP50" si="127">EF17+EF24+EF29+EF39</f>
        <v>0</v>
      </c>
      <c r="EG50" s="84">
        <f t="shared" si="127"/>
        <v>0</v>
      </c>
      <c r="EH50" s="84">
        <f t="shared" si="127"/>
        <v>0</v>
      </c>
      <c r="EI50" s="84">
        <f t="shared" si="127"/>
        <v>0</v>
      </c>
      <c r="EJ50" s="84">
        <f t="shared" si="127"/>
        <v>0</v>
      </c>
      <c r="EK50" s="84">
        <f t="shared" si="127"/>
        <v>0</v>
      </c>
      <c r="EL50" s="84">
        <f t="shared" si="127"/>
        <v>0</v>
      </c>
      <c r="EM50" s="84">
        <f t="shared" si="127"/>
        <v>0</v>
      </c>
      <c r="EN50" s="84">
        <f t="shared" si="127"/>
        <v>0</v>
      </c>
      <c r="EO50" s="84">
        <f t="shared" si="127"/>
        <v>0</v>
      </c>
      <c r="EP50" s="84">
        <f t="shared" si="127"/>
        <v>0</v>
      </c>
    </row>
    <row r="51" spans="2:146" x14ac:dyDescent="0.25">
      <c r="B51" s="674"/>
      <c r="C51" s="46"/>
      <c r="D51" s="46"/>
      <c r="E51" s="46"/>
      <c r="F51" s="46"/>
      <c r="G51" s="46"/>
      <c r="H51" s="46"/>
      <c r="I51" s="46"/>
      <c r="J51" s="46"/>
      <c r="K51" s="46"/>
      <c r="L51" s="46"/>
      <c r="M51" s="46"/>
      <c r="N51" s="46"/>
      <c r="BE51" s="26"/>
      <c r="BG51" s="26"/>
      <c r="BI51" s="26"/>
      <c r="BK51" s="26"/>
      <c r="BM51" s="26"/>
      <c r="BO51" s="26"/>
      <c r="BQ51" s="26"/>
      <c r="BS51" s="26"/>
      <c r="BU51" s="26"/>
      <c r="BW51" s="26"/>
      <c r="BY51" s="26"/>
      <c r="CA51" s="26"/>
      <c r="CC51" s="26"/>
      <c r="CE51" s="26"/>
      <c r="CM51" s="26"/>
      <c r="CO51" s="26"/>
      <c r="CQ51" s="26"/>
      <c r="CS51" s="26"/>
      <c r="CU51" s="26"/>
      <c r="DE51" s="26"/>
      <c r="DG51" s="26"/>
      <c r="DI51" s="26"/>
      <c r="DK51" s="26"/>
      <c r="DM51" s="26"/>
      <c r="DO51" s="26"/>
      <c r="DQ51" s="26"/>
      <c r="DS51" s="26"/>
      <c r="DY51" s="26"/>
      <c r="EE51" s="26"/>
    </row>
    <row r="52" spans="2:146" x14ac:dyDescent="0.25">
      <c r="B52" s="674"/>
      <c r="C52" s="46"/>
      <c r="D52" s="46"/>
      <c r="E52" s="46"/>
      <c r="F52" s="46"/>
      <c r="G52" s="46"/>
      <c r="H52" s="46"/>
      <c r="I52" s="46"/>
      <c r="J52" s="46"/>
      <c r="K52" s="46"/>
      <c r="L52" s="46"/>
      <c r="M52" s="46"/>
      <c r="N52" s="46"/>
      <c r="BE52" s="26"/>
      <c r="BG52" s="26"/>
      <c r="BI52" s="26"/>
      <c r="BK52" s="26"/>
      <c r="BM52" s="26"/>
      <c r="BO52" s="26"/>
      <c r="BQ52" s="26"/>
      <c r="BS52" s="26"/>
      <c r="BU52" s="26"/>
      <c r="BW52" s="26"/>
      <c r="BY52" s="26"/>
      <c r="CA52" s="26"/>
      <c r="CC52" s="26"/>
      <c r="CE52" s="26"/>
      <c r="CM52" s="26"/>
      <c r="CO52" s="26"/>
      <c r="CQ52" s="26"/>
      <c r="CS52" s="26"/>
      <c r="CU52" s="26"/>
      <c r="DE52" s="26"/>
      <c r="DG52" s="26"/>
      <c r="DI52" s="26"/>
      <c r="DK52" s="26"/>
      <c r="DM52" s="26"/>
      <c r="DO52" s="26"/>
      <c r="DQ52" s="26"/>
      <c r="DS52" s="26"/>
      <c r="DY52" s="26"/>
      <c r="EE52" s="26"/>
    </row>
    <row r="53" spans="2:146" x14ac:dyDescent="0.25">
      <c r="B53" s="674"/>
      <c r="C53" s="46"/>
      <c r="D53" s="46">
        <v>0</v>
      </c>
      <c r="E53" s="46"/>
      <c r="F53" s="46"/>
      <c r="G53" s="46"/>
      <c r="H53" s="46"/>
      <c r="I53" s="46"/>
      <c r="J53" s="46"/>
      <c r="K53" s="46"/>
      <c r="L53" s="46"/>
      <c r="M53" s="46"/>
      <c r="N53" s="46"/>
      <c r="S53" s="873"/>
      <c r="T53" s="1112" t="s">
        <v>2697</v>
      </c>
      <c r="U53" s="85">
        <f t="shared" ref="U53:U56" si="128">SUM(V53:EP53)</f>
        <v>0</v>
      </c>
      <c r="V53" s="85">
        <f t="shared" ref="V53:AF53" si="129">+V17+V24+V29+V39</f>
        <v>0</v>
      </c>
      <c r="W53" s="85">
        <f t="shared" si="129"/>
        <v>0</v>
      </c>
      <c r="X53" s="85">
        <f t="shared" si="129"/>
        <v>0</v>
      </c>
      <c r="Y53" s="85">
        <f t="shared" si="129"/>
        <v>0</v>
      </c>
      <c r="Z53" s="85">
        <f t="shared" si="129"/>
        <v>0</v>
      </c>
      <c r="AA53" s="85">
        <f t="shared" si="129"/>
        <v>0</v>
      </c>
      <c r="AB53" s="85">
        <f t="shared" si="129"/>
        <v>0</v>
      </c>
      <c r="AC53" s="85">
        <f t="shared" si="129"/>
        <v>0</v>
      </c>
      <c r="AD53" s="85">
        <f t="shared" si="129"/>
        <v>0</v>
      </c>
      <c r="AE53" s="85">
        <f t="shared" si="129"/>
        <v>0</v>
      </c>
      <c r="AF53" s="85">
        <f t="shared" si="129"/>
        <v>0</v>
      </c>
      <c r="AG53" s="156"/>
      <c r="AH53" s="85">
        <f t="shared" ref="AH53:BB53" si="130">+AH17+AH24+AH29+AH39</f>
        <v>0</v>
      </c>
      <c r="AI53" s="85">
        <f t="shared" si="130"/>
        <v>0</v>
      </c>
      <c r="AJ53" s="85">
        <f t="shared" si="130"/>
        <v>0</v>
      </c>
      <c r="AK53" s="85">
        <f t="shared" si="130"/>
        <v>0</v>
      </c>
      <c r="AL53" s="85">
        <f t="shared" si="130"/>
        <v>0</v>
      </c>
      <c r="AM53" s="85">
        <f t="shared" si="130"/>
        <v>0</v>
      </c>
      <c r="AN53" s="85">
        <f t="shared" si="130"/>
        <v>0</v>
      </c>
      <c r="AO53" s="85">
        <f t="shared" si="130"/>
        <v>0</v>
      </c>
      <c r="AP53" s="85">
        <f t="shared" si="130"/>
        <v>0</v>
      </c>
      <c r="AQ53" s="85">
        <f t="shared" si="130"/>
        <v>0</v>
      </c>
      <c r="AR53" s="85">
        <f t="shared" si="130"/>
        <v>0</v>
      </c>
      <c r="AS53" s="85">
        <f t="shared" si="130"/>
        <v>0</v>
      </c>
      <c r="AT53" s="85">
        <f t="shared" si="130"/>
        <v>0</v>
      </c>
      <c r="AU53" s="85">
        <f t="shared" si="130"/>
        <v>0</v>
      </c>
      <c r="AV53" s="85">
        <f t="shared" si="130"/>
        <v>0</v>
      </c>
      <c r="AW53" s="85">
        <f t="shared" si="130"/>
        <v>0</v>
      </c>
      <c r="AX53" s="85">
        <f t="shared" si="130"/>
        <v>0</v>
      </c>
      <c r="AY53" s="85">
        <f t="shared" si="130"/>
        <v>0</v>
      </c>
      <c r="AZ53" s="85">
        <f t="shared" si="130"/>
        <v>0</v>
      </c>
      <c r="BA53" s="85">
        <f t="shared" si="130"/>
        <v>0</v>
      </c>
      <c r="BB53" s="85">
        <f t="shared" si="130"/>
        <v>0</v>
      </c>
      <c r="BC53" s="156"/>
      <c r="BD53" s="156"/>
      <c r="BE53" s="242"/>
      <c r="BF53" s="85">
        <f>+BF17+BF24+BF29+BF39</f>
        <v>0</v>
      </c>
      <c r="BG53" s="242"/>
      <c r="BH53" s="85">
        <f>+BH17+BH24+BH29+BH39</f>
        <v>0</v>
      </c>
      <c r="BI53" s="242"/>
      <c r="BJ53" s="85">
        <f>+BJ17+BJ24+BJ29+BJ39</f>
        <v>0</v>
      </c>
      <c r="BK53" s="242"/>
      <c r="BL53" s="85">
        <f>+BL17+BL24+BL29+BL39</f>
        <v>0</v>
      </c>
      <c r="BM53" s="242"/>
      <c r="BN53" s="85">
        <f>+BN17+BN24+BN29+BN39</f>
        <v>0</v>
      </c>
      <c r="BO53" s="242"/>
      <c r="BP53" s="85">
        <f>+BP17+BP24+BP29+BP39</f>
        <v>0</v>
      </c>
      <c r="BQ53" s="242"/>
      <c r="BR53" s="85">
        <f>+BR17+BR24+BR29+BR39</f>
        <v>0</v>
      </c>
      <c r="BS53" s="242"/>
      <c r="BT53" s="85">
        <f>+BT17+BT24+BT29+BT39</f>
        <v>0</v>
      </c>
      <c r="BU53" s="242"/>
      <c r="BV53" s="85">
        <f>+BV17+BV24+BV29+BV39</f>
        <v>0</v>
      </c>
      <c r="BW53" s="242"/>
      <c r="BX53" s="85">
        <f>+BX17+BX24+BX29+BX39</f>
        <v>0</v>
      </c>
      <c r="BY53" s="242"/>
      <c r="BZ53" s="85">
        <f>+BZ17+BZ24+BZ29+BZ39</f>
        <v>0</v>
      </c>
      <c r="CA53" s="242"/>
      <c r="CB53" s="85">
        <f>+CB17+CB24+CB29+CB39</f>
        <v>0</v>
      </c>
      <c r="CC53" s="242"/>
      <c r="CD53" s="85">
        <f>+CD17+CD24+CD29+CD39</f>
        <v>0</v>
      </c>
      <c r="CE53" s="242"/>
      <c r="CF53" s="85">
        <f t="shared" ref="CF53:CL53" si="131">+CF17+CF24+CF29+CF39</f>
        <v>0</v>
      </c>
      <c r="CG53" s="85">
        <f t="shared" si="131"/>
        <v>0</v>
      </c>
      <c r="CH53" s="85">
        <f t="shared" si="131"/>
        <v>0</v>
      </c>
      <c r="CI53" s="85">
        <f t="shared" si="131"/>
        <v>0</v>
      </c>
      <c r="CJ53" s="85">
        <f t="shared" si="131"/>
        <v>0</v>
      </c>
      <c r="CK53" s="85">
        <f t="shared" si="131"/>
        <v>0</v>
      </c>
      <c r="CL53" s="85">
        <f t="shared" si="131"/>
        <v>0</v>
      </c>
      <c r="CM53" s="242"/>
      <c r="CN53" s="85">
        <f>+CN17+CN24+CN29+CN39</f>
        <v>0</v>
      </c>
      <c r="CO53" s="242"/>
      <c r="CP53" s="85">
        <f>+CP17+CP24+CP29+CP39</f>
        <v>0</v>
      </c>
      <c r="CQ53" s="242"/>
      <c r="CR53" s="85">
        <f>+CR17+CR24+CR29+CR39</f>
        <v>0</v>
      </c>
      <c r="CS53" s="242"/>
      <c r="CT53" s="85">
        <f>+CT17+CT24+CT29+CT39</f>
        <v>0</v>
      </c>
      <c r="CU53" s="242"/>
      <c r="CV53" s="85">
        <f t="shared" ref="CV53:CW53" si="132">+CV17+CV24+CV29+CV39</f>
        <v>0</v>
      </c>
      <c r="CW53" s="85">
        <f t="shared" si="132"/>
        <v>0</v>
      </c>
      <c r="CX53" s="623"/>
      <c r="CY53" s="85">
        <f>+CY17+CY24+CY29+CY39</f>
        <v>0</v>
      </c>
      <c r="CZ53" s="623"/>
      <c r="DA53" s="85">
        <f t="shared" ref="DA53:DC53" si="133">+DA17+DA24+DA29+DA39</f>
        <v>0</v>
      </c>
      <c r="DB53" s="85">
        <f t="shared" si="133"/>
        <v>0</v>
      </c>
      <c r="DC53" s="85">
        <f t="shared" si="133"/>
        <v>0</v>
      </c>
      <c r="DD53" s="66"/>
      <c r="DE53" s="242"/>
      <c r="DF53" s="85">
        <f>+DF17+DF24+DF29+DF39</f>
        <v>0</v>
      </c>
      <c r="DG53" s="242"/>
      <c r="DH53" s="85">
        <f>+DH17+DH24+DH29+DH39</f>
        <v>0</v>
      </c>
      <c r="DI53" s="242"/>
      <c r="DJ53" s="85">
        <f t="shared" ref="DJ53:DL53" si="134">+DJ17+DJ24+DJ29+DJ39</f>
        <v>0</v>
      </c>
      <c r="DK53" s="242"/>
      <c r="DL53" s="85">
        <f t="shared" si="134"/>
        <v>0</v>
      </c>
      <c r="DM53" s="242"/>
      <c r="DN53" s="85">
        <f>+DN17+DN24+DN29+DN39</f>
        <v>0</v>
      </c>
      <c r="DO53" s="242"/>
      <c r="DP53" s="85">
        <f>+DP17+DP24+DP29+DP39</f>
        <v>0</v>
      </c>
      <c r="DQ53" s="242"/>
      <c r="DR53" s="85">
        <f>+DR17+DR24+DR29+DR39</f>
        <v>0</v>
      </c>
      <c r="DS53" s="242"/>
      <c r="DT53" s="85">
        <f t="shared" ref="DT53:DX53" si="135">+DT17+DT24+DT29+DT39</f>
        <v>0</v>
      </c>
      <c r="DU53" s="85">
        <f t="shared" si="135"/>
        <v>0</v>
      </c>
      <c r="DV53" s="85">
        <f t="shared" si="135"/>
        <v>0</v>
      </c>
      <c r="DW53" s="85">
        <f t="shared" si="135"/>
        <v>0</v>
      </c>
      <c r="DX53" s="85">
        <f t="shared" si="135"/>
        <v>0</v>
      </c>
      <c r="DY53" s="242"/>
      <c r="DZ53" s="85">
        <f t="shared" ref="DZ53:ED53" si="136">+DZ17+DZ24+DZ29+DZ39</f>
        <v>0</v>
      </c>
      <c r="EA53" s="85">
        <f t="shared" si="136"/>
        <v>0</v>
      </c>
      <c r="EB53" s="85">
        <f t="shared" si="136"/>
        <v>0</v>
      </c>
      <c r="EC53" s="85">
        <f t="shared" si="136"/>
        <v>0</v>
      </c>
      <c r="ED53" s="85">
        <f t="shared" si="136"/>
        <v>0</v>
      </c>
      <c r="EE53" s="242"/>
      <c r="EF53" s="85">
        <f t="shared" ref="EF53:EP53" si="137">+EF17+EF24+EF29+EF39</f>
        <v>0</v>
      </c>
      <c r="EG53" s="85">
        <f t="shared" si="137"/>
        <v>0</v>
      </c>
      <c r="EH53" s="85">
        <f t="shared" si="137"/>
        <v>0</v>
      </c>
      <c r="EI53" s="85">
        <f t="shared" si="137"/>
        <v>0</v>
      </c>
      <c r="EJ53" s="85">
        <f t="shared" si="137"/>
        <v>0</v>
      </c>
      <c r="EK53" s="85">
        <f t="shared" si="137"/>
        <v>0</v>
      </c>
      <c r="EL53" s="85">
        <f t="shared" si="137"/>
        <v>0</v>
      </c>
      <c r="EM53" s="85">
        <f t="shared" si="137"/>
        <v>0</v>
      </c>
      <c r="EN53" s="85">
        <f t="shared" si="137"/>
        <v>0</v>
      </c>
      <c r="EO53" s="85">
        <f t="shared" si="137"/>
        <v>0</v>
      </c>
      <c r="EP53" s="85">
        <f t="shared" si="137"/>
        <v>0</v>
      </c>
    </row>
    <row r="54" spans="2:146" x14ac:dyDescent="0.25">
      <c r="B54" s="674"/>
      <c r="C54" s="46"/>
      <c r="D54" s="46">
        <v>0</v>
      </c>
      <c r="E54" s="46"/>
      <c r="F54" s="46"/>
      <c r="G54" s="46"/>
      <c r="H54" s="46"/>
      <c r="I54" s="46"/>
      <c r="J54" s="46"/>
      <c r="K54" s="46"/>
      <c r="L54" s="46"/>
      <c r="M54" s="46"/>
      <c r="N54" s="46"/>
      <c r="R54" s="873"/>
      <c r="S54" s="873" t="s">
        <v>1732</v>
      </c>
      <c r="T54" s="1112" t="s">
        <v>772</v>
      </c>
      <c r="U54" s="85">
        <f t="shared" si="128"/>
        <v>0</v>
      </c>
      <c r="V54" s="85">
        <f t="shared" ref="V54:AF54" si="138">V33</f>
        <v>0</v>
      </c>
      <c r="W54" s="85">
        <f t="shared" si="138"/>
        <v>0</v>
      </c>
      <c r="X54" s="85">
        <f t="shared" si="138"/>
        <v>0</v>
      </c>
      <c r="Y54" s="85">
        <f t="shared" si="138"/>
        <v>0</v>
      </c>
      <c r="Z54" s="85">
        <f t="shared" si="138"/>
        <v>0</v>
      </c>
      <c r="AA54" s="85">
        <f t="shared" si="138"/>
        <v>0</v>
      </c>
      <c r="AB54" s="85">
        <f t="shared" si="138"/>
        <v>0</v>
      </c>
      <c r="AC54" s="85">
        <f t="shared" si="138"/>
        <v>0</v>
      </c>
      <c r="AD54" s="85">
        <f t="shared" si="138"/>
        <v>0</v>
      </c>
      <c r="AE54" s="85">
        <f t="shared" si="138"/>
        <v>0</v>
      </c>
      <c r="AF54" s="85">
        <f t="shared" si="138"/>
        <v>0</v>
      </c>
      <c r="AG54" s="156"/>
      <c r="AH54" s="85">
        <f t="shared" ref="AH54:BB54" si="139">AH33</f>
        <v>0</v>
      </c>
      <c r="AI54" s="85">
        <f t="shared" si="139"/>
        <v>0</v>
      </c>
      <c r="AJ54" s="85">
        <f t="shared" si="139"/>
        <v>0</v>
      </c>
      <c r="AK54" s="85">
        <f t="shared" si="139"/>
        <v>0</v>
      </c>
      <c r="AL54" s="85">
        <f t="shared" si="139"/>
        <v>0</v>
      </c>
      <c r="AM54" s="85">
        <f t="shared" si="139"/>
        <v>0</v>
      </c>
      <c r="AN54" s="85">
        <f t="shared" si="139"/>
        <v>0</v>
      </c>
      <c r="AO54" s="85">
        <f t="shared" si="139"/>
        <v>0</v>
      </c>
      <c r="AP54" s="85">
        <f t="shared" si="139"/>
        <v>0</v>
      </c>
      <c r="AQ54" s="85">
        <f t="shared" si="139"/>
        <v>0</v>
      </c>
      <c r="AR54" s="85">
        <f t="shared" si="139"/>
        <v>0</v>
      </c>
      <c r="AS54" s="85">
        <f t="shared" si="139"/>
        <v>0</v>
      </c>
      <c r="AT54" s="85">
        <f t="shared" si="139"/>
        <v>0</v>
      </c>
      <c r="AU54" s="85">
        <f t="shared" si="139"/>
        <v>0</v>
      </c>
      <c r="AV54" s="85">
        <f t="shared" si="139"/>
        <v>0</v>
      </c>
      <c r="AW54" s="85">
        <f t="shared" si="139"/>
        <v>0</v>
      </c>
      <c r="AX54" s="85">
        <f t="shared" si="139"/>
        <v>0</v>
      </c>
      <c r="AY54" s="85">
        <f t="shared" si="139"/>
        <v>0</v>
      </c>
      <c r="AZ54" s="85">
        <f t="shared" si="139"/>
        <v>0</v>
      </c>
      <c r="BA54" s="85">
        <f t="shared" si="139"/>
        <v>0</v>
      </c>
      <c r="BB54" s="85">
        <f t="shared" si="139"/>
        <v>0</v>
      </c>
      <c r="BC54" s="156"/>
      <c r="BD54" s="156"/>
      <c r="BE54" s="242"/>
      <c r="BF54" s="85">
        <f>BF33</f>
        <v>0</v>
      </c>
      <c r="BG54" s="242"/>
      <c r="BH54" s="85">
        <f>BH33</f>
        <v>0</v>
      </c>
      <c r="BI54" s="242"/>
      <c r="BJ54" s="85">
        <f>BJ33</f>
        <v>0</v>
      </c>
      <c r="BK54" s="242"/>
      <c r="BL54" s="85">
        <f>BL33</f>
        <v>0</v>
      </c>
      <c r="BM54" s="242"/>
      <c r="BN54" s="85">
        <f>BN33</f>
        <v>0</v>
      </c>
      <c r="BO54" s="242"/>
      <c r="BP54" s="85">
        <f>BP33</f>
        <v>0</v>
      </c>
      <c r="BQ54" s="242"/>
      <c r="BR54" s="85">
        <f>BR33</f>
        <v>0</v>
      </c>
      <c r="BS54" s="242"/>
      <c r="BT54" s="85">
        <f>BT33</f>
        <v>0</v>
      </c>
      <c r="BU54" s="242"/>
      <c r="BV54" s="85">
        <f>BV33</f>
        <v>0</v>
      </c>
      <c r="BW54" s="242"/>
      <c r="BX54" s="85">
        <f>BX33</f>
        <v>0</v>
      </c>
      <c r="BY54" s="242"/>
      <c r="BZ54" s="85">
        <f>BZ33</f>
        <v>0</v>
      </c>
      <c r="CA54" s="242"/>
      <c r="CB54" s="85">
        <f>CB33</f>
        <v>0</v>
      </c>
      <c r="CC54" s="242"/>
      <c r="CD54" s="85">
        <f>CD33</f>
        <v>0</v>
      </c>
      <c r="CE54" s="242"/>
      <c r="CF54" s="623"/>
      <c r="CG54" s="623"/>
      <c r="CH54" s="85">
        <f t="shared" ref="CH54:CL54" si="140">CH33</f>
        <v>0</v>
      </c>
      <c r="CI54" s="85">
        <f t="shared" si="140"/>
        <v>0</v>
      </c>
      <c r="CJ54" s="85">
        <f t="shared" si="140"/>
        <v>0</v>
      </c>
      <c r="CK54" s="85">
        <f t="shared" si="140"/>
        <v>0</v>
      </c>
      <c r="CL54" s="85">
        <f t="shared" si="140"/>
        <v>0</v>
      </c>
      <c r="CM54" s="242"/>
      <c r="CN54" s="85">
        <f>CN33</f>
        <v>0</v>
      </c>
      <c r="CO54" s="242"/>
      <c r="CP54" s="85">
        <f>CP33</f>
        <v>0</v>
      </c>
      <c r="CQ54" s="242"/>
      <c r="CR54" s="85">
        <f>CR33</f>
        <v>0</v>
      </c>
      <c r="CS54" s="242"/>
      <c r="CT54" s="85">
        <f>CT33</f>
        <v>0</v>
      </c>
      <c r="CU54" s="242"/>
      <c r="CV54" s="85">
        <f t="shared" ref="CV54:CW54" si="141">CV33</f>
        <v>0</v>
      </c>
      <c r="CW54" s="85">
        <f t="shared" si="141"/>
        <v>0</v>
      </c>
      <c r="CX54" s="623"/>
      <c r="CY54" s="85">
        <f>CY33</f>
        <v>0</v>
      </c>
      <c r="CZ54" s="623"/>
      <c r="DA54" s="85">
        <f t="shared" ref="DA54:DC54" si="142">DA33</f>
        <v>0</v>
      </c>
      <c r="DB54" s="85">
        <f t="shared" si="142"/>
        <v>0</v>
      </c>
      <c r="DC54" s="85">
        <f t="shared" si="142"/>
        <v>0</v>
      </c>
      <c r="DD54" s="66"/>
      <c r="DE54" s="242"/>
      <c r="DF54" s="85">
        <f>DF33</f>
        <v>0</v>
      </c>
      <c r="DG54" s="242"/>
      <c r="DH54" s="85">
        <f>DH33</f>
        <v>0</v>
      </c>
      <c r="DI54" s="242"/>
      <c r="DJ54" s="85">
        <f t="shared" ref="DJ54:DL54" si="143">DJ33</f>
        <v>0</v>
      </c>
      <c r="DK54" s="242"/>
      <c r="DL54" s="85">
        <f t="shared" si="143"/>
        <v>0</v>
      </c>
      <c r="DM54" s="242"/>
      <c r="DN54" s="85">
        <f>DN33</f>
        <v>0</v>
      </c>
      <c r="DO54" s="242"/>
      <c r="DP54" s="85">
        <f>DP33</f>
        <v>0</v>
      </c>
      <c r="DQ54" s="242"/>
      <c r="DR54" s="85">
        <f>DR33</f>
        <v>0</v>
      </c>
      <c r="DS54" s="242"/>
      <c r="DT54" s="85">
        <f t="shared" ref="DT54:DX54" si="144">DT33</f>
        <v>0</v>
      </c>
      <c r="DU54" s="85">
        <f t="shared" si="144"/>
        <v>0</v>
      </c>
      <c r="DV54" s="85">
        <f t="shared" si="144"/>
        <v>0</v>
      </c>
      <c r="DW54" s="85">
        <f t="shared" si="144"/>
        <v>0</v>
      </c>
      <c r="DX54" s="85">
        <f t="shared" si="144"/>
        <v>0</v>
      </c>
      <c r="DY54" s="242"/>
      <c r="DZ54" s="85">
        <f t="shared" ref="DZ54:ED54" si="145">DZ33</f>
        <v>0</v>
      </c>
      <c r="EA54" s="85">
        <f t="shared" si="145"/>
        <v>0</v>
      </c>
      <c r="EB54" s="85">
        <f t="shared" si="145"/>
        <v>0</v>
      </c>
      <c r="EC54" s="85">
        <f t="shared" si="145"/>
        <v>0</v>
      </c>
      <c r="ED54" s="85">
        <f t="shared" si="145"/>
        <v>0</v>
      </c>
      <c r="EE54" s="242"/>
      <c r="EF54" s="85">
        <f t="shared" ref="EF54:EP54" si="146">EF33</f>
        <v>0</v>
      </c>
      <c r="EG54" s="85">
        <f t="shared" si="146"/>
        <v>0</v>
      </c>
      <c r="EH54" s="85">
        <f t="shared" si="146"/>
        <v>0</v>
      </c>
      <c r="EI54" s="85">
        <f t="shared" si="146"/>
        <v>0</v>
      </c>
      <c r="EJ54" s="85">
        <f t="shared" si="146"/>
        <v>0</v>
      </c>
      <c r="EK54" s="85">
        <f t="shared" si="146"/>
        <v>0</v>
      </c>
      <c r="EL54" s="85">
        <f t="shared" si="146"/>
        <v>0</v>
      </c>
      <c r="EM54" s="85">
        <f t="shared" si="146"/>
        <v>0</v>
      </c>
      <c r="EN54" s="85">
        <f t="shared" si="146"/>
        <v>0</v>
      </c>
      <c r="EO54" s="85">
        <f t="shared" si="146"/>
        <v>0</v>
      </c>
      <c r="EP54" s="85">
        <f t="shared" si="146"/>
        <v>0</v>
      </c>
    </row>
    <row r="55" spans="2:146" x14ac:dyDescent="0.25">
      <c r="B55" s="674"/>
      <c r="C55" s="46"/>
      <c r="D55" s="46">
        <v>0</v>
      </c>
      <c r="E55" s="46"/>
      <c r="F55" s="46"/>
      <c r="G55" s="46"/>
      <c r="H55" s="46"/>
      <c r="I55" s="46"/>
      <c r="J55" s="46"/>
      <c r="K55" s="46"/>
      <c r="L55" s="46"/>
      <c r="M55" s="46"/>
      <c r="N55" s="46"/>
      <c r="R55" s="873"/>
      <c r="S55" s="873" t="s">
        <v>2255</v>
      </c>
      <c r="T55" s="1112" t="s">
        <v>92</v>
      </c>
      <c r="U55" s="85">
        <f t="shared" si="128"/>
        <v>0</v>
      </c>
      <c r="V55" s="85">
        <f t="shared" ref="V55:AF55" si="147">+V34+V35+V29</f>
        <v>0</v>
      </c>
      <c r="W55" s="85">
        <f t="shared" si="147"/>
        <v>0</v>
      </c>
      <c r="X55" s="85">
        <f t="shared" si="147"/>
        <v>0</v>
      </c>
      <c r="Y55" s="85">
        <f t="shared" si="147"/>
        <v>0</v>
      </c>
      <c r="Z55" s="85">
        <f t="shared" si="147"/>
        <v>0</v>
      </c>
      <c r="AA55" s="85">
        <f t="shared" si="147"/>
        <v>0</v>
      </c>
      <c r="AB55" s="85">
        <f t="shared" si="147"/>
        <v>0</v>
      </c>
      <c r="AC55" s="85">
        <f t="shared" si="147"/>
        <v>0</v>
      </c>
      <c r="AD55" s="85">
        <f t="shared" si="147"/>
        <v>0</v>
      </c>
      <c r="AE55" s="85">
        <f t="shared" si="147"/>
        <v>0</v>
      </c>
      <c r="AF55" s="85">
        <f t="shared" si="147"/>
        <v>0</v>
      </c>
      <c r="AG55" s="156"/>
      <c r="AH55" s="85">
        <f t="shared" ref="AH55:BB55" si="148">+AH34+AH35+AH29</f>
        <v>0</v>
      </c>
      <c r="AI55" s="85">
        <f t="shared" si="148"/>
        <v>0</v>
      </c>
      <c r="AJ55" s="85">
        <f t="shared" si="148"/>
        <v>0</v>
      </c>
      <c r="AK55" s="85">
        <f t="shared" si="148"/>
        <v>0</v>
      </c>
      <c r="AL55" s="85">
        <f t="shared" si="148"/>
        <v>0</v>
      </c>
      <c r="AM55" s="85">
        <f t="shared" si="148"/>
        <v>0</v>
      </c>
      <c r="AN55" s="85">
        <f t="shared" si="148"/>
        <v>0</v>
      </c>
      <c r="AO55" s="85">
        <f t="shared" si="148"/>
        <v>0</v>
      </c>
      <c r="AP55" s="85">
        <f t="shared" si="148"/>
        <v>0</v>
      </c>
      <c r="AQ55" s="85">
        <f t="shared" si="148"/>
        <v>0</v>
      </c>
      <c r="AR55" s="85">
        <f t="shared" si="148"/>
        <v>0</v>
      </c>
      <c r="AS55" s="85">
        <f t="shared" si="148"/>
        <v>0</v>
      </c>
      <c r="AT55" s="85">
        <f t="shared" si="148"/>
        <v>0</v>
      </c>
      <c r="AU55" s="85">
        <f t="shared" si="148"/>
        <v>0</v>
      </c>
      <c r="AV55" s="85">
        <f t="shared" si="148"/>
        <v>0</v>
      </c>
      <c r="AW55" s="85">
        <f t="shared" si="148"/>
        <v>0</v>
      </c>
      <c r="AX55" s="85">
        <f t="shared" si="148"/>
        <v>0</v>
      </c>
      <c r="AY55" s="85">
        <f t="shared" si="148"/>
        <v>0</v>
      </c>
      <c r="AZ55" s="85">
        <f t="shared" si="148"/>
        <v>0</v>
      </c>
      <c r="BA55" s="85">
        <f t="shared" si="148"/>
        <v>0</v>
      </c>
      <c r="BB55" s="85">
        <f t="shared" si="148"/>
        <v>0</v>
      </c>
      <c r="BC55" s="156"/>
      <c r="BD55" s="156"/>
      <c r="BE55" s="242"/>
      <c r="BF55" s="85">
        <f>+BF34+BF35+BF29</f>
        <v>0</v>
      </c>
      <c r="BG55" s="242"/>
      <c r="BH55" s="85">
        <f>+BH34+BH35+BH29</f>
        <v>0</v>
      </c>
      <c r="BI55" s="242"/>
      <c r="BJ55" s="85">
        <f>+BJ34+BJ35+BJ29</f>
        <v>0</v>
      </c>
      <c r="BK55" s="242"/>
      <c r="BL55" s="85">
        <f>+BL34+BL35+BL29</f>
        <v>0</v>
      </c>
      <c r="BM55" s="242"/>
      <c r="BN55" s="85">
        <f>+BN34+BN35+BN29</f>
        <v>0</v>
      </c>
      <c r="BO55" s="242"/>
      <c r="BP55" s="85">
        <f>+BP34+BP35+BP29</f>
        <v>0</v>
      </c>
      <c r="BQ55" s="242"/>
      <c r="BR55" s="85">
        <f>+BR34+BR35+BR29</f>
        <v>0</v>
      </c>
      <c r="BS55" s="242"/>
      <c r="BT55" s="85">
        <f>+BT34+BT35+BT29</f>
        <v>0</v>
      </c>
      <c r="BU55" s="242"/>
      <c r="BV55" s="85">
        <f>+BV34+BV35+BV29</f>
        <v>0</v>
      </c>
      <c r="BW55" s="242"/>
      <c r="BX55" s="85">
        <f>+BX34+BX35+BX29</f>
        <v>0</v>
      </c>
      <c r="BY55" s="242"/>
      <c r="BZ55" s="85">
        <f>+BZ34+BZ35+BZ29</f>
        <v>0</v>
      </c>
      <c r="CA55" s="242"/>
      <c r="CB55" s="85">
        <f>+CB34+CB35+CB29</f>
        <v>0</v>
      </c>
      <c r="CC55" s="242"/>
      <c r="CD55" s="85">
        <f>+CD34+CD35+CD29</f>
        <v>0</v>
      </c>
      <c r="CE55" s="242"/>
      <c r="CF55" s="85">
        <f t="shared" ref="CF55:CL55" si="149">+CF34+CF35+CF29</f>
        <v>0</v>
      </c>
      <c r="CG55" s="85">
        <f t="shared" si="149"/>
        <v>0</v>
      </c>
      <c r="CH55" s="85">
        <f t="shared" si="149"/>
        <v>0</v>
      </c>
      <c r="CI55" s="85">
        <f t="shared" si="149"/>
        <v>0</v>
      </c>
      <c r="CJ55" s="85">
        <f t="shared" si="149"/>
        <v>0</v>
      </c>
      <c r="CK55" s="85">
        <f t="shared" si="149"/>
        <v>0</v>
      </c>
      <c r="CL55" s="85">
        <f t="shared" si="149"/>
        <v>0</v>
      </c>
      <c r="CM55" s="242"/>
      <c r="CN55" s="85">
        <f>+CN34+CN35+CN29</f>
        <v>0</v>
      </c>
      <c r="CO55" s="242"/>
      <c r="CP55" s="85">
        <f>+CP34+CP35+CP29</f>
        <v>0</v>
      </c>
      <c r="CQ55" s="242"/>
      <c r="CR55" s="85">
        <f>+CR34+CR35+CR29</f>
        <v>0</v>
      </c>
      <c r="CS55" s="242"/>
      <c r="CT55" s="85">
        <f>+CT34+CT35+CT29</f>
        <v>0</v>
      </c>
      <c r="CU55" s="242"/>
      <c r="CV55" s="85">
        <f t="shared" ref="CV55:CW55" si="150">+CV34+CV35+CV29</f>
        <v>0</v>
      </c>
      <c r="CW55" s="85">
        <f t="shared" si="150"/>
        <v>0</v>
      </c>
      <c r="CX55" s="623"/>
      <c r="CY55" s="85">
        <f>+CY34+CY35+CY29</f>
        <v>0</v>
      </c>
      <c r="CZ55" s="623"/>
      <c r="DA55" s="85">
        <f t="shared" ref="DA55:DC55" si="151">+DA34+DA35+DA29</f>
        <v>0</v>
      </c>
      <c r="DB55" s="85">
        <f t="shared" si="151"/>
        <v>0</v>
      </c>
      <c r="DC55" s="85">
        <f t="shared" si="151"/>
        <v>0</v>
      </c>
      <c r="DD55" s="66"/>
      <c r="DE55" s="242"/>
      <c r="DF55" s="85">
        <f>+DF34+DF35+DF29</f>
        <v>0</v>
      </c>
      <c r="DG55" s="242"/>
      <c r="DH55" s="85">
        <f>+DH34+DH35+DH29</f>
        <v>0</v>
      </c>
      <c r="DI55" s="242"/>
      <c r="DJ55" s="85">
        <f t="shared" ref="DJ55:DL55" si="152">+DJ34+DJ35+DJ29</f>
        <v>0</v>
      </c>
      <c r="DK55" s="242"/>
      <c r="DL55" s="85">
        <f t="shared" si="152"/>
        <v>0</v>
      </c>
      <c r="DM55" s="242"/>
      <c r="DN55" s="85">
        <f>+DN34+DN35+DN29</f>
        <v>0</v>
      </c>
      <c r="DO55" s="242"/>
      <c r="DP55" s="85">
        <f>+DP34+DP35+DP29</f>
        <v>0</v>
      </c>
      <c r="DQ55" s="242"/>
      <c r="DR55" s="85">
        <f>+DR34+DR35+DR29</f>
        <v>0</v>
      </c>
      <c r="DS55" s="242"/>
      <c r="DT55" s="85">
        <f t="shared" ref="DT55:DX55" si="153">+DT34+DT35+DT29</f>
        <v>0</v>
      </c>
      <c r="DU55" s="85">
        <f t="shared" si="153"/>
        <v>0</v>
      </c>
      <c r="DV55" s="85">
        <f t="shared" si="153"/>
        <v>0</v>
      </c>
      <c r="DW55" s="85">
        <f t="shared" si="153"/>
        <v>0</v>
      </c>
      <c r="DX55" s="85">
        <f t="shared" si="153"/>
        <v>0</v>
      </c>
      <c r="DY55" s="242"/>
      <c r="DZ55" s="85">
        <f t="shared" ref="DZ55:ED55" si="154">+DZ34+DZ35+DZ29</f>
        <v>0</v>
      </c>
      <c r="EA55" s="85">
        <f t="shared" si="154"/>
        <v>0</v>
      </c>
      <c r="EB55" s="85">
        <f t="shared" si="154"/>
        <v>0</v>
      </c>
      <c r="EC55" s="85">
        <f t="shared" si="154"/>
        <v>0</v>
      </c>
      <c r="ED55" s="85">
        <f t="shared" si="154"/>
        <v>0</v>
      </c>
      <c r="EE55" s="242"/>
      <c r="EF55" s="85">
        <f t="shared" ref="EF55:EP55" si="155">+EF34+EF35+EF29</f>
        <v>0</v>
      </c>
      <c r="EG55" s="85">
        <f t="shared" si="155"/>
        <v>0</v>
      </c>
      <c r="EH55" s="85">
        <f t="shared" si="155"/>
        <v>0</v>
      </c>
      <c r="EI55" s="85">
        <f t="shared" si="155"/>
        <v>0</v>
      </c>
      <c r="EJ55" s="85">
        <f t="shared" si="155"/>
        <v>0</v>
      </c>
      <c r="EK55" s="85">
        <f t="shared" si="155"/>
        <v>0</v>
      </c>
      <c r="EL55" s="85">
        <f t="shared" si="155"/>
        <v>0</v>
      </c>
      <c r="EM55" s="85">
        <f t="shared" si="155"/>
        <v>0</v>
      </c>
      <c r="EN55" s="85">
        <f t="shared" si="155"/>
        <v>0</v>
      </c>
      <c r="EO55" s="85">
        <f t="shared" si="155"/>
        <v>0</v>
      </c>
      <c r="EP55" s="85">
        <f t="shared" si="155"/>
        <v>0</v>
      </c>
    </row>
    <row r="56" spans="2:146" x14ac:dyDescent="0.25">
      <c r="B56" s="674"/>
      <c r="C56" s="46"/>
      <c r="D56" s="46">
        <v>0</v>
      </c>
      <c r="E56" s="46"/>
      <c r="F56" s="46"/>
      <c r="G56" s="46"/>
      <c r="H56" s="46"/>
      <c r="I56" s="46"/>
      <c r="J56" s="46"/>
      <c r="K56" s="46"/>
      <c r="L56" s="46"/>
      <c r="M56" s="46"/>
      <c r="N56" s="46"/>
      <c r="R56" s="873"/>
      <c r="S56" s="873" t="s">
        <v>593</v>
      </c>
      <c r="T56" s="1112" t="s">
        <v>2256</v>
      </c>
      <c r="U56" s="85">
        <f t="shared" si="128"/>
        <v>0</v>
      </c>
      <c r="V56" s="85">
        <f t="shared" ref="V56:AF56" si="156">+V36+V37+V38</f>
        <v>0</v>
      </c>
      <c r="W56" s="85">
        <f t="shared" si="156"/>
        <v>0</v>
      </c>
      <c r="X56" s="85">
        <f t="shared" si="156"/>
        <v>0</v>
      </c>
      <c r="Y56" s="85">
        <f t="shared" si="156"/>
        <v>0</v>
      </c>
      <c r="Z56" s="85">
        <f t="shared" si="156"/>
        <v>0</v>
      </c>
      <c r="AA56" s="85">
        <f t="shared" si="156"/>
        <v>0</v>
      </c>
      <c r="AB56" s="85">
        <f t="shared" si="156"/>
        <v>0</v>
      </c>
      <c r="AC56" s="85">
        <f t="shared" si="156"/>
        <v>0</v>
      </c>
      <c r="AD56" s="85">
        <f t="shared" si="156"/>
        <v>0</v>
      </c>
      <c r="AE56" s="85">
        <f t="shared" si="156"/>
        <v>0</v>
      </c>
      <c r="AF56" s="85">
        <f t="shared" si="156"/>
        <v>0</v>
      </c>
      <c r="AG56" s="156"/>
      <c r="AH56" s="85">
        <f t="shared" ref="AH56:BB56" si="157">+AH36+AH37+AH38</f>
        <v>0</v>
      </c>
      <c r="AI56" s="85">
        <f t="shared" si="157"/>
        <v>0</v>
      </c>
      <c r="AJ56" s="85">
        <f t="shared" si="157"/>
        <v>0</v>
      </c>
      <c r="AK56" s="85">
        <f t="shared" si="157"/>
        <v>0</v>
      </c>
      <c r="AL56" s="85">
        <f t="shared" si="157"/>
        <v>0</v>
      </c>
      <c r="AM56" s="85">
        <f t="shared" si="157"/>
        <v>0</v>
      </c>
      <c r="AN56" s="85">
        <f t="shared" si="157"/>
        <v>0</v>
      </c>
      <c r="AO56" s="85">
        <f t="shared" si="157"/>
        <v>0</v>
      </c>
      <c r="AP56" s="85">
        <f t="shared" si="157"/>
        <v>0</v>
      </c>
      <c r="AQ56" s="85">
        <f t="shared" si="157"/>
        <v>0</v>
      </c>
      <c r="AR56" s="85">
        <f t="shared" si="157"/>
        <v>0</v>
      </c>
      <c r="AS56" s="85">
        <f t="shared" si="157"/>
        <v>0</v>
      </c>
      <c r="AT56" s="85">
        <f t="shared" si="157"/>
        <v>0</v>
      </c>
      <c r="AU56" s="85">
        <f t="shared" si="157"/>
        <v>0</v>
      </c>
      <c r="AV56" s="85">
        <f t="shared" si="157"/>
        <v>0</v>
      </c>
      <c r="AW56" s="85">
        <f t="shared" si="157"/>
        <v>0</v>
      </c>
      <c r="AX56" s="85">
        <f t="shared" si="157"/>
        <v>0</v>
      </c>
      <c r="AY56" s="85">
        <f t="shared" si="157"/>
        <v>0</v>
      </c>
      <c r="AZ56" s="85">
        <f t="shared" si="157"/>
        <v>0</v>
      </c>
      <c r="BA56" s="85">
        <f t="shared" si="157"/>
        <v>0</v>
      </c>
      <c r="BB56" s="85">
        <f t="shared" si="157"/>
        <v>0</v>
      </c>
      <c r="BC56" s="156"/>
      <c r="BD56" s="156"/>
      <c r="BE56" s="242"/>
      <c r="BF56" s="85">
        <f>+BF36+BF37+BF38</f>
        <v>0</v>
      </c>
      <c r="BG56" s="242"/>
      <c r="BH56" s="85">
        <f>+BH36+BH37+BH38</f>
        <v>0</v>
      </c>
      <c r="BI56" s="242"/>
      <c r="BJ56" s="85">
        <f>+BJ36+BJ37+BJ38</f>
        <v>0</v>
      </c>
      <c r="BK56" s="242"/>
      <c r="BL56" s="85">
        <f>+BL36+BL37+BL38</f>
        <v>0</v>
      </c>
      <c r="BM56" s="242"/>
      <c r="BN56" s="85">
        <f>+BN36+BN37+BN38</f>
        <v>0</v>
      </c>
      <c r="BO56" s="242"/>
      <c r="BP56" s="85">
        <f>+BP36+BP37+BP38</f>
        <v>0</v>
      </c>
      <c r="BQ56" s="242"/>
      <c r="BR56" s="85">
        <f>+BR36+BR37+BR38</f>
        <v>0</v>
      </c>
      <c r="BS56" s="242"/>
      <c r="BT56" s="85">
        <f>+BT36+BT37+BT38</f>
        <v>0</v>
      </c>
      <c r="BU56" s="242"/>
      <c r="BV56" s="85">
        <f>+BV36+BV37+BV38</f>
        <v>0</v>
      </c>
      <c r="BW56" s="242"/>
      <c r="BX56" s="85">
        <f>+BX36+BX37+BX38</f>
        <v>0</v>
      </c>
      <c r="BY56" s="242"/>
      <c r="BZ56" s="85">
        <f>+BZ36+BZ37+BZ38</f>
        <v>0</v>
      </c>
      <c r="CA56" s="242"/>
      <c r="CB56" s="85">
        <f>+CB36+CB37+CB38</f>
        <v>0</v>
      </c>
      <c r="CC56" s="242"/>
      <c r="CD56" s="85">
        <f>+CD36+CD37+CD38</f>
        <v>0</v>
      </c>
      <c r="CE56" s="242"/>
      <c r="CF56" s="85">
        <f t="shared" ref="CF56:CL56" si="158">+CF36+CF37+CF38</f>
        <v>0</v>
      </c>
      <c r="CG56" s="85">
        <f t="shared" si="158"/>
        <v>0</v>
      </c>
      <c r="CH56" s="85">
        <f t="shared" si="158"/>
        <v>0</v>
      </c>
      <c r="CI56" s="85">
        <f t="shared" si="158"/>
        <v>0</v>
      </c>
      <c r="CJ56" s="85">
        <f t="shared" si="158"/>
        <v>0</v>
      </c>
      <c r="CK56" s="85">
        <f t="shared" si="158"/>
        <v>0</v>
      </c>
      <c r="CL56" s="85">
        <f t="shared" si="158"/>
        <v>0</v>
      </c>
      <c r="CM56" s="242"/>
      <c r="CN56" s="85">
        <f>+CN36+CN37+CN38</f>
        <v>0</v>
      </c>
      <c r="CO56" s="242"/>
      <c r="CP56" s="85">
        <f>+CP36+CP37+CP38</f>
        <v>0</v>
      </c>
      <c r="CQ56" s="242"/>
      <c r="CR56" s="85">
        <f>+CR36+CR37+CR38</f>
        <v>0</v>
      </c>
      <c r="CS56" s="242"/>
      <c r="CT56" s="85">
        <f>+CT36+CT37+CT38</f>
        <v>0</v>
      </c>
      <c r="CU56" s="242"/>
      <c r="CV56" s="85">
        <f t="shared" ref="CV56:CW56" si="159">+CV36+CV37+CV38</f>
        <v>0</v>
      </c>
      <c r="CW56" s="85">
        <f t="shared" si="159"/>
        <v>0</v>
      </c>
      <c r="CX56" s="623"/>
      <c r="CY56" s="85">
        <f>+CY36+CY37+CY38</f>
        <v>0</v>
      </c>
      <c r="CZ56" s="623"/>
      <c r="DA56" s="85">
        <f t="shared" ref="DA56:DC56" si="160">+DA36+DA37+DA38</f>
        <v>0</v>
      </c>
      <c r="DB56" s="85">
        <f t="shared" si="160"/>
        <v>0</v>
      </c>
      <c r="DC56" s="85">
        <f t="shared" si="160"/>
        <v>0</v>
      </c>
      <c r="DD56" s="66"/>
      <c r="DE56" s="242"/>
      <c r="DF56" s="85">
        <f>+DF36+DF37+DF38</f>
        <v>0</v>
      </c>
      <c r="DG56" s="242"/>
      <c r="DH56" s="85">
        <f>+DH36+DH37+DH38</f>
        <v>0</v>
      </c>
      <c r="DI56" s="242"/>
      <c r="DJ56" s="85">
        <f t="shared" ref="DJ56:DL56" si="161">+DJ36+DJ37+DJ38</f>
        <v>0</v>
      </c>
      <c r="DK56" s="242"/>
      <c r="DL56" s="85">
        <f t="shared" si="161"/>
        <v>0</v>
      </c>
      <c r="DM56" s="242"/>
      <c r="DN56" s="85">
        <f>+DN36+DN37+DN38</f>
        <v>0</v>
      </c>
      <c r="DO56" s="242"/>
      <c r="DP56" s="85">
        <f>+DP36+DP37+DP38</f>
        <v>0</v>
      </c>
      <c r="DQ56" s="242"/>
      <c r="DR56" s="85">
        <f>+DR36+DR37+DR38</f>
        <v>0</v>
      </c>
      <c r="DS56" s="242"/>
      <c r="DT56" s="85">
        <f t="shared" ref="DT56:DX56" si="162">+DT36+DT37+DT38</f>
        <v>0</v>
      </c>
      <c r="DU56" s="85">
        <f t="shared" si="162"/>
        <v>0</v>
      </c>
      <c r="DV56" s="85">
        <f t="shared" si="162"/>
        <v>0</v>
      </c>
      <c r="DW56" s="85">
        <f t="shared" si="162"/>
        <v>0</v>
      </c>
      <c r="DX56" s="85">
        <f t="shared" si="162"/>
        <v>0</v>
      </c>
      <c r="DY56" s="242"/>
      <c r="DZ56" s="85">
        <f t="shared" ref="DZ56:ED56" si="163">+DZ36+DZ37+DZ38</f>
        <v>0</v>
      </c>
      <c r="EA56" s="85">
        <f t="shared" si="163"/>
        <v>0</v>
      </c>
      <c r="EB56" s="85">
        <f t="shared" si="163"/>
        <v>0</v>
      </c>
      <c r="EC56" s="85">
        <f t="shared" si="163"/>
        <v>0</v>
      </c>
      <c r="ED56" s="85">
        <f t="shared" si="163"/>
        <v>0</v>
      </c>
      <c r="EE56" s="242"/>
      <c r="EF56" s="85">
        <f t="shared" ref="EF56:EP56" si="164">+EF36+EF37+EF38</f>
        <v>0</v>
      </c>
      <c r="EG56" s="85">
        <f t="shared" si="164"/>
        <v>0</v>
      </c>
      <c r="EH56" s="85">
        <f t="shared" si="164"/>
        <v>0</v>
      </c>
      <c r="EI56" s="85">
        <f t="shared" si="164"/>
        <v>0</v>
      </c>
      <c r="EJ56" s="85">
        <f t="shared" si="164"/>
        <v>0</v>
      </c>
      <c r="EK56" s="85">
        <f t="shared" si="164"/>
        <v>0</v>
      </c>
      <c r="EL56" s="85">
        <f t="shared" si="164"/>
        <v>0</v>
      </c>
      <c r="EM56" s="85">
        <f t="shared" si="164"/>
        <v>0</v>
      </c>
      <c r="EN56" s="85">
        <f t="shared" si="164"/>
        <v>0</v>
      </c>
      <c r="EO56" s="85">
        <f t="shared" si="164"/>
        <v>0</v>
      </c>
      <c r="EP56" s="85">
        <f t="shared" si="164"/>
        <v>0</v>
      </c>
    </row>
    <row r="57" spans="2:146" x14ac:dyDescent="0.25">
      <c r="B57" s="674"/>
      <c r="C57" s="46"/>
      <c r="D57" s="46">
        <v>0</v>
      </c>
      <c r="E57" s="46"/>
      <c r="F57" s="46"/>
      <c r="G57" s="46"/>
      <c r="H57" s="46"/>
      <c r="I57" s="46"/>
      <c r="J57" s="46"/>
      <c r="K57" s="46"/>
      <c r="L57" s="46"/>
      <c r="M57" s="46"/>
      <c r="N57" s="46"/>
      <c r="BE57" s="26"/>
      <c r="BG57" s="26"/>
      <c r="BI57" s="26"/>
      <c r="BK57" s="26"/>
      <c r="BM57" s="26"/>
      <c r="BO57" s="26"/>
      <c r="BQ57" s="26"/>
      <c r="BS57" s="26"/>
      <c r="BU57" s="26"/>
      <c r="BW57" s="26"/>
      <c r="BY57" s="26"/>
      <c r="CA57" s="26"/>
      <c r="CC57" s="26"/>
      <c r="CE57" s="26"/>
      <c r="CM57" s="26"/>
      <c r="CO57" s="26"/>
      <c r="CQ57" s="26"/>
      <c r="CS57" s="26"/>
      <c r="CU57" s="26"/>
      <c r="DE57" s="26"/>
      <c r="DG57" s="26"/>
      <c r="DI57" s="26"/>
      <c r="DK57" s="26"/>
      <c r="DM57" s="26"/>
      <c r="DO57" s="26"/>
      <c r="DQ57" s="26"/>
      <c r="DS57" s="26"/>
      <c r="DY57" s="26"/>
      <c r="EE57" s="26"/>
    </row>
    <row r="58" spans="2:146" x14ac:dyDescent="0.25">
      <c r="B58" s="674"/>
      <c r="C58" s="46"/>
      <c r="D58" s="46">
        <v>0</v>
      </c>
      <c r="E58" s="46"/>
      <c r="F58" s="46"/>
      <c r="G58" s="46"/>
      <c r="H58" s="46"/>
      <c r="I58" s="46"/>
      <c r="J58" s="46"/>
      <c r="K58" s="46"/>
      <c r="L58" s="46"/>
      <c r="M58" s="46"/>
      <c r="N58" s="46"/>
      <c r="BE58" s="26"/>
      <c r="BG58" s="26"/>
      <c r="BI58" s="26"/>
      <c r="BK58" s="26"/>
      <c r="BM58" s="26"/>
      <c r="BO58" s="26"/>
      <c r="BQ58" s="26"/>
      <c r="BS58" s="26"/>
      <c r="BU58" s="26"/>
      <c r="BW58" s="26"/>
      <c r="BY58" s="26"/>
      <c r="CA58" s="26"/>
      <c r="CC58" s="26"/>
      <c r="CE58" s="26"/>
      <c r="CM58" s="26"/>
      <c r="CO58" s="26"/>
      <c r="CQ58" s="26"/>
      <c r="CS58" s="26"/>
      <c r="CU58" s="26"/>
      <c r="DE58" s="26"/>
      <c r="DG58" s="26"/>
      <c r="DI58" s="26"/>
      <c r="DK58" s="26"/>
      <c r="DM58" s="26"/>
      <c r="DO58" s="26"/>
      <c r="DQ58" s="26"/>
      <c r="DS58" s="26"/>
      <c r="DY58" s="26"/>
      <c r="EE58" s="26"/>
    </row>
    <row r="59" spans="2:146" x14ac:dyDescent="0.25">
      <c r="B59" s="674"/>
      <c r="C59" s="46"/>
      <c r="D59" s="46"/>
      <c r="E59" s="46"/>
      <c r="F59" s="46"/>
      <c r="G59" s="46"/>
      <c r="H59" s="46"/>
      <c r="I59" s="46"/>
      <c r="J59" s="46"/>
      <c r="K59" s="46"/>
      <c r="L59" s="46"/>
      <c r="M59" s="46"/>
      <c r="N59" s="46"/>
      <c r="R59" s="582" t="s">
        <v>573</v>
      </c>
      <c r="S59" s="582"/>
      <c r="T59" s="568"/>
      <c r="U59" s="1222"/>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246"/>
      <c r="BF59" s="275" t="str">
        <f>IF(BF8="","",IF(LEFT(BF8,5)="93244","OK",IF(BF50=0,"à compléter","OK")))</f>
        <v/>
      </c>
      <c r="BG59" s="246"/>
      <c r="BH59" s="275" t="str">
        <f>IF(BH8="","",IF(LEFT(BH8,5)="93244","OK",IF(BH50=0,"à compléter","OK")))</f>
        <v/>
      </c>
      <c r="BI59" s="246"/>
      <c r="BJ59" s="34"/>
      <c r="BK59" s="246"/>
      <c r="BL59" s="275" t="str">
        <f>IF(BL8="","",IF(BL9="Interne",IF(BL50=0,"à compléter","OK"),""))</f>
        <v/>
      </c>
      <c r="BM59" s="246"/>
      <c r="BN59" s="275" t="str">
        <f>IF(BN8="","",IF(BN50=0,"à compléter","OK"))</f>
        <v/>
      </c>
      <c r="BO59" s="246"/>
      <c r="BP59" s="275" t="str">
        <f>IF(BP8="","",IF(BP9="Interne",IF(BP50=0,"à compléter","OK"),""))</f>
        <v/>
      </c>
      <c r="BQ59" s="246"/>
      <c r="BR59" s="275" t="str">
        <f>IF(BR8="","",IF(BR9="Interne",IF(BR50=0,"à compléter","OK"),""))</f>
        <v/>
      </c>
      <c r="BS59" s="246"/>
      <c r="BT59" s="275" t="str">
        <f>IF(BT8="","",IF(BT9="Interne",IF(BT50=0,"à compléter","OK"),""))</f>
        <v/>
      </c>
      <c r="BU59" s="246"/>
      <c r="BV59" s="34"/>
      <c r="BW59" s="246"/>
      <c r="BX59" s="34"/>
      <c r="BY59" s="246"/>
      <c r="BZ59" s="275" t="str">
        <f>IF(BZ8="","",IF(OR(AND(BZ50=0,BZ53&lt;&gt;0),AND(BZ50&lt;&gt;0,BZ53=0)),"à compléter","OK"))</f>
        <v>OK</v>
      </c>
      <c r="CA59" s="246"/>
      <c r="CB59" s="275" t="str">
        <f>IF(CB8="","",IF(AND(CB50=0,CB11="Suivi des minutes",CB10="Personnel salarié"),"à compléter","OK"))</f>
        <v/>
      </c>
      <c r="CC59" s="246"/>
      <c r="CD59" s="275" t="str">
        <f>IF(CD8="","",IF(AND(CD50=0,CD11="Suivi des minutes",CD10="Personnel salarié"),"à compléter","OK"))</f>
        <v/>
      </c>
      <c r="CE59" s="246"/>
      <c r="CF59" s="34"/>
      <c r="CG59" s="275" t="e">
        <f>IF(#REF!="NON","",IF(CG50=0,"à compléter","OK"))</f>
        <v>#REF!</v>
      </c>
      <c r="CH59" s="275" t="e">
        <f>IF(#REF!="NON","",IF(CH50=0,"à compléter","OK"))</f>
        <v>#REF!</v>
      </c>
      <c r="CI59" s="275" t="e">
        <f>IF(#REF!="NON","",IF(CI50=0,"à compléter","OK"))</f>
        <v>#REF!</v>
      </c>
      <c r="CJ59" s="275" t="e">
        <f>IF(#REF!="NON","",IF(CJ50=0,"à compléter","OK"))</f>
        <v>#REF!</v>
      </c>
      <c r="CK59" s="275" t="e">
        <f>IF(#REF!="NON","",IF(CK50=0,"à compléter","OK"))</f>
        <v>#REF!</v>
      </c>
      <c r="CL59" s="34"/>
      <c r="CM59" s="246"/>
      <c r="CN59" s="275" t="str">
        <f>IF(CN8="","",IF(CN50=0,"à compléter","OK"))</f>
        <v/>
      </c>
      <c r="CO59" s="246"/>
      <c r="CP59" s="34"/>
      <c r="CQ59" s="246"/>
      <c r="CR59" s="275" t="str">
        <f>IF(CR8="","",IF(CR50=0,"à compléter","OK"))</f>
        <v/>
      </c>
      <c r="CS59" s="246"/>
      <c r="CT59" s="34"/>
      <c r="CU59" s="246"/>
      <c r="CV59" s="34"/>
      <c r="CW59" s="34"/>
      <c r="CX59" s="34"/>
      <c r="CY59" s="34"/>
      <c r="CZ59" s="34"/>
      <c r="DA59" s="275" t="str">
        <f>IF(DA8="","",IF(DA50=0,"à compléter","OK"))</f>
        <v/>
      </c>
      <c r="DB59" s="34"/>
      <c r="DC59" s="275" t="str">
        <f>IF(DC8="","",IF(DC50=0,"à compléter","OK"))</f>
        <v/>
      </c>
      <c r="DD59" s="34"/>
      <c r="DE59" s="246"/>
      <c r="DF59" s="34"/>
      <c r="DG59" s="246"/>
      <c r="DH59" s="34"/>
      <c r="DI59" s="246"/>
      <c r="DJ59" s="275" t="str">
        <f>IF(DJ$8="","",IF(AND(DJ$12="Salarié",DJ50=0),"à compléter","OK"))</f>
        <v/>
      </c>
      <c r="DK59" s="246"/>
      <c r="DL59" s="275" t="str">
        <f>IF(DL8="","",IF(DL9="Externe", IF(DL50=0,"Ok","à corriger"),IF(DL50=0,"A vérifier","Ok")))</f>
        <v/>
      </c>
      <c r="DM59" s="246"/>
      <c r="DN59" s="275" t="str">
        <f>IF(DN8="","",IF(DN9="Externe", IF(DN50=0,"Ok","à corriger"),IF(DN50=0,"A vérifier","Ok")))</f>
        <v/>
      </c>
      <c r="DO59" s="246"/>
      <c r="DP59" s="34"/>
      <c r="DQ59" s="246"/>
      <c r="DR59" s="275" t="str">
        <f>IF(DR8="","",IF(DR50=0,"à compléter","OK"))</f>
        <v/>
      </c>
      <c r="DS59" s="246"/>
      <c r="DT59" s="34"/>
      <c r="DU59" s="34"/>
      <c r="DV59" s="34"/>
      <c r="DW59" s="34"/>
      <c r="DX59" s="34"/>
      <c r="DY59" s="246"/>
      <c r="DZ59" s="34"/>
      <c r="EA59" s="34"/>
      <c r="EB59" s="34"/>
      <c r="EC59" s="34"/>
      <c r="ED59" s="34"/>
      <c r="EE59" s="246"/>
      <c r="EF59" s="34"/>
      <c r="EG59" s="34"/>
      <c r="EH59" s="34"/>
      <c r="EI59" s="34"/>
      <c r="EJ59" s="34"/>
      <c r="EK59" s="34"/>
      <c r="EL59" s="34"/>
      <c r="EM59" s="34"/>
      <c r="EN59" s="34"/>
      <c r="EO59" s="34"/>
      <c r="EP59" s="34"/>
    </row>
    <row r="60" spans="2:146" x14ac:dyDescent="0.25">
      <c r="B60" s="674"/>
      <c r="C60" s="46"/>
      <c r="D60" s="46"/>
      <c r="E60" s="46"/>
      <c r="F60" s="46"/>
      <c r="G60" s="46"/>
      <c r="H60" s="46"/>
      <c r="I60" s="46"/>
      <c r="J60" s="46"/>
      <c r="K60" s="46"/>
      <c r="L60" s="46"/>
      <c r="M60" s="46"/>
      <c r="N60" s="46"/>
      <c r="R60" s="189"/>
      <c r="S60" s="895"/>
      <c r="T60" s="189"/>
      <c r="U60" s="189"/>
      <c r="BE60" s="26"/>
      <c r="BG60" s="26"/>
      <c r="BI60" s="26"/>
      <c r="BK60" s="26"/>
      <c r="BM60" s="26"/>
      <c r="BO60" s="26"/>
      <c r="BQ60" s="26"/>
      <c r="BS60" s="26"/>
      <c r="BU60" s="26"/>
      <c r="BW60" s="26"/>
      <c r="BX60" s="28"/>
      <c r="BY60" s="26"/>
      <c r="CA60" s="26"/>
      <c r="CC60" s="26"/>
      <c r="CE60" s="26"/>
      <c r="CK60" s="28"/>
      <c r="CM60" s="26"/>
      <c r="CO60" s="26"/>
      <c r="CP60" s="819"/>
      <c r="CQ60" s="26"/>
      <c r="CS60" s="26"/>
      <c r="CT60" s="28"/>
      <c r="CU60" s="26"/>
      <c r="DE60" s="26"/>
      <c r="DG60" s="26"/>
      <c r="DI60" s="26"/>
      <c r="DK60" s="26"/>
      <c r="DM60" s="26"/>
      <c r="DO60" s="26"/>
      <c r="DQ60" s="26"/>
      <c r="DS60" s="26"/>
      <c r="DY60" s="26"/>
      <c r="DZ60" s="28"/>
      <c r="EC60" s="28"/>
      <c r="EE60" s="26"/>
    </row>
    <row r="61" spans="2:146" x14ac:dyDescent="0.25">
      <c r="B61" s="674"/>
      <c r="C61" s="46">
        <v>0</v>
      </c>
      <c r="D61" s="46"/>
      <c r="E61" s="46"/>
      <c r="F61" s="46"/>
      <c r="G61" s="46"/>
      <c r="H61" s="46"/>
      <c r="I61" s="46"/>
      <c r="J61" s="46">
        <v>0</v>
      </c>
      <c r="K61" s="46">
        <v>0</v>
      </c>
      <c r="L61" s="46"/>
      <c r="M61" s="46"/>
      <c r="N61" s="46"/>
      <c r="R61" s="582" t="s">
        <v>80</v>
      </c>
      <c r="S61" s="582"/>
      <c r="T61" s="568"/>
      <c r="U61" s="568"/>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240"/>
      <c r="BF61" s="34"/>
      <c r="BG61" s="240"/>
      <c r="BH61" s="34"/>
      <c r="BI61" s="240"/>
      <c r="BJ61" s="34"/>
      <c r="BK61" s="240"/>
      <c r="BL61" s="34"/>
      <c r="BM61" s="240"/>
      <c r="BN61" s="34"/>
      <c r="BO61" s="240"/>
      <c r="BP61" s="34"/>
      <c r="BQ61" s="240"/>
      <c r="BR61" s="34"/>
      <c r="BS61" s="240"/>
      <c r="BT61" s="34"/>
      <c r="BU61" s="240"/>
      <c r="BV61" s="34"/>
      <c r="BW61" s="240"/>
      <c r="BX61" s="34"/>
      <c r="BY61" s="240"/>
      <c r="BZ61" s="657" t="str">
        <f>+IF(BZ8="","",IF(AND(BZ10="Personnel mis à disposition",BZ11="Suivi des minutes",BZ48=0),"à compléter","OK"))</f>
        <v>OK</v>
      </c>
      <c r="CA61" s="240"/>
      <c r="CB61" s="657" t="str">
        <f>+IF(CB8="","",IF(AND(CB10="Personnel mis à disposition",CB11="Suivi des minutes",CB48=0),"à compléter","OK"))</f>
        <v/>
      </c>
      <c r="CC61" s="240"/>
      <c r="CD61" s="657" t="str">
        <f>+IF(CD8="","",IF(AND(CD10="Personnel mis à disposition",CD11="Suivi des minutes",CD48=0),"à compléter","OK"))</f>
        <v/>
      </c>
      <c r="CE61" s="240"/>
      <c r="CF61" s="34"/>
      <c r="CG61" s="34"/>
      <c r="CH61" s="34"/>
      <c r="CI61" s="34"/>
      <c r="CJ61" s="34"/>
      <c r="CK61" s="34"/>
      <c r="CL61" s="34"/>
      <c r="CM61" s="240"/>
      <c r="CN61" s="34"/>
      <c r="CO61" s="240"/>
      <c r="CP61" s="34"/>
      <c r="CQ61" s="240"/>
      <c r="CR61" s="34"/>
      <c r="CS61" s="240"/>
      <c r="CT61" s="34"/>
      <c r="CU61" s="240"/>
      <c r="CV61" s="34"/>
      <c r="CW61" s="34"/>
      <c r="CX61" s="34"/>
      <c r="CY61" s="34"/>
      <c r="CZ61" s="34"/>
      <c r="DA61" s="34"/>
      <c r="DB61" s="34"/>
      <c r="DC61" s="34"/>
      <c r="DD61" s="34"/>
      <c r="DE61" s="240"/>
      <c r="DF61" s="34"/>
      <c r="DG61" s="240"/>
      <c r="DH61" s="34"/>
      <c r="DI61" s="240"/>
      <c r="DJ61" s="34"/>
      <c r="DK61" s="240"/>
      <c r="DL61" s="34"/>
      <c r="DM61" s="240"/>
      <c r="DN61" s="34"/>
      <c r="DO61" s="240"/>
      <c r="DP61" s="34"/>
      <c r="DQ61" s="240"/>
      <c r="DR61" s="34"/>
      <c r="DS61" s="240"/>
      <c r="DT61" s="34"/>
      <c r="DU61" s="34"/>
      <c r="DV61" s="34"/>
      <c r="DW61" s="34"/>
      <c r="DX61" s="34"/>
      <c r="DY61" s="240"/>
      <c r="DZ61" s="34"/>
      <c r="EA61" s="34"/>
      <c r="EB61" s="34"/>
      <c r="EC61" s="34"/>
      <c r="ED61" s="34"/>
      <c r="EE61" s="240"/>
      <c r="EF61" s="34"/>
      <c r="EG61" s="34"/>
      <c r="EH61" s="34"/>
      <c r="EI61" s="34"/>
      <c r="EJ61" s="34"/>
      <c r="EK61" s="34"/>
      <c r="EL61" s="34"/>
      <c r="EM61" s="34"/>
      <c r="EN61" s="34"/>
      <c r="EO61" s="34"/>
      <c r="EP61" s="34"/>
    </row>
    <row r="62" spans="2:146" x14ac:dyDescent="0.25">
      <c r="B62" s="674"/>
      <c r="C62" s="46">
        <v>0</v>
      </c>
      <c r="D62" s="46"/>
      <c r="E62" s="46"/>
      <c r="F62" s="46"/>
      <c r="G62" s="46"/>
      <c r="H62" s="46"/>
      <c r="I62" s="46"/>
      <c r="J62" s="46">
        <v>0</v>
      </c>
      <c r="K62" s="46">
        <v>0</v>
      </c>
      <c r="L62" s="46"/>
      <c r="M62" s="46"/>
      <c r="N62" s="46"/>
      <c r="R62" s="189"/>
      <c r="S62" s="895"/>
      <c r="T62" s="189"/>
      <c r="U62" s="189"/>
      <c r="BE62" s="26"/>
      <c r="BG62" s="26"/>
      <c r="BI62" s="26"/>
      <c r="BK62" s="26"/>
      <c r="BM62" s="26"/>
      <c r="BO62" s="26"/>
      <c r="BQ62" s="26"/>
      <c r="BS62" s="26"/>
      <c r="BU62" s="26"/>
      <c r="BW62" s="26"/>
      <c r="BX62" s="48"/>
      <c r="BY62" s="26"/>
      <c r="CA62" s="26"/>
      <c r="CC62" s="26"/>
      <c r="CE62" s="26"/>
      <c r="CK62" s="48"/>
      <c r="CM62" s="26"/>
      <c r="CO62" s="26"/>
      <c r="CP62" s="819"/>
      <c r="CQ62" s="26"/>
      <c r="CS62" s="26"/>
      <c r="CT62" s="48"/>
      <c r="CU62" s="26"/>
      <c r="DE62" s="26"/>
      <c r="DG62" s="26"/>
      <c r="DI62" s="26"/>
      <c r="DK62" s="26"/>
      <c r="DM62" s="26"/>
      <c r="DO62" s="26"/>
      <c r="DQ62" s="26"/>
      <c r="DS62" s="26"/>
      <c r="DY62" s="26"/>
      <c r="DZ62" s="48"/>
      <c r="EC62" s="48"/>
      <c r="EE62" s="26"/>
    </row>
    <row r="63" spans="2:146" ht="23.1" customHeight="1" x14ac:dyDescent="0.25">
      <c r="B63" s="1248" t="s">
        <v>1347</v>
      </c>
      <c r="C63" s="46"/>
      <c r="D63" s="46"/>
      <c r="E63" s="46"/>
      <c r="F63" s="46"/>
      <c r="G63" s="46"/>
      <c r="H63" s="46"/>
      <c r="I63" s="46"/>
      <c r="J63" s="46"/>
      <c r="K63" s="46"/>
      <c r="L63" s="46"/>
      <c r="M63" s="46"/>
      <c r="N63" s="46"/>
      <c r="R63" s="900" t="s">
        <v>2573</v>
      </c>
      <c r="S63" s="900"/>
      <c r="T63" s="568"/>
      <c r="U63" s="83" t="str">
        <f t="shared" ref="U63:BD63" si="165">IF((COUNTIF(U19:U45,"Il manque les charges")+COUNTIF(U19:U45,"Il manque les ETP")+COUNTIF(U19:U45,"Charges négatives!"))=0,"OK","A vérifier")</f>
        <v>OK</v>
      </c>
      <c r="V63" s="83" t="str">
        <f t="shared" si="165"/>
        <v>OK</v>
      </c>
      <c r="W63" s="83" t="str">
        <f t="shared" si="165"/>
        <v>OK</v>
      </c>
      <c r="X63" s="83" t="str">
        <f t="shared" si="165"/>
        <v>OK</v>
      </c>
      <c r="Y63" s="83" t="str">
        <f t="shared" si="165"/>
        <v>OK</v>
      </c>
      <c r="Z63" s="83" t="str">
        <f t="shared" si="165"/>
        <v>OK</v>
      </c>
      <c r="AA63" s="83" t="str">
        <f t="shared" si="165"/>
        <v>OK</v>
      </c>
      <c r="AB63" s="83" t="str">
        <f t="shared" si="165"/>
        <v>OK</v>
      </c>
      <c r="AC63" s="83" t="str">
        <f t="shared" si="165"/>
        <v>OK</v>
      </c>
      <c r="AD63" s="83" t="str">
        <f t="shared" si="165"/>
        <v>OK</v>
      </c>
      <c r="AE63" s="83" t="str">
        <f t="shared" si="165"/>
        <v>OK</v>
      </c>
      <c r="AF63" s="83" t="str">
        <f t="shared" si="165"/>
        <v>OK</v>
      </c>
      <c r="AG63" s="83" t="str">
        <f t="shared" si="165"/>
        <v>OK</v>
      </c>
      <c r="AH63" s="83" t="str">
        <f t="shared" si="165"/>
        <v>OK</v>
      </c>
      <c r="AI63" s="83" t="str">
        <f t="shared" si="165"/>
        <v>OK</v>
      </c>
      <c r="AJ63" s="83" t="str">
        <f t="shared" si="165"/>
        <v>OK</v>
      </c>
      <c r="AK63" s="83" t="str">
        <f t="shared" si="165"/>
        <v>OK</v>
      </c>
      <c r="AL63" s="83" t="str">
        <f t="shared" si="165"/>
        <v>OK</v>
      </c>
      <c r="AM63" s="83" t="str">
        <f t="shared" si="165"/>
        <v>OK</v>
      </c>
      <c r="AN63" s="83" t="str">
        <f t="shared" si="165"/>
        <v>OK</v>
      </c>
      <c r="AO63" s="83" t="str">
        <f t="shared" si="165"/>
        <v>OK</v>
      </c>
      <c r="AP63" s="83" t="str">
        <f t="shared" si="165"/>
        <v>OK</v>
      </c>
      <c r="AQ63" s="83" t="str">
        <f t="shared" si="165"/>
        <v>OK</v>
      </c>
      <c r="AR63" s="83" t="str">
        <f t="shared" si="165"/>
        <v>OK</v>
      </c>
      <c r="AS63" s="83" t="str">
        <f t="shared" si="165"/>
        <v>OK</v>
      </c>
      <c r="AT63" s="83" t="str">
        <f t="shared" si="165"/>
        <v>OK</v>
      </c>
      <c r="AU63" s="83" t="str">
        <f t="shared" si="165"/>
        <v>OK</v>
      </c>
      <c r="AV63" s="83" t="str">
        <f t="shared" si="165"/>
        <v>OK</v>
      </c>
      <c r="AW63" s="83" t="str">
        <f t="shared" si="165"/>
        <v>OK</v>
      </c>
      <c r="AX63" s="83" t="str">
        <f t="shared" si="165"/>
        <v>OK</v>
      </c>
      <c r="AY63" s="83" t="str">
        <f t="shared" si="165"/>
        <v>OK</v>
      </c>
      <c r="AZ63" s="83" t="str">
        <f t="shared" si="165"/>
        <v>OK</v>
      </c>
      <c r="BA63" s="83" t="str">
        <f t="shared" si="165"/>
        <v>OK</v>
      </c>
      <c r="BB63" s="83" t="str">
        <f t="shared" si="165"/>
        <v>OK</v>
      </c>
      <c r="BC63" s="83" t="str">
        <f t="shared" si="165"/>
        <v>OK</v>
      </c>
      <c r="BD63" s="83" t="str">
        <f t="shared" si="165"/>
        <v>OK</v>
      </c>
      <c r="BE63" s="241"/>
      <c r="BF63" s="83" t="str">
        <f>IF((COUNTIF(BF19:BF45,"Il manque les charges")+COUNTIF(BF19:BF45,"Il manque les ETP")+COUNTIF(BF19:BF45,"Charges négatives!"))=0,"OK","A vérifier")</f>
        <v>OK</v>
      </c>
      <c r="BG63" s="241"/>
      <c r="BH63" s="83" t="str">
        <f>IF((COUNTIF(BH19:BH45,"Il manque les charges")+COUNTIF(BH19:BH45,"Il manque les ETP")+COUNTIF(BH19:BH45,"Charges négatives!"))=0,"OK","A vérifier")</f>
        <v>OK</v>
      </c>
      <c r="BI63" s="241"/>
      <c r="BJ63" s="83" t="str">
        <f>IF((COUNTIF(BJ19:BJ45,"Il manque les charges")+COUNTIF(BJ19:BJ45,"Il manque les ETP")+COUNTIF(BJ19:BJ45,"Charges négatives!"))=0,"OK","A vérifier")</f>
        <v>OK</v>
      </c>
      <c r="BK63" s="241"/>
      <c r="BL63" s="83" t="str">
        <f>IF((COUNTIF(BL19:BL45,"Il manque les charges")+COUNTIF(BL19:BL45,"Il manque les ETP")+COUNTIF(BL19:BL45,"Charges négatives!"))=0,"OK","A vérifier")</f>
        <v>OK</v>
      </c>
      <c r="BM63" s="241"/>
      <c r="BN63" s="83" t="str">
        <f>IF((COUNTIF(BN19:BN45,"Il manque les charges")+COUNTIF(BN19:BN45,"Il manque les ETP")+COUNTIF(BN19:BN45,"Charges négatives!"))=0,"OK","A vérifier")</f>
        <v>OK</v>
      </c>
      <c r="BO63" s="241"/>
      <c r="BP63" s="83" t="str">
        <f>IF((COUNTIF(BP19:BP45,"Il manque les charges")+COUNTIF(BP19:BP45,"Il manque les ETP")+COUNTIF(BP19:BP45,"Charges négatives!"))=0,"OK","A vérifier")</f>
        <v>OK</v>
      </c>
      <c r="BQ63" s="241"/>
      <c r="BR63" s="83" t="str">
        <f>IF((COUNTIF(BR19:BR45,"Il manque les charges")+COUNTIF(BR19:BR45,"Il manque les ETP")+COUNTIF(BR19:BR45,"Charges négatives!"))=0,"OK","A vérifier")</f>
        <v>OK</v>
      </c>
      <c r="BS63" s="241"/>
      <c r="BT63" s="83" t="str">
        <f>IF((COUNTIF(BT19:BT45,"Il manque les charges")+COUNTIF(BT19:BT45,"Il manque les ETP")+COUNTIF(BT19:BT45,"Charges négatives!"))=0,"OK","A vérifier")</f>
        <v>OK</v>
      </c>
      <c r="BU63" s="241"/>
      <c r="BV63" s="83" t="str">
        <f>IF((COUNTIF(BV19:BV45,"Il manque les charges")+COUNTIF(BV19:BV45,"Il manque les ETP")+COUNTIF(BV19:BV45,"Charges négatives!"))=0,"OK","A vérifier")</f>
        <v>OK</v>
      </c>
      <c r="BW63" s="241"/>
      <c r="BX63" s="83" t="str">
        <f>IF((COUNTIF(BX19:BX45,"Il manque les charges")+COUNTIF(BX19:BX45,"Il manque les ETP")+COUNTIF(BX19:BX45,"Charges négatives!"))=0,"OK","A vérifier")</f>
        <v>OK</v>
      </c>
      <c r="BY63" s="241"/>
      <c r="BZ63" s="83" t="str">
        <f>IF((COUNTIF(BZ19:BZ45,"Il manque les charges")+COUNTIF(BZ19:BZ45,"Il manque les ETP")+COUNTIF(BZ19:BZ45,"Charges négatives!"))=0,"OK","A vérifier")</f>
        <v>OK</v>
      </c>
      <c r="CA63" s="241"/>
      <c r="CB63" s="83" t="str">
        <f>IF((COUNTIF(CB19:CB45,"Il manque les charges")+COUNTIF(CB19:CB45,"Il manque les ETP")+COUNTIF(CB19:CB45,"Charges négatives!"))=0,"OK","A vérifier")</f>
        <v>OK</v>
      </c>
      <c r="CC63" s="241"/>
      <c r="CD63" s="83" t="str">
        <f>IF((COUNTIF(CD19:CD45,"Il manque les charges")+COUNTIF(CD19:CD45,"Il manque les ETP")+COUNTIF(CD19:CD45,"Charges négatives!"))=0,"OK","A vérifier")</f>
        <v>OK</v>
      </c>
      <c r="CE63" s="241"/>
      <c r="CF63" s="83" t="str">
        <f t="shared" ref="CF63:CL63" si="166">IF((COUNTIF(CF19:CF45,"Il manque les charges")+COUNTIF(CF19:CF45,"Il manque les ETP")+COUNTIF(CF19:CF45,"Charges négatives!"))=0,"OK","A vérifier")</f>
        <v>OK</v>
      </c>
      <c r="CG63" s="83" t="str">
        <f t="shared" si="166"/>
        <v>OK</v>
      </c>
      <c r="CH63" s="83" t="str">
        <f t="shared" si="166"/>
        <v>OK</v>
      </c>
      <c r="CI63" s="83" t="str">
        <f t="shared" si="166"/>
        <v>OK</v>
      </c>
      <c r="CJ63" s="83" t="str">
        <f t="shared" si="166"/>
        <v>OK</v>
      </c>
      <c r="CK63" s="83" t="str">
        <f t="shared" si="166"/>
        <v>OK</v>
      </c>
      <c r="CL63" s="83" t="str">
        <f t="shared" si="166"/>
        <v>OK</v>
      </c>
      <c r="CM63" s="241"/>
      <c r="CN63" s="83" t="str">
        <f>IF((COUNTIF(CN19:CN45,"Il manque les charges")+COUNTIF(CN19:CN45,"Il manque les ETP")+COUNTIF(CN19:CN45,"Charges négatives!"))=0,"OK","A vérifier")</f>
        <v>OK</v>
      </c>
      <c r="CO63" s="241"/>
      <c r="CP63" s="83" t="str">
        <f>IF((COUNTIF(CP19:CP45,"Il manque les charges")+COUNTIF(CP19:CP45,"Il manque les ETP")+COUNTIF(CP19:CP45,"Charges négatives!"))=0,"OK","A vérifier")</f>
        <v>OK</v>
      </c>
      <c r="CQ63" s="241"/>
      <c r="CR63" s="83" t="str">
        <f>IF((COUNTIF(CR19:CR45,"Il manque les charges")+COUNTIF(CR19:CR45,"Il manque les ETP")+COUNTIF(CR19:CR45,"Charges négatives!"))=0,"OK","A vérifier")</f>
        <v>OK</v>
      </c>
      <c r="CS63" s="241"/>
      <c r="CT63" s="83" t="str">
        <f>IF((COUNTIF(CT19:CT45,"Il manque les charges")+COUNTIF(CT19:CT45,"Il manque les ETP")+COUNTIF(CT19:CT45,"Charges négatives!"))=0,"OK","A vérifier")</f>
        <v>OK</v>
      </c>
      <c r="CU63" s="241"/>
      <c r="CV63" s="83" t="str">
        <f t="shared" ref="CV63:DD63" si="167">IF((COUNTIF(CV19:CV45,"Il manque les charges")+COUNTIF(CV19:CV45,"Il manque les ETP")+COUNTIF(CV19:CV45,"Charges négatives!"))=0,"OK","A vérifier")</f>
        <v>OK</v>
      </c>
      <c r="CW63" s="83" t="str">
        <f t="shared" si="167"/>
        <v>OK</v>
      </c>
      <c r="CX63" s="83" t="str">
        <f t="shared" si="167"/>
        <v>OK</v>
      </c>
      <c r="CY63" s="83" t="str">
        <f t="shared" si="167"/>
        <v>OK</v>
      </c>
      <c r="CZ63" s="83" t="str">
        <f t="shared" si="167"/>
        <v>OK</v>
      </c>
      <c r="DA63" s="83" t="str">
        <f t="shared" si="167"/>
        <v>OK</v>
      </c>
      <c r="DB63" s="83" t="str">
        <f t="shared" si="167"/>
        <v>OK</v>
      </c>
      <c r="DC63" s="83" t="str">
        <f t="shared" si="167"/>
        <v>OK</v>
      </c>
      <c r="DD63" s="83" t="str">
        <f t="shared" si="167"/>
        <v>OK</v>
      </c>
      <c r="DE63" s="241"/>
      <c r="DF63" s="83" t="str">
        <f>IF((COUNTIF(DF19:DF45,"Il manque les charges")+COUNTIF(DF19:DF45,"Il manque les ETP")+COUNTIF(DF19:DF45,"Charges négatives!"))=0,"OK","A vérifier")</f>
        <v>OK</v>
      </c>
      <c r="DG63" s="241"/>
      <c r="DH63" s="754" t="str">
        <f>IF((COUNTIF(DH19:DH45,"Il manque les charges")+COUNTIF(DH19:DH45,"Il manque les ETP")+COUNTIF(DH19:DH45,"Charges négatives!"))=0,"OK","A vérifier")</f>
        <v>OK</v>
      </c>
      <c r="DI63" s="241"/>
      <c r="DJ63" s="83" t="str">
        <f t="shared" ref="DJ63:DL63" si="168">IF((COUNTIF(DJ19:DJ45,"Il manque les charges")+COUNTIF(DJ19:DJ45,"Il manque les ETP")+COUNTIF(DJ19:DJ45,"Charges négatives!"))=0,"OK","A vérifier")</f>
        <v>OK</v>
      </c>
      <c r="DK63" s="241"/>
      <c r="DL63" s="83" t="str">
        <f t="shared" si="168"/>
        <v>OK</v>
      </c>
      <c r="DM63" s="241"/>
      <c r="DN63" s="83" t="str">
        <f>IF((COUNTIF(DN19:DN45,"Il manque les charges")+COUNTIF(DN19:DN45,"Il manque les ETP")+COUNTIF(DN19:DN45,"Charges négatives!"))=0,"OK","A vérifier")</f>
        <v>OK</v>
      </c>
      <c r="DO63" s="241"/>
      <c r="DP63" s="83" t="str">
        <f>IF((COUNTIF(DP19:DP45,"Il manque les charges")+COUNTIF(DP19:DP45,"Il manque les ETP")+COUNTIF(DP19:DP45,"Charges négatives!"))=0,"OK","A vérifier")</f>
        <v>OK</v>
      </c>
      <c r="DQ63" s="241"/>
      <c r="DR63" s="83" t="str">
        <f>IF((COUNTIF(DR19:DR45,"Il manque les charges")+COUNTIF(DR19:DR45,"Il manque les ETP")+COUNTIF(DR19:DR45,"Charges négatives!"))=0,"OK","A vérifier")</f>
        <v>OK</v>
      </c>
      <c r="DS63" s="241"/>
      <c r="DT63" s="83" t="str">
        <f t="shared" ref="DT63:DX63" si="169">IF((COUNTIF(DT19:DT45,"Il manque les charges")+COUNTIF(DT19:DT45,"Il manque les ETP")+COUNTIF(DT19:DT45,"Charges négatives!"))=0,"OK","A vérifier")</f>
        <v>OK</v>
      </c>
      <c r="DU63" s="83" t="str">
        <f t="shared" si="169"/>
        <v>OK</v>
      </c>
      <c r="DV63" s="83" t="str">
        <f t="shared" si="169"/>
        <v>OK</v>
      </c>
      <c r="DW63" s="83" t="str">
        <f t="shared" si="169"/>
        <v>OK</v>
      </c>
      <c r="DX63" s="83" t="str">
        <f t="shared" si="169"/>
        <v>OK</v>
      </c>
      <c r="DY63" s="241"/>
      <c r="DZ63" s="83" t="str">
        <f t="shared" ref="DZ63:ED63" si="170">IF((COUNTIF(DZ19:DZ45,"Il manque les charges")+COUNTIF(DZ19:DZ45,"Il manque les ETP")+COUNTIF(DZ19:DZ45,"Charges négatives!"))=0,"OK","A vérifier")</f>
        <v>OK</v>
      </c>
      <c r="EA63" s="83" t="str">
        <f t="shared" si="170"/>
        <v>OK</v>
      </c>
      <c r="EB63" s="83" t="str">
        <f t="shared" si="170"/>
        <v>OK</v>
      </c>
      <c r="EC63" s="83" t="str">
        <f t="shared" si="170"/>
        <v>OK</v>
      </c>
      <c r="ED63" s="83" t="str">
        <f t="shared" si="170"/>
        <v>OK</v>
      </c>
      <c r="EE63" s="241"/>
      <c r="EF63" s="83" t="str">
        <f t="shared" ref="EF63:EP63" si="171">IF((COUNTIF(EF19:EF45,"Il manque les charges")+COUNTIF(EF19:EF45,"Il manque les ETP")+COUNTIF(EF19:EF45,"Charges négatives!"))=0,"OK","A vérifier")</f>
        <v>OK</v>
      </c>
      <c r="EG63" s="83" t="str">
        <f t="shared" si="171"/>
        <v>OK</v>
      </c>
      <c r="EH63" s="83" t="str">
        <f t="shared" si="171"/>
        <v>OK</v>
      </c>
      <c r="EI63" s="83" t="str">
        <f t="shared" si="171"/>
        <v>OK</v>
      </c>
      <c r="EJ63" s="83" t="str">
        <f t="shared" si="171"/>
        <v>OK</v>
      </c>
      <c r="EK63" s="83" t="str">
        <f t="shared" si="171"/>
        <v>OK</v>
      </c>
      <c r="EL63" s="83" t="str">
        <f t="shared" si="171"/>
        <v>OK</v>
      </c>
      <c r="EM63" s="83" t="str">
        <f t="shared" si="171"/>
        <v>OK</v>
      </c>
      <c r="EN63" s="83" t="str">
        <f t="shared" si="171"/>
        <v>OK</v>
      </c>
      <c r="EO63" s="83" t="str">
        <f t="shared" si="171"/>
        <v>OK</v>
      </c>
      <c r="EP63" s="754" t="str">
        <f t="shared" si="171"/>
        <v>OK</v>
      </c>
    </row>
    <row r="64" spans="2:146" x14ac:dyDescent="0.25">
      <c r="C64" s="147"/>
      <c r="D64" s="147"/>
      <c r="E64" s="147"/>
      <c r="F64" s="147"/>
      <c r="G64" s="147"/>
      <c r="H64" s="147"/>
      <c r="I64" s="147"/>
      <c r="J64" s="147"/>
      <c r="K64" s="147"/>
      <c r="L64" s="147"/>
      <c r="M64" s="147"/>
      <c r="N64" s="147"/>
      <c r="BE64" s="26"/>
      <c r="BG64" s="26"/>
      <c r="BI64" s="26"/>
      <c r="BK64" s="26"/>
      <c r="BM64" s="26"/>
      <c r="BO64" s="26"/>
      <c r="BQ64" s="26"/>
      <c r="BS64" s="26"/>
      <c r="BU64" s="26"/>
      <c r="BW64" s="26"/>
      <c r="BY64" s="26"/>
      <c r="CA64" s="26"/>
      <c r="CC64" s="26"/>
      <c r="CE64" s="26"/>
      <c r="CM64" s="26"/>
      <c r="CO64" s="26"/>
      <c r="CQ64" s="26"/>
      <c r="CS64" s="26"/>
      <c r="CU64" s="26"/>
      <c r="DE64" s="26"/>
      <c r="DG64" s="26"/>
      <c r="DI64" s="26"/>
      <c r="DK64" s="26"/>
      <c r="DM64" s="26"/>
      <c r="DO64" s="26"/>
      <c r="DQ64" s="26"/>
      <c r="DS64" s="26"/>
      <c r="DY64" s="26"/>
      <c r="EE64" s="26"/>
    </row>
    <row r="65" spans="2:135" x14ac:dyDescent="0.25">
      <c r="C65" s="147"/>
      <c r="D65" s="147"/>
      <c r="E65" s="147"/>
      <c r="F65" s="147"/>
      <c r="G65" s="147"/>
      <c r="H65" s="147"/>
      <c r="I65" s="147"/>
      <c r="J65" s="147"/>
      <c r="K65" s="147"/>
      <c r="L65" s="147"/>
      <c r="M65" s="147"/>
      <c r="N65" s="147"/>
      <c r="T65" s="1274"/>
      <c r="U65" s="1274" t="s">
        <v>1962</v>
      </c>
      <c r="BE65" s="26"/>
      <c r="BG65" s="26"/>
      <c r="BI65" s="26"/>
      <c r="BK65" s="26"/>
      <c r="BM65" s="26"/>
      <c r="BO65" s="26"/>
      <c r="BQ65" s="26"/>
      <c r="BS65" s="26"/>
      <c r="BU65" s="26"/>
      <c r="BW65" s="26"/>
      <c r="BY65" s="26"/>
      <c r="CA65" s="26"/>
      <c r="CC65" s="26"/>
      <c r="CE65" s="26"/>
      <c r="CM65" s="26"/>
      <c r="CO65" s="26"/>
      <c r="CQ65" s="26"/>
      <c r="CS65" s="26"/>
      <c r="CU65" s="26"/>
      <c r="DE65" s="26"/>
      <c r="DG65" s="26"/>
      <c r="DI65" s="26"/>
      <c r="DK65" s="26"/>
      <c r="DM65" s="26"/>
      <c r="DO65" s="26"/>
      <c r="DQ65" s="26"/>
      <c r="DS65" s="26"/>
      <c r="DY65" s="26"/>
      <c r="EE65" s="26"/>
    </row>
    <row r="66" spans="2:135" x14ac:dyDescent="0.25">
      <c r="T66" s="1275" t="s">
        <v>2695</v>
      </c>
      <c r="U66" s="798">
        <f>U53</f>
        <v>0</v>
      </c>
    </row>
    <row r="67" spans="2:135" x14ac:dyDescent="0.25">
      <c r="B67" s="1248" t="s">
        <v>2318</v>
      </c>
      <c r="O67" s="284" t="s">
        <v>2251</v>
      </c>
      <c r="T67" s="1275" t="s">
        <v>2696</v>
      </c>
      <c r="U67" s="1155"/>
    </row>
    <row r="68" spans="2:135" x14ac:dyDescent="0.25">
      <c r="T68" s="91" t="s">
        <v>1826</v>
      </c>
      <c r="U68" s="798">
        <f>ROUND(U66-U67,1)</f>
        <v>0</v>
      </c>
    </row>
  </sheetData>
  <mergeCells count="15">
    <mergeCell ref="R30:R31"/>
    <mergeCell ref="R33:R38"/>
    <mergeCell ref="R40:R41"/>
    <mergeCell ref="R44:R45"/>
    <mergeCell ref="R15:R17"/>
    <mergeCell ref="R18:R21"/>
    <mergeCell ref="R23:R24"/>
    <mergeCell ref="R25:R26"/>
    <mergeCell ref="R28:R29"/>
    <mergeCell ref="EG6:EP6"/>
    <mergeCell ref="R6:T8"/>
    <mergeCell ref="C7:E7"/>
    <mergeCell ref="F7:I7"/>
    <mergeCell ref="J7:L7"/>
    <mergeCell ref="M7:N7"/>
  </mergeCells>
  <conditionalFormatting sqref="U19:AF19 AH19:BB19 BF19 BH19 BJ19 BL19 BN19 BP19 BR19 BT19 BV19 BX19 BZ19 CB19 CD19 CG19:CH19 CJ19:CK19 CN19 CP19 CR19 CT19 CV19 CY19 DA19:DC19 DF19 DH19 DJ19 DL19 DN19 DR19 DU19:DX19 DZ19:ED19 EF19:EP19 U21:AF21 AH21:BB21 BF21 BH21 BJ21 BL21 BN21 BP21 BR21 BT21 BV21 BX21 BZ21 CB21 CD21 CG21:CH21 CJ21:CK21 CN21 CP21 CR21 CT21 CV21 CY21 DA21:DC21 DF21 DH21 DJ21 DL21 DN21 DR21 DU21:DX21 DZ21:ED21 EF21:EP21 U26:AF26 AH26:BB26 BF26 BH26 BJ26 BL26 BN26 BP26 BR26 BT26 BV26 BX26 BZ26 CB26 CD26 CG26:CH26 CJ26:CK26 CN26 CP26 CR26 CT26 CV26 CY26 DA26:DC26 DF26 DH26 DJ26 DP26 DR26 DU26:DX26 DZ26:ED26 EF26:EP26 U31:AF31 AH31:BB31 BF31 BH31 BJ31 BL31 BN31 BP31 BR31 BT31 BV31 BX31 BZ31 CB31 CD31 CG31:CH31 CJ31:CK31 CN31 CP31 CR31 CT31 CV31 CY31 DA31:DC31 DF31 DH31 DJ31 DP31 DR31 DU31:DX31 DZ31:ED31 EF31:EP31 U41 U45:AF45 AH45:BB45 BF45 BH45 BJ45 BL45 BN45 BP45 BR45 BT45 BV45 BX45 BZ45 CB45 CD45 CF45:CL45 CN45 CP45 CR45 CT45 CV45 CY45 DA45:DC45 DF45 DH45 DJ45 DL45 DP45 DU45:DX45 DZ45:ED45 EF45:EP45">
    <cfRule type="expression" dxfId="20" priority="2" stopIfTrue="1">
      <formula>OR(LEFT(U19,4)="Il m", U19="Charges négatives!")</formula>
    </cfRule>
  </conditionalFormatting>
  <conditionalFormatting sqref="CU43:CV45 BE43:BE45 BG43:BG45 BI43:BI45 BK43:BK45 BM43:BM45 BO43:BO45 BQ43:BQ45 BS43:BS45 BU43:BU45 BW43:BW45 BY43:BY45 CA43:CA45 CC43:CC45 CE43:CE45 CM43:CM45 CO43:CO45 CQ43:CQ45 CS43:CS45 DE43:DE45 DG43:DG45 DI43:DI45 DK43:DK45 DM43:DO45 DQ43:DQ45 DS43:DS45 DY43:DY45 EE43:EE45 CW45:CX45 CA48 CC48 CE48:EP48 DE59:DS61 V60:AJ60 AU60:BB60">
    <cfRule type="cellIs" dxfId="19" priority="257" operator="equal">
      <formula>"""OK"""</formula>
    </cfRule>
  </conditionalFormatting>
  <conditionalFormatting sqref="CW19:CX19 CZ19 DT19 CW21:CX21 CZ21 DT21 CW26:CX26 CZ26 DT26 CW31:CX31 CZ31 DT31 V41:AF41 AH41:BB41 BF41 BH41 BJ41 BL41 BN41 BP41 BR41 BT41 BV41 BX41 BZ41 CB41 CD41 CF41:CL41 CN41 CP41 CR41 CT41 CV41:DC41 DF41 DH41 DJ41 DL41 DN41 DP41 DR41 DT41:DX41 DZ41:ED41 EF41:EP41">
    <cfRule type="expression" dxfId="18" priority="156" stopIfTrue="1">
      <formula>OR(LEFT(V19,4)="Il m", V19="Charges négatives!")</formula>
    </cfRule>
  </conditionalFormatting>
  <conditionalFormatting sqref="CZ45 DT45 V48:BY48 AG50 BC50:BD50 V59:BD59 CY59 DA59:DD59 DT59:DX59 EF59:EP59 BE59:CO61 CQ59:CX61 CZ59:CZ61 DY59:EE61 CP59:CP62 U61:BD61 CY61 DA61:DD61 DT61:DX61 EF61:EP61">
    <cfRule type="cellIs" dxfId="17" priority="19" operator="equal">
      <formula>"""OK"""</formula>
    </cfRule>
  </conditionalFormatting>
  <conditionalFormatting sqref="DN45">
    <cfRule type="expression" dxfId="16" priority="568" stopIfTrue="1">
      <formula>OR(LEFT(DN45,4)="Il m", DN45="Charges négatives!")</formula>
    </cfRule>
  </conditionalFormatting>
  <conditionalFormatting sqref="DR43:DR45">
    <cfRule type="cellIs" dxfId="15" priority="2120" operator="equal">
      <formula>"""OK"""</formula>
    </cfRule>
  </conditionalFormatting>
  <conditionalFormatting sqref="DR45">
    <cfRule type="expression" dxfId="14" priority="498" stopIfTrue="1">
      <formula>OR(LEFT(DR45,4)="Il m", DR45="Charges négatives!")</formula>
    </cfRule>
  </conditionalFormatting>
  <hyperlinks>
    <hyperlink ref="R2" location="IDENT!Q11" display="Retour au sommaire" xr:uid="{00000000-0004-0000-0800-000000000000}"/>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theme="5"/>
  </sheetPr>
  <dimension ref="A1:BA648"/>
  <sheetViews>
    <sheetView showGridLines="0" topLeftCell="O1" zoomScale="90" workbookViewId="0">
      <selection activeCell="Q8" sqref="Q8"/>
    </sheetView>
  </sheetViews>
  <sheetFormatPr baseColWidth="10" defaultColWidth="9.33203125" defaultRowHeight="13.2" outlineLevelCol="1" x14ac:dyDescent="0.25"/>
  <cols>
    <col min="1" max="1" width="2.44140625" style="43" hidden="1" customWidth="1" outlineLevel="1"/>
    <col min="2" max="2" width="16.44140625" style="43" hidden="1" customWidth="1" outlineLevel="1"/>
    <col min="3" max="4" width="8.33203125" style="494" hidden="1" customWidth="1" outlineLevel="1"/>
    <col min="5" max="5" width="9" style="494" hidden="1" customWidth="1" outlineLevel="1"/>
    <col min="6" max="12" width="9.6640625" style="494" hidden="1" customWidth="1" outlineLevel="1"/>
    <col min="13" max="14" width="12.5546875" style="494" hidden="1" customWidth="1" outlineLevel="1"/>
    <col min="15" max="15" width="2.5546875" customWidth="1" collapsed="1"/>
    <col min="16" max="16" width="2" style="43" customWidth="1" outlineLevel="1"/>
    <col min="17" max="17" width="13" style="43" customWidth="1" outlineLevel="1"/>
    <col min="18" max="18" width="5.33203125" style="43" customWidth="1"/>
    <col min="19" max="19" width="13.44140625" style="43" customWidth="1"/>
    <col min="20" max="20" width="10.33203125" style="43" customWidth="1"/>
    <col min="21" max="21" width="12.6640625" style="43" customWidth="1"/>
    <col min="22" max="22" width="39" style="43" customWidth="1"/>
    <col min="23" max="23" width="15.5546875" style="43" customWidth="1"/>
    <col min="24" max="25" width="16" style="495" customWidth="1"/>
    <col min="26" max="26" width="16" style="329" customWidth="1"/>
    <col min="27" max="28" width="16" style="495" customWidth="1"/>
    <col min="29" max="30" width="16" style="329" customWidth="1"/>
    <col min="31" max="45" width="16.33203125" style="43" customWidth="1"/>
    <col min="46" max="48" width="14.44140625" style="506" customWidth="1"/>
    <col min="49" max="49" width="16.33203125" style="506" customWidth="1"/>
    <col min="50" max="50" width="1.44140625" style="43" customWidth="1"/>
    <col min="51" max="52" width="14.44140625" style="506" customWidth="1"/>
    <col min="53" max="53" width="41.5546875" style="43" customWidth="1"/>
    <col min="54" max="16384" width="9.33203125" style="43"/>
  </cols>
  <sheetData>
    <row r="1" spans="1:53" ht="26.25" customHeight="1" thickBot="1" x14ac:dyDescent="0.3">
      <c r="B1" s="339" t="s">
        <v>2168</v>
      </c>
      <c r="C1" s="236"/>
      <c r="D1" s="236"/>
      <c r="E1" s="236"/>
      <c r="F1" s="236"/>
      <c r="G1" s="236"/>
      <c r="H1" s="332"/>
      <c r="J1" s="236"/>
      <c r="K1" s="332"/>
      <c r="R1" s="612" t="s">
        <v>2199</v>
      </c>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row>
    <row r="2" spans="1:53" x14ac:dyDescent="0.25">
      <c r="Q2" s="397"/>
      <c r="R2" s="1333" t="s">
        <v>1195</v>
      </c>
      <c r="S2" s="1333"/>
      <c r="T2" s="282"/>
      <c r="U2" s="393"/>
      <c r="X2" s="43"/>
      <c r="Y2" s="43"/>
      <c r="Z2" s="43"/>
      <c r="AA2" s="43"/>
      <c r="AB2" s="43"/>
      <c r="AC2" s="43"/>
      <c r="AD2" s="43"/>
      <c r="AT2" s="43"/>
      <c r="AU2" s="43"/>
      <c r="AV2" s="43"/>
      <c r="AW2" s="43"/>
      <c r="AY2" s="43"/>
      <c r="AZ2" s="43"/>
    </row>
    <row r="3" spans="1:53" x14ac:dyDescent="0.25">
      <c r="A3" s="43" t="s">
        <v>1025</v>
      </c>
      <c r="P3"/>
      <c r="S3"/>
      <c r="T3"/>
      <c r="U3"/>
      <c r="V3"/>
      <c r="W3"/>
      <c r="AT3"/>
      <c r="AU3"/>
      <c r="AV3"/>
      <c r="AW3"/>
    </row>
    <row r="4" spans="1:53" x14ac:dyDescent="0.25">
      <c r="P4"/>
      <c r="Q4"/>
      <c r="S4"/>
      <c r="T4"/>
      <c r="U4"/>
      <c r="V4"/>
      <c r="W4"/>
      <c r="AE4" s="329"/>
      <c r="AF4" s="329"/>
      <c r="AG4" s="329"/>
      <c r="AH4" s="329"/>
      <c r="AI4" s="329"/>
      <c r="AJ4" s="329"/>
      <c r="AK4" s="329"/>
      <c r="AL4" s="329"/>
      <c r="AM4" s="329"/>
      <c r="AN4" s="329"/>
      <c r="AT4" s="548"/>
      <c r="AU4" s="548"/>
      <c r="AV4" s="548"/>
      <c r="AW4"/>
    </row>
    <row r="5" spans="1:53" x14ac:dyDescent="0.25">
      <c r="A5" s="43" t="s">
        <v>1025</v>
      </c>
      <c r="B5" s="181" t="s">
        <v>171</v>
      </c>
      <c r="P5"/>
      <c r="Q5" s="301"/>
      <c r="R5" s="301"/>
      <c r="S5" s="301"/>
      <c r="T5" s="301"/>
      <c r="U5" s="301"/>
      <c r="V5" s="301"/>
      <c r="W5" s="301"/>
      <c r="X5" s="301"/>
      <c r="Y5" s="301"/>
      <c r="Z5" s="301"/>
      <c r="AA5" s="301"/>
      <c r="AB5" s="301"/>
      <c r="AC5" s="301"/>
      <c r="AD5" s="807" t="s">
        <v>1645</v>
      </c>
      <c r="AE5" s="15" t="s">
        <v>1841</v>
      </c>
      <c r="AF5" s="15" t="s">
        <v>1841</v>
      </c>
      <c r="AG5" s="15" t="s">
        <v>1841</v>
      </c>
      <c r="AH5" s="15" t="s">
        <v>1841</v>
      </c>
      <c r="AI5" s="15" t="s">
        <v>1841</v>
      </c>
      <c r="AJ5" s="15" t="s">
        <v>1841</v>
      </c>
      <c r="AK5" s="15" t="s">
        <v>1841</v>
      </c>
      <c r="AL5" s="15" t="s">
        <v>1841</v>
      </c>
      <c r="AM5" s="15" t="s">
        <v>1841</v>
      </c>
      <c r="AN5" s="15" t="s">
        <v>1841</v>
      </c>
      <c r="AO5" s="15" t="s">
        <v>174</v>
      </c>
      <c r="AP5" s="15" t="s">
        <v>174</v>
      </c>
      <c r="AQ5" s="15" t="s">
        <v>174</v>
      </c>
      <c r="AR5" s="15" t="s">
        <v>174</v>
      </c>
      <c r="AS5" s="15" t="s">
        <v>174</v>
      </c>
      <c r="AT5" s="1207" t="s">
        <v>1854</v>
      </c>
      <c r="AU5" s="750" t="s">
        <v>1518</v>
      </c>
      <c r="AV5" s="750" t="s">
        <v>1673</v>
      </c>
      <c r="AW5" s="807" t="s">
        <v>136</v>
      </c>
    </row>
    <row r="6" spans="1:53" ht="4.5" customHeight="1" thickBot="1" x14ac:dyDescent="0.3">
      <c r="C6" s="46"/>
      <c r="D6" s="46"/>
      <c r="E6" s="46"/>
      <c r="F6" s="46"/>
      <c r="G6" s="46"/>
      <c r="H6" s="46"/>
      <c r="I6" s="46"/>
      <c r="J6" s="46"/>
      <c r="K6" s="46"/>
      <c r="L6" s="46"/>
      <c r="M6" s="46"/>
      <c r="N6" s="46"/>
      <c r="P6" s="813"/>
      <c r="Q6" s="397"/>
      <c r="S6" s="282"/>
      <c r="T6" s="282"/>
      <c r="U6" s="393"/>
    </row>
    <row r="7" spans="1:53" ht="17.25" customHeight="1" thickBot="1" x14ac:dyDescent="0.3">
      <c r="C7" s="46"/>
      <c r="D7" s="46"/>
      <c r="E7" s="46"/>
      <c r="F7" s="46"/>
      <c r="G7" s="46"/>
      <c r="H7" s="46"/>
      <c r="I7" s="46"/>
      <c r="J7" s="46"/>
      <c r="K7" s="46"/>
      <c r="L7" s="46"/>
      <c r="M7" s="46"/>
      <c r="N7" s="46"/>
      <c r="O7" s="24"/>
      <c r="P7" s="813"/>
      <c r="Q7" s="712"/>
      <c r="S7" s="1334" t="s">
        <v>1513</v>
      </c>
      <c r="T7" s="1335"/>
      <c r="U7" s="1335"/>
      <c r="V7" s="1335"/>
      <c r="W7" s="1335"/>
      <c r="X7" s="1335"/>
      <c r="Y7" s="1335"/>
      <c r="Z7" s="1335"/>
      <c r="AA7" s="1335"/>
      <c r="AB7" s="1335"/>
      <c r="AC7" s="1335"/>
      <c r="AD7" s="304"/>
      <c r="AE7" s="304"/>
      <c r="AF7" s="304"/>
      <c r="AG7" s="304"/>
      <c r="AH7" s="304"/>
      <c r="AI7" s="304"/>
      <c r="AJ7" s="304"/>
      <c r="AK7" s="304"/>
      <c r="AL7" s="304"/>
      <c r="AM7" s="304"/>
      <c r="AN7" s="304"/>
      <c r="AO7" s="304"/>
      <c r="AP7" s="304"/>
      <c r="AQ7" s="304"/>
      <c r="AR7" s="304"/>
      <c r="AS7" s="304"/>
      <c r="AT7" s="1244"/>
      <c r="AU7" s="304"/>
      <c r="AV7" s="789"/>
      <c r="AW7" s="789"/>
    </row>
    <row r="8" spans="1:53" s="665" customFormat="1" ht="72.75" customHeight="1" thickBot="1" x14ac:dyDescent="0.3">
      <c r="C8" s="46"/>
      <c r="D8" s="46"/>
      <c r="E8" s="46"/>
      <c r="F8" s="46"/>
      <c r="G8" s="46"/>
      <c r="H8" s="46"/>
      <c r="I8" s="46"/>
      <c r="J8" s="46"/>
      <c r="K8" s="46"/>
      <c r="L8" s="46"/>
      <c r="M8" s="46"/>
      <c r="N8" s="46"/>
      <c r="O8" s="24"/>
      <c r="P8" s="43"/>
      <c r="Q8" s="1269" t="s">
        <v>2683</v>
      </c>
      <c r="S8" s="929" t="s">
        <v>18</v>
      </c>
      <c r="T8" s="1010"/>
      <c r="U8" s="933"/>
      <c r="V8" s="1123" t="s">
        <v>366</v>
      </c>
      <c r="W8" s="1336" t="s">
        <v>1045</v>
      </c>
      <c r="X8" s="668" t="s">
        <v>830</v>
      </c>
      <c r="Y8" s="642" t="s">
        <v>1844</v>
      </c>
      <c r="Z8" s="680" t="s">
        <v>1452</v>
      </c>
      <c r="AA8" s="668" t="s">
        <v>304</v>
      </c>
      <c r="AB8" s="642" t="s">
        <v>1844</v>
      </c>
      <c r="AC8" s="680" t="s">
        <v>2471</v>
      </c>
      <c r="AD8" s="1257" t="e">
        <f>#REF!</f>
        <v>#REF!</v>
      </c>
      <c r="AE8" s="801" t="s">
        <v>160</v>
      </c>
      <c r="AF8" s="527" t="s">
        <v>1840</v>
      </c>
      <c r="AG8" s="168" t="s">
        <v>332</v>
      </c>
      <c r="AH8" s="168" t="s">
        <v>2171</v>
      </c>
      <c r="AI8" s="168" t="s">
        <v>367</v>
      </c>
      <c r="AJ8" s="168" t="s">
        <v>1491</v>
      </c>
      <c r="AK8" s="168" t="s">
        <v>2172</v>
      </c>
      <c r="AL8" s="168" t="s">
        <v>1189</v>
      </c>
      <c r="AM8" s="168" t="s">
        <v>1190</v>
      </c>
      <c r="AN8" s="168" t="s">
        <v>2336</v>
      </c>
      <c r="AO8" s="601" t="s">
        <v>1345</v>
      </c>
      <c r="AP8" s="345" t="s">
        <v>1202</v>
      </c>
      <c r="AQ8" s="345" t="s">
        <v>1272</v>
      </c>
      <c r="AR8" s="1225" t="s">
        <v>90</v>
      </c>
      <c r="AS8" s="982" t="s">
        <v>899</v>
      </c>
      <c r="AT8" s="951" t="s">
        <v>1854</v>
      </c>
      <c r="AU8" s="1247" t="s">
        <v>1518</v>
      </c>
      <c r="AV8" s="1178" t="s">
        <v>1673</v>
      </c>
      <c r="AW8" s="1030" t="s">
        <v>136</v>
      </c>
      <c r="AY8" s="572" t="s">
        <v>1796</v>
      </c>
      <c r="AZ8" s="572" t="s">
        <v>1627</v>
      </c>
      <c r="BA8" s="522" t="s">
        <v>1991</v>
      </c>
    </row>
    <row r="9" spans="1:53" s="665" customFormat="1" ht="27" customHeight="1" thickBot="1" x14ac:dyDescent="0.3">
      <c r="C9" s="46"/>
      <c r="D9" s="46"/>
      <c r="E9" s="46"/>
      <c r="F9" s="46"/>
      <c r="G9" s="46"/>
      <c r="H9" s="46"/>
      <c r="I9" s="46"/>
      <c r="J9" s="46"/>
      <c r="K9" s="46"/>
      <c r="L9" s="46"/>
      <c r="M9" s="46"/>
      <c r="N9" s="46"/>
      <c r="O9" s="24"/>
      <c r="P9" s="813"/>
      <c r="Q9" s="43"/>
      <c r="S9" s="1210"/>
      <c r="T9" s="949"/>
      <c r="U9" s="922"/>
      <c r="V9" s="1151"/>
      <c r="W9" s="1337"/>
      <c r="X9" s="749" t="s">
        <v>1622</v>
      </c>
      <c r="Y9" s="837" t="s">
        <v>481</v>
      </c>
      <c r="Z9" s="767" t="s">
        <v>843</v>
      </c>
      <c r="AA9" s="749" t="s">
        <v>1312</v>
      </c>
      <c r="AB9" s="837" t="s">
        <v>314</v>
      </c>
      <c r="AC9" s="767" t="s">
        <v>482</v>
      </c>
      <c r="AD9" s="1226" t="s">
        <v>1645</v>
      </c>
      <c r="AE9" s="1154" t="s">
        <v>1989</v>
      </c>
      <c r="AF9" s="1134" t="s">
        <v>21</v>
      </c>
      <c r="AG9" s="448" t="s">
        <v>672</v>
      </c>
      <c r="AH9" s="448" t="s">
        <v>2166</v>
      </c>
      <c r="AI9" s="399" t="s">
        <v>891</v>
      </c>
      <c r="AJ9" s="448" t="s">
        <v>175</v>
      </c>
      <c r="AK9" s="448" t="s">
        <v>1497</v>
      </c>
      <c r="AL9" s="448" t="s">
        <v>2164</v>
      </c>
      <c r="AM9" s="448" t="s">
        <v>352</v>
      </c>
      <c r="AN9" s="448" t="s">
        <v>1664</v>
      </c>
      <c r="AO9" s="653" t="s">
        <v>2197</v>
      </c>
      <c r="AP9" s="653" t="s">
        <v>195</v>
      </c>
      <c r="AQ9" s="653" t="s">
        <v>898</v>
      </c>
      <c r="AR9" s="1037" t="s">
        <v>1680</v>
      </c>
      <c r="AS9" s="1053" t="s">
        <v>2364</v>
      </c>
      <c r="AT9" s="1076" t="e">
        <f>#REF!</f>
        <v>#REF!</v>
      </c>
      <c r="AU9" s="936" t="e">
        <f>#REF!</f>
        <v>#REF!</v>
      </c>
      <c r="AV9" s="1174" t="e">
        <f>#REF!</f>
        <v>#REF!</v>
      </c>
      <c r="AW9" s="1047" t="e">
        <f>#REF!</f>
        <v>#REF!</v>
      </c>
      <c r="AY9" s="377"/>
      <c r="AZ9" s="377"/>
      <c r="BA9" s="616"/>
    </row>
    <row r="10" spans="1:53" s="172" customFormat="1" ht="20.100000000000001" customHeight="1" x14ac:dyDescent="0.25">
      <c r="C10" s="46">
        <v>0</v>
      </c>
      <c r="D10" s="46"/>
      <c r="E10" s="46"/>
      <c r="F10" s="46"/>
      <c r="G10" s="46"/>
      <c r="H10" s="46"/>
      <c r="I10" s="46"/>
      <c r="J10" s="46"/>
      <c r="K10" s="46"/>
      <c r="L10" s="46"/>
      <c r="M10" s="46"/>
      <c r="N10" s="46"/>
      <c r="O10" s="24"/>
      <c r="P10" s="813"/>
      <c r="Q10" s="294">
        <f>T10</f>
        <v>93611</v>
      </c>
      <c r="R10" s="1343" t="s">
        <v>331</v>
      </c>
      <c r="S10" s="1340" t="s">
        <v>1000</v>
      </c>
      <c r="T10" s="1338">
        <v>93611</v>
      </c>
      <c r="U10" s="209" t="s">
        <v>878</v>
      </c>
      <c r="V10" s="225" t="s">
        <v>351</v>
      </c>
      <c r="W10" s="226" t="str">
        <f>$Q10&amp;"_"&amp;$U10</f>
        <v>93611_PS</v>
      </c>
      <c r="X10" s="211"/>
      <c r="Y10" s="118">
        <f t="shared" ref="Y10:Y97" si="0">SUM(AD10:AX10)</f>
        <v>0</v>
      </c>
      <c r="Z10" s="199"/>
      <c r="AA10" s="212" t="e">
        <f>+INDEX(#REF!,MATCH(CONCATENATE("NET_"&amp;'5-C_Ind'!U10&amp;"_REMU"),#REF!,0),(MATCH('5-C_Ind'!Q10,#REF!,0)))+INDEX(#REF!,MATCH(CONCATENATE("NET_"&amp;'5-C_Ind'!U10&amp;"_EXT"),#REF!,0),(MATCH('5-C_Ind'!Q10,#REF!,0)))</f>
        <v>#REF!</v>
      </c>
      <c r="AB10" s="186">
        <f t="shared" ref="AB10:AB16" si="1">SUM(AD10:AX10)</f>
        <v>0</v>
      </c>
      <c r="AC10" s="210" t="e">
        <f t="shared" ref="AC10:AC16" si="2">AA10-AB10</f>
        <v>#REF!</v>
      </c>
      <c r="AD10" s="173"/>
      <c r="AE10" s="173"/>
      <c r="AF10" s="18"/>
      <c r="AG10" s="18"/>
      <c r="AH10" s="18"/>
      <c r="AI10" s="18"/>
      <c r="AJ10" s="18"/>
      <c r="AK10" s="18"/>
      <c r="AL10" s="18"/>
      <c r="AM10" s="18"/>
      <c r="AN10" s="18"/>
      <c r="AO10" s="18"/>
      <c r="AP10" s="18"/>
      <c r="AQ10" s="18"/>
      <c r="AR10" s="18"/>
      <c r="AS10" s="208"/>
      <c r="AT10" s="202"/>
      <c r="AU10" s="201"/>
      <c r="AV10" s="205"/>
      <c r="AW10" s="204"/>
      <c r="AY10" s="158"/>
      <c r="AZ10" s="400" t="e">
        <f t="shared" ref="AZ10:AZ264" si="3">IF(AC10&lt;-10,"! solde négatif !","OK")</f>
        <v>#REF!</v>
      </c>
      <c r="BA10" s="468"/>
    </row>
    <row r="11" spans="1:53" s="172" customFormat="1" ht="20.100000000000001" customHeight="1" x14ac:dyDescent="0.25">
      <c r="C11" s="46">
        <v>0</v>
      </c>
      <c r="D11" s="46"/>
      <c r="E11" s="46"/>
      <c r="F11" s="46"/>
      <c r="G11" s="46"/>
      <c r="H11" s="46"/>
      <c r="I11" s="46"/>
      <c r="J11" s="46"/>
      <c r="K11" s="46"/>
      <c r="L11" s="46"/>
      <c r="M11" s="46"/>
      <c r="N11" s="46"/>
      <c r="O11" s="24"/>
      <c r="P11" s="813"/>
      <c r="Q11" s="294">
        <f>T10</f>
        <v>93611</v>
      </c>
      <c r="R11" s="1344"/>
      <c r="S11" s="1341"/>
      <c r="T11" s="1339"/>
      <c r="U11" s="1184" t="s">
        <v>818</v>
      </c>
      <c r="V11" s="228" t="s">
        <v>643</v>
      </c>
      <c r="W11" s="220" t="str">
        <f>$Q11&amp;"_"&amp;$U11</f>
        <v>93611_SF</v>
      </c>
      <c r="X11" s="101"/>
      <c r="Y11" s="118">
        <f t="shared" si="0"/>
        <v>0</v>
      </c>
      <c r="Z11" s="103"/>
      <c r="AA11" s="99" t="e">
        <f>+INDEX(#REF!,MATCH(CONCATENATE("NET_"&amp;'5-C_Ind'!U11&amp;"_REMU"),#REF!,0),(MATCH('5-C_Ind'!Q11,#REF!,0)))+INDEX(#REF!,MATCH(CONCATENATE("NET_"&amp;'5-C_Ind'!U11&amp;"_EXT"),#REF!,0),(MATCH('5-C_Ind'!Q11,#REF!,0)))</f>
        <v>#REF!</v>
      </c>
      <c r="AB11" s="229">
        <f t="shared" si="1"/>
        <v>0</v>
      </c>
      <c r="AC11" s="165" t="e">
        <f t="shared" si="2"/>
        <v>#REF!</v>
      </c>
      <c r="AD11" s="187"/>
      <c r="AE11" s="187"/>
      <c r="AF11" s="19"/>
      <c r="AG11" s="19"/>
      <c r="AH11" s="19"/>
      <c r="AI11" s="19"/>
      <c r="AJ11" s="19"/>
      <c r="AK11" s="19"/>
      <c r="AL11" s="19"/>
      <c r="AM11" s="19"/>
      <c r="AN11" s="19"/>
      <c r="AO11" s="19"/>
      <c r="AP11" s="19"/>
      <c r="AQ11" s="19"/>
      <c r="AR11" s="19"/>
      <c r="AS11" s="231"/>
      <c r="AT11" s="224"/>
      <c r="AU11" s="227"/>
      <c r="AV11" s="223"/>
      <c r="AW11" s="222"/>
      <c r="AY11" s="158"/>
      <c r="AZ11" s="400" t="e">
        <f t="shared" si="3"/>
        <v>#REF!</v>
      </c>
      <c r="BA11" s="442"/>
    </row>
    <row r="12" spans="1:53" s="172" customFormat="1" ht="20.100000000000001" customHeight="1" x14ac:dyDescent="0.25">
      <c r="C12" s="46">
        <v>0</v>
      </c>
      <c r="D12" s="46"/>
      <c r="E12" s="46"/>
      <c r="F12" s="46"/>
      <c r="G12" s="46"/>
      <c r="H12" s="46"/>
      <c r="I12" s="46"/>
      <c r="J12" s="46"/>
      <c r="K12" s="46"/>
      <c r="L12" s="46"/>
      <c r="M12" s="46"/>
      <c r="N12" s="46"/>
      <c r="O12" s="24"/>
      <c r="P12" s="813"/>
      <c r="Q12" s="294">
        <f>T10</f>
        <v>93611</v>
      </c>
      <c r="R12" s="1344"/>
      <c r="S12" s="1341"/>
      <c r="T12" s="1339"/>
      <c r="U12" s="195" t="s">
        <v>1813</v>
      </c>
      <c r="V12" s="221" t="s">
        <v>884</v>
      </c>
      <c r="W12" s="230" t="str">
        <f>$Q12&amp;"_"&amp;$U12</f>
        <v>93611_PA</v>
      </c>
      <c r="X12" s="101"/>
      <c r="Y12" s="118">
        <f t="shared" si="0"/>
        <v>0</v>
      </c>
      <c r="Z12" s="103"/>
      <c r="AA12" s="99" t="e">
        <f>+INDEX(#REF!,MATCH(CONCATENATE("NET_"&amp;'5-C_Ind'!U12&amp;"_REMU"),#REF!,0),(MATCH('5-C_Ind'!Q12,#REF!,0)))+INDEX(#REF!,MATCH(CONCATENATE("NET_"&amp;'5-C_Ind'!U12&amp;"_EXT"),#REF!,0),(MATCH('5-C_Ind'!Q12,#REF!,0)))</f>
        <v>#REF!</v>
      </c>
      <c r="AB12" s="118">
        <f t="shared" si="1"/>
        <v>0</v>
      </c>
      <c r="AC12" s="104" t="e">
        <f t="shared" si="2"/>
        <v>#REF!</v>
      </c>
      <c r="AD12" s="75"/>
      <c r="AE12" s="75"/>
      <c r="AF12" s="13"/>
      <c r="AG12" s="13"/>
      <c r="AH12" s="13"/>
      <c r="AI12" s="13"/>
      <c r="AJ12" s="13"/>
      <c r="AK12" s="13"/>
      <c r="AL12" s="13"/>
      <c r="AM12" s="13"/>
      <c r="AN12" s="13"/>
      <c r="AO12" s="13"/>
      <c r="AP12" s="13"/>
      <c r="AQ12" s="13"/>
      <c r="AR12" s="13"/>
      <c r="AS12" s="155"/>
      <c r="AT12" s="128"/>
      <c r="AU12" s="154"/>
      <c r="AV12" s="141"/>
      <c r="AW12" s="150"/>
      <c r="AY12" s="158"/>
      <c r="AZ12" s="400" t="e">
        <f t="shared" si="3"/>
        <v>#REF!</v>
      </c>
      <c r="BA12" s="442"/>
    </row>
    <row r="13" spans="1:53" s="172" customFormat="1" ht="20.100000000000001" customHeight="1" x14ac:dyDescent="0.25">
      <c r="C13" s="46">
        <v>0</v>
      </c>
      <c r="D13" s="46"/>
      <c r="E13" s="46"/>
      <c r="F13" s="46"/>
      <c r="G13" s="46"/>
      <c r="H13" s="46"/>
      <c r="I13" s="46"/>
      <c r="J13" s="46"/>
      <c r="K13" s="46"/>
      <c r="L13" s="46"/>
      <c r="M13" s="46"/>
      <c r="N13" s="46"/>
      <c r="O13" s="24"/>
      <c r="P13" s="813"/>
      <c r="Q13" s="294">
        <f>T10</f>
        <v>93611</v>
      </c>
      <c r="R13" s="1344"/>
      <c r="S13" s="1341"/>
      <c r="T13" s="1339"/>
      <c r="U13" s="195" t="s">
        <v>2003</v>
      </c>
      <c r="V13" s="221" t="s">
        <v>1335</v>
      </c>
      <c r="W13" s="230" t="str">
        <f>$Q13&amp;"_"&amp;$U13</f>
        <v>93611_PM</v>
      </c>
      <c r="X13" s="101"/>
      <c r="Y13" s="118">
        <f t="shared" si="0"/>
        <v>0</v>
      </c>
      <c r="Z13" s="103"/>
      <c r="AA13" s="99" t="e">
        <f>+INDEX(#REF!,MATCH(CONCATENATE("NET_"&amp;'5-C_Ind'!U13&amp;"_REMU"),#REF!,0),(MATCH('5-C_Ind'!Q13,#REF!,0)))+INDEX(#REF!,MATCH(CONCATENATE("NET_"&amp;'5-C_Ind'!U13&amp;"_EXT"),#REF!,0),(MATCH('5-C_Ind'!Q13,#REF!,0)))+INDEX(#REF!,MATCH(CONCATENATE("NET_"&amp;"PI_REMU"),#REF!,0),(MATCH('5-C_Ind'!Q13,#REF!,0)))</f>
        <v>#REF!</v>
      </c>
      <c r="AB13" s="118">
        <f t="shared" si="1"/>
        <v>0</v>
      </c>
      <c r="AC13" s="104" t="e">
        <f t="shared" si="2"/>
        <v>#REF!</v>
      </c>
      <c r="AD13" s="75"/>
      <c r="AE13" s="75"/>
      <c r="AF13" s="13"/>
      <c r="AG13" s="13"/>
      <c r="AH13" s="13"/>
      <c r="AI13" s="13"/>
      <c r="AJ13" s="13"/>
      <c r="AK13" s="13"/>
      <c r="AL13" s="13"/>
      <c r="AM13" s="13"/>
      <c r="AN13" s="13"/>
      <c r="AO13" s="13"/>
      <c r="AP13" s="13"/>
      <c r="AQ13" s="13"/>
      <c r="AR13" s="13"/>
      <c r="AS13" s="155"/>
      <c r="AT13" s="128"/>
      <c r="AU13" s="154"/>
      <c r="AV13" s="141"/>
      <c r="AW13" s="150"/>
      <c r="AY13" s="158"/>
      <c r="AZ13" s="400" t="e">
        <f t="shared" si="3"/>
        <v>#REF!</v>
      </c>
      <c r="BA13" s="442"/>
    </row>
    <row r="14" spans="1:53" s="172" customFormat="1" ht="20.399999999999999" x14ac:dyDescent="0.25">
      <c r="C14" s="46">
        <v>0</v>
      </c>
      <c r="D14" s="46"/>
      <c r="E14" s="46"/>
      <c r="F14" s="46"/>
      <c r="G14" s="46"/>
      <c r="H14" s="46"/>
      <c r="I14" s="46"/>
      <c r="J14" s="46"/>
      <c r="K14" s="46"/>
      <c r="L14" s="46"/>
      <c r="M14" s="46"/>
      <c r="N14" s="46"/>
      <c r="O14" s="24"/>
      <c r="P14" s="813"/>
      <c r="Q14" s="294">
        <f>T10</f>
        <v>93611</v>
      </c>
      <c r="R14" s="1344"/>
      <c r="S14" s="1341"/>
      <c r="T14" s="1339"/>
      <c r="U14" s="195" t="s">
        <v>1351</v>
      </c>
      <c r="V14" s="197" t="s">
        <v>328</v>
      </c>
      <c r="W14" s="145" t="str">
        <f>$Q14&amp;"_"&amp;$U14</f>
        <v>93611_PDS</v>
      </c>
      <c r="X14" s="101"/>
      <c r="Y14" s="118">
        <f t="shared" si="0"/>
        <v>0</v>
      </c>
      <c r="Z14" s="103"/>
      <c r="AA14" s="99" t="e">
        <f>+INDEX(#REF!,MATCH(CONCATENATE("NET_"&amp;'5-C_Ind'!U14),#REF!,0),(MATCH('5-C_Ind'!Q14,#REF!,0)))</f>
        <v>#REF!</v>
      </c>
      <c r="AB14" s="118">
        <f t="shared" si="1"/>
        <v>0</v>
      </c>
      <c r="AC14" s="104" t="e">
        <f t="shared" si="2"/>
        <v>#REF!</v>
      </c>
      <c r="AD14" s="75"/>
      <c r="AE14" s="75"/>
      <c r="AF14" s="13"/>
      <c r="AG14" s="13"/>
      <c r="AH14" s="13"/>
      <c r="AI14" s="13"/>
      <c r="AJ14" s="13"/>
      <c r="AK14" s="13"/>
      <c r="AL14" s="13"/>
      <c r="AM14" s="13"/>
      <c r="AN14" s="13"/>
      <c r="AO14" s="13"/>
      <c r="AP14" s="13"/>
      <c r="AQ14" s="13"/>
      <c r="AR14" s="13"/>
      <c r="AS14" s="155"/>
      <c r="AT14" s="128"/>
      <c r="AU14" s="154"/>
      <c r="AV14" s="141"/>
      <c r="AW14" s="150"/>
      <c r="AY14" s="158"/>
      <c r="AZ14" s="400" t="e">
        <f t="shared" si="3"/>
        <v>#REF!</v>
      </c>
      <c r="BA14" s="442"/>
    </row>
    <row r="15" spans="1:53" s="172" customFormat="1" ht="20.100000000000001" customHeight="1" x14ac:dyDescent="0.25">
      <c r="C15" s="46">
        <v>0</v>
      </c>
      <c r="D15" s="46"/>
      <c r="E15" s="46">
        <v>0</v>
      </c>
      <c r="F15" s="46"/>
      <c r="G15" s="46"/>
      <c r="H15" s="46"/>
      <c r="I15" s="46"/>
      <c r="J15" s="46"/>
      <c r="K15" s="46"/>
      <c r="L15" s="46"/>
      <c r="M15" s="46">
        <v>0</v>
      </c>
      <c r="N15" s="46"/>
      <c r="O15" s="24"/>
      <c r="P15" s="813"/>
      <c r="Q15" s="294">
        <f>T10</f>
        <v>93611</v>
      </c>
      <c r="R15" s="1344"/>
      <c r="S15" s="1341"/>
      <c r="T15" s="1339"/>
      <c r="U15" s="195" t="s">
        <v>679</v>
      </c>
      <c r="V15" s="197" t="s">
        <v>22</v>
      </c>
      <c r="W15" s="145" t="str">
        <f>$Q15&amp;"_"&amp;$U15</f>
        <v>93611_PARTICIP</v>
      </c>
      <c r="X15" s="101"/>
      <c r="Y15" s="118">
        <f t="shared" si="0"/>
        <v>0</v>
      </c>
      <c r="Z15" s="103"/>
      <c r="AA15" s="99" t="e">
        <f>+INDEX(#REF!,MATCH(CONCATENATE("NET_"&amp;'5-C_Ind'!U15),#REF!,0),(MATCH('5-C_Ind'!Q15,#REF!,0)))</f>
        <v>#REF!</v>
      </c>
      <c r="AB15" s="118">
        <f t="shared" si="1"/>
        <v>0</v>
      </c>
      <c r="AC15" s="104" t="e">
        <f t="shared" si="2"/>
        <v>#REF!</v>
      </c>
      <c r="AD15" s="75"/>
      <c r="AE15" s="75"/>
      <c r="AF15" s="13"/>
      <c r="AG15" s="13"/>
      <c r="AH15" s="13"/>
      <c r="AI15" s="13"/>
      <c r="AJ15" s="13"/>
      <c r="AK15" s="13"/>
      <c r="AL15" s="13"/>
      <c r="AM15" s="13"/>
      <c r="AN15" s="13"/>
      <c r="AO15" s="13"/>
      <c r="AP15" s="13"/>
      <c r="AQ15" s="13"/>
      <c r="AR15" s="13"/>
      <c r="AS15" s="155"/>
      <c r="AT15" s="128"/>
      <c r="AU15" s="154"/>
      <c r="AV15" s="141"/>
      <c r="AW15" s="150"/>
      <c r="AY15" s="158"/>
      <c r="AZ15" s="400" t="e">
        <f t="shared" si="3"/>
        <v>#REF!</v>
      </c>
      <c r="BA15" s="442"/>
    </row>
    <row r="16" spans="1:53" s="172" customFormat="1" ht="20.100000000000001" customHeight="1" x14ac:dyDescent="0.25">
      <c r="C16" s="46">
        <v>0</v>
      </c>
      <c r="D16" s="46"/>
      <c r="E16" s="46"/>
      <c r="F16" s="46"/>
      <c r="G16" s="46"/>
      <c r="H16" s="46"/>
      <c r="I16" s="46"/>
      <c r="J16" s="46"/>
      <c r="K16" s="46"/>
      <c r="L16" s="46"/>
      <c r="M16" s="46"/>
      <c r="N16" s="46"/>
      <c r="O16" s="24"/>
      <c r="P16" s="813"/>
      <c r="Q16" s="294">
        <f>T10</f>
        <v>93611</v>
      </c>
      <c r="R16" s="1344"/>
      <c r="S16" s="1341"/>
      <c r="T16" s="1339"/>
      <c r="U16" s="195" t="s">
        <v>1044</v>
      </c>
      <c r="V16" s="197" t="s">
        <v>1338</v>
      </c>
      <c r="W16" s="145" t="str">
        <f>$Q16&amp;"_"&amp;$U16</f>
        <v>93611_AUTRESDEP</v>
      </c>
      <c r="X16" s="101"/>
      <c r="Y16" s="118">
        <f t="shared" si="0"/>
        <v>0</v>
      </c>
      <c r="Z16" s="103"/>
      <c r="AA16" s="99" t="e">
        <f>+INDEX(#REF!,MATCH(CONCATENATE("NET_"&amp;'5-C_Ind'!U16),#REF!,0),(MATCH('5-C_Ind'!Q16,#REF!,0)))</f>
        <v>#REF!</v>
      </c>
      <c r="AB16" s="118">
        <f t="shared" si="1"/>
        <v>0</v>
      </c>
      <c r="AC16" s="104" t="e">
        <f t="shared" si="2"/>
        <v>#REF!</v>
      </c>
      <c r="AD16" s="75"/>
      <c r="AE16" s="75"/>
      <c r="AF16" s="13"/>
      <c r="AG16" s="13"/>
      <c r="AH16" s="13"/>
      <c r="AI16" s="13"/>
      <c r="AJ16" s="13"/>
      <c r="AK16" s="13"/>
      <c r="AL16" s="13"/>
      <c r="AM16" s="13"/>
      <c r="AN16" s="13"/>
      <c r="AO16" s="13"/>
      <c r="AP16" s="13"/>
      <c r="AQ16" s="13"/>
      <c r="AR16" s="13"/>
      <c r="AS16" s="155"/>
      <c r="AT16" s="128"/>
      <c r="AU16" s="154"/>
      <c r="AV16" s="141"/>
      <c r="AW16" s="150"/>
      <c r="AY16" s="158"/>
      <c r="AZ16" s="400" t="e">
        <f t="shared" si="3"/>
        <v>#REF!</v>
      </c>
      <c r="BA16" s="442"/>
    </row>
    <row r="17" spans="3:53" s="172" customFormat="1" ht="20.100000000000001" customHeight="1" x14ac:dyDescent="0.25">
      <c r="C17" s="46"/>
      <c r="D17" s="46">
        <v>0</v>
      </c>
      <c r="E17" s="46">
        <v>0</v>
      </c>
      <c r="F17" s="46"/>
      <c r="G17" s="46"/>
      <c r="H17" s="46"/>
      <c r="I17" s="46"/>
      <c r="J17" s="46"/>
      <c r="K17" s="46"/>
      <c r="L17" s="46"/>
      <c r="M17" s="46"/>
      <c r="N17" s="46"/>
      <c r="O17" s="24"/>
      <c r="P17" s="813"/>
      <c r="Q17" s="294">
        <f>T10</f>
        <v>93611</v>
      </c>
      <c r="R17" s="1344"/>
      <c r="S17" s="1341"/>
      <c r="T17" s="424">
        <v>93611</v>
      </c>
      <c r="U17" s="195" t="s">
        <v>2294</v>
      </c>
      <c r="V17" s="197" t="s">
        <v>461</v>
      </c>
      <c r="W17" s="145" t="str">
        <f>$Q17&amp;"_"&amp;$U17</f>
        <v>93611_CI</v>
      </c>
      <c r="X17" s="99"/>
      <c r="Y17" s="118"/>
      <c r="Z17" s="104"/>
      <c r="AA17" s="101"/>
      <c r="AB17" s="6"/>
      <c r="AC17" s="103"/>
      <c r="AD17" s="75"/>
      <c r="AE17" s="75"/>
      <c r="AF17" s="13"/>
      <c r="AG17" s="13"/>
      <c r="AH17" s="13"/>
      <c r="AI17" s="13"/>
      <c r="AJ17" s="13"/>
      <c r="AK17" s="13"/>
      <c r="AL17" s="13"/>
      <c r="AM17" s="13"/>
      <c r="AN17" s="13"/>
      <c r="AO17" s="13"/>
      <c r="AP17" s="13"/>
      <c r="AQ17" s="13"/>
      <c r="AR17" s="13"/>
      <c r="AS17" s="155"/>
      <c r="AT17" s="128"/>
      <c r="AU17" s="154"/>
      <c r="AV17" s="141"/>
      <c r="AW17" s="150"/>
      <c r="AY17" s="159" t="str">
        <f t="shared" ref="AY17:AY18" si="4">IF(Z17&lt;-10,"! solde négatif !","OK")</f>
        <v>OK</v>
      </c>
      <c r="AZ17" s="400" t="str">
        <f t="shared" si="3"/>
        <v>OK</v>
      </c>
      <c r="BA17" s="442"/>
    </row>
    <row r="18" spans="3:53" s="172" customFormat="1" ht="20.100000000000001" customHeight="1" thickBot="1" x14ac:dyDescent="0.3">
      <c r="C18" s="46">
        <v>0</v>
      </c>
      <c r="D18" s="46"/>
      <c r="E18" s="46"/>
      <c r="F18" s="46"/>
      <c r="G18" s="46"/>
      <c r="H18" s="46"/>
      <c r="I18" s="46"/>
      <c r="J18" s="46"/>
      <c r="K18" s="46"/>
      <c r="L18" s="46"/>
      <c r="M18" s="46"/>
      <c r="N18" s="46"/>
      <c r="O18" s="24"/>
      <c r="P18" s="813"/>
      <c r="Q18" s="294">
        <f>T10</f>
        <v>93611</v>
      </c>
      <c r="R18" s="1344"/>
      <c r="S18" s="1342"/>
      <c r="T18" s="403"/>
      <c r="U18" s="198" t="s">
        <v>1163</v>
      </c>
      <c r="V18" s="200" t="s">
        <v>2311</v>
      </c>
      <c r="W18" s="203"/>
      <c r="X18" s="111"/>
      <c r="Y18" s="113"/>
      <c r="Z18" s="116"/>
      <c r="AA18" s="111" t="e">
        <f>SUM(AA10:AA16)</f>
        <v>#REF!</v>
      </c>
      <c r="AB18" s="113">
        <f t="shared" ref="AB18:AB25" si="5">SUM(AD18:AX18)</f>
        <v>0</v>
      </c>
      <c r="AC18" s="116" t="e">
        <f t="shared" ref="AC18:AC25" si="6">AA18-AB18</f>
        <v>#REF!</v>
      </c>
      <c r="AD18" s="112">
        <f t="shared" ref="AD18:AW18" si="7">SUM(AD10:AD16)</f>
        <v>0</v>
      </c>
      <c r="AE18" s="112">
        <f t="shared" si="7"/>
        <v>0</v>
      </c>
      <c r="AF18" s="17">
        <f t="shared" si="7"/>
        <v>0</v>
      </c>
      <c r="AG18" s="17">
        <f t="shared" si="7"/>
        <v>0</v>
      </c>
      <c r="AH18" s="17">
        <f t="shared" si="7"/>
        <v>0</v>
      </c>
      <c r="AI18" s="17">
        <f t="shared" si="7"/>
        <v>0</v>
      </c>
      <c r="AJ18" s="17">
        <f t="shared" si="7"/>
        <v>0</v>
      </c>
      <c r="AK18" s="17">
        <f t="shared" si="7"/>
        <v>0</v>
      </c>
      <c r="AL18" s="17">
        <f t="shared" si="7"/>
        <v>0</v>
      </c>
      <c r="AM18" s="17">
        <f t="shared" si="7"/>
        <v>0</v>
      </c>
      <c r="AN18" s="17">
        <f t="shared" si="7"/>
        <v>0</v>
      </c>
      <c r="AO18" s="17">
        <f t="shared" si="7"/>
        <v>0</v>
      </c>
      <c r="AP18" s="17">
        <f t="shared" si="7"/>
        <v>0</v>
      </c>
      <c r="AQ18" s="17">
        <f t="shared" si="7"/>
        <v>0</v>
      </c>
      <c r="AR18" s="17">
        <f t="shared" si="7"/>
        <v>0</v>
      </c>
      <c r="AS18" s="207">
        <f t="shared" si="7"/>
        <v>0</v>
      </c>
      <c r="AT18" s="219">
        <f t="shared" si="7"/>
        <v>0</v>
      </c>
      <c r="AU18" s="216">
        <f t="shared" si="7"/>
        <v>0</v>
      </c>
      <c r="AV18" s="114">
        <f t="shared" si="7"/>
        <v>0</v>
      </c>
      <c r="AW18" s="114">
        <f t="shared" si="7"/>
        <v>0</v>
      </c>
      <c r="AY18" s="159" t="str">
        <f t="shared" si="4"/>
        <v>OK</v>
      </c>
      <c r="AZ18" s="400" t="e">
        <f t="shared" si="3"/>
        <v>#REF!</v>
      </c>
      <c r="BA18" s="442"/>
    </row>
    <row r="19" spans="3:53" s="172" customFormat="1" ht="20.100000000000001" customHeight="1" x14ac:dyDescent="0.25">
      <c r="C19" s="46">
        <v>0</v>
      </c>
      <c r="D19" s="46"/>
      <c r="E19" s="46"/>
      <c r="F19" s="46"/>
      <c r="G19" s="46"/>
      <c r="H19" s="46"/>
      <c r="I19" s="46"/>
      <c r="J19" s="46"/>
      <c r="K19" s="46"/>
      <c r="L19" s="46"/>
      <c r="M19" s="46"/>
      <c r="N19" s="46"/>
      <c r="O19" s="24"/>
      <c r="P19" s="813"/>
      <c r="Q19" s="294">
        <f>T19</f>
        <v>93612</v>
      </c>
      <c r="R19" s="1344"/>
      <c r="S19" s="1340" t="s">
        <v>991</v>
      </c>
      <c r="T19" s="1338">
        <v>93612</v>
      </c>
      <c r="U19" s="209" t="s">
        <v>878</v>
      </c>
      <c r="V19" s="225" t="s">
        <v>351</v>
      </c>
      <c r="W19" s="226" t="str">
        <f>$Q19&amp;"_"&amp;$U19</f>
        <v>93612_PS</v>
      </c>
      <c r="X19" s="211"/>
      <c r="Y19" s="118"/>
      <c r="Z19" s="199"/>
      <c r="AA19" s="212" t="e">
        <f>+INDEX(#REF!,MATCH(CONCATENATE("NET_"&amp;'5-C_Ind'!U19&amp;"_REMU"),#REF!,0),(MATCH('5-C_Ind'!Q19,#REF!,0)))+INDEX(#REF!,MATCH(CONCATENATE("NET_"&amp;'5-C_Ind'!U19&amp;"_EXT"),#REF!,0),(MATCH('5-C_Ind'!Q19,#REF!,0)))</f>
        <v>#REF!</v>
      </c>
      <c r="AB19" s="186">
        <f t="shared" si="5"/>
        <v>0</v>
      </c>
      <c r="AC19" s="210" t="e">
        <f t="shared" si="6"/>
        <v>#REF!</v>
      </c>
      <c r="AD19" s="173"/>
      <c r="AE19" s="173"/>
      <c r="AF19" s="18"/>
      <c r="AG19" s="18"/>
      <c r="AH19" s="18"/>
      <c r="AI19" s="18"/>
      <c r="AJ19" s="18"/>
      <c r="AK19" s="18"/>
      <c r="AL19" s="18"/>
      <c r="AM19" s="18"/>
      <c r="AN19" s="18"/>
      <c r="AO19" s="18"/>
      <c r="AP19" s="18"/>
      <c r="AQ19" s="18"/>
      <c r="AR19" s="18"/>
      <c r="AS19" s="208"/>
      <c r="AT19" s="202"/>
      <c r="AU19" s="201"/>
      <c r="AV19" s="205"/>
      <c r="AW19" s="204"/>
      <c r="AY19" s="158"/>
      <c r="AZ19" s="400" t="e">
        <f t="shared" si="3"/>
        <v>#REF!</v>
      </c>
      <c r="BA19" s="468"/>
    </row>
    <row r="20" spans="3:53" s="172" customFormat="1" ht="20.100000000000001" customHeight="1" x14ac:dyDescent="0.25">
      <c r="C20" s="46">
        <v>0</v>
      </c>
      <c r="D20" s="46"/>
      <c r="E20" s="46"/>
      <c r="F20" s="46"/>
      <c r="G20" s="46"/>
      <c r="H20" s="46"/>
      <c r="I20" s="46"/>
      <c r="J20" s="46"/>
      <c r="K20" s="46"/>
      <c r="L20" s="46"/>
      <c r="M20" s="46"/>
      <c r="N20" s="46"/>
      <c r="O20" s="24"/>
      <c r="P20" s="813"/>
      <c r="Q20" s="294">
        <f>T19</f>
        <v>93612</v>
      </c>
      <c r="R20" s="1344"/>
      <c r="S20" s="1341"/>
      <c r="T20" s="1339"/>
      <c r="U20" s="195" t="s">
        <v>818</v>
      </c>
      <c r="V20" s="228" t="s">
        <v>643</v>
      </c>
      <c r="W20" s="220" t="str">
        <f>$Q20&amp;"_"&amp;$U20</f>
        <v>93612_SF</v>
      </c>
      <c r="X20" s="101"/>
      <c r="Y20" s="118"/>
      <c r="Z20" s="103"/>
      <c r="AA20" s="99" t="e">
        <f>+INDEX(#REF!,MATCH(CONCATENATE("NET_"&amp;'5-C_Ind'!U20&amp;"_REMU"),#REF!,0),(MATCH('5-C_Ind'!Q20,#REF!,0)))+INDEX(#REF!,MATCH(CONCATENATE("NET_"&amp;'5-C_Ind'!U20&amp;"_EXT"),#REF!,0),(MATCH('5-C_Ind'!Q20,#REF!,0)))</f>
        <v>#REF!</v>
      </c>
      <c r="AB20" s="229">
        <f t="shared" si="5"/>
        <v>0</v>
      </c>
      <c r="AC20" s="165" t="e">
        <f t="shared" si="6"/>
        <v>#REF!</v>
      </c>
      <c r="AD20" s="187"/>
      <c r="AE20" s="187"/>
      <c r="AF20" s="19"/>
      <c r="AG20" s="19"/>
      <c r="AH20" s="19"/>
      <c r="AI20" s="19"/>
      <c r="AJ20" s="19"/>
      <c r="AK20" s="19"/>
      <c r="AL20" s="19"/>
      <c r="AM20" s="19"/>
      <c r="AN20" s="19"/>
      <c r="AO20" s="19"/>
      <c r="AP20" s="19"/>
      <c r="AQ20" s="19"/>
      <c r="AR20" s="19"/>
      <c r="AS20" s="231"/>
      <c r="AT20" s="224"/>
      <c r="AU20" s="227"/>
      <c r="AV20" s="223"/>
      <c r="AW20" s="222"/>
      <c r="AY20" s="158"/>
      <c r="AZ20" s="400" t="e">
        <f t="shared" si="3"/>
        <v>#REF!</v>
      </c>
      <c r="BA20" s="442"/>
    </row>
    <row r="21" spans="3:53" s="172" customFormat="1" ht="20.100000000000001" customHeight="1" x14ac:dyDescent="0.25">
      <c r="C21" s="46">
        <v>0</v>
      </c>
      <c r="D21" s="46"/>
      <c r="E21" s="46"/>
      <c r="F21" s="46"/>
      <c r="G21" s="46"/>
      <c r="H21" s="46"/>
      <c r="I21" s="46"/>
      <c r="J21" s="46"/>
      <c r="K21" s="46"/>
      <c r="L21" s="46"/>
      <c r="M21" s="46"/>
      <c r="N21" s="46"/>
      <c r="O21" s="24"/>
      <c r="P21" s="813"/>
      <c r="Q21" s="294">
        <f>T19</f>
        <v>93612</v>
      </c>
      <c r="R21" s="1344"/>
      <c r="S21" s="1341"/>
      <c r="T21" s="1339"/>
      <c r="U21" s="195" t="s">
        <v>1813</v>
      </c>
      <c r="V21" s="221" t="s">
        <v>884</v>
      </c>
      <c r="W21" s="230" t="str">
        <f>$Q21&amp;"_"&amp;$U21</f>
        <v>93612_PA</v>
      </c>
      <c r="X21" s="101"/>
      <c r="Y21" s="118"/>
      <c r="Z21" s="103"/>
      <c r="AA21" s="99" t="e">
        <f>+INDEX(#REF!,MATCH(CONCATENATE("NET_"&amp;'5-C_Ind'!U21&amp;"_REMU"),#REF!,0),(MATCH('5-C_Ind'!Q21,#REF!,0)))+INDEX(#REF!,MATCH(CONCATENATE("NET_"&amp;'5-C_Ind'!U21&amp;"_EXT"),#REF!,0),(MATCH('5-C_Ind'!Q21,#REF!,0)))</f>
        <v>#REF!</v>
      </c>
      <c r="AB21" s="118">
        <f t="shared" si="5"/>
        <v>0</v>
      </c>
      <c r="AC21" s="104" t="e">
        <f t="shared" si="6"/>
        <v>#REF!</v>
      </c>
      <c r="AD21" s="75"/>
      <c r="AE21" s="75"/>
      <c r="AF21" s="13"/>
      <c r="AG21" s="13"/>
      <c r="AH21" s="13"/>
      <c r="AI21" s="13"/>
      <c r="AJ21" s="13"/>
      <c r="AK21" s="13"/>
      <c r="AL21" s="13"/>
      <c r="AM21" s="13"/>
      <c r="AN21" s="13"/>
      <c r="AO21" s="13"/>
      <c r="AP21" s="13"/>
      <c r="AQ21" s="13"/>
      <c r="AR21" s="13"/>
      <c r="AS21" s="155"/>
      <c r="AT21" s="128"/>
      <c r="AU21" s="154"/>
      <c r="AV21" s="141"/>
      <c r="AW21" s="150"/>
      <c r="AY21" s="158"/>
      <c r="AZ21" s="400" t="e">
        <f t="shared" si="3"/>
        <v>#REF!</v>
      </c>
      <c r="BA21" s="442"/>
    </row>
    <row r="22" spans="3:53" s="172" customFormat="1" ht="20.100000000000001" customHeight="1" x14ac:dyDescent="0.25">
      <c r="C22" s="46">
        <v>0</v>
      </c>
      <c r="D22" s="46"/>
      <c r="E22" s="46"/>
      <c r="F22" s="46"/>
      <c r="G22" s="46"/>
      <c r="H22" s="46"/>
      <c r="I22" s="46"/>
      <c r="J22" s="46"/>
      <c r="K22" s="46"/>
      <c r="L22" s="46"/>
      <c r="M22" s="46"/>
      <c r="N22" s="46"/>
      <c r="O22" s="24"/>
      <c r="P22" s="813"/>
      <c r="Q22" s="294">
        <f>T19</f>
        <v>93612</v>
      </c>
      <c r="R22" s="1344"/>
      <c r="S22" s="1341"/>
      <c r="T22" s="1339"/>
      <c r="U22" s="195" t="s">
        <v>2003</v>
      </c>
      <c r="V22" s="221" t="s">
        <v>1335</v>
      </c>
      <c r="W22" s="230" t="str">
        <f>$Q22&amp;"_"&amp;$U22</f>
        <v>93612_PM</v>
      </c>
      <c r="X22" s="101"/>
      <c r="Y22" s="118"/>
      <c r="Z22" s="103"/>
      <c r="AA22" s="99" t="e">
        <f>+INDEX(#REF!,MATCH(CONCATENATE("NET_"&amp;'5-C_Ind'!U22&amp;"_REMU"),#REF!,0),(MATCH('5-C_Ind'!Q22,#REF!,0)))+INDEX(#REF!,MATCH(CONCATENATE("NET_"&amp;'5-C_Ind'!U22&amp;"_EXT"),#REF!,0),(MATCH('5-C_Ind'!Q22,#REF!,0)))+INDEX(#REF!,MATCH(CONCATENATE("NET_"&amp;"PI_REMU"),#REF!,0),(MATCH('5-C_Ind'!Q22,#REF!,0)))</f>
        <v>#REF!</v>
      </c>
      <c r="AB22" s="118">
        <f t="shared" si="5"/>
        <v>0</v>
      </c>
      <c r="AC22" s="104" t="e">
        <f t="shared" si="6"/>
        <v>#REF!</v>
      </c>
      <c r="AD22" s="75"/>
      <c r="AE22" s="75"/>
      <c r="AF22" s="13"/>
      <c r="AG22" s="13"/>
      <c r="AH22" s="13"/>
      <c r="AI22" s="13"/>
      <c r="AJ22" s="13"/>
      <c r="AK22" s="13"/>
      <c r="AL22" s="13"/>
      <c r="AM22" s="13"/>
      <c r="AN22" s="13"/>
      <c r="AO22" s="13"/>
      <c r="AP22" s="13"/>
      <c r="AQ22" s="13"/>
      <c r="AR22" s="13"/>
      <c r="AS22" s="155"/>
      <c r="AT22" s="128"/>
      <c r="AU22" s="154"/>
      <c r="AV22" s="141"/>
      <c r="AW22" s="150"/>
      <c r="AY22" s="158"/>
      <c r="AZ22" s="400" t="e">
        <f t="shared" si="3"/>
        <v>#REF!</v>
      </c>
      <c r="BA22" s="442"/>
    </row>
    <row r="23" spans="3:53" s="172" customFormat="1" ht="20.399999999999999" x14ac:dyDescent="0.25">
      <c r="C23" s="46">
        <v>0</v>
      </c>
      <c r="D23" s="46"/>
      <c r="E23" s="46"/>
      <c r="F23" s="46"/>
      <c r="G23" s="46"/>
      <c r="H23" s="46"/>
      <c r="I23" s="46"/>
      <c r="J23" s="46"/>
      <c r="K23" s="46"/>
      <c r="L23" s="46"/>
      <c r="M23" s="46"/>
      <c r="N23" s="46"/>
      <c r="O23" s="24"/>
      <c r="P23" s="813"/>
      <c r="Q23" s="294">
        <f>T19</f>
        <v>93612</v>
      </c>
      <c r="R23" s="1344"/>
      <c r="S23" s="1341"/>
      <c r="T23" s="1339"/>
      <c r="U23" s="195" t="s">
        <v>1351</v>
      </c>
      <c r="V23" s="197" t="s">
        <v>328</v>
      </c>
      <c r="W23" s="145" t="str">
        <f>$Q23&amp;"_"&amp;$U23</f>
        <v>93612_PDS</v>
      </c>
      <c r="X23" s="101"/>
      <c r="Y23" s="118"/>
      <c r="Z23" s="103"/>
      <c r="AA23" s="99" t="e">
        <f>+INDEX(#REF!,MATCH(CONCATENATE("NET_"&amp;'5-C_Ind'!U23),#REF!,0),(MATCH('5-C_Ind'!Q23,#REF!,0)))</f>
        <v>#REF!</v>
      </c>
      <c r="AB23" s="118">
        <f t="shared" si="5"/>
        <v>0</v>
      </c>
      <c r="AC23" s="104" t="e">
        <f t="shared" si="6"/>
        <v>#REF!</v>
      </c>
      <c r="AD23" s="75"/>
      <c r="AE23" s="75"/>
      <c r="AF23" s="13"/>
      <c r="AG23" s="13"/>
      <c r="AH23" s="13"/>
      <c r="AI23" s="13"/>
      <c r="AJ23" s="13"/>
      <c r="AK23" s="13"/>
      <c r="AL23" s="13"/>
      <c r="AM23" s="13"/>
      <c r="AN23" s="13"/>
      <c r="AO23" s="13"/>
      <c r="AP23" s="13"/>
      <c r="AQ23" s="13"/>
      <c r="AR23" s="13"/>
      <c r="AS23" s="155"/>
      <c r="AT23" s="128"/>
      <c r="AU23" s="154"/>
      <c r="AV23" s="141"/>
      <c r="AW23" s="150"/>
      <c r="AY23" s="158"/>
      <c r="AZ23" s="400" t="e">
        <f t="shared" si="3"/>
        <v>#REF!</v>
      </c>
      <c r="BA23" s="442"/>
    </row>
    <row r="24" spans="3:53" s="172" customFormat="1" ht="20.100000000000001" customHeight="1" x14ac:dyDescent="0.25">
      <c r="C24" s="46">
        <v>0</v>
      </c>
      <c r="D24" s="46"/>
      <c r="E24" s="46">
        <v>0</v>
      </c>
      <c r="F24" s="46"/>
      <c r="G24" s="46"/>
      <c r="H24" s="46"/>
      <c r="I24" s="46"/>
      <c r="J24" s="46"/>
      <c r="K24" s="46"/>
      <c r="L24" s="46"/>
      <c r="M24" s="46">
        <v>0</v>
      </c>
      <c r="N24" s="46"/>
      <c r="O24" s="24"/>
      <c r="P24" s="813"/>
      <c r="Q24" s="294">
        <f>T19</f>
        <v>93612</v>
      </c>
      <c r="R24" s="1344"/>
      <c r="S24" s="1341"/>
      <c r="T24" s="1339"/>
      <c r="U24" s="195" t="s">
        <v>679</v>
      </c>
      <c r="V24" s="197" t="s">
        <v>22</v>
      </c>
      <c r="W24" s="145" t="str">
        <f>$Q24&amp;"_"&amp;$U24</f>
        <v>93612_PARTICIP</v>
      </c>
      <c r="X24" s="101"/>
      <c r="Y24" s="118"/>
      <c r="Z24" s="103"/>
      <c r="AA24" s="99" t="e">
        <f>+INDEX(#REF!,MATCH(CONCATENATE("NET_"&amp;'5-C_Ind'!U24),#REF!,0),(MATCH('5-C_Ind'!Q24,#REF!,0)))</f>
        <v>#REF!</v>
      </c>
      <c r="AB24" s="118">
        <f t="shared" si="5"/>
        <v>0</v>
      </c>
      <c r="AC24" s="104" t="e">
        <f t="shared" si="6"/>
        <v>#REF!</v>
      </c>
      <c r="AD24" s="75"/>
      <c r="AE24" s="75"/>
      <c r="AF24" s="13"/>
      <c r="AG24" s="13"/>
      <c r="AH24" s="13"/>
      <c r="AI24" s="13"/>
      <c r="AJ24" s="13"/>
      <c r="AK24" s="13"/>
      <c r="AL24" s="13"/>
      <c r="AM24" s="13"/>
      <c r="AN24" s="13"/>
      <c r="AO24" s="13"/>
      <c r="AP24" s="13"/>
      <c r="AQ24" s="13"/>
      <c r="AR24" s="13"/>
      <c r="AS24" s="155"/>
      <c r="AT24" s="128"/>
      <c r="AU24" s="154"/>
      <c r="AV24" s="141"/>
      <c r="AW24" s="150"/>
      <c r="AY24" s="158"/>
      <c r="AZ24" s="400" t="e">
        <f t="shared" si="3"/>
        <v>#REF!</v>
      </c>
      <c r="BA24" s="442"/>
    </row>
    <row r="25" spans="3:53" s="172" customFormat="1" ht="20.100000000000001" customHeight="1" x14ac:dyDescent="0.25">
      <c r="C25" s="46">
        <v>0</v>
      </c>
      <c r="D25" s="46"/>
      <c r="E25" s="46"/>
      <c r="F25" s="46"/>
      <c r="G25" s="46"/>
      <c r="H25" s="46"/>
      <c r="I25" s="46"/>
      <c r="J25" s="46"/>
      <c r="K25" s="46"/>
      <c r="L25" s="46"/>
      <c r="M25" s="46"/>
      <c r="N25" s="46"/>
      <c r="O25" s="24"/>
      <c r="P25" s="813"/>
      <c r="Q25" s="294">
        <f>T19</f>
        <v>93612</v>
      </c>
      <c r="R25" s="1344"/>
      <c r="S25" s="1341"/>
      <c r="T25" s="1339"/>
      <c r="U25" s="195" t="s">
        <v>1044</v>
      </c>
      <c r="V25" s="197" t="s">
        <v>1338</v>
      </c>
      <c r="W25" s="145" t="str">
        <f>$Q25&amp;"_"&amp;$U25</f>
        <v>93612_AUTRESDEP</v>
      </c>
      <c r="X25" s="101"/>
      <c r="Y25" s="118"/>
      <c r="Z25" s="103"/>
      <c r="AA25" s="99" t="e">
        <f>+INDEX(#REF!,MATCH(CONCATENATE("NET_"&amp;'5-C_Ind'!U25),#REF!,0),(MATCH('5-C_Ind'!Q25,#REF!,0)))</f>
        <v>#REF!</v>
      </c>
      <c r="AB25" s="118">
        <f t="shared" si="5"/>
        <v>0</v>
      </c>
      <c r="AC25" s="104" t="e">
        <f t="shared" si="6"/>
        <v>#REF!</v>
      </c>
      <c r="AD25" s="75"/>
      <c r="AE25" s="75"/>
      <c r="AF25" s="13"/>
      <c r="AG25" s="13"/>
      <c r="AH25" s="13"/>
      <c r="AI25" s="13"/>
      <c r="AJ25" s="13"/>
      <c r="AK25" s="13"/>
      <c r="AL25" s="13"/>
      <c r="AM25" s="13"/>
      <c r="AN25" s="13"/>
      <c r="AO25" s="13"/>
      <c r="AP25" s="13"/>
      <c r="AQ25" s="13"/>
      <c r="AR25" s="13"/>
      <c r="AS25" s="155"/>
      <c r="AT25" s="128"/>
      <c r="AU25" s="154"/>
      <c r="AV25" s="141"/>
      <c r="AW25" s="150"/>
      <c r="AY25" s="158"/>
      <c r="AZ25" s="400" t="e">
        <f t="shared" si="3"/>
        <v>#REF!</v>
      </c>
      <c r="BA25" s="442"/>
    </row>
    <row r="26" spans="3:53" s="172" customFormat="1" ht="20.100000000000001" customHeight="1" x14ac:dyDescent="0.25">
      <c r="C26" s="46"/>
      <c r="D26" s="46">
        <v>0</v>
      </c>
      <c r="E26" s="46">
        <v>0</v>
      </c>
      <c r="F26" s="46"/>
      <c r="G26" s="46"/>
      <c r="H26" s="46"/>
      <c r="I26" s="46"/>
      <c r="J26" s="46"/>
      <c r="K26" s="46"/>
      <c r="L26" s="46"/>
      <c r="M26" s="46"/>
      <c r="N26" s="46"/>
      <c r="O26" s="24"/>
      <c r="P26" s="813"/>
      <c r="Q26" s="294">
        <f>T19</f>
        <v>93612</v>
      </c>
      <c r="R26" s="1344"/>
      <c r="S26" s="1341"/>
      <c r="T26" s="424">
        <v>93612</v>
      </c>
      <c r="U26" s="195" t="s">
        <v>2294</v>
      </c>
      <c r="V26" s="197" t="s">
        <v>461</v>
      </c>
      <c r="W26" s="145" t="str">
        <f>$Q26&amp;"_"&amp;$U26</f>
        <v>93612_CI</v>
      </c>
      <c r="X26" s="99"/>
      <c r="Y26" s="118"/>
      <c r="Z26" s="104"/>
      <c r="AA26" s="101"/>
      <c r="AB26" s="6"/>
      <c r="AC26" s="103"/>
      <c r="AD26" s="75"/>
      <c r="AE26" s="75"/>
      <c r="AF26" s="13"/>
      <c r="AG26" s="13"/>
      <c r="AH26" s="13"/>
      <c r="AI26" s="13"/>
      <c r="AJ26" s="13"/>
      <c r="AK26" s="13"/>
      <c r="AL26" s="13"/>
      <c r="AM26" s="13"/>
      <c r="AN26" s="13"/>
      <c r="AO26" s="13"/>
      <c r="AP26" s="13"/>
      <c r="AQ26" s="13"/>
      <c r="AR26" s="13"/>
      <c r="AS26" s="155"/>
      <c r="AT26" s="128"/>
      <c r="AU26" s="154"/>
      <c r="AV26" s="141"/>
      <c r="AW26" s="150"/>
      <c r="AY26" s="159" t="str">
        <f t="shared" ref="AY26:AY27" si="8">IF(Z26&lt;-10,"! solde négatif !","OK")</f>
        <v>OK</v>
      </c>
      <c r="AZ26" s="400" t="str">
        <f t="shared" si="3"/>
        <v>OK</v>
      </c>
      <c r="BA26" s="442"/>
    </row>
    <row r="27" spans="3:53" s="172" customFormat="1" ht="20.100000000000001" customHeight="1" thickBot="1" x14ac:dyDescent="0.3">
      <c r="C27" s="46">
        <v>0</v>
      </c>
      <c r="D27" s="46"/>
      <c r="E27" s="46"/>
      <c r="F27" s="46"/>
      <c r="G27" s="46"/>
      <c r="H27" s="46"/>
      <c r="I27" s="46"/>
      <c r="J27" s="46"/>
      <c r="K27" s="46"/>
      <c r="L27" s="46"/>
      <c r="M27" s="46"/>
      <c r="N27" s="46"/>
      <c r="O27" s="24"/>
      <c r="P27" s="813"/>
      <c r="Q27" s="294">
        <f>T19</f>
        <v>93612</v>
      </c>
      <c r="R27" s="1344"/>
      <c r="S27" s="1342"/>
      <c r="T27" s="403"/>
      <c r="U27" s="198" t="s">
        <v>1163</v>
      </c>
      <c r="V27" s="200" t="s">
        <v>2311</v>
      </c>
      <c r="W27" s="203"/>
      <c r="X27" s="111"/>
      <c r="Y27" s="113"/>
      <c r="Z27" s="116"/>
      <c r="AA27" s="111" t="e">
        <f>SUM(AA19:AA25)</f>
        <v>#REF!</v>
      </c>
      <c r="AB27" s="113">
        <f t="shared" ref="AB27:AB34" si="9">SUM(AD27:AX27)</f>
        <v>0</v>
      </c>
      <c r="AC27" s="116" t="e">
        <f t="shared" ref="AC27:AC34" si="10">AA27-AB27</f>
        <v>#REF!</v>
      </c>
      <c r="AD27" s="112">
        <f t="shared" ref="AD27:AW27" si="11">SUM(AD19:AD25)</f>
        <v>0</v>
      </c>
      <c r="AE27" s="112">
        <f t="shared" si="11"/>
        <v>0</v>
      </c>
      <c r="AF27" s="17">
        <f t="shared" si="11"/>
        <v>0</v>
      </c>
      <c r="AG27" s="17">
        <f t="shared" si="11"/>
        <v>0</v>
      </c>
      <c r="AH27" s="17">
        <f t="shared" si="11"/>
        <v>0</v>
      </c>
      <c r="AI27" s="17">
        <f t="shared" si="11"/>
        <v>0</v>
      </c>
      <c r="AJ27" s="17">
        <f t="shared" si="11"/>
        <v>0</v>
      </c>
      <c r="AK27" s="17">
        <f t="shared" si="11"/>
        <v>0</v>
      </c>
      <c r="AL27" s="17">
        <f t="shared" si="11"/>
        <v>0</v>
      </c>
      <c r="AM27" s="17">
        <f t="shared" si="11"/>
        <v>0</v>
      </c>
      <c r="AN27" s="17">
        <f t="shared" si="11"/>
        <v>0</v>
      </c>
      <c r="AO27" s="17">
        <f t="shared" si="11"/>
        <v>0</v>
      </c>
      <c r="AP27" s="17">
        <f t="shared" si="11"/>
        <v>0</v>
      </c>
      <c r="AQ27" s="17">
        <f t="shared" si="11"/>
        <v>0</v>
      </c>
      <c r="AR27" s="17">
        <f t="shared" si="11"/>
        <v>0</v>
      </c>
      <c r="AS27" s="207">
        <f t="shared" si="11"/>
        <v>0</v>
      </c>
      <c r="AT27" s="219">
        <f t="shared" si="11"/>
        <v>0</v>
      </c>
      <c r="AU27" s="216">
        <f t="shared" si="11"/>
        <v>0</v>
      </c>
      <c r="AV27" s="114">
        <f t="shared" si="11"/>
        <v>0</v>
      </c>
      <c r="AW27" s="114">
        <f t="shared" si="11"/>
        <v>0</v>
      </c>
      <c r="AY27" s="159" t="str">
        <f t="shared" si="8"/>
        <v>OK</v>
      </c>
      <c r="AZ27" s="400" t="e">
        <f t="shared" si="3"/>
        <v>#REF!</v>
      </c>
      <c r="BA27" s="442"/>
    </row>
    <row r="28" spans="3:53" s="172" customFormat="1" ht="20.100000000000001" customHeight="1" x14ac:dyDescent="0.25">
      <c r="C28" s="46">
        <v>0</v>
      </c>
      <c r="D28" s="46"/>
      <c r="E28" s="46"/>
      <c r="F28" s="46"/>
      <c r="G28" s="46"/>
      <c r="H28" s="46"/>
      <c r="I28" s="46"/>
      <c r="J28" s="46"/>
      <c r="K28" s="46"/>
      <c r="L28" s="46"/>
      <c r="M28" s="46"/>
      <c r="N28" s="46"/>
      <c r="O28" s="24"/>
      <c r="P28" s="813"/>
      <c r="Q28" s="294">
        <f>T28</f>
        <v>93613</v>
      </c>
      <c r="R28" s="1344"/>
      <c r="S28" s="1340" t="s">
        <v>2479</v>
      </c>
      <c r="T28" s="1338">
        <v>93613</v>
      </c>
      <c r="U28" s="209" t="s">
        <v>878</v>
      </c>
      <c r="V28" s="225" t="s">
        <v>351</v>
      </c>
      <c r="W28" s="226" t="str">
        <f>$Q28&amp;"_"&amp;$U28</f>
        <v>93613_PS</v>
      </c>
      <c r="X28" s="211"/>
      <c r="Y28" s="118">
        <f t="shared" si="0"/>
        <v>0</v>
      </c>
      <c r="Z28" s="199"/>
      <c r="AA28" s="212" t="e">
        <f>+INDEX(#REF!,MATCH(CONCATENATE("NET_"&amp;'5-C_Ind'!U28&amp;"_REMU"),#REF!,0),(MATCH('5-C_Ind'!Q28,#REF!,0)))+INDEX(#REF!,MATCH(CONCATENATE("NET_"&amp;'5-C_Ind'!U28&amp;"_EXT"),#REF!,0),(MATCH('5-C_Ind'!Q28,#REF!,0)))</f>
        <v>#REF!</v>
      </c>
      <c r="AB28" s="186">
        <f t="shared" si="9"/>
        <v>0</v>
      </c>
      <c r="AC28" s="210" t="e">
        <f t="shared" si="10"/>
        <v>#REF!</v>
      </c>
      <c r="AD28" s="173"/>
      <c r="AE28" s="173"/>
      <c r="AF28" s="18"/>
      <c r="AG28" s="18"/>
      <c r="AH28" s="18"/>
      <c r="AI28" s="18"/>
      <c r="AJ28" s="18"/>
      <c r="AK28" s="18"/>
      <c r="AL28" s="18"/>
      <c r="AM28" s="18"/>
      <c r="AN28" s="18"/>
      <c r="AO28" s="18"/>
      <c r="AP28" s="18"/>
      <c r="AQ28" s="18"/>
      <c r="AR28" s="18"/>
      <c r="AS28" s="208"/>
      <c r="AT28" s="202"/>
      <c r="AU28" s="201"/>
      <c r="AV28" s="205"/>
      <c r="AW28" s="204"/>
      <c r="AY28" s="158"/>
      <c r="AZ28" s="400" t="e">
        <f t="shared" si="3"/>
        <v>#REF!</v>
      </c>
      <c r="BA28" s="468"/>
    </row>
    <row r="29" spans="3:53" s="172" customFormat="1" ht="20.100000000000001" customHeight="1" x14ac:dyDescent="0.25">
      <c r="C29" s="46">
        <v>0</v>
      </c>
      <c r="D29" s="46"/>
      <c r="E29" s="46"/>
      <c r="F29" s="46"/>
      <c r="G29" s="46"/>
      <c r="H29" s="46"/>
      <c r="I29" s="46"/>
      <c r="J29" s="46"/>
      <c r="K29" s="46"/>
      <c r="L29" s="46"/>
      <c r="M29" s="46"/>
      <c r="N29" s="46"/>
      <c r="O29" s="24"/>
      <c r="P29" s="813"/>
      <c r="Q29" s="294">
        <f>T28</f>
        <v>93613</v>
      </c>
      <c r="R29" s="1344"/>
      <c r="S29" s="1341"/>
      <c r="T29" s="1339"/>
      <c r="U29" s="195" t="s">
        <v>818</v>
      </c>
      <c r="V29" s="228" t="s">
        <v>643</v>
      </c>
      <c r="W29" s="220" t="str">
        <f>$Q29&amp;"_"&amp;$U29</f>
        <v>93613_SF</v>
      </c>
      <c r="X29" s="101"/>
      <c r="Y29" s="118">
        <f t="shared" si="0"/>
        <v>0</v>
      </c>
      <c r="Z29" s="103"/>
      <c r="AA29" s="99" t="e">
        <f>+INDEX(#REF!,MATCH(CONCATENATE("NET_"&amp;'5-C_Ind'!U29&amp;"_REMU"),#REF!,0),(MATCH('5-C_Ind'!Q29,#REF!,0)))+INDEX(#REF!,MATCH(CONCATENATE("NET_"&amp;'5-C_Ind'!U29&amp;"_EXT"),#REF!,0),(MATCH('5-C_Ind'!Q29,#REF!,0)))</f>
        <v>#REF!</v>
      </c>
      <c r="AB29" s="229">
        <f t="shared" si="9"/>
        <v>0</v>
      </c>
      <c r="AC29" s="165" t="e">
        <f t="shared" si="10"/>
        <v>#REF!</v>
      </c>
      <c r="AD29" s="187"/>
      <c r="AE29" s="187"/>
      <c r="AF29" s="19"/>
      <c r="AG29" s="19"/>
      <c r="AH29" s="19"/>
      <c r="AI29" s="19"/>
      <c r="AJ29" s="19"/>
      <c r="AK29" s="19"/>
      <c r="AL29" s="19"/>
      <c r="AM29" s="19"/>
      <c r="AN29" s="19"/>
      <c r="AO29" s="19"/>
      <c r="AP29" s="19"/>
      <c r="AQ29" s="19"/>
      <c r="AR29" s="19"/>
      <c r="AS29" s="231"/>
      <c r="AT29" s="224"/>
      <c r="AU29" s="227"/>
      <c r="AV29" s="223"/>
      <c r="AW29" s="222"/>
      <c r="AY29" s="158"/>
      <c r="AZ29" s="400" t="e">
        <f t="shared" si="3"/>
        <v>#REF!</v>
      </c>
      <c r="BA29" s="442"/>
    </row>
    <row r="30" spans="3:53" s="172" customFormat="1" ht="20.100000000000001" customHeight="1" x14ac:dyDescent="0.25">
      <c r="C30" s="46">
        <v>0</v>
      </c>
      <c r="D30" s="46"/>
      <c r="E30" s="46"/>
      <c r="F30" s="46"/>
      <c r="G30" s="46"/>
      <c r="H30" s="46"/>
      <c r="I30" s="46"/>
      <c r="J30" s="46"/>
      <c r="K30" s="46"/>
      <c r="L30" s="46"/>
      <c r="M30" s="46"/>
      <c r="N30" s="46"/>
      <c r="O30" s="24"/>
      <c r="P30" s="813"/>
      <c r="Q30" s="294">
        <f>T28</f>
        <v>93613</v>
      </c>
      <c r="R30" s="1344"/>
      <c r="S30" s="1341"/>
      <c r="T30" s="1339"/>
      <c r="U30" s="195" t="s">
        <v>1813</v>
      </c>
      <c r="V30" s="221" t="s">
        <v>884</v>
      </c>
      <c r="W30" s="230" t="str">
        <f>$Q30&amp;"_"&amp;$U30</f>
        <v>93613_PA</v>
      </c>
      <c r="X30" s="101"/>
      <c r="Y30" s="118">
        <f t="shared" si="0"/>
        <v>0</v>
      </c>
      <c r="Z30" s="103"/>
      <c r="AA30" s="99" t="e">
        <f>+INDEX(#REF!,MATCH(CONCATENATE("NET_"&amp;'5-C_Ind'!U30&amp;"_REMU"),#REF!,0),(MATCH('5-C_Ind'!Q30,#REF!,0)))+INDEX(#REF!,MATCH(CONCATENATE("NET_"&amp;'5-C_Ind'!U30&amp;"_EXT"),#REF!,0),(MATCH('5-C_Ind'!Q30,#REF!,0)))</f>
        <v>#REF!</v>
      </c>
      <c r="AB30" s="118">
        <f t="shared" si="9"/>
        <v>0</v>
      </c>
      <c r="AC30" s="104" t="e">
        <f t="shared" si="10"/>
        <v>#REF!</v>
      </c>
      <c r="AD30" s="75"/>
      <c r="AE30" s="75"/>
      <c r="AF30" s="13"/>
      <c r="AG30" s="13"/>
      <c r="AH30" s="13"/>
      <c r="AI30" s="13"/>
      <c r="AJ30" s="13"/>
      <c r="AK30" s="13"/>
      <c r="AL30" s="13"/>
      <c r="AM30" s="13"/>
      <c r="AN30" s="13"/>
      <c r="AO30" s="13"/>
      <c r="AP30" s="13"/>
      <c r="AQ30" s="13"/>
      <c r="AR30" s="13"/>
      <c r="AS30" s="155"/>
      <c r="AT30" s="128"/>
      <c r="AU30" s="154"/>
      <c r="AV30" s="141"/>
      <c r="AW30" s="150"/>
      <c r="AY30" s="158"/>
      <c r="AZ30" s="400" t="e">
        <f t="shared" si="3"/>
        <v>#REF!</v>
      </c>
      <c r="BA30" s="442"/>
    </row>
    <row r="31" spans="3:53" s="172" customFormat="1" ht="20.100000000000001" customHeight="1" x14ac:dyDescent="0.25">
      <c r="C31" s="46">
        <v>0</v>
      </c>
      <c r="D31" s="46"/>
      <c r="E31" s="46"/>
      <c r="F31" s="46"/>
      <c r="G31" s="46"/>
      <c r="H31" s="46"/>
      <c r="I31" s="46"/>
      <c r="J31" s="46"/>
      <c r="K31" s="46"/>
      <c r="L31" s="46"/>
      <c r="M31" s="46"/>
      <c r="N31" s="46"/>
      <c r="O31" s="24"/>
      <c r="P31" s="813"/>
      <c r="Q31" s="294">
        <f>T28</f>
        <v>93613</v>
      </c>
      <c r="R31" s="1344"/>
      <c r="S31" s="1341"/>
      <c r="T31" s="1339"/>
      <c r="U31" s="195" t="s">
        <v>2003</v>
      </c>
      <c r="V31" s="221" t="s">
        <v>1335</v>
      </c>
      <c r="W31" s="230" t="str">
        <f>$Q31&amp;"_"&amp;$U31</f>
        <v>93613_PM</v>
      </c>
      <c r="X31" s="101"/>
      <c r="Y31" s="118">
        <f t="shared" si="0"/>
        <v>0</v>
      </c>
      <c r="Z31" s="103"/>
      <c r="AA31" s="99" t="e">
        <f>+INDEX(#REF!,MATCH(CONCATENATE("NET_"&amp;'5-C_Ind'!U31&amp;"_REMU"),#REF!,0),(MATCH('5-C_Ind'!Q31,#REF!,0)))+INDEX(#REF!,MATCH(CONCATENATE("NET_"&amp;'5-C_Ind'!U31&amp;"_EXT"),#REF!,0),(MATCH('5-C_Ind'!Q31,#REF!,0)))+INDEX(#REF!,MATCH(CONCATENATE("NET_"&amp;"PI_REMU"),#REF!,0),(MATCH('5-C_Ind'!Q31,#REF!,0)))</f>
        <v>#REF!</v>
      </c>
      <c r="AB31" s="118">
        <f t="shared" si="9"/>
        <v>0</v>
      </c>
      <c r="AC31" s="104" t="e">
        <f t="shared" si="10"/>
        <v>#REF!</v>
      </c>
      <c r="AD31" s="75"/>
      <c r="AE31" s="75"/>
      <c r="AF31" s="13"/>
      <c r="AG31" s="13"/>
      <c r="AH31" s="13"/>
      <c r="AI31" s="13"/>
      <c r="AJ31" s="13"/>
      <c r="AK31" s="13"/>
      <c r="AL31" s="13"/>
      <c r="AM31" s="13"/>
      <c r="AN31" s="13"/>
      <c r="AO31" s="13"/>
      <c r="AP31" s="13"/>
      <c r="AQ31" s="13"/>
      <c r="AR31" s="13"/>
      <c r="AS31" s="155"/>
      <c r="AT31" s="128"/>
      <c r="AU31" s="154"/>
      <c r="AV31" s="141"/>
      <c r="AW31" s="150"/>
      <c r="AY31" s="158"/>
      <c r="AZ31" s="400" t="e">
        <f t="shared" si="3"/>
        <v>#REF!</v>
      </c>
      <c r="BA31" s="442"/>
    </row>
    <row r="32" spans="3:53" s="172" customFormat="1" ht="20.399999999999999" x14ac:dyDescent="0.25">
      <c r="C32" s="46">
        <v>0</v>
      </c>
      <c r="D32" s="46"/>
      <c r="E32" s="46"/>
      <c r="F32" s="46"/>
      <c r="G32" s="46"/>
      <c r="H32" s="46"/>
      <c r="I32" s="46"/>
      <c r="J32" s="46"/>
      <c r="K32" s="46"/>
      <c r="L32" s="46"/>
      <c r="M32" s="46"/>
      <c r="N32" s="46"/>
      <c r="O32" s="24"/>
      <c r="P32" s="813"/>
      <c r="Q32" s="294">
        <f>T28</f>
        <v>93613</v>
      </c>
      <c r="R32" s="1344"/>
      <c r="S32" s="1341"/>
      <c r="T32" s="1339"/>
      <c r="U32" s="195" t="s">
        <v>1351</v>
      </c>
      <c r="V32" s="197" t="s">
        <v>328</v>
      </c>
      <c r="W32" s="145" t="str">
        <f>$Q32&amp;"_"&amp;$U32</f>
        <v>93613_PDS</v>
      </c>
      <c r="X32" s="101"/>
      <c r="Y32" s="118">
        <f t="shared" si="0"/>
        <v>0</v>
      </c>
      <c r="Z32" s="103"/>
      <c r="AA32" s="99" t="e">
        <f>+INDEX(#REF!,MATCH(CONCATENATE("NET_"&amp;'5-C_Ind'!U32),#REF!,0),(MATCH('5-C_Ind'!Q32,#REF!,0)))</f>
        <v>#REF!</v>
      </c>
      <c r="AB32" s="118">
        <f t="shared" si="9"/>
        <v>0</v>
      </c>
      <c r="AC32" s="104" t="e">
        <f t="shared" si="10"/>
        <v>#REF!</v>
      </c>
      <c r="AD32" s="75"/>
      <c r="AE32" s="75"/>
      <c r="AF32" s="13"/>
      <c r="AG32" s="13"/>
      <c r="AH32" s="13"/>
      <c r="AI32" s="13"/>
      <c r="AJ32" s="13"/>
      <c r="AK32" s="13"/>
      <c r="AL32" s="13"/>
      <c r="AM32" s="13"/>
      <c r="AN32" s="13"/>
      <c r="AO32" s="13"/>
      <c r="AP32" s="13"/>
      <c r="AQ32" s="13"/>
      <c r="AR32" s="13"/>
      <c r="AS32" s="155"/>
      <c r="AT32" s="128"/>
      <c r="AU32" s="154"/>
      <c r="AV32" s="141"/>
      <c r="AW32" s="150"/>
      <c r="AY32" s="158"/>
      <c r="AZ32" s="400" t="e">
        <f t="shared" si="3"/>
        <v>#REF!</v>
      </c>
      <c r="BA32" s="442"/>
    </row>
    <row r="33" spans="3:53" s="172" customFormat="1" ht="20.100000000000001" customHeight="1" x14ac:dyDescent="0.25">
      <c r="C33" s="46">
        <v>0</v>
      </c>
      <c r="D33" s="46"/>
      <c r="E33" s="46">
        <v>0</v>
      </c>
      <c r="F33" s="46"/>
      <c r="G33" s="46"/>
      <c r="H33" s="46"/>
      <c r="I33" s="46"/>
      <c r="J33" s="46"/>
      <c r="K33" s="46"/>
      <c r="L33" s="46"/>
      <c r="M33" s="46">
        <v>0</v>
      </c>
      <c r="N33" s="46"/>
      <c r="O33" s="24"/>
      <c r="P33" s="813"/>
      <c r="Q33" s="294">
        <f>T28</f>
        <v>93613</v>
      </c>
      <c r="R33" s="1344"/>
      <c r="S33" s="1341"/>
      <c r="T33" s="1339"/>
      <c r="U33" s="195" t="s">
        <v>679</v>
      </c>
      <c r="V33" s="197" t="s">
        <v>22</v>
      </c>
      <c r="W33" s="145" t="str">
        <f>$Q33&amp;"_"&amp;$U33</f>
        <v>93613_PARTICIP</v>
      </c>
      <c r="X33" s="101"/>
      <c r="Y33" s="118">
        <f t="shared" si="0"/>
        <v>0</v>
      </c>
      <c r="Z33" s="103"/>
      <c r="AA33" s="99" t="e">
        <f>+INDEX(#REF!,MATCH(CONCATENATE("NET_"&amp;'5-C_Ind'!U33),#REF!,0),(MATCH('5-C_Ind'!Q33,#REF!,0)))</f>
        <v>#REF!</v>
      </c>
      <c r="AB33" s="118">
        <f t="shared" si="9"/>
        <v>0</v>
      </c>
      <c r="AC33" s="104" t="e">
        <f t="shared" si="10"/>
        <v>#REF!</v>
      </c>
      <c r="AD33" s="75"/>
      <c r="AE33" s="75"/>
      <c r="AF33" s="13"/>
      <c r="AG33" s="13"/>
      <c r="AH33" s="13"/>
      <c r="AI33" s="13"/>
      <c r="AJ33" s="13"/>
      <c r="AK33" s="13"/>
      <c r="AL33" s="13"/>
      <c r="AM33" s="13"/>
      <c r="AN33" s="13"/>
      <c r="AO33" s="13"/>
      <c r="AP33" s="13"/>
      <c r="AQ33" s="13"/>
      <c r="AR33" s="13"/>
      <c r="AS33" s="155"/>
      <c r="AT33" s="128"/>
      <c r="AU33" s="154"/>
      <c r="AV33" s="141"/>
      <c r="AW33" s="150"/>
      <c r="AY33" s="158"/>
      <c r="AZ33" s="400" t="e">
        <f t="shared" si="3"/>
        <v>#REF!</v>
      </c>
      <c r="BA33" s="442"/>
    </row>
    <row r="34" spans="3:53" s="172" customFormat="1" ht="20.100000000000001" customHeight="1" x14ac:dyDescent="0.25">
      <c r="C34" s="46">
        <v>0</v>
      </c>
      <c r="D34" s="46"/>
      <c r="E34" s="46"/>
      <c r="F34" s="46"/>
      <c r="G34" s="46"/>
      <c r="H34" s="46"/>
      <c r="I34" s="46"/>
      <c r="J34" s="46"/>
      <c r="K34" s="46"/>
      <c r="L34" s="46"/>
      <c r="M34" s="46"/>
      <c r="N34" s="46"/>
      <c r="O34" s="24"/>
      <c r="P34" s="813"/>
      <c r="Q34" s="294">
        <f>T28</f>
        <v>93613</v>
      </c>
      <c r="R34" s="1344"/>
      <c r="S34" s="1341"/>
      <c r="T34" s="1339"/>
      <c r="U34" s="195" t="s">
        <v>1044</v>
      </c>
      <c r="V34" s="197" t="s">
        <v>1338</v>
      </c>
      <c r="W34" s="145" t="str">
        <f>$Q34&amp;"_"&amp;$U34</f>
        <v>93613_AUTRESDEP</v>
      </c>
      <c r="X34" s="101"/>
      <c r="Y34" s="118">
        <f t="shared" si="0"/>
        <v>0</v>
      </c>
      <c r="Z34" s="103"/>
      <c r="AA34" s="99" t="e">
        <f>+INDEX(#REF!,MATCH(CONCATENATE("NET_"&amp;'5-C_Ind'!U34),#REF!,0),(MATCH('5-C_Ind'!Q34,#REF!,0)))</f>
        <v>#REF!</v>
      </c>
      <c r="AB34" s="118">
        <f t="shared" si="9"/>
        <v>0</v>
      </c>
      <c r="AC34" s="104" t="e">
        <f t="shared" si="10"/>
        <v>#REF!</v>
      </c>
      <c r="AD34" s="75"/>
      <c r="AE34" s="75"/>
      <c r="AF34" s="13"/>
      <c r="AG34" s="13"/>
      <c r="AH34" s="13"/>
      <c r="AI34" s="13"/>
      <c r="AJ34" s="13"/>
      <c r="AK34" s="13"/>
      <c r="AL34" s="13"/>
      <c r="AM34" s="13"/>
      <c r="AN34" s="13"/>
      <c r="AO34" s="13"/>
      <c r="AP34" s="13"/>
      <c r="AQ34" s="13"/>
      <c r="AR34" s="13"/>
      <c r="AS34" s="155"/>
      <c r="AT34" s="128"/>
      <c r="AU34" s="154"/>
      <c r="AV34" s="141"/>
      <c r="AW34" s="150"/>
      <c r="AY34" s="158"/>
      <c r="AZ34" s="400" t="e">
        <f t="shared" si="3"/>
        <v>#REF!</v>
      </c>
      <c r="BA34" s="442"/>
    </row>
    <row r="35" spans="3:53" s="172" customFormat="1" ht="20.100000000000001" customHeight="1" x14ac:dyDescent="0.25">
      <c r="C35" s="46"/>
      <c r="D35" s="46">
        <v>0</v>
      </c>
      <c r="E35" s="46">
        <v>0</v>
      </c>
      <c r="F35" s="46"/>
      <c r="G35" s="46"/>
      <c r="H35" s="46"/>
      <c r="I35" s="46"/>
      <c r="J35" s="46"/>
      <c r="K35" s="46"/>
      <c r="L35" s="46"/>
      <c r="M35" s="46"/>
      <c r="N35" s="46"/>
      <c r="O35" s="24"/>
      <c r="P35" s="813"/>
      <c r="Q35" s="294">
        <f>T28</f>
        <v>93613</v>
      </c>
      <c r="R35" s="1344"/>
      <c r="S35" s="1341"/>
      <c r="T35" s="424">
        <v>93613</v>
      </c>
      <c r="U35" s="195" t="s">
        <v>2294</v>
      </c>
      <c r="V35" s="197" t="s">
        <v>461</v>
      </c>
      <c r="W35" s="145" t="str">
        <f>$Q35&amp;"_"&amp;$U35</f>
        <v>93613_CI</v>
      </c>
      <c r="X35" s="99" t="e">
        <f>INDEX(#REF!,1,MATCH('5-C_Ind'!$Q35,#REF!,0))</f>
        <v>#REF!</v>
      </c>
      <c r="Y35" s="118">
        <f t="shared" si="0"/>
        <v>0</v>
      </c>
      <c r="Z35" s="104" t="e">
        <f t="shared" ref="Z35:Z36" si="12">X35-Y35</f>
        <v>#REF!</v>
      </c>
      <c r="AA35" s="101"/>
      <c r="AB35" s="6"/>
      <c r="AC35" s="103"/>
      <c r="AD35" s="75"/>
      <c r="AE35" s="75"/>
      <c r="AF35" s="13"/>
      <c r="AG35" s="13"/>
      <c r="AH35" s="13"/>
      <c r="AI35" s="13"/>
      <c r="AJ35" s="13"/>
      <c r="AK35" s="13"/>
      <c r="AL35" s="13"/>
      <c r="AM35" s="13"/>
      <c r="AN35" s="13"/>
      <c r="AO35" s="13"/>
      <c r="AP35" s="13"/>
      <c r="AQ35" s="13"/>
      <c r="AR35" s="13"/>
      <c r="AS35" s="155"/>
      <c r="AT35" s="128"/>
      <c r="AU35" s="154"/>
      <c r="AV35" s="141"/>
      <c r="AW35" s="150"/>
      <c r="AY35" s="159" t="e">
        <f t="shared" ref="AY35:AY36" si="13">IF(Z35&lt;-10,"! solde négatif !","OK")</f>
        <v>#REF!</v>
      </c>
      <c r="AZ35" s="400" t="str">
        <f t="shared" si="3"/>
        <v>OK</v>
      </c>
      <c r="BA35" s="442"/>
    </row>
    <row r="36" spans="3:53" s="172" customFormat="1" ht="20.100000000000001" customHeight="1" thickBot="1" x14ac:dyDescent="0.3">
      <c r="C36" s="46">
        <v>0</v>
      </c>
      <c r="D36" s="46"/>
      <c r="E36" s="46"/>
      <c r="F36" s="46"/>
      <c r="G36" s="46"/>
      <c r="H36" s="46"/>
      <c r="I36" s="46"/>
      <c r="J36" s="46"/>
      <c r="K36" s="46"/>
      <c r="L36" s="46"/>
      <c r="M36" s="46"/>
      <c r="N36" s="46"/>
      <c r="O36" s="24"/>
      <c r="P36" s="813"/>
      <c r="Q36" s="294">
        <f>T28</f>
        <v>93613</v>
      </c>
      <c r="R36" s="1344"/>
      <c r="S36" s="1342"/>
      <c r="T36" s="403"/>
      <c r="U36" s="198" t="s">
        <v>1163</v>
      </c>
      <c r="V36" s="200" t="s">
        <v>2311</v>
      </c>
      <c r="W36" s="203"/>
      <c r="X36" s="111" t="e">
        <f>INDEX(#REF!,1,MATCH('5-C_Ind'!$Q36,#REF!,0))</f>
        <v>#REF!</v>
      </c>
      <c r="Y36" s="113">
        <f t="shared" si="0"/>
        <v>0</v>
      </c>
      <c r="Z36" s="116" t="e">
        <f t="shared" si="12"/>
        <v>#REF!</v>
      </c>
      <c r="AA36" s="111" t="e">
        <f>SUM(AA28:AA34)</f>
        <v>#REF!</v>
      </c>
      <c r="AB36" s="113">
        <f t="shared" ref="AB36:AB43" si="14">SUM(AD36:AX36)</f>
        <v>0</v>
      </c>
      <c r="AC36" s="116" t="e">
        <f t="shared" ref="AC36:AC43" si="15">AA36-AB36</f>
        <v>#REF!</v>
      </c>
      <c r="AD36" s="112">
        <f t="shared" ref="AD36:AW36" si="16">SUM(AD28:AD34)</f>
        <v>0</v>
      </c>
      <c r="AE36" s="112">
        <f t="shared" si="16"/>
        <v>0</v>
      </c>
      <c r="AF36" s="17">
        <f t="shared" si="16"/>
        <v>0</v>
      </c>
      <c r="AG36" s="17">
        <f t="shared" si="16"/>
        <v>0</v>
      </c>
      <c r="AH36" s="17">
        <f t="shared" si="16"/>
        <v>0</v>
      </c>
      <c r="AI36" s="17">
        <f t="shared" si="16"/>
        <v>0</v>
      </c>
      <c r="AJ36" s="17">
        <f t="shared" si="16"/>
        <v>0</v>
      </c>
      <c r="AK36" s="17">
        <f t="shared" si="16"/>
        <v>0</v>
      </c>
      <c r="AL36" s="17">
        <f t="shared" si="16"/>
        <v>0</v>
      </c>
      <c r="AM36" s="17">
        <f t="shared" si="16"/>
        <v>0</v>
      </c>
      <c r="AN36" s="17">
        <f t="shared" si="16"/>
        <v>0</v>
      </c>
      <c r="AO36" s="17">
        <f t="shared" si="16"/>
        <v>0</v>
      </c>
      <c r="AP36" s="17">
        <f t="shared" si="16"/>
        <v>0</v>
      </c>
      <c r="AQ36" s="17">
        <f t="shared" si="16"/>
        <v>0</v>
      </c>
      <c r="AR36" s="17">
        <f t="shared" si="16"/>
        <v>0</v>
      </c>
      <c r="AS36" s="207">
        <f t="shared" si="16"/>
        <v>0</v>
      </c>
      <c r="AT36" s="219">
        <f t="shared" si="16"/>
        <v>0</v>
      </c>
      <c r="AU36" s="216">
        <f t="shared" si="16"/>
        <v>0</v>
      </c>
      <c r="AV36" s="114">
        <f t="shared" si="16"/>
        <v>0</v>
      </c>
      <c r="AW36" s="114">
        <f t="shared" si="16"/>
        <v>0</v>
      </c>
      <c r="AY36" s="159" t="e">
        <f t="shared" si="13"/>
        <v>#REF!</v>
      </c>
      <c r="AZ36" s="400" t="e">
        <f t="shared" si="3"/>
        <v>#REF!</v>
      </c>
      <c r="BA36" s="442"/>
    </row>
    <row r="37" spans="3:53" s="172" customFormat="1" ht="20.100000000000001" customHeight="1" x14ac:dyDescent="0.25">
      <c r="C37" s="46">
        <v>0</v>
      </c>
      <c r="D37" s="46"/>
      <c r="E37" s="46"/>
      <c r="F37" s="46"/>
      <c r="G37" s="46"/>
      <c r="H37" s="46"/>
      <c r="I37" s="46"/>
      <c r="J37" s="46"/>
      <c r="K37" s="46"/>
      <c r="L37" s="46"/>
      <c r="M37" s="46"/>
      <c r="N37" s="46"/>
      <c r="O37" s="24"/>
      <c r="P37" s="813"/>
      <c r="Q37" s="294">
        <f>T37</f>
        <v>93614</v>
      </c>
      <c r="R37" s="1344"/>
      <c r="S37" s="1340" t="s">
        <v>2638</v>
      </c>
      <c r="T37" s="1338">
        <v>93614</v>
      </c>
      <c r="U37" s="209" t="s">
        <v>878</v>
      </c>
      <c r="V37" s="225" t="s">
        <v>351</v>
      </c>
      <c r="W37" s="226" t="str">
        <f>$Q37&amp;"_"&amp;$U37</f>
        <v>93614_PS</v>
      </c>
      <c r="X37" s="211"/>
      <c r="Y37" s="118">
        <f t="shared" si="0"/>
        <v>0</v>
      </c>
      <c r="Z37" s="199"/>
      <c r="AA37" s="212" t="e">
        <f>+INDEX(#REF!,MATCH(CONCATENATE("NET_"&amp;'5-C_Ind'!U37&amp;"_REMU"),#REF!,0),(MATCH('5-C_Ind'!Q37,#REF!,0)))+INDEX(#REF!,MATCH(CONCATENATE("NET_"&amp;'5-C_Ind'!U37&amp;"_EXT"),#REF!,0),(MATCH('5-C_Ind'!Q37,#REF!,0)))</f>
        <v>#REF!</v>
      </c>
      <c r="AB37" s="186">
        <f t="shared" si="14"/>
        <v>0</v>
      </c>
      <c r="AC37" s="210" t="e">
        <f t="shared" si="15"/>
        <v>#REF!</v>
      </c>
      <c r="AD37" s="173"/>
      <c r="AE37" s="173"/>
      <c r="AF37" s="18"/>
      <c r="AG37" s="18"/>
      <c r="AH37" s="18"/>
      <c r="AI37" s="18"/>
      <c r="AJ37" s="18"/>
      <c r="AK37" s="18"/>
      <c r="AL37" s="18"/>
      <c r="AM37" s="18"/>
      <c r="AN37" s="18"/>
      <c r="AO37" s="18"/>
      <c r="AP37" s="18"/>
      <c r="AQ37" s="18"/>
      <c r="AR37" s="18"/>
      <c r="AS37" s="208"/>
      <c r="AT37" s="202"/>
      <c r="AU37" s="201"/>
      <c r="AV37" s="205"/>
      <c r="AW37" s="204"/>
      <c r="AY37" s="158"/>
      <c r="AZ37" s="400" t="e">
        <f t="shared" si="3"/>
        <v>#REF!</v>
      </c>
      <c r="BA37" s="468"/>
    </row>
    <row r="38" spans="3:53" s="172" customFormat="1" ht="20.100000000000001" customHeight="1" x14ac:dyDescent="0.25">
      <c r="C38" s="46">
        <v>0</v>
      </c>
      <c r="D38" s="46"/>
      <c r="E38" s="46"/>
      <c r="F38" s="46"/>
      <c r="G38" s="46"/>
      <c r="H38" s="46"/>
      <c r="I38" s="46"/>
      <c r="J38" s="46"/>
      <c r="K38" s="46"/>
      <c r="L38" s="46"/>
      <c r="M38" s="46"/>
      <c r="N38" s="46"/>
      <c r="O38" s="24"/>
      <c r="P38" s="813"/>
      <c r="Q38" s="294">
        <f>T37</f>
        <v>93614</v>
      </c>
      <c r="R38" s="1344"/>
      <c r="S38" s="1341"/>
      <c r="T38" s="1339"/>
      <c r="U38" s="195" t="s">
        <v>818</v>
      </c>
      <c r="V38" s="228" t="s">
        <v>643</v>
      </c>
      <c r="W38" s="220" t="str">
        <f>$Q38&amp;"_"&amp;$U38</f>
        <v>93614_SF</v>
      </c>
      <c r="X38" s="101"/>
      <c r="Y38" s="118">
        <f t="shared" si="0"/>
        <v>0</v>
      </c>
      <c r="Z38" s="103"/>
      <c r="AA38" s="99" t="e">
        <f>+INDEX(#REF!,MATCH(CONCATENATE("NET_"&amp;'5-C_Ind'!U38&amp;"_REMU"),#REF!,0),(MATCH('5-C_Ind'!Q38,#REF!,0)))+INDEX(#REF!,MATCH(CONCATENATE("NET_"&amp;'5-C_Ind'!U38&amp;"_EXT"),#REF!,0),(MATCH('5-C_Ind'!Q38,#REF!,0)))</f>
        <v>#REF!</v>
      </c>
      <c r="AB38" s="229">
        <f t="shared" si="14"/>
        <v>0</v>
      </c>
      <c r="AC38" s="165" t="e">
        <f t="shared" si="15"/>
        <v>#REF!</v>
      </c>
      <c r="AD38" s="187"/>
      <c r="AE38" s="187"/>
      <c r="AF38" s="19"/>
      <c r="AG38" s="19"/>
      <c r="AH38" s="19"/>
      <c r="AI38" s="19"/>
      <c r="AJ38" s="19"/>
      <c r="AK38" s="19"/>
      <c r="AL38" s="19"/>
      <c r="AM38" s="19"/>
      <c r="AN38" s="19"/>
      <c r="AO38" s="19"/>
      <c r="AP38" s="19"/>
      <c r="AQ38" s="19"/>
      <c r="AR38" s="19"/>
      <c r="AS38" s="231"/>
      <c r="AT38" s="224"/>
      <c r="AU38" s="227"/>
      <c r="AV38" s="223"/>
      <c r="AW38" s="222"/>
      <c r="AY38" s="158"/>
      <c r="AZ38" s="400" t="e">
        <f t="shared" si="3"/>
        <v>#REF!</v>
      </c>
      <c r="BA38" s="442"/>
    </row>
    <row r="39" spans="3:53" s="172" customFormat="1" ht="20.100000000000001" customHeight="1" x14ac:dyDescent="0.25">
      <c r="C39" s="46">
        <v>0</v>
      </c>
      <c r="D39" s="46"/>
      <c r="E39" s="46"/>
      <c r="F39" s="46"/>
      <c r="G39" s="46"/>
      <c r="H39" s="46"/>
      <c r="I39" s="46"/>
      <c r="J39" s="46"/>
      <c r="K39" s="46"/>
      <c r="L39" s="46"/>
      <c r="M39" s="46"/>
      <c r="N39" s="46"/>
      <c r="O39" s="24"/>
      <c r="P39" s="813"/>
      <c r="Q39" s="294">
        <f>T37</f>
        <v>93614</v>
      </c>
      <c r="R39" s="1344"/>
      <c r="S39" s="1341"/>
      <c r="T39" s="1339"/>
      <c r="U39" s="195" t="s">
        <v>1813</v>
      </c>
      <c r="V39" s="221" t="s">
        <v>884</v>
      </c>
      <c r="W39" s="230" t="str">
        <f>$Q39&amp;"_"&amp;$U39</f>
        <v>93614_PA</v>
      </c>
      <c r="X39" s="101"/>
      <c r="Y39" s="118">
        <f t="shared" si="0"/>
        <v>0</v>
      </c>
      <c r="Z39" s="103"/>
      <c r="AA39" s="99" t="e">
        <f>+INDEX(#REF!,MATCH(CONCATENATE("NET_"&amp;'5-C_Ind'!U39&amp;"_REMU"),#REF!,0),(MATCH('5-C_Ind'!Q39,#REF!,0)))+INDEX(#REF!,MATCH(CONCATENATE("NET_"&amp;'5-C_Ind'!U39&amp;"_EXT"),#REF!,0),(MATCH('5-C_Ind'!Q39,#REF!,0)))</f>
        <v>#REF!</v>
      </c>
      <c r="AB39" s="118">
        <f t="shared" si="14"/>
        <v>0</v>
      </c>
      <c r="AC39" s="104" t="e">
        <f t="shared" si="15"/>
        <v>#REF!</v>
      </c>
      <c r="AD39" s="75"/>
      <c r="AE39" s="75"/>
      <c r="AF39" s="13"/>
      <c r="AG39" s="13"/>
      <c r="AH39" s="13"/>
      <c r="AI39" s="13"/>
      <c r="AJ39" s="13"/>
      <c r="AK39" s="13"/>
      <c r="AL39" s="13"/>
      <c r="AM39" s="13"/>
      <c r="AN39" s="13"/>
      <c r="AO39" s="13"/>
      <c r="AP39" s="13"/>
      <c r="AQ39" s="13"/>
      <c r="AR39" s="13"/>
      <c r="AS39" s="155"/>
      <c r="AT39" s="128"/>
      <c r="AU39" s="154"/>
      <c r="AV39" s="141"/>
      <c r="AW39" s="150"/>
      <c r="AY39" s="158"/>
      <c r="AZ39" s="400" t="e">
        <f t="shared" si="3"/>
        <v>#REF!</v>
      </c>
      <c r="BA39" s="442"/>
    </row>
    <row r="40" spans="3:53" s="172" customFormat="1" ht="20.100000000000001" customHeight="1" x14ac:dyDescent="0.25">
      <c r="C40" s="46">
        <v>0</v>
      </c>
      <c r="D40" s="46"/>
      <c r="E40" s="46"/>
      <c r="F40" s="46"/>
      <c r="G40" s="46"/>
      <c r="H40" s="46"/>
      <c r="I40" s="46"/>
      <c r="J40" s="46"/>
      <c r="K40" s="46"/>
      <c r="L40" s="46"/>
      <c r="M40" s="46"/>
      <c r="N40" s="46"/>
      <c r="O40" s="24"/>
      <c r="P40" s="813"/>
      <c r="Q40" s="294">
        <f>T37</f>
        <v>93614</v>
      </c>
      <c r="R40" s="1344"/>
      <c r="S40" s="1341"/>
      <c r="T40" s="1339"/>
      <c r="U40" s="195" t="s">
        <v>2003</v>
      </c>
      <c r="V40" s="221" t="s">
        <v>1335</v>
      </c>
      <c r="W40" s="230" t="str">
        <f>$Q40&amp;"_"&amp;$U40</f>
        <v>93614_PM</v>
      </c>
      <c r="X40" s="101"/>
      <c r="Y40" s="118">
        <f t="shared" si="0"/>
        <v>0</v>
      </c>
      <c r="Z40" s="103"/>
      <c r="AA40" s="99" t="e">
        <f>+INDEX(#REF!,MATCH(CONCATENATE("NET_"&amp;'5-C_Ind'!U40&amp;"_REMU"),#REF!,0),(MATCH('5-C_Ind'!Q40,#REF!,0)))+INDEX(#REF!,MATCH(CONCATENATE("NET_"&amp;'5-C_Ind'!U40&amp;"_EXT"),#REF!,0),(MATCH('5-C_Ind'!Q40,#REF!,0)))+INDEX(#REF!,MATCH(CONCATENATE("NET_"&amp;"PI_REMU"),#REF!,0),(MATCH('5-C_Ind'!Q40,#REF!,0)))</f>
        <v>#REF!</v>
      </c>
      <c r="AB40" s="118">
        <f t="shared" si="14"/>
        <v>0</v>
      </c>
      <c r="AC40" s="104" t="e">
        <f t="shared" si="15"/>
        <v>#REF!</v>
      </c>
      <c r="AD40" s="75"/>
      <c r="AE40" s="75"/>
      <c r="AF40" s="13"/>
      <c r="AG40" s="13"/>
      <c r="AH40" s="13"/>
      <c r="AI40" s="13"/>
      <c r="AJ40" s="13"/>
      <c r="AK40" s="13"/>
      <c r="AL40" s="13"/>
      <c r="AM40" s="13"/>
      <c r="AN40" s="13"/>
      <c r="AO40" s="13"/>
      <c r="AP40" s="13"/>
      <c r="AQ40" s="13"/>
      <c r="AR40" s="13"/>
      <c r="AS40" s="155"/>
      <c r="AT40" s="128"/>
      <c r="AU40" s="154"/>
      <c r="AV40" s="141"/>
      <c r="AW40" s="150"/>
      <c r="AY40" s="158"/>
      <c r="AZ40" s="400" t="e">
        <f t="shared" si="3"/>
        <v>#REF!</v>
      </c>
      <c r="BA40" s="442"/>
    </row>
    <row r="41" spans="3:53" s="172" customFormat="1" ht="20.399999999999999" x14ac:dyDescent="0.25">
      <c r="C41" s="46">
        <v>0</v>
      </c>
      <c r="D41" s="46"/>
      <c r="E41" s="46"/>
      <c r="F41" s="46"/>
      <c r="G41" s="46"/>
      <c r="H41" s="46"/>
      <c r="I41" s="46"/>
      <c r="J41" s="46"/>
      <c r="K41" s="46"/>
      <c r="L41" s="46"/>
      <c r="M41" s="46"/>
      <c r="N41" s="46"/>
      <c r="O41" s="24"/>
      <c r="P41" s="813"/>
      <c r="Q41" s="294">
        <f>T37</f>
        <v>93614</v>
      </c>
      <c r="R41" s="1344"/>
      <c r="S41" s="1341"/>
      <c r="T41" s="1339"/>
      <c r="U41" s="195" t="s">
        <v>1351</v>
      </c>
      <c r="V41" s="197" t="s">
        <v>328</v>
      </c>
      <c r="W41" s="145" t="str">
        <f>$Q41&amp;"_"&amp;$U41</f>
        <v>93614_PDS</v>
      </c>
      <c r="X41" s="101"/>
      <c r="Y41" s="118">
        <f t="shared" si="0"/>
        <v>0</v>
      </c>
      <c r="Z41" s="103"/>
      <c r="AA41" s="99" t="e">
        <f>+INDEX(#REF!,MATCH(CONCATENATE("NET_"&amp;'5-C_Ind'!U41),#REF!,0),(MATCH('5-C_Ind'!Q41,#REF!,0)))</f>
        <v>#REF!</v>
      </c>
      <c r="AB41" s="118">
        <f t="shared" si="14"/>
        <v>0</v>
      </c>
      <c r="AC41" s="104" t="e">
        <f t="shared" si="15"/>
        <v>#REF!</v>
      </c>
      <c r="AD41" s="75"/>
      <c r="AE41" s="75"/>
      <c r="AF41" s="13"/>
      <c r="AG41" s="13"/>
      <c r="AH41" s="13"/>
      <c r="AI41" s="13"/>
      <c r="AJ41" s="13"/>
      <c r="AK41" s="13"/>
      <c r="AL41" s="13"/>
      <c r="AM41" s="13"/>
      <c r="AN41" s="13"/>
      <c r="AO41" s="13"/>
      <c r="AP41" s="13"/>
      <c r="AQ41" s="13"/>
      <c r="AR41" s="13"/>
      <c r="AS41" s="155"/>
      <c r="AT41" s="128"/>
      <c r="AU41" s="154"/>
      <c r="AV41" s="141"/>
      <c r="AW41" s="150"/>
      <c r="AY41" s="158"/>
      <c r="AZ41" s="400" t="e">
        <f t="shared" si="3"/>
        <v>#REF!</v>
      </c>
      <c r="BA41" s="442"/>
    </row>
    <row r="42" spans="3:53" s="172" customFormat="1" ht="20.100000000000001" customHeight="1" x14ac:dyDescent="0.25">
      <c r="C42" s="46">
        <v>0</v>
      </c>
      <c r="D42" s="46"/>
      <c r="E42" s="46">
        <v>0</v>
      </c>
      <c r="F42" s="46"/>
      <c r="G42" s="46"/>
      <c r="H42" s="46"/>
      <c r="I42" s="46"/>
      <c r="J42" s="46"/>
      <c r="K42" s="46"/>
      <c r="L42" s="46"/>
      <c r="M42" s="46">
        <v>0</v>
      </c>
      <c r="N42" s="46"/>
      <c r="O42" s="24"/>
      <c r="P42" s="813"/>
      <c r="Q42" s="294">
        <f>T37</f>
        <v>93614</v>
      </c>
      <c r="R42" s="1344"/>
      <c r="S42" s="1341"/>
      <c r="T42" s="1339"/>
      <c r="U42" s="195" t="s">
        <v>679</v>
      </c>
      <c r="V42" s="197" t="s">
        <v>22</v>
      </c>
      <c r="W42" s="145" t="str">
        <f>$Q42&amp;"_"&amp;$U42</f>
        <v>93614_PARTICIP</v>
      </c>
      <c r="X42" s="101"/>
      <c r="Y42" s="118">
        <f t="shared" si="0"/>
        <v>0</v>
      </c>
      <c r="Z42" s="103"/>
      <c r="AA42" s="99" t="e">
        <f>+INDEX(#REF!,MATCH(CONCATENATE("NET_"&amp;'5-C_Ind'!U42),#REF!,0),(MATCH('5-C_Ind'!Q42,#REF!,0)))</f>
        <v>#REF!</v>
      </c>
      <c r="AB42" s="118">
        <f t="shared" si="14"/>
        <v>0</v>
      </c>
      <c r="AC42" s="104" t="e">
        <f t="shared" si="15"/>
        <v>#REF!</v>
      </c>
      <c r="AD42" s="75"/>
      <c r="AE42" s="75"/>
      <c r="AF42" s="13"/>
      <c r="AG42" s="13"/>
      <c r="AH42" s="13"/>
      <c r="AI42" s="13"/>
      <c r="AJ42" s="13"/>
      <c r="AK42" s="13"/>
      <c r="AL42" s="13"/>
      <c r="AM42" s="13"/>
      <c r="AN42" s="13"/>
      <c r="AO42" s="13"/>
      <c r="AP42" s="13"/>
      <c r="AQ42" s="13"/>
      <c r="AR42" s="13"/>
      <c r="AS42" s="155"/>
      <c r="AT42" s="128"/>
      <c r="AU42" s="154"/>
      <c r="AV42" s="141"/>
      <c r="AW42" s="150"/>
      <c r="AY42" s="158"/>
      <c r="AZ42" s="400" t="e">
        <f t="shared" si="3"/>
        <v>#REF!</v>
      </c>
      <c r="BA42" s="442"/>
    </row>
    <row r="43" spans="3:53" s="172" customFormat="1" ht="20.100000000000001" customHeight="1" x14ac:dyDescent="0.25">
      <c r="C43" s="46">
        <v>0</v>
      </c>
      <c r="D43" s="46"/>
      <c r="E43" s="46"/>
      <c r="F43" s="46"/>
      <c r="G43" s="46"/>
      <c r="H43" s="46"/>
      <c r="I43" s="46"/>
      <c r="J43" s="46"/>
      <c r="K43" s="46"/>
      <c r="L43" s="46"/>
      <c r="M43" s="46"/>
      <c r="N43" s="46"/>
      <c r="O43" s="24"/>
      <c r="P43" s="813"/>
      <c r="Q43" s="294">
        <f>T37</f>
        <v>93614</v>
      </c>
      <c r="R43" s="1344"/>
      <c r="S43" s="1341"/>
      <c r="T43" s="1339"/>
      <c r="U43" s="195" t="s">
        <v>1044</v>
      </c>
      <c r="V43" s="197" t="s">
        <v>1338</v>
      </c>
      <c r="W43" s="145" t="str">
        <f>$Q43&amp;"_"&amp;$U43</f>
        <v>93614_AUTRESDEP</v>
      </c>
      <c r="X43" s="101"/>
      <c r="Y43" s="118">
        <f t="shared" si="0"/>
        <v>0</v>
      </c>
      <c r="Z43" s="103"/>
      <c r="AA43" s="99" t="e">
        <f>+INDEX(#REF!,MATCH(CONCATENATE("NET_"&amp;'5-C_Ind'!U43),#REF!,0),(MATCH('5-C_Ind'!Q43,#REF!,0)))</f>
        <v>#REF!</v>
      </c>
      <c r="AB43" s="118">
        <f t="shared" si="14"/>
        <v>0</v>
      </c>
      <c r="AC43" s="104" t="e">
        <f t="shared" si="15"/>
        <v>#REF!</v>
      </c>
      <c r="AD43" s="75"/>
      <c r="AE43" s="75"/>
      <c r="AF43" s="13"/>
      <c r="AG43" s="13"/>
      <c r="AH43" s="13"/>
      <c r="AI43" s="13"/>
      <c r="AJ43" s="13"/>
      <c r="AK43" s="13"/>
      <c r="AL43" s="13"/>
      <c r="AM43" s="13"/>
      <c r="AN43" s="13"/>
      <c r="AO43" s="13"/>
      <c r="AP43" s="13"/>
      <c r="AQ43" s="13"/>
      <c r="AR43" s="13"/>
      <c r="AS43" s="155"/>
      <c r="AT43" s="128"/>
      <c r="AU43" s="154"/>
      <c r="AV43" s="141"/>
      <c r="AW43" s="150"/>
      <c r="AY43" s="158"/>
      <c r="AZ43" s="400" t="e">
        <f t="shared" si="3"/>
        <v>#REF!</v>
      </c>
      <c r="BA43" s="442"/>
    </row>
    <row r="44" spans="3:53" s="172" customFormat="1" ht="20.100000000000001" customHeight="1" x14ac:dyDescent="0.25">
      <c r="C44" s="46"/>
      <c r="D44" s="46">
        <v>0</v>
      </c>
      <c r="E44" s="46">
        <v>0</v>
      </c>
      <c r="F44" s="46"/>
      <c r="G44" s="46"/>
      <c r="H44" s="46"/>
      <c r="I44" s="46"/>
      <c r="J44" s="46"/>
      <c r="K44" s="46"/>
      <c r="L44" s="46"/>
      <c r="M44" s="46"/>
      <c r="N44" s="46"/>
      <c r="O44" s="24"/>
      <c r="P44" s="813"/>
      <c r="Q44" s="294">
        <f>T37</f>
        <v>93614</v>
      </c>
      <c r="R44" s="1344"/>
      <c r="S44" s="1341"/>
      <c r="T44" s="424">
        <v>93614</v>
      </c>
      <c r="U44" s="195" t="s">
        <v>2294</v>
      </c>
      <c r="V44" s="197" t="s">
        <v>461</v>
      </c>
      <c r="W44" s="145" t="str">
        <f>$Q44&amp;"_"&amp;$U44</f>
        <v>93614_CI</v>
      </c>
      <c r="X44" s="99" t="e">
        <f>INDEX(#REF!,1,MATCH('5-C_Ind'!$Q44,#REF!,0))</f>
        <v>#REF!</v>
      </c>
      <c r="Y44" s="118">
        <f t="shared" si="0"/>
        <v>0</v>
      </c>
      <c r="Z44" s="104" t="e">
        <f t="shared" ref="Z44:Z45" si="17">X44-Y44</f>
        <v>#REF!</v>
      </c>
      <c r="AA44" s="101"/>
      <c r="AB44" s="6"/>
      <c r="AC44" s="103"/>
      <c r="AD44" s="75"/>
      <c r="AE44" s="75"/>
      <c r="AF44" s="13"/>
      <c r="AG44" s="13"/>
      <c r="AH44" s="13"/>
      <c r="AI44" s="13"/>
      <c r="AJ44" s="13"/>
      <c r="AK44" s="13"/>
      <c r="AL44" s="13"/>
      <c r="AM44" s="13"/>
      <c r="AN44" s="13"/>
      <c r="AO44" s="13"/>
      <c r="AP44" s="13"/>
      <c r="AQ44" s="13"/>
      <c r="AR44" s="13"/>
      <c r="AS44" s="155"/>
      <c r="AT44" s="128"/>
      <c r="AU44" s="154"/>
      <c r="AV44" s="141"/>
      <c r="AW44" s="150"/>
      <c r="AY44" s="159" t="e">
        <f t="shared" ref="AY44:AY45" si="18">IF(Z44&lt;-10,"! solde négatif !","OK")</f>
        <v>#REF!</v>
      </c>
      <c r="AZ44" s="400" t="str">
        <f t="shared" si="3"/>
        <v>OK</v>
      </c>
      <c r="BA44" s="442"/>
    </row>
    <row r="45" spans="3:53" s="172" customFormat="1" ht="20.100000000000001" customHeight="1" thickBot="1" x14ac:dyDescent="0.3">
      <c r="C45" s="46">
        <v>0</v>
      </c>
      <c r="D45" s="46"/>
      <c r="E45" s="46"/>
      <c r="F45" s="46"/>
      <c r="G45" s="46"/>
      <c r="H45" s="46"/>
      <c r="I45" s="46"/>
      <c r="J45" s="46"/>
      <c r="K45" s="46"/>
      <c r="L45" s="46"/>
      <c r="M45" s="46"/>
      <c r="N45" s="46"/>
      <c r="O45" s="24"/>
      <c r="P45" s="813"/>
      <c r="Q45" s="294">
        <f>T37</f>
        <v>93614</v>
      </c>
      <c r="R45" s="1344"/>
      <c r="S45" s="1342"/>
      <c r="T45" s="403"/>
      <c r="U45" s="198" t="s">
        <v>1163</v>
      </c>
      <c r="V45" s="200" t="s">
        <v>2311</v>
      </c>
      <c r="W45" s="203"/>
      <c r="X45" s="111" t="e">
        <f>INDEX(#REF!,1,MATCH('5-C_Ind'!$Q45,#REF!,0))</f>
        <v>#REF!</v>
      </c>
      <c r="Y45" s="113">
        <f t="shared" si="0"/>
        <v>0</v>
      </c>
      <c r="Z45" s="116" t="e">
        <f t="shared" si="17"/>
        <v>#REF!</v>
      </c>
      <c r="AA45" s="111" t="e">
        <f>SUM(AA37:AA43)</f>
        <v>#REF!</v>
      </c>
      <c r="AB45" s="113">
        <f t="shared" ref="AB45:AB52" si="19">SUM(AD45:AX45)</f>
        <v>0</v>
      </c>
      <c r="AC45" s="116" t="e">
        <f t="shared" ref="AC45:AC52" si="20">AA45-AB45</f>
        <v>#REF!</v>
      </c>
      <c r="AD45" s="112">
        <f t="shared" ref="AD45:AW45" si="21">SUM(AD37:AD43)</f>
        <v>0</v>
      </c>
      <c r="AE45" s="112">
        <f t="shared" si="21"/>
        <v>0</v>
      </c>
      <c r="AF45" s="17">
        <f t="shared" si="21"/>
        <v>0</v>
      </c>
      <c r="AG45" s="17">
        <f t="shared" si="21"/>
        <v>0</v>
      </c>
      <c r="AH45" s="17">
        <f t="shared" si="21"/>
        <v>0</v>
      </c>
      <c r="AI45" s="17">
        <f t="shared" si="21"/>
        <v>0</v>
      </c>
      <c r="AJ45" s="17">
        <f t="shared" si="21"/>
        <v>0</v>
      </c>
      <c r="AK45" s="17">
        <f t="shared" si="21"/>
        <v>0</v>
      </c>
      <c r="AL45" s="17">
        <f t="shared" si="21"/>
        <v>0</v>
      </c>
      <c r="AM45" s="17">
        <f t="shared" si="21"/>
        <v>0</v>
      </c>
      <c r="AN45" s="17">
        <f t="shared" si="21"/>
        <v>0</v>
      </c>
      <c r="AO45" s="17">
        <f t="shared" si="21"/>
        <v>0</v>
      </c>
      <c r="AP45" s="17">
        <f t="shared" si="21"/>
        <v>0</v>
      </c>
      <c r="AQ45" s="17">
        <f t="shared" si="21"/>
        <v>0</v>
      </c>
      <c r="AR45" s="17">
        <f t="shared" si="21"/>
        <v>0</v>
      </c>
      <c r="AS45" s="207">
        <f t="shared" si="21"/>
        <v>0</v>
      </c>
      <c r="AT45" s="219">
        <f t="shared" si="21"/>
        <v>0</v>
      </c>
      <c r="AU45" s="216">
        <f t="shared" si="21"/>
        <v>0</v>
      </c>
      <c r="AV45" s="114">
        <f t="shared" si="21"/>
        <v>0</v>
      </c>
      <c r="AW45" s="114">
        <f t="shared" si="21"/>
        <v>0</v>
      </c>
      <c r="AY45" s="159" t="e">
        <f t="shared" si="18"/>
        <v>#REF!</v>
      </c>
      <c r="AZ45" s="400" t="e">
        <f t="shared" si="3"/>
        <v>#REF!</v>
      </c>
      <c r="BA45" s="442"/>
    </row>
    <row r="46" spans="3:53" s="172" customFormat="1" ht="20.100000000000001" customHeight="1" x14ac:dyDescent="0.25">
      <c r="C46" s="46">
        <v>0</v>
      </c>
      <c r="D46" s="46"/>
      <c r="E46" s="46"/>
      <c r="F46" s="46"/>
      <c r="G46" s="46"/>
      <c r="H46" s="46"/>
      <c r="I46" s="46"/>
      <c r="J46" s="46"/>
      <c r="K46" s="46"/>
      <c r="L46" s="46"/>
      <c r="M46" s="46"/>
      <c r="N46" s="46"/>
      <c r="O46" s="24"/>
      <c r="P46" s="813"/>
      <c r="Q46" s="294">
        <f>T46</f>
        <v>9362</v>
      </c>
      <c r="R46" s="1344"/>
      <c r="S46" s="1341" t="s">
        <v>1476</v>
      </c>
      <c r="T46" s="1338">
        <v>9362</v>
      </c>
      <c r="U46" s="209" t="s">
        <v>878</v>
      </c>
      <c r="V46" s="225" t="s">
        <v>351</v>
      </c>
      <c r="W46" s="226" t="str">
        <f>$Q46&amp;"_"&amp;$U46</f>
        <v>9362_PS</v>
      </c>
      <c r="X46" s="211"/>
      <c r="Y46" s="118">
        <f t="shared" si="0"/>
        <v>0</v>
      </c>
      <c r="Z46" s="199"/>
      <c r="AA46" s="212" t="e">
        <f>+INDEX(#REF!,MATCH(CONCATENATE("NET_"&amp;'5-C_Ind'!U46&amp;"_REMU"),#REF!,0),(MATCH('5-C_Ind'!Q46,#REF!,0)))+INDEX(#REF!,MATCH(CONCATENATE("NET_"&amp;'5-C_Ind'!U46&amp;"_EXT"),#REF!,0),(MATCH('5-C_Ind'!Q46,#REF!,0)))</f>
        <v>#REF!</v>
      </c>
      <c r="AB46" s="186">
        <f t="shared" si="19"/>
        <v>0</v>
      </c>
      <c r="AC46" s="210" t="e">
        <f t="shared" si="20"/>
        <v>#REF!</v>
      </c>
      <c r="AD46" s="237"/>
      <c r="AE46" s="173"/>
      <c r="AF46" s="18"/>
      <c r="AG46" s="18"/>
      <c r="AH46" s="18"/>
      <c r="AI46" s="18"/>
      <c r="AJ46" s="18"/>
      <c r="AK46" s="18"/>
      <c r="AL46" s="18"/>
      <c r="AM46" s="18"/>
      <c r="AN46" s="18"/>
      <c r="AO46" s="18"/>
      <c r="AP46" s="18"/>
      <c r="AQ46" s="18"/>
      <c r="AR46" s="18"/>
      <c r="AS46" s="208"/>
      <c r="AT46" s="202"/>
      <c r="AU46" s="201"/>
      <c r="AV46" s="205"/>
      <c r="AW46" s="204"/>
      <c r="AY46" s="158"/>
      <c r="AZ46" s="400" t="e">
        <f t="shared" si="3"/>
        <v>#REF!</v>
      </c>
      <c r="BA46" s="442"/>
    </row>
    <row r="47" spans="3:53" s="172" customFormat="1" ht="20.100000000000001" customHeight="1" x14ac:dyDescent="0.25">
      <c r="C47" s="46">
        <v>0</v>
      </c>
      <c r="D47" s="46"/>
      <c r="E47" s="46"/>
      <c r="F47" s="46"/>
      <c r="G47" s="46"/>
      <c r="H47" s="46"/>
      <c r="I47" s="46"/>
      <c r="J47" s="46"/>
      <c r="K47" s="46"/>
      <c r="L47" s="46"/>
      <c r="M47" s="46"/>
      <c r="N47" s="46"/>
      <c r="O47" s="24"/>
      <c r="P47" s="813"/>
      <c r="Q47" s="294">
        <f>T46</f>
        <v>9362</v>
      </c>
      <c r="R47" s="1344"/>
      <c r="S47" s="1341"/>
      <c r="T47" s="1339"/>
      <c r="U47" s="195" t="s">
        <v>818</v>
      </c>
      <c r="V47" s="228" t="s">
        <v>643</v>
      </c>
      <c r="W47" s="220" t="str">
        <f>$Q47&amp;"_"&amp;$U47</f>
        <v>9362_SF</v>
      </c>
      <c r="X47" s="101"/>
      <c r="Y47" s="118">
        <f t="shared" si="0"/>
        <v>0</v>
      </c>
      <c r="Z47" s="103"/>
      <c r="AA47" s="99" t="e">
        <f>+INDEX(#REF!,MATCH(CONCATENATE("NET_"&amp;'5-C_Ind'!U47&amp;"_REMU"),#REF!,0),(MATCH('5-C_Ind'!Q47,#REF!,0)))+INDEX(#REF!,MATCH(CONCATENATE("NET_"&amp;'5-C_Ind'!U47&amp;"_EXT"),#REF!,0),(MATCH('5-C_Ind'!Q47,#REF!,0)))</f>
        <v>#REF!</v>
      </c>
      <c r="AB47" s="229">
        <f t="shared" si="19"/>
        <v>0</v>
      </c>
      <c r="AC47" s="165" t="e">
        <f t="shared" si="20"/>
        <v>#REF!</v>
      </c>
      <c r="AD47" s="248"/>
      <c r="AE47" s="187"/>
      <c r="AF47" s="19"/>
      <c r="AG47" s="19"/>
      <c r="AH47" s="19"/>
      <c r="AI47" s="19"/>
      <c r="AJ47" s="19"/>
      <c r="AK47" s="19"/>
      <c r="AL47" s="19"/>
      <c r="AM47" s="19"/>
      <c r="AN47" s="19"/>
      <c r="AO47" s="19"/>
      <c r="AP47" s="19"/>
      <c r="AQ47" s="19"/>
      <c r="AR47" s="19"/>
      <c r="AS47" s="231"/>
      <c r="AT47" s="224"/>
      <c r="AU47" s="227"/>
      <c r="AV47" s="223"/>
      <c r="AW47" s="222"/>
      <c r="AY47" s="158"/>
      <c r="AZ47" s="400" t="e">
        <f t="shared" si="3"/>
        <v>#REF!</v>
      </c>
      <c r="BA47" s="442"/>
    </row>
    <row r="48" spans="3:53" s="172" customFormat="1" ht="20.100000000000001" customHeight="1" x14ac:dyDescent="0.25">
      <c r="C48" s="46">
        <v>0</v>
      </c>
      <c r="D48" s="46"/>
      <c r="E48" s="46"/>
      <c r="F48" s="46"/>
      <c r="G48" s="46"/>
      <c r="H48" s="46"/>
      <c r="I48" s="46"/>
      <c r="J48" s="46"/>
      <c r="K48" s="46"/>
      <c r="L48" s="46"/>
      <c r="M48" s="46"/>
      <c r="N48" s="46"/>
      <c r="O48" s="24"/>
      <c r="P48" s="813"/>
      <c r="Q48" s="294">
        <f>T46</f>
        <v>9362</v>
      </c>
      <c r="R48" s="1344"/>
      <c r="S48" s="1341"/>
      <c r="T48" s="1339"/>
      <c r="U48" s="195" t="s">
        <v>1813</v>
      </c>
      <c r="V48" s="221" t="s">
        <v>884</v>
      </c>
      <c r="W48" s="230" t="str">
        <f>$Q48&amp;"_"&amp;$U48</f>
        <v>9362_PA</v>
      </c>
      <c r="X48" s="101"/>
      <c r="Y48" s="118">
        <f t="shared" si="0"/>
        <v>0</v>
      </c>
      <c r="Z48" s="103"/>
      <c r="AA48" s="99" t="e">
        <f>+INDEX(#REF!,MATCH(CONCATENATE("NET_"&amp;'5-C_Ind'!U48&amp;"_REMU"),#REF!,0),(MATCH('5-C_Ind'!Q48,#REF!,0)))+INDEX(#REF!,MATCH(CONCATENATE("NET_"&amp;'5-C_Ind'!U48&amp;"_EXT"),#REF!,0),(MATCH('5-C_Ind'!Q48,#REF!,0)))</f>
        <v>#REF!</v>
      </c>
      <c r="AB48" s="118">
        <f t="shared" si="19"/>
        <v>0</v>
      </c>
      <c r="AC48" s="104" t="e">
        <f t="shared" si="20"/>
        <v>#REF!</v>
      </c>
      <c r="AD48" s="142"/>
      <c r="AE48" s="75"/>
      <c r="AF48" s="13"/>
      <c r="AG48" s="13"/>
      <c r="AH48" s="13"/>
      <c r="AI48" s="13"/>
      <c r="AJ48" s="13"/>
      <c r="AK48" s="13"/>
      <c r="AL48" s="13"/>
      <c r="AM48" s="13"/>
      <c r="AN48" s="13"/>
      <c r="AO48" s="13"/>
      <c r="AP48" s="13"/>
      <c r="AQ48" s="13"/>
      <c r="AR48" s="13"/>
      <c r="AS48" s="155"/>
      <c r="AT48" s="128"/>
      <c r="AU48" s="154"/>
      <c r="AV48" s="141"/>
      <c r="AW48" s="150"/>
      <c r="AY48" s="158"/>
      <c r="AZ48" s="400" t="e">
        <f t="shared" si="3"/>
        <v>#REF!</v>
      </c>
      <c r="BA48" s="442"/>
    </row>
    <row r="49" spans="3:53" s="172" customFormat="1" ht="20.100000000000001" customHeight="1" x14ac:dyDescent="0.25">
      <c r="C49" s="46">
        <v>0</v>
      </c>
      <c r="D49" s="46"/>
      <c r="E49" s="46"/>
      <c r="F49" s="46"/>
      <c r="G49" s="46"/>
      <c r="H49" s="46"/>
      <c r="I49" s="46"/>
      <c r="J49" s="46"/>
      <c r="K49" s="46"/>
      <c r="L49" s="46"/>
      <c r="M49" s="46"/>
      <c r="N49" s="46"/>
      <c r="O49" s="24"/>
      <c r="P49" s="813"/>
      <c r="Q49" s="294">
        <f>T46</f>
        <v>9362</v>
      </c>
      <c r="R49" s="1344"/>
      <c r="S49" s="1341"/>
      <c r="T49" s="1339"/>
      <c r="U49" s="195" t="s">
        <v>2003</v>
      </c>
      <c r="V49" s="221" t="s">
        <v>1335</v>
      </c>
      <c r="W49" s="230" t="str">
        <f>$Q49&amp;"_"&amp;$U49</f>
        <v>9362_PM</v>
      </c>
      <c r="X49" s="101"/>
      <c r="Y49" s="118">
        <f t="shared" si="0"/>
        <v>0</v>
      </c>
      <c r="Z49" s="103"/>
      <c r="AA49" s="99" t="e">
        <f>+INDEX(#REF!,MATCH(CONCATENATE("NET_"&amp;'5-C_Ind'!U49&amp;"_REMU"),#REF!,0),(MATCH('5-C_Ind'!Q49,#REF!,0)))+INDEX(#REF!,MATCH(CONCATENATE("NET_"&amp;'5-C_Ind'!U49&amp;"_EXT"),#REF!,0),(MATCH('5-C_Ind'!Q49,#REF!,0)))+INDEX(#REF!,MATCH(CONCATENATE("NET_"&amp;"PI_REMU"),#REF!,0),(MATCH('5-C_Ind'!Q49,#REF!,0)))</f>
        <v>#REF!</v>
      </c>
      <c r="AB49" s="118">
        <f t="shared" si="19"/>
        <v>0</v>
      </c>
      <c r="AC49" s="104" t="e">
        <f t="shared" si="20"/>
        <v>#REF!</v>
      </c>
      <c r="AD49" s="142"/>
      <c r="AE49" s="75"/>
      <c r="AF49" s="13"/>
      <c r="AG49" s="13"/>
      <c r="AH49" s="13"/>
      <c r="AI49" s="13"/>
      <c r="AJ49" s="13"/>
      <c r="AK49" s="13"/>
      <c r="AL49" s="13"/>
      <c r="AM49" s="13"/>
      <c r="AN49" s="13"/>
      <c r="AO49" s="13"/>
      <c r="AP49" s="13"/>
      <c r="AQ49" s="13"/>
      <c r="AR49" s="13"/>
      <c r="AS49" s="155"/>
      <c r="AT49" s="128"/>
      <c r="AU49" s="154"/>
      <c r="AV49" s="141"/>
      <c r="AW49" s="150"/>
      <c r="AY49" s="158"/>
      <c r="AZ49" s="400" t="e">
        <f t="shared" si="3"/>
        <v>#REF!</v>
      </c>
      <c r="BA49" s="442"/>
    </row>
    <row r="50" spans="3:53" s="172" customFormat="1" ht="20.100000000000001" customHeight="1" x14ac:dyDescent="0.25">
      <c r="C50" s="46">
        <v>0</v>
      </c>
      <c r="D50" s="46"/>
      <c r="E50" s="46"/>
      <c r="F50" s="46"/>
      <c r="G50" s="46"/>
      <c r="H50" s="46"/>
      <c r="I50" s="46"/>
      <c r="J50" s="46"/>
      <c r="K50" s="46"/>
      <c r="L50" s="46"/>
      <c r="M50" s="46"/>
      <c r="N50" s="46"/>
      <c r="O50" s="24"/>
      <c r="P50" s="813"/>
      <c r="Q50" s="294">
        <f>T46</f>
        <v>9362</v>
      </c>
      <c r="R50" s="1344"/>
      <c r="S50" s="1341"/>
      <c r="T50" s="1339"/>
      <c r="U50" s="195" t="s">
        <v>1351</v>
      </c>
      <c r="V50" s="197" t="s">
        <v>328</v>
      </c>
      <c r="W50" s="145" t="str">
        <f>$Q50&amp;"_"&amp;$U50</f>
        <v>9362_PDS</v>
      </c>
      <c r="X50" s="101"/>
      <c r="Y50" s="118">
        <f t="shared" si="0"/>
        <v>0</v>
      </c>
      <c r="Z50" s="103"/>
      <c r="AA50" s="99" t="e">
        <f>+INDEX(#REF!,MATCH(CONCATENATE("NET_"&amp;'5-C_Ind'!U50),#REF!,0),(MATCH('5-C_Ind'!Q50,#REF!,0)))</f>
        <v>#REF!</v>
      </c>
      <c r="AB50" s="118">
        <f t="shared" si="19"/>
        <v>0</v>
      </c>
      <c r="AC50" s="104" t="e">
        <f t="shared" si="20"/>
        <v>#REF!</v>
      </c>
      <c r="AD50" s="142"/>
      <c r="AE50" s="75"/>
      <c r="AF50" s="13"/>
      <c r="AG50" s="13"/>
      <c r="AH50" s="13"/>
      <c r="AI50" s="13"/>
      <c r="AJ50" s="13"/>
      <c r="AK50" s="13"/>
      <c r="AL50" s="13"/>
      <c r="AM50" s="13"/>
      <c r="AN50" s="13"/>
      <c r="AO50" s="13"/>
      <c r="AP50" s="13"/>
      <c r="AQ50" s="13"/>
      <c r="AR50" s="13"/>
      <c r="AS50" s="155"/>
      <c r="AT50" s="128"/>
      <c r="AU50" s="154"/>
      <c r="AV50" s="141"/>
      <c r="AW50" s="150"/>
      <c r="AY50" s="158"/>
      <c r="AZ50" s="400" t="e">
        <f t="shared" si="3"/>
        <v>#REF!</v>
      </c>
      <c r="BA50" s="442"/>
    </row>
    <row r="51" spans="3:53" s="172" customFormat="1" ht="20.100000000000001" customHeight="1" x14ac:dyDescent="0.25">
      <c r="C51" s="46">
        <v>0</v>
      </c>
      <c r="D51" s="46"/>
      <c r="E51" s="46">
        <v>0</v>
      </c>
      <c r="F51" s="46"/>
      <c r="G51" s="46"/>
      <c r="H51" s="46"/>
      <c r="I51" s="46"/>
      <c r="J51" s="46"/>
      <c r="K51" s="46"/>
      <c r="L51" s="46"/>
      <c r="M51" s="46">
        <v>0</v>
      </c>
      <c r="N51" s="46"/>
      <c r="O51" s="24"/>
      <c r="P51" s="813"/>
      <c r="Q51" s="294">
        <f>T46</f>
        <v>9362</v>
      </c>
      <c r="R51" s="1344"/>
      <c r="S51" s="1341"/>
      <c r="T51" s="1339"/>
      <c r="U51" s="195" t="s">
        <v>679</v>
      </c>
      <c r="V51" s="197" t="s">
        <v>22</v>
      </c>
      <c r="W51" s="145" t="str">
        <f>$Q51&amp;"_"&amp;$U51</f>
        <v>9362_PARTICIP</v>
      </c>
      <c r="X51" s="101"/>
      <c r="Y51" s="118">
        <f t="shared" si="0"/>
        <v>0</v>
      </c>
      <c r="Z51" s="103"/>
      <c r="AA51" s="99" t="e">
        <f>+INDEX(#REF!,MATCH(CONCATENATE("NET_"&amp;'5-C_Ind'!U51),#REF!,0),(MATCH('5-C_Ind'!Q51,#REF!,0)))</f>
        <v>#REF!</v>
      </c>
      <c r="AB51" s="118">
        <f t="shared" si="19"/>
        <v>0</v>
      </c>
      <c r="AC51" s="104" t="e">
        <f t="shared" si="20"/>
        <v>#REF!</v>
      </c>
      <c r="AD51" s="142"/>
      <c r="AE51" s="75"/>
      <c r="AF51" s="13"/>
      <c r="AG51" s="13"/>
      <c r="AH51" s="13"/>
      <c r="AI51" s="13"/>
      <c r="AJ51" s="13"/>
      <c r="AK51" s="13"/>
      <c r="AL51" s="13"/>
      <c r="AM51" s="13"/>
      <c r="AN51" s="13"/>
      <c r="AO51" s="13"/>
      <c r="AP51" s="13"/>
      <c r="AQ51" s="13"/>
      <c r="AR51" s="13"/>
      <c r="AS51" s="155"/>
      <c r="AT51" s="128"/>
      <c r="AU51" s="154"/>
      <c r="AV51" s="141"/>
      <c r="AW51" s="150"/>
      <c r="AY51" s="158"/>
      <c r="AZ51" s="400" t="e">
        <f t="shared" si="3"/>
        <v>#REF!</v>
      </c>
      <c r="BA51" s="442"/>
    </row>
    <row r="52" spans="3:53" s="172" customFormat="1" ht="20.100000000000001" customHeight="1" x14ac:dyDescent="0.25">
      <c r="C52" s="46">
        <v>0</v>
      </c>
      <c r="D52" s="46"/>
      <c r="E52" s="46"/>
      <c r="F52" s="46"/>
      <c r="G52" s="46"/>
      <c r="H52" s="46"/>
      <c r="I52" s="46"/>
      <c r="J52" s="46"/>
      <c r="K52" s="46"/>
      <c r="L52" s="46"/>
      <c r="M52" s="46"/>
      <c r="N52" s="46"/>
      <c r="O52" s="24"/>
      <c r="P52" s="813"/>
      <c r="Q52" s="294">
        <f>T46</f>
        <v>9362</v>
      </c>
      <c r="R52" s="1344"/>
      <c r="S52" s="1341"/>
      <c r="T52" s="1339"/>
      <c r="U52" s="195" t="s">
        <v>1044</v>
      </c>
      <c r="V52" s="197" t="s">
        <v>1338</v>
      </c>
      <c r="W52" s="145" t="str">
        <f>$Q52&amp;"_"&amp;$U52</f>
        <v>9362_AUTRESDEP</v>
      </c>
      <c r="X52" s="101"/>
      <c r="Y52" s="118">
        <f t="shared" si="0"/>
        <v>0</v>
      </c>
      <c r="Z52" s="103"/>
      <c r="AA52" s="99" t="e">
        <f>+INDEX(#REF!,MATCH(CONCATENATE("NET_"&amp;'5-C_Ind'!U52),#REF!,0),(MATCH('5-C_Ind'!Q52,#REF!,0)))</f>
        <v>#REF!</v>
      </c>
      <c r="AB52" s="118">
        <f t="shared" si="19"/>
        <v>0</v>
      </c>
      <c r="AC52" s="104" t="e">
        <f t="shared" si="20"/>
        <v>#REF!</v>
      </c>
      <c r="AD52" s="142"/>
      <c r="AE52" s="75"/>
      <c r="AF52" s="13"/>
      <c r="AG52" s="13"/>
      <c r="AH52" s="13"/>
      <c r="AI52" s="13"/>
      <c r="AJ52" s="13"/>
      <c r="AK52" s="13"/>
      <c r="AL52" s="13"/>
      <c r="AM52" s="13"/>
      <c r="AN52" s="13"/>
      <c r="AO52" s="13"/>
      <c r="AP52" s="13"/>
      <c r="AQ52" s="13"/>
      <c r="AR52" s="13"/>
      <c r="AS52" s="155"/>
      <c r="AT52" s="128"/>
      <c r="AU52" s="154"/>
      <c r="AV52" s="141"/>
      <c r="AW52" s="150"/>
      <c r="AY52" s="158"/>
      <c r="AZ52" s="400" t="e">
        <f t="shared" si="3"/>
        <v>#REF!</v>
      </c>
      <c r="BA52" s="442"/>
    </row>
    <row r="53" spans="3:53" s="172" customFormat="1" ht="20.100000000000001" customHeight="1" x14ac:dyDescent="0.25">
      <c r="C53" s="46"/>
      <c r="D53" s="46">
        <v>0</v>
      </c>
      <c r="E53" s="46">
        <v>0</v>
      </c>
      <c r="F53" s="46"/>
      <c r="G53" s="46"/>
      <c r="H53" s="46"/>
      <c r="I53" s="46"/>
      <c r="J53" s="46"/>
      <c r="K53" s="46"/>
      <c r="L53" s="46"/>
      <c r="M53" s="46"/>
      <c r="N53" s="46"/>
      <c r="O53" s="24"/>
      <c r="P53" s="813"/>
      <c r="Q53" s="294">
        <f>T46</f>
        <v>9362</v>
      </c>
      <c r="R53" s="1344"/>
      <c r="S53" s="1341"/>
      <c r="T53" s="424">
        <v>9362</v>
      </c>
      <c r="U53" s="195" t="s">
        <v>2294</v>
      </c>
      <c r="V53" s="197" t="s">
        <v>461</v>
      </c>
      <c r="W53" s="145" t="str">
        <f>$Q53&amp;"_"&amp;$U53</f>
        <v>9362_CI</v>
      </c>
      <c r="X53" s="99"/>
      <c r="Y53" s="118"/>
      <c r="Z53" s="104"/>
      <c r="AA53" s="101"/>
      <c r="AB53" s="6"/>
      <c r="AC53" s="103"/>
      <c r="AD53" s="142"/>
      <c r="AE53" s="75"/>
      <c r="AF53" s="13"/>
      <c r="AG53" s="13"/>
      <c r="AH53" s="13"/>
      <c r="AI53" s="13"/>
      <c r="AJ53" s="13"/>
      <c r="AK53" s="13"/>
      <c r="AL53" s="13"/>
      <c r="AM53" s="13"/>
      <c r="AN53" s="13"/>
      <c r="AO53" s="13"/>
      <c r="AP53" s="13"/>
      <c r="AQ53" s="13"/>
      <c r="AR53" s="13"/>
      <c r="AS53" s="155"/>
      <c r="AT53" s="128"/>
      <c r="AU53" s="154"/>
      <c r="AV53" s="141"/>
      <c r="AW53" s="150"/>
      <c r="AY53" s="159" t="str">
        <f t="shared" ref="AY53:AY54" si="22">IF(Z53&lt;-10,"! solde négatif !","OK")</f>
        <v>OK</v>
      </c>
      <c r="AZ53" s="400" t="str">
        <f t="shared" si="3"/>
        <v>OK</v>
      </c>
      <c r="BA53" s="442"/>
    </row>
    <row r="54" spans="3:53" s="172" customFormat="1" ht="20.100000000000001" customHeight="1" thickBot="1" x14ac:dyDescent="0.3">
      <c r="C54" s="46">
        <v>0</v>
      </c>
      <c r="D54" s="46"/>
      <c r="E54" s="46"/>
      <c r="F54" s="46"/>
      <c r="G54" s="46"/>
      <c r="H54" s="46"/>
      <c r="I54" s="46"/>
      <c r="J54" s="46"/>
      <c r="K54" s="46"/>
      <c r="L54" s="46"/>
      <c r="M54" s="46"/>
      <c r="N54" s="46"/>
      <c r="O54" s="24"/>
      <c r="P54" s="813"/>
      <c r="Q54" s="294">
        <f>T46</f>
        <v>9362</v>
      </c>
      <c r="R54" s="1344"/>
      <c r="S54" s="1342"/>
      <c r="T54" s="403"/>
      <c r="U54" s="198" t="s">
        <v>1163</v>
      </c>
      <c r="V54" s="200" t="s">
        <v>2311</v>
      </c>
      <c r="W54" s="203"/>
      <c r="X54" s="111"/>
      <c r="Y54" s="113"/>
      <c r="Z54" s="116"/>
      <c r="AA54" s="111" t="e">
        <f>SUM(AA46:AA52)</f>
        <v>#REF!</v>
      </c>
      <c r="AB54" s="113">
        <f t="shared" ref="AB54:AB61" si="23">SUM(AD54:AX54)</f>
        <v>0</v>
      </c>
      <c r="AC54" s="116" t="e">
        <f t="shared" ref="AC54:AC61" si="24">AA54-AB54</f>
        <v>#REF!</v>
      </c>
      <c r="AD54" s="112">
        <f t="shared" ref="AD54:AW54" si="25">SUM(AD46:AD52)</f>
        <v>0</v>
      </c>
      <c r="AE54" s="112">
        <f t="shared" si="25"/>
        <v>0</v>
      </c>
      <c r="AF54" s="17">
        <f t="shared" si="25"/>
        <v>0</v>
      </c>
      <c r="AG54" s="17">
        <f t="shared" si="25"/>
        <v>0</v>
      </c>
      <c r="AH54" s="17">
        <f t="shared" si="25"/>
        <v>0</v>
      </c>
      <c r="AI54" s="17">
        <f t="shared" si="25"/>
        <v>0</v>
      </c>
      <c r="AJ54" s="17">
        <f t="shared" si="25"/>
        <v>0</v>
      </c>
      <c r="AK54" s="17">
        <f t="shared" si="25"/>
        <v>0</v>
      </c>
      <c r="AL54" s="17">
        <f t="shared" si="25"/>
        <v>0</v>
      </c>
      <c r="AM54" s="17">
        <f t="shared" si="25"/>
        <v>0</v>
      </c>
      <c r="AN54" s="17">
        <f t="shared" si="25"/>
        <v>0</v>
      </c>
      <c r="AO54" s="17">
        <f t="shared" si="25"/>
        <v>0</v>
      </c>
      <c r="AP54" s="17">
        <f t="shared" si="25"/>
        <v>0</v>
      </c>
      <c r="AQ54" s="17">
        <f t="shared" si="25"/>
        <v>0</v>
      </c>
      <c r="AR54" s="17">
        <f t="shared" si="25"/>
        <v>0</v>
      </c>
      <c r="AS54" s="207">
        <f t="shared" si="25"/>
        <v>0</v>
      </c>
      <c r="AT54" s="219">
        <f t="shared" si="25"/>
        <v>0</v>
      </c>
      <c r="AU54" s="216">
        <f t="shared" si="25"/>
        <v>0</v>
      </c>
      <c r="AV54" s="114">
        <f t="shared" si="25"/>
        <v>0</v>
      </c>
      <c r="AW54" s="114">
        <f t="shared" si="25"/>
        <v>0</v>
      </c>
      <c r="AY54" s="159" t="str">
        <f t="shared" si="22"/>
        <v>OK</v>
      </c>
      <c r="AZ54" s="400" t="e">
        <f t="shared" si="3"/>
        <v>#REF!</v>
      </c>
      <c r="BA54" s="442"/>
    </row>
    <row r="55" spans="3:53" s="172" customFormat="1" ht="20.100000000000001" customHeight="1" x14ac:dyDescent="0.25">
      <c r="C55" s="46">
        <v>0</v>
      </c>
      <c r="D55" s="46"/>
      <c r="E55" s="46"/>
      <c r="F55" s="46"/>
      <c r="G55" s="46"/>
      <c r="H55" s="46"/>
      <c r="I55" s="46"/>
      <c r="J55" s="46"/>
      <c r="K55" s="46"/>
      <c r="L55" s="46"/>
      <c r="M55" s="46"/>
      <c r="N55" s="46"/>
      <c r="O55" s="24"/>
      <c r="P55" s="813"/>
      <c r="Q55" s="294">
        <f>T55</f>
        <v>9364</v>
      </c>
      <c r="R55" s="1344"/>
      <c r="S55" s="1340" t="s">
        <v>1827</v>
      </c>
      <c r="T55" s="1338">
        <v>9364</v>
      </c>
      <c r="U55" s="209" t="s">
        <v>878</v>
      </c>
      <c r="V55" s="225" t="s">
        <v>351</v>
      </c>
      <c r="W55" s="226" t="str">
        <f>$Q55&amp;"_"&amp;$U55</f>
        <v>9364_PS</v>
      </c>
      <c r="X55" s="211"/>
      <c r="Y55" s="118"/>
      <c r="Z55" s="199"/>
      <c r="AA55" s="212" t="e">
        <f>+INDEX(#REF!,MATCH(CONCATENATE("NET_"&amp;'5-C_Ind'!U55&amp;"_REMU"),#REF!,0),(MATCH('5-C_Ind'!Q55,#REF!,0)))+INDEX(#REF!,MATCH(CONCATENATE("NET_"&amp;'5-C_Ind'!U55&amp;"_EXT"),#REF!,0),(MATCH('5-C_Ind'!Q55,#REF!,0)))</f>
        <v>#REF!</v>
      </c>
      <c r="AB55" s="186">
        <f t="shared" si="23"/>
        <v>0</v>
      </c>
      <c r="AC55" s="210" t="e">
        <f t="shared" si="24"/>
        <v>#REF!</v>
      </c>
      <c r="AD55" s="237"/>
      <c r="AE55" s="173"/>
      <c r="AF55" s="18"/>
      <c r="AG55" s="18"/>
      <c r="AH55" s="18"/>
      <c r="AI55" s="18"/>
      <c r="AJ55" s="18"/>
      <c r="AK55" s="18"/>
      <c r="AL55" s="18"/>
      <c r="AM55" s="18"/>
      <c r="AN55" s="18"/>
      <c r="AO55" s="18"/>
      <c r="AP55" s="18"/>
      <c r="AQ55" s="18"/>
      <c r="AR55" s="18"/>
      <c r="AS55" s="208"/>
      <c r="AT55" s="202"/>
      <c r="AU55" s="201"/>
      <c r="AV55" s="205"/>
      <c r="AW55" s="204"/>
      <c r="AY55" s="158"/>
      <c r="AZ55" s="400" t="e">
        <f t="shared" si="3"/>
        <v>#REF!</v>
      </c>
      <c r="BA55" s="442"/>
    </row>
    <row r="56" spans="3:53" s="172" customFormat="1" ht="20.100000000000001" customHeight="1" x14ac:dyDescent="0.25">
      <c r="C56" s="46">
        <v>0</v>
      </c>
      <c r="D56" s="46"/>
      <c r="E56" s="46"/>
      <c r="F56" s="46"/>
      <c r="G56" s="46"/>
      <c r="H56" s="46"/>
      <c r="I56" s="46"/>
      <c r="J56" s="46"/>
      <c r="K56" s="46"/>
      <c r="L56" s="46"/>
      <c r="M56" s="46"/>
      <c r="N56" s="46"/>
      <c r="O56" s="24"/>
      <c r="P56" s="813"/>
      <c r="Q56" s="294">
        <f>T55</f>
        <v>9364</v>
      </c>
      <c r="R56" s="1344"/>
      <c r="S56" s="1341"/>
      <c r="T56" s="1339"/>
      <c r="U56" s="195" t="s">
        <v>818</v>
      </c>
      <c r="V56" s="228" t="s">
        <v>643</v>
      </c>
      <c r="W56" s="220" t="str">
        <f>$Q56&amp;"_"&amp;$U56</f>
        <v>9364_SF</v>
      </c>
      <c r="X56" s="101"/>
      <c r="Y56" s="118"/>
      <c r="Z56" s="103"/>
      <c r="AA56" s="99" t="e">
        <f>+INDEX(#REF!,MATCH(CONCATENATE("NET_"&amp;'5-C_Ind'!U56&amp;"_REMU"),#REF!,0),(MATCH('5-C_Ind'!Q56,#REF!,0)))+INDEX(#REF!,MATCH(CONCATENATE("NET_"&amp;'5-C_Ind'!U56&amp;"_EXT"),#REF!,0),(MATCH('5-C_Ind'!Q56,#REF!,0)))</f>
        <v>#REF!</v>
      </c>
      <c r="AB56" s="229">
        <f t="shared" si="23"/>
        <v>0</v>
      </c>
      <c r="AC56" s="165" t="e">
        <f t="shared" si="24"/>
        <v>#REF!</v>
      </c>
      <c r="AD56" s="248"/>
      <c r="AE56" s="187"/>
      <c r="AF56" s="19"/>
      <c r="AG56" s="19"/>
      <c r="AH56" s="19"/>
      <c r="AI56" s="19"/>
      <c r="AJ56" s="19"/>
      <c r="AK56" s="19"/>
      <c r="AL56" s="19"/>
      <c r="AM56" s="19"/>
      <c r="AN56" s="19"/>
      <c r="AO56" s="19"/>
      <c r="AP56" s="19"/>
      <c r="AQ56" s="19"/>
      <c r="AR56" s="19"/>
      <c r="AS56" s="231"/>
      <c r="AT56" s="224"/>
      <c r="AU56" s="227"/>
      <c r="AV56" s="223"/>
      <c r="AW56" s="222"/>
      <c r="AY56" s="158"/>
      <c r="AZ56" s="400" t="e">
        <f t="shared" si="3"/>
        <v>#REF!</v>
      </c>
      <c r="BA56" s="442"/>
    </row>
    <row r="57" spans="3:53" s="172" customFormat="1" ht="20.100000000000001" customHeight="1" x14ac:dyDescent="0.25">
      <c r="C57" s="46">
        <v>0</v>
      </c>
      <c r="D57" s="46"/>
      <c r="E57" s="46"/>
      <c r="F57" s="46"/>
      <c r="G57" s="46"/>
      <c r="H57" s="46"/>
      <c r="I57" s="46"/>
      <c r="J57" s="46"/>
      <c r="K57" s="46"/>
      <c r="L57" s="46"/>
      <c r="M57" s="46"/>
      <c r="N57" s="46"/>
      <c r="O57" s="24"/>
      <c r="P57" s="813"/>
      <c r="Q57" s="294">
        <f>T55</f>
        <v>9364</v>
      </c>
      <c r="R57" s="1344"/>
      <c r="S57" s="1341"/>
      <c r="T57" s="1339"/>
      <c r="U57" s="195" t="s">
        <v>1813</v>
      </c>
      <c r="V57" s="221" t="s">
        <v>884</v>
      </c>
      <c r="W57" s="230" t="str">
        <f>$Q57&amp;"_"&amp;$U57</f>
        <v>9364_PA</v>
      </c>
      <c r="X57" s="101"/>
      <c r="Y57" s="118"/>
      <c r="Z57" s="103"/>
      <c r="AA57" s="99" t="e">
        <f>+INDEX(#REF!,MATCH(CONCATENATE("NET_"&amp;'5-C_Ind'!U57&amp;"_REMU"),#REF!,0),(MATCH('5-C_Ind'!Q57,#REF!,0)))+INDEX(#REF!,MATCH(CONCATENATE("NET_"&amp;'5-C_Ind'!U57&amp;"_EXT"),#REF!,0),(MATCH('5-C_Ind'!Q57,#REF!,0)))</f>
        <v>#REF!</v>
      </c>
      <c r="AB57" s="118">
        <f t="shared" si="23"/>
        <v>0</v>
      </c>
      <c r="AC57" s="104" t="e">
        <f t="shared" si="24"/>
        <v>#REF!</v>
      </c>
      <c r="AD57" s="142"/>
      <c r="AE57" s="75"/>
      <c r="AF57" s="13"/>
      <c r="AG57" s="13"/>
      <c r="AH57" s="13"/>
      <c r="AI57" s="13"/>
      <c r="AJ57" s="13"/>
      <c r="AK57" s="13"/>
      <c r="AL57" s="13"/>
      <c r="AM57" s="13"/>
      <c r="AN57" s="13"/>
      <c r="AO57" s="13"/>
      <c r="AP57" s="13"/>
      <c r="AQ57" s="13"/>
      <c r="AR57" s="13"/>
      <c r="AS57" s="155"/>
      <c r="AT57" s="128"/>
      <c r="AU57" s="154"/>
      <c r="AV57" s="141"/>
      <c r="AW57" s="150"/>
      <c r="AY57" s="158"/>
      <c r="AZ57" s="400" t="e">
        <f t="shared" si="3"/>
        <v>#REF!</v>
      </c>
      <c r="BA57" s="442"/>
    </row>
    <row r="58" spans="3:53" s="172" customFormat="1" ht="20.100000000000001" customHeight="1" x14ac:dyDescent="0.25">
      <c r="C58" s="46">
        <v>0</v>
      </c>
      <c r="D58" s="46"/>
      <c r="E58" s="46"/>
      <c r="F58" s="46"/>
      <c r="G58" s="46"/>
      <c r="H58" s="46"/>
      <c r="I58" s="46"/>
      <c r="J58" s="46"/>
      <c r="K58" s="46"/>
      <c r="L58" s="46"/>
      <c r="M58" s="46"/>
      <c r="N58" s="46"/>
      <c r="O58" s="24"/>
      <c r="P58" s="813"/>
      <c r="Q58" s="294">
        <f>T55</f>
        <v>9364</v>
      </c>
      <c r="R58" s="1344"/>
      <c r="S58" s="1341"/>
      <c r="T58" s="1339"/>
      <c r="U58" s="195" t="s">
        <v>2003</v>
      </c>
      <c r="V58" s="221" t="s">
        <v>1335</v>
      </c>
      <c r="W58" s="230" t="str">
        <f>$Q58&amp;"_"&amp;$U58</f>
        <v>9364_PM</v>
      </c>
      <c r="X58" s="101"/>
      <c r="Y58" s="118"/>
      <c r="Z58" s="103"/>
      <c r="AA58" s="99" t="e">
        <f>+INDEX(#REF!,MATCH(CONCATENATE("NET_"&amp;'5-C_Ind'!U58&amp;"_REMU"),#REF!,0),(MATCH('5-C_Ind'!Q58,#REF!,0)))+INDEX(#REF!,MATCH(CONCATENATE("NET_"&amp;'5-C_Ind'!U58&amp;"_EXT"),#REF!,0),(MATCH('5-C_Ind'!Q58,#REF!,0)))+INDEX(#REF!,MATCH(CONCATENATE("NET_"&amp;"PI_REMU"),#REF!,0),(MATCH('5-C_Ind'!Q58,#REF!,0)))</f>
        <v>#REF!</v>
      </c>
      <c r="AB58" s="118">
        <f t="shared" si="23"/>
        <v>0</v>
      </c>
      <c r="AC58" s="104" t="e">
        <f t="shared" si="24"/>
        <v>#REF!</v>
      </c>
      <c r="AD58" s="142"/>
      <c r="AE58" s="75"/>
      <c r="AF58" s="13"/>
      <c r="AG58" s="13"/>
      <c r="AH58" s="13"/>
      <c r="AI58" s="13"/>
      <c r="AJ58" s="13"/>
      <c r="AK58" s="13"/>
      <c r="AL58" s="13"/>
      <c r="AM58" s="13"/>
      <c r="AN58" s="13"/>
      <c r="AO58" s="13"/>
      <c r="AP58" s="13"/>
      <c r="AQ58" s="13"/>
      <c r="AR58" s="13"/>
      <c r="AS58" s="155"/>
      <c r="AT58" s="128"/>
      <c r="AU58" s="154"/>
      <c r="AV58" s="141"/>
      <c r="AW58" s="150"/>
      <c r="AY58" s="158"/>
      <c r="AZ58" s="400" t="e">
        <f t="shared" si="3"/>
        <v>#REF!</v>
      </c>
      <c r="BA58" s="442"/>
    </row>
    <row r="59" spans="3:53" s="172" customFormat="1" ht="20.100000000000001" customHeight="1" x14ac:dyDescent="0.25">
      <c r="C59" s="46">
        <v>0</v>
      </c>
      <c r="D59" s="46"/>
      <c r="E59" s="46"/>
      <c r="F59" s="46"/>
      <c r="G59" s="46"/>
      <c r="H59" s="46"/>
      <c r="I59" s="46"/>
      <c r="J59" s="46"/>
      <c r="K59" s="46"/>
      <c r="L59" s="46"/>
      <c r="M59" s="46"/>
      <c r="N59" s="46"/>
      <c r="O59" s="24"/>
      <c r="P59" s="813"/>
      <c r="Q59" s="294">
        <f>T55</f>
        <v>9364</v>
      </c>
      <c r="R59" s="1344"/>
      <c r="S59" s="1341"/>
      <c r="T59" s="1339"/>
      <c r="U59" s="195" t="s">
        <v>1351</v>
      </c>
      <c r="V59" s="197" t="s">
        <v>328</v>
      </c>
      <c r="W59" s="145" t="str">
        <f>$Q59&amp;"_"&amp;$U59</f>
        <v>9364_PDS</v>
      </c>
      <c r="X59" s="101"/>
      <c r="Y59" s="118"/>
      <c r="Z59" s="103"/>
      <c r="AA59" s="99" t="e">
        <f>+INDEX(#REF!,MATCH(CONCATENATE("NET_"&amp;'5-C_Ind'!U59),#REF!,0),(MATCH('5-C_Ind'!Q59,#REF!,0)))</f>
        <v>#REF!</v>
      </c>
      <c r="AB59" s="118">
        <f t="shared" si="23"/>
        <v>0</v>
      </c>
      <c r="AC59" s="104" t="e">
        <f t="shared" si="24"/>
        <v>#REF!</v>
      </c>
      <c r="AD59" s="142"/>
      <c r="AE59" s="75"/>
      <c r="AF59" s="13"/>
      <c r="AG59" s="13"/>
      <c r="AH59" s="13"/>
      <c r="AI59" s="13"/>
      <c r="AJ59" s="13"/>
      <c r="AK59" s="13"/>
      <c r="AL59" s="13"/>
      <c r="AM59" s="13"/>
      <c r="AN59" s="13"/>
      <c r="AO59" s="13"/>
      <c r="AP59" s="13"/>
      <c r="AQ59" s="13"/>
      <c r="AR59" s="13"/>
      <c r="AS59" s="155"/>
      <c r="AT59" s="128"/>
      <c r="AU59" s="154"/>
      <c r="AV59" s="141"/>
      <c r="AW59" s="150"/>
      <c r="AY59" s="158"/>
      <c r="AZ59" s="400" t="e">
        <f t="shared" si="3"/>
        <v>#REF!</v>
      </c>
      <c r="BA59" s="442"/>
    </row>
    <row r="60" spans="3:53" s="172" customFormat="1" ht="20.100000000000001" customHeight="1" x14ac:dyDescent="0.25">
      <c r="C60" s="46">
        <v>0</v>
      </c>
      <c r="D60" s="46"/>
      <c r="E60" s="46">
        <v>0</v>
      </c>
      <c r="F60" s="46"/>
      <c r="G60" s="46"/>
      <c r="H60" s="46"/>
      <c r="I60" s="46"/>
      <c r="J60" s="46"/>
      <c r="K60" s="46"/>
      <c r="L60" s="46"/>
      <c r="M60" s="46">
        <v>0</v>
      </c>
      <c r="N60" s="46"/>
      <c r="O60" s="24"/>
      <c r="P60" s="813"/>
      <c r="Q60" s="294">
        <f>T55</f>
        <v>9364</v>
      </c>
      <c r="R60" s="1344"/>
      <c r="S60" s="1341"/>
      <c r="T60" s="1339"/>
      <c r="U60" s="195" t="s">
        <v>679</v>
      </c>
      <c r="V60" s="197" t="s">
        <v>22</v>
      </c>
      <c r="W60" s="145" t="str">
        <f>$Q60&amp;"_"&amp;$U60</f>
        <v>9364_PARTICIP</v>
      </c>
      <c r="X60" s="101"/>
      <c r="Y60" s="118"/>
      <c r="Z60" s="103"/>
      <c r="AA60" s="99" t="e">
        <f>+INDEX(#REF!,MATCH(CONCATENATE("NET_"&amp;'5-C_Ind'!U60),#REF!,0),(MATCH('5-C_Ind'!Q60,#REF!,0)))</f>
        <v>#REF!</v>
      </c>
      <c r="AB60" s="118">
        <f t="shared" si="23"/>
        <v>0</v>
      </c>
      <c r="AC60" s="104" t="e">
        <f t="shared" si="24"/>
        <v>#REF!</v>
      </c>
      <c r="AD60" s="142"/>
      <c r="AE60" s="75"/>
      <c r="AF60" s="13"/>
      <c r="AG60" s="13"/>
      <c r="AH60" s="13"/>
      <c r="AI60" s="13"/>
      <c r="AJ60" s="13"/>
      <c r="AK60" s="13"/>
      <c r="AL60" s="13"/>
      <c r="AM60" s="13"/>
      <c r="AN60" s="13"/>
      <c r="AO60" s="13"/>
      <c r="AP60" s="13"/>
      <c r="AQ60" s="13"/>
      <c r="AR60" s="13"/>
      <c r="AS60" s="155"/>
      <c r="AT60" s="128"/>
      <c r="AU60" s="154"/>
      <c r="AV60" s="141"/>
      <c r="AW60" s="150"/>
      <c r="AY60" s="158"/>
      <c r="AZ60" s="400" t="e">
        <f t="shared" si="3"/>
        <v>#REF!</v>
      </c>
      <c r="BA60" s="442"/>
    </row>
    <row r="61" spans="3:53" s="172" customFormat="1" ht="20.100000000000001" customHeight="1" x14ac:dyDescent="0.25">
      <c r="C61" s="46">
        <v>0</v>
      </c>
      <c r="D61" s="46"/>
      <c r="E61" s="46"/>
      <c r="F61" s="46"/>
      <c r="G61" s="46"/>
      <c r="H61" s="46"/>
      <c r="I61" s="46"/>
      <c r="J61" s="46"/>
      <c r="K61" s="46"/>
      <c r="L61" s="46"/>
      <c r="M61" s="46"/>
      <c r="N61" s="46"/>
      <c r="O61" s="24"/>
      <c r="P61" s="813"/>
      <c r="Q61" s="294">
        <f>T55</f>
        <v>9364</v>
      </c>
      <c r="R61" s="1344"/>
      <c r="S61" s="1341"/>
      <c r="T61" s="1339"/>
      <c r="U61" s="195" t="s">
        <v>1044</v>
      </c>
      <c r="V61" s="197" t="s">
        <v>1338</v>
      </c>
      <c r="W61" s="145" t="str">
        <f>$Q61&amp;"_"&amp;$U61</f>
        <v>9364_AUTRESDEP</v>
      </c>
      <c r="X61" s="101"/>
      <c r="Y61" s="118"/>
      <c r="Z61" s="103"/>
      <c r="AA61" s="99" t="e">
        <f>+INDEX(#REF!,MATCH(CONCATENATE("NET_"&amp;'5-C_Ind'!U61),#REF!,0),(MATCH('5-C_Ind'!Q61,#REF!,0)))</f>
        <v>#REF!</v>
      </c>
      <c r="AB61" s="118">
        <f t="shared" si="23"/>
        <v>0</v>
      </c>
      <c r="AC61" s="104" t="e">
        <f t="shared" si="24"/>
        <v>#REF!</v>
      </c>
      <c r="AD61" s="142"/>
      <c r="AE61" s="75"/>
      <c r="AF61" s="13"/>
      <c r="AG61" s="13"/>
      <c r="AH61" s="13"/>
      <c r="AI61" s="13"/>
      <c r="AJ61" s="13"/>
      <c r="AK61" s="13"/>
      <c r="AL61" s="13"/>
      <c r="AM61" s="13"/>
      <c r="AN61" s="13"/>
      <c r="AO61" s="13"/>
      <c r="AP61" s="13"/>
      <c r="AQ61" s="13"/>
      <c r="AR61" s="13"/>
      <c r="AS61" s="155"/>
      <c r="AT61" s="128"/>
      <c r="AU61" s="154"/>
      <c r="AV61" s="141"/>
      <c r="AW61" s="150"/>
      <c r="AY61" s="158"/>
      <c r="AZ61" s="400" t="e">
        <f t="shared" si="3"/>
        <v>#REF!</v>
      </c>
      <c r="BA61" s="442"/>
    </row>
    <row r="62" spans="3:53" s="172" customFormat="1" ht="20.100000000000001" customHeight="1" x14ac:dyDescent="0.25">
      <c r="C62" s="46"/>
      <c r="D62" s="46">
        <v>0</v>
      </c>
      <c r="E62" s="46">
        <v>0</v>
      </c>
      <c r="F62" s="46"/>
      <c r="G62" s="46"/>
      <c r="H62" s="46"/>
      <c r="I62" s="46"/>
      <c r="J62" s="46"/>
      <c r="K62" s="46"/>
      <c r="L62" s="46"/>
      <c r="M62" s="46"/>
      <c r="N62" s="46"/>
      <c r="O62" s="24"/>
      <c r="P62" s="813"/>
      <c r="Q62" s="294">
        <f>T55</f>
        <v>9364</v>
      </c>
      <c r="R62" s="1344"/>
      <c r="S62" s="1341"/>
      <c r="T62" s="424">
        <v>9364</v>
      </c>
      <c r="U62" s="195" t="s">
        <v>2294</v>
      </c>
      <c r="V62" s="197" t="s">
        <v>461</v>
      </c>
      <c r="W62" s="145" t="str">
        <f>$Q62&amp;"_"&amp;$U62</f>
        <v>9364_CI</v>
      </c>
      <c r="X62" s="99"/>
      <c r="Y62" s="118"/>
      <c r="Z62" s="104"/>
      <c r="AA62" s="101"/>
      <c r="AB62" s="6"/>
      <c r="AC62" s="103"/>
      <c r="AD62" s="142"/>
      <c r="AE62" s="75"/>
      <c r="AF62" s="13"/>
      <c r="AG62" s="13"/>
      <c r="AH62" s="13"/>
      <c r="AI62" s="13"/>
      <c r="AJ62" s="13"/>
      <c r="AK62" s="13"/>
      <c r="AL62" s="13"/>
      <c r="AM62" s="13"/>
      <c r="AN62" s="13"/>
      <c r="AO62" s="13"/>
      <c r="AP62" s="13"/>
      <c r="AQ62" s="13"/>
      <c r="AR62" s="13"/>
      <c r="AS62" s="155"/>
      <c r="AT62" s="128"/>
      <c r="AU62" s="154"/>
      <c r="AV62" s="141"/>
      <c r="AW62" s="150"/>
      <c r="AY62" s="159" t="str">
        <f t="shared" ref="AY62:AY63" si="26">IF(Z62&lt;-10,"! solde négatif !","OK")</f>
        <v>OK</v>
      </c>
      <c r="AZ62" s="400" t="str">
        <f t="shared" si="3"/>
        <v>OK</v>
      </c>
      <c r="BA62" s="442"/>
    </row>
    <row r="63" spans="3:53" s="172" customFormat="1" ht="20.100000000000001" customHeight="1" thickBot="1" x14ac:dyDescent="0.3">
      <c r="C63" s="46">
        <v>0</v>
      </c>
      <c r="D63" s="46"/>
      <c r="E63" s="46"/>
      <c r="F63" s="46"/>
      <c r="G63" s="46"/>
      <c r="H63" s="46"/>
      <c r="I63" s="46"/>
      <c r="J63" s="46"/>
      <c r="K63" s="46"/>
      <c r="L63" s="46"/>
      <c r="M63" s="46"/>
      <c r="N63" s="46"/>
      <c r="O63" s="24"/>
      <c r="P63" s="813"/>
      <c r="Q63" s="294">
        <f>T55</f>
        <v>9364</v>
      </c>
      <c r="R63" s="1344"/>
      <c r="S63" s="1342"/>
      <c r="T63" s="403"/>
      <c r="U63" s="198" t="s">
        <v>1163</v>
      </c>
      <c r="V63" s="200" t="s">
        <v>2311</v>
      </c>
      <c r="W63" s="203"/>
      <c r="X63" s="111"/>
      <c r="Y63" s="113"/>
      <c r="Z63" s="116"/>
      <c r="AA63" s="111" t="e">
        <f>SUM(AA55:AA61)</f>
        <v>#REF!</v>
      </c>
      <c r="AB63" s="113">
        <f t="shared" ref="AB63:AB70" si="27">SUM(AD63:AX63)</f>
        <v>0</v>
      </c>
      <c r="AC63" s="116" t="e">
        <f t="shared" ref="AC63:AC70" si="28">AA63-AB63</f>
        <v>#REF!</v>
      </c>
      <c r="AD63" s="112">
        <f t="shared" ref="AD63:AW63" si="29">SUM(AD55:AD61)</f>
        <v>0</v>
      </c>
      <c r="AE63" s="112">
        <f t="shared" si="29"/>
        <v>0</v>
      </c>
      <c r="AF63" s="17">
        <f t="shared" si="29"/>
        <v>0</v>
      </c>
      <c r="AG63" s="17">
        <f t="shared" si="29"/>
        <v>0</v>
      </c>
      <c r="AH63" s="17">
        <f t="shared" si="29"/>
        <v>0</v>
      </c>
      <c r="AI63" s="17">
        <f t="shared" si="29"/>
        <v>0</v>
      </c>
      <c r="AJ63" s="17">
        <f t="shared" si="29"/>
        <v>0</v>
      </c>
      <c r="AK63" s="17">
        <f t="shared" si="29"/>
        <v>0</v>
      </c>
      <c r="AL63" s="17">
        <f t="shared" si="29"/>
        <v>0</v>
      </c>
      <c r="AM63" s="17">
        <f t="shared" si="29"/>
        <v>0</v>
      </c>
      <c r="AN63" s="17">
        <f t="shared" si="29"/>
        <v>0</v>
      </c>
      <c r="AO63" s="17">
        <f t="shared" si="29"/>
        <v>0</v>
      </c>
      <c r="AP63" s="17">
        <f t="shared" si="29"/>
        <v>0</v>
      </c>
      <c r="AQ63" s="17">
        <f t="shared" si="29"/>
        <v>0</v>
      </c>
      <c r="AR63" s="17">
        <f t="shared" si="29"/>
        <v>0</v>
      </c>
      <c r="AS63" s="207">
        <f t="shared" si="29"/>
        <v>0</v>
      </c>
      <c r="AT63" s="219">
        <f t="shared" si="29"/>
        <v>0</v>
      </c>
      <c r="AU63" s="216">
        <f t="shared" si="29"/>
        <v>0</v>
      </c>
      <c r="AV63" s="114">
        <f t="shared" si="29"/>
        <v>0</v>
      </c>
      <c r="AW63" s="114">
        <f t="shared" si="29"/>
        <v>0</v>
      </c>
      <c r="AY63" s="159" t="str">
        <f t="shared" si="26"/>
        <v>OK</v>
      </c>
      <c r="AZ63" s="400" t="e">
        <f t="shared" si="3"/>
        <v>#REF!</v>
      </c>
      <c r="BA63" s="442"/>
    </row>
    <row r="64" spans="3:53" s="172" customFormat="1" ht="20.100000000000001" customHeight="1" x14ac:dyDescent="0.25">
      <c r="C64" s="46">
        <v>0</v>
      </c>
      <c r="D64" s="46"/>
      <c r="E64" s="46"/>
      <c r="F64" s="46"/>
      <c r="G64" s="46"/>
      <c r="H64" s="46"/>
      <c r="I64" s="46"/>
      <c r="J64" s="46"/>
      <c r="K64" s="46"/>
      <c r="L64" s="46"/>
      <c r="M64" s="46"/>
      <c r="N64" s="46"/>
      <c r="O64" s="24"/>
      <c r="P64" s="813"/>
      <c r="Q64" s="294">
        <f>T64</f>
        <v>9365</v>
      </c>
      <c r="R64" s="1344"/>
      <c r="S64" s="1340" t="s">
        <v>676</v>
      </c>
      <c r="T64" s="1338">
        <v>9365</v>
      </c>
      <c r="U64" s="209" t="s">
        <v>878</v>
      </c>
      <c r="V64" s="225" t="s">
        <v>351</v>
      </c>
      <c r="W64" s="226" t="str">
        <f>$Q64&amp;"_"&amp;$U64</f>
        <v>9365_PS</v>
      </c>
      <c r="X64" s="211"/>
      <c r="Y64" s="118"/>
      <c r="Z64" s="199"/>
      <c r="AA64" s="212" t="e">
        <f>+INDEX(#REF!,MATCH(CONCATENATE("NET_"&amp;'5-C_Ind'!U64&amp;"_REMU"),#REF!,0),(MATCH('5-C_Ind'!Q64,#REF!,0)))+INDEX(#REF!,MATCH(CONCATENATE("NET_"&amp;'5-C_Ind'!U64&amp;"_EXT"),#REF!,0),(MATCH('5-C_Ind'!Q64,#REF!,0)))</f>
        <v>#REF!</v>
      </c>
      <c r="AB64" s="186">
        <f t="shared" si="27"/>
        <v>0</v>
      </c>
      <c r="AC64" s="210" t="e">
        <f t="shared" si="28"/>
        <v>#REF!</v>
      </c>
      <c r="AD64" s="237"/>
      <c r="AE64" s="173"/>
      <c r="AF64" s="18"/>
      <c r="AG64" s="18"/>
      <c r="AH64" s="18"/>
      <c r="AI64" s="18"/>
      <c r="AJ64" s="18"/>
      <c r="AK64" s="18"/>
      <c r="AL64" s="18"/>
      <c r="AM64" s="18"/>
      <c r="AN64" s="18"/>
      <c r="AO64" s="18"/>
      <c r="AP64" s="18"/>
      <c r="AQ64" s="18"/>
      <c r="AR64" s="18"/>
      <c r="AS64" s="208"/>
      <c r="AT64" s="202"/>
      <c r="AU64" s="201"/>
      <c r="AV64" s="205"/>
      <c r="AW64" s="204"/>
      <c r="AY64" s="158"/>
      <c r="AZ64" s="400" t="e">
        <f t="shared" si="3"/>
        <v>#REF!</v>
      </c>
      <c r="BA64" s="442"/>
    </row>
    <row r="65" spans="3:53" s="172" customFormat="1" ht="20.100000000000001" customHeight="1" x14ac:dyDescent="0.25">
      <c r="C65" s="46">
        <v>0</v>
      </c>
      <c r="D65" s="46"/>
      <c r="E65" s="46"/>
      <c r="F65" s="46"/>
      <c r="G65" s="46"/>
      <c r="H65" s="46"/>
      <c r="I65" s="46"/>
      <c r="J65" s="46"/>
      <c r="K65" s="46"/>
      <c r="L65" s="46"/>
      <c r="M65" s="46"/>
      <c r="N65" s="46"/>
      <c r="O65" s="24"/>
      <c r="P65" s="813"/>
      <c r="Q65" s="294">
        <f>T64</f>
        <v>9365</v>
      </c>
      <c r="R65" s="1344"/>
      <c r="S65" s="1341"/>
      <c r="T65" s="1339"/>
      <c r="U65" s="195" t="s">
        <v>818</v>
      </c>
      <c r="V65" s="228" t="s">
        <v>643</v>
      </c>
      <c r="W65" s="220" t="str">
        <f>$Q65&amp;"_"&amp;$U65</f>
        <v>9365_SF</v>
      </c>
      <c r="X65" s="101"/>
      <c r="Y65" s="118"/>
      <c r="Z65" s="103"/>
      <c r="AA65" s="99" t="e">
        <f>+INDEX(#REF!,MATCH(CONCATENATE("NET_"&amp;'5-C_Ind'!U65&amp;"_REMU"),#REF!,0),(MATCH('5-C_Ind'!Q65,#REF!,0)))+INDEX(#REF!,MATCH(CONCATENATE("NET_"&amp;'5-C_Ind'!U65&amp;"_EXT"),#REF!,0),(MATCH('5-C_Ind'!Q65,#REF!,0)))</f>
        <v>#REF!</v>
      </c>
      <c r="AB65" s="229">
        <f t="shared" si="27"/>
        <v>0</v>
      </c>
      <c r="AC65" s="165" t="e">
        <f t="shared" si="28"/>
        <v>#REF!</v>
      </c>
      <c r="AD65" s="248"/>
      <c r="AE65" s="187"/>
      <c r="AF65" s="19"/>
      <c r="AG65" s="19"/>
      <c r="AH65" s="19"/>
      <c r="AI65" s="19"/>
      <c r="AJ65" s="19"/>
      <c r="AK65" s="19"/>
      <c r="AL65" s="19"/>
      <c r="AM65" s="19"/>
      <c r="AN65" s="19"/>
      <c r="AO65" s="19"/>
      <c r="AP65" s="19"/>
      <c r="AQ65" s="19"/>
      <c r="AR65" s="19"/>
      <c r="AS65" s="231"/>
      <c r="AT65" s="224"/>
      <c r="AU65" s="227"/>
      <c r="AV65" s="223"/>
      <c r="AW65" s="222"/>
      <c r="AY65" s="158"/>
      <c r="AZ65" s="400" t="e">
        <f t="shared" si="3"/>
        <v>#REF!</v>
      </c>
      <c r="BA65" s="442"/>
    </row>
    <row r="66" spans="3:53" s="172" customFormat="1" ht="20.100000000000001" customHeight="1" x14ac:dyDescent="0.25">
      <c r="C66" s="46">
        <v>0</v>
      </c>
      <c r="D66" s="46"/>
      <c r="E66" s="46"/>
      <c r="F66" s="46"/>
      <c r="G66" s="46"/>
      <c r="H66" s="46"/>
      <c r="I66" s="46"/>
      <c r="J66" s="46"/>
      <c r="K66" s="46"/>
      <c r="L66" s="46"/>
      <c r="M66" s="46"/>
      <c r="N66" s="46"/>
      <c r="O66" s="24"/>
      <c r="P66" s="813"/>
      <c r="Q66" s="294">
        <f>T64</f>
        <v>9365</v>
      </c>
      <c r="R66" s="1344"/>
      <c r="S66" s="1341"/>
      <c r="T66" s="1339"/>
      <c r="U66" s="195" t="s">
        <v>1813</v>
      </c>
      <c r="V66" s="221" t="s">
        <v>884</v>
      </c>
      <c r="W66" s="230" t="str">
        <f>$Q66&amp;"_"&amp;$U66</f>
        <v>9365_PA</v>
      </c>
      <c r="X66" s="101"/>
      <c r="Y66" s="118"/>
      <c r="Z66" s="103"/>
      <c r="AA66" s="99" t="e">
        <f>+INDEX(#REF!,MATCH(CONCATENATE("NET_"&amp;'5-C_Ind'!U66&amp;"_REMU"),#REF!,0),(MATCH('5-C_Ind'!Q66,#REF!,0)))+INDEX(#REF!,MATCH(CONCATENATE("NET_"&amp;'5-C_Ind'!U66&amp;"_EXT"),#REF!,0),(MATCH('5-C_Ind'!Q66,#REF!,0)))</f>
        <v>#REF!</v>
      </c>
      <c r="AB66" s="118">
        <f t="shared" si="27"/>
        <v>0</v>
      </c>
      <c r="AC66" s="104" t="e">
        <f t="shared" si="28"/>
        <v>#REF!</v>
      </c>
      <c r="AD66" s="142"/>
      <c r="AE66" s="75"/>
      <c r="AF66" s="13"/>
      <c r="AG66" s="13"/>
      <c r="AH66" s="13"/>
      <c r="AI66" s="13"/>
      <c r="AJ66" s="13"/>
      <c r="AK66" s="13"/>
      <c r="AL66" s="13"/>
      <c r="AM66" s="13"/>
      <c r="AN66" s="13"/>
      <c r="AO66" s="13"/>
      <c r="AP66" s="13"/>
      <c r="AQ66" s="13"/>
      <c r="AR66" s="13"/>
      <c r="AS66" s="155"/>
      <c r="AT66" s="128"/>
      <c r="AU66" s="154"/>
      <c r="AV66" s="141"/>
      <c r="AW66" s="150"/>
      <c r="AY66" s="158"/>
      <c r="AZ66" s="400" t="e">
        <f t="shared" si="3"/>
        <v>#REF!</v>
      </c>
      <c r="BA66" s="442"/>
    </row>
    <row r="67" spans="3:53" s="172" customFormat="1" ht="20.100000000000001" customHeight="1" x14ac:dyDescent="0.25">
      <c r="C67" s="46">
        <v>0</v>
      </c>
      <c r="D67" s="46"/>
      <c r="E67" s="46"/>
      <c r="F67" s="46"/>
      <c r="G67" s="46"/>
      <c r="H67" s="46"/>
      <c r="I67" s="46"/>
      <c r="J67" s="46"/>
      <c r="K67" s="46"/>
      <c r="L67" s="46"/>
      <c r="M67" s="46"/>
      <c r="N67" s="46"/>
      <c r="O67" s="24"/>
      <c r="P67" s="813"/>
      <c r="Q67" s="294">
        <f>T64</f>
        <v>9365</v>
      </c>
      <c r="R67" s="1344"/>
      <c r="S67" s="1341"/>
      <c r="T67" s="1339"/>
      <c r="U67" s="195" t="s">
        <v>2003</v>
      </c>
      <c r="V67" s="221" t="s">
        <v>1335</v>
      </c>
      <c r="W67" s="230" t="str">
        <f>$Q67&amp;"_"&amp;$U67</f>
        <v>9365_PM</v>
      </c>
      <c r="X67" s="101"/>
      <c r="Y67" s="118"/>
      <c r="Z67" s="103"/>
      <c r="AA67" s="99" t="e">
        <f>+INDEX(#REF!,MATCH(CONCATENATE("NET_"&amp;'5-C_Ind'!U67&amp;"_REMU"),#REF!,0),(MATCH('5-C_Ind'!Q67,#REF!,0)))+INDEX(#REF!,MATCH(CONCATENATE("NET_"&amp;'5-C_Ind'!U67&amp;"_EXT"),#REF!,0),(MATCH('5-C_Ind'!Q67,#REF!,0)))+INDEX(#REF!,MATCH(CONCATENATE("NET_"&amp;"PI_REMU"),#REF!,0),(MATCH('5-C_Ind'!Q67,#REF!,0)))</f>
        <v>#REF!</v>
      </c>
      <c r="AB67" s="118">
        <f t="shared" si="27"/>
        <v>0</v>
      </c>
      <c r="AC67" s="104" t="e">
        <f t="shared" si="28"/>
        <v>#REF!</v>
      </c>
      <c r="AD67" s="142"/>
      <c r="AE67" s="75"/>
      <c r="AF67" s="13"/>
      <c r="AG67" s="13"/>
      <c r="AH67" s="13"/>
      <c r="AI67" s="13"/>
      <c r="AJ67" s="13"/>
      <c r="AK67" s="13"/>
      <c r="AL67" s="13"/>
      <c r="AM67" s="13"/>
      <c r="AN67" s="13"/>
      <c r="AO67" s="13"/>
      <c r="AP67" s="13"/>
      <c r="AQ67" s="13"/>
      <c r="AR67" s="13"/>
      <c r="AS67" s="155"/>
      <c r="AT67" s="128"/>
      <c r="AU67" s="154"/>
      <c r="AV67" s="141"/>
      <c r="AW67" s="150"/>
      <c r="AY67" s="158"/>
      <c r="AZ67" s="400" t="e">
        <f t="shared" si="3"/>
        <v>#REF!</v>
      </c>
      <c r="BA67" s="442"/>
    </row>
    <row r="68" spans="3:53" s="172" customFormat="1" ht="20.100000000000001" customHeight="1" x14ac:dyDescent="0.25">
      <c r="C68" s="46">
        <v>0</v>
      </c>
      <c r="D68" s="46"/>
      <c r="E68" s="46"/>
      <c r="F68" s="46"/>
      <c r="G68" s="46"/>
      <c r="H68" s="46"/>
      <c r="I68" s="46"/>
      <c r="J68" s="46"/>
      <c r="K68" s="46"/>
      <c r="L68" s="46"/>
      <c r="M68" s="46"/>
      <c r="N68" s="46"/>
      <c r="O68" s="24"/>
      <c r="P68" s="813"/>
      <c r="Q68" s="294">
        <f>T64</f>
        <v>9365</v>
      </c>
      <c r="R68" s="1344"/>
      <c r="S68" s="1341"/>
      <c r="T68" s="1339"/>
      <c r="U68" s="195" t="s">
        <v>1351</v>
      </c>
      <c r="V68" s="197" t="s">
        <v>328</v>
      </c>
      <c r="W68" s="145" t="str">
        <f>$Q68&amp;"_"&amp;$U68</f>
        <v>9365_PDS</v>
      </c>
      <c r="X68" s="101"/>
      <c r="Y68" s="118"/>
      <c r="Z68" s="103"/>
      <c r="AA68" s="99" t="e">
        <f>+INDEX(#REF!,MATCH(CONCATENATE("NET_"&amp;'5-C_Ind'!U68),#REF!,0),(MATCH('5-C_Ind'!Q68,#REF!,0)))</f>
        <v>#REF!</v>
      </c>
      <c r="AB68" s="118">
        <f t="shared" si="27"/>
        <v>0</v>
      </c>
      <c r="AC68" s="104" t="e">
        <f t="shared" si="28"/>
        <v>#REF!</v>
      </c>
      <c r="AD68" s="142"/>
      <c r="AE68" s="75"/>
      <c r="AF68" s="13"/>
      <c r="AG68" s="13"/>
      <c r="AH68" s="13"/>
      <c r="AI68" s="13"/>
      <c r="AJ68" s="13"/>
      <c r="AK68" s="13"/>
      <c r="AL68" s="13"/>
      <c r="AM68" s="13"/>
      <c r="AN68" s="13"/>
      <c r="AO68" s="13"/>
      <c r="AP68" s="13"/>
      <c r="AQ68" s="13"/>
      <c r="AR68" s="13"/>
      <c r="AS68" s="155"/>
      <c r="AT68" s="128"/>
      <c r="AU68" s="154"/>
      <c r="AV68" s="141"/>
      <c r="AW68" s="150"/>
      <c r="AY68" s="158"/>
      <c r="AZ68" s="400" t="e">
        <f t="shared" si="3"/>
        <v>#REF!</v>
      </c>
      <c r="BA68" s="442"/>
    </row>
    <row r="69" spans="3:53" s="172" customFormat="1" ht="20.100000000000001" customHeight="1" x14ac:dyDescent="0.25">
      <c r="C69" s="46">
        <v>0</v>
      </c>
      <c r="D69" s="46"/>
      <c r="E69" s="46">
        <v>0</v>
      </c>
      <c r="F69" s="46"/>
      <c r="G69" s="46"/>
      <c r="H69" s="46"/>
      <c r="I69" s="46"/>
      <c r="J69" s="46"/>
      <c r="K69" s="46"/>
      <c r="L69" s="46"/>
      <c r="M69" s="46">
        <v>0</v>
      </c>
      <c r="N69" s="46"/>
      <c r="O69" s="24"/>
      <c r="P69" s="813"/>
      <c r="Q69" s="294">
        <f>T64</f>
        <v>9365</v>
      </c>
      <c r="R69" s="1344"/>
      <c r="S69" s="1341"/>
      <c r="T69" s="1339"/>
      <c r="U69" s="195" t="s">
        <v>679</v>
      </c>
      <c r="V69" s="197" t="s">
        <v>22</v>
      </c>
      <c r="W69" s="145" t="str">
        <f>$Q69&amp;"_"&amp;$U69</f>
        <v>9365_PARTICIP</v>
      </c>
      <c r="X69" s="101"/>
      <c r="Y69" s="118"/>
      <c r="Z69" s="103"/>
      <c r="AA69" s="99" t="e">
        <f>+INDEX(#REF!,MATCH(CONCATENATE("NET_"&amp;'5-C_Ind'!U69),#REF!,0),(MATCH('5-C_Ind'!Q69,#REF!,0)))</f>
        <v>#REF!</v>
      </c>
      <c r="AB69" s="118">
        <f t="shared" si="27"/>
        <v>0</v>
      </c>
      <c r="AC69" s="104" t="e">
        <f t="shared" si="28"/>
        <v>#REF!</v>
      </c>
      <c r="AD69" s="142"/>
      <c r="AE69" s="75"/>
      <c r="AF69" s="13"/>
      <c r="AG69" s="13"/>
      <c r="AH69" s="13"/>
      <c r="AI69" s="13"/>
      <c r="AJ69" s="13"/>
      <c r="AK69" s="13"/>
      <c r="AL69" s="13"/>
      <c r="AM69" s="13"/>
      <c r="AN69" s="13"/>
      <c r="AO69" s="13"/>
      <c r="AP69" s="13"/>
      <c r="AQ69" s="13"/>
      <c r="AR69" s="13"/>
      <c r="AS69" s="155"/>
      <c r="AT69" s="128"/>
      <c r="AU69" s="154"/>
      <c r="AV69" s="141"/>
      <c r="AW69" s="150"/>
      <c r="AY69" s="158"/>
      <c r="AZ69" s="400" t="e">
        <f t="shared" si="3"/>
        <v>#REF!</v>
      </c>
      <c r="BA69" s="442"/>
    </row>
    <row r="70" spans="3:53" s="172" customFormat="1" ht="20.100000000000001" customHeight="1" x14ac:dyDescent="0.25">
      <c r="C70" s="46">
        <v>0</v>
      </c>
      <c r="D70" s="46"/>
      <c r="E70" s="46"/>
      <c r="F70" s="46"/>
      <c r="G70" s="46"/>
      <c r="H70" s="46"/>
      <c r="I70" s="46"/>
      <c r="J70" s="46"/>
      <c r="K70" s="46"/>
      <c r="L70" s="46"/>
      <c r="M70" s="46"/>
      <c r="N70" s="46"/>
      <c r="O70" s="24"/>
      <c r="P70" s="813"/>
      <c r="Q70" s="294">
        <f>T64</f>
        <v>9365</v>
      </c>
      <c r="R70" s="1344"/>
      <c r="S70" s="1341"/>
      <c r="T70" s="1339"/>
      <c r="U70" s="195" t="s">
        <v>1044</v>
      </c>
      <c r="V70" s="197" t="s">
        <v>1338</v>
      </c>
      <c r="W70" s="145" t="str">
        <f>$Q70&amp;"_"&amp;$U70</f>
        <v>9365_AUTRESDEP</v>
      </c>
      <c r="X70" s="101"/>
      <c r="Y70" s="118"/>
      <c r="Z70" s="103"/>
      <c r="AA70" s="99" t="e">
        <f>+INDEX(#REF!,MATCH(CONCATENATE("NET_"&amp;'5-C_Ind'!U70),#REF!,0),(MATCH('5-C_Ind'!Q70,#REF!,0)))</f>
        <v>#REF!</v>
      </c>
      <c r="AB70" s="118">
        <f t="shared" si="27"/>
        <v>0</v>
      </c>
      <c r="AC70" s="104" t="e">
        <f t="shared" si="28"/>
        <v>#REF!</v>
      </c>
      <c r="AD70" s="142"/>
      <c r="AE70" s="75"/>
      <c r="AF70" s="13"/>
      <c r="AG70" s="13"/>
      <c r="AH70" s="13"/>
      <c r="AI70" s="13"/>
      <c r="AJ70" s="13"/>
      <c r="AK70" s="13"/>
      <c r="AL70" s="13"/>
      <c r="AM70" s="13"/>
      <c r="AN70" s="13"/>
      <c r="AO70" s="13"/>
      <c r="AP70" s="13"/>
      <c r="AQ70" s="13"/>
      <c r="AR70" s="13"/>
      <c r="AS70" s="155"/>
      <c r="AT70" s="128"/>
      <c r="AU70" s="154"/>
      <c r="AV70" s="141"/>
      <c r="AW70" s="150"/>
      <c r="AY70" s="158"/>
      <c r="AZ70" s="400" t="e">
        <f t="shared" si="3"/>
        <v>#REF!</v>
      </c>
      <c r="BA70" s="442"/>
    </row>
    <row r="71" spans="3:53" s="172" customFormat="1" ht="20.100000000000001" customHeight="1" x14ac:dyDescent="0.25">
      <c r="C71" s="46"/>
      <c r="D71" s="46">
        <v>0</v>
      </c>
      <c r="E71" s="46">
        <v>0</v>
      </c>
      <c r="F71" s="46"/>
      <c r="G71" s="46"/>
      <c r="H71" s="46"/>
      <c r="I71" s="46"/>
      <c r="J71" s="46"/>
      <c r="K71" s="46"/>
      <c r="L71" s="46"/>
      <c r="M71" s="46"/>
      <c r="N71" s="46"/>
      <c r="O71" s="24"/>
      <c r="P71" s="813"/>
      <c r="Q71" s="294">
        <f>T64</f>
        <v>9365</v>
      </c>
      <c r="R71" s="1344"/>
      <c r="S71" s="1341"/>
      <c r="T71" s="424">
        <v>9365</v>
      </c>
      <c r="U71" s="195" t="s">
        <v>2294</v>
      </c>
      <c r="V71" s="197" t="s">
        <v>461</v>
      </c>
      <c r="W71" s="145" t="str">
        <f>$Q71&amp;"_"&amp;$U71</f>
        <v>9365_CI</v>
      </c>
      <c r="X71" s="99"/>
      <c r="Y71" s="118"/>
      <c r="Z71" s="104"/>
      <c r="AA71" s="101"/>
      <c r="AB71" s="6"/>
      <c r="AC71" s="103"/>
      <c r="AD71" s="142"/>
      <c r="AE71" s="75"/>
      <c r="AF71" s="13"/>
      <c r="AG71" s="13"/>
      <c r="AH71" s="13"/>
      <c r="AI71" s="13"/>
      <c r="AJ71" s="13"/>
      <c r="AK71" s="13"/>
      <c r="AL71" s="13"/>
      <c r="AM71" s="13"/>
      <c r="AN71" s="13"/>
      <c r="AO71" s="13"/>
      <c r="AP71" s="13"/>
      <c r="AQ71" s="13"/>
      <c r="AR71" s="13"/>
      <c r="AS71" s="155"/>
      <c r="AT71" s="128"/>
      <c r="AU71" s="154"/>
      <c r="AV71" s="141"/>
      <c r="AW71" s="150"/>
      <c r="AY71" s="159" t="str">
        <f t="shared" ref="AY71:AY72" si="30">IF(Z71&lt;-10,"! solde négatif !","OK")</f>
        <v>OK</v>
      </c>
      <c r="AZ71" s="400" t="str">
        <f t="shared" si="3"/>
        <v>OK</v>
      </c>
      <c r="BA71" s="442"/>
    </row>
    <row r="72" spans="3:53" s="172" customFormat="1" ht="20.100000000000001" customHeight="1" thickBot="1" x14ac:dyDescent="0.3">
      <c r="C72" s="46">
        <v>0</v>
      </c>
      <c r="D72" s="46"/>
      <c r="E72" s="46"/>
      <c r="F72" s="46"/>
      <c r="G72" s="46"/>
      <c r="H72" s="46"/>
      <c r="I72" s="46"/>
      <c r="J72" s="46"/>
      <c r="K72" s="46"/>
      <c r="L72" s="46"/>
      <c r="M72" s="46"/>
      <c r="N72" s="46"/>
      <c r="O72" s="24"/>
      <c r="P72" s="813"/>
      <c r="Q72" s="294">
        <f>T64</f>
        <v>9365</v>
      </c>
      <c r="R72" s="1344"/>
      <c r="S72" s="1342"/>
      <c r="T72" s="403"/>
      <c r="U72" s="198" t="s">
        <v>1163</v>
      </c>
      <c r="V72" s="200" t="s">
        <v>2311</v>
      </c>
      <c r="W72" s="203"/>
      <c r="X72" s="111"/>
      <c r="Y72" s="113"/>
      <c r="Z72" s="116"/>
      <c r="AA72" s="111" t="e">
        <f>SUM(AA64:AA70)</f>
        <v>#REF!</v>
      </c>
      <c r="AB72" s="113">
        <f t="shared" ref="AB72:AB79" si="31">SUM(AD72:AX72)</f>
        <v>0</v>
      </c>
      <c r="AC72" s="116" t="e">
        <f t="shared" ref="AC72:AC79" si="32">AA72-AB72</f>
        <v>#REF!</v>
      </c>
      <c r="AD72" s="112">
        <f t="shared" ref="AD72:AW72" si="33">SUM(AD64:AD70)</f>
        <v>0</v>
      </c>
      <c r="AE72" s="112">
        <f t="shared" si="33"/>
        <v>0</v>
      </c>
      <c r="AF72" s="17">
        <f t="shared" si="33"/>
        <v>0</v>
      </c>
      <c r="AG72" s="17">
        <f t="shared" si="33"/>
        <v>0</v>
      </c>
      <c r="AH72" s="17">
        <f t="shared" si="33"/>
        <v>0</v>
      </c>
      <c r="AI72" s="17">
        <f t="shared" si="33"/>
        <v>0</v>
      </c>
      <c r="AJ72" s="17">
        <f t="shared" si="33"/>
        <v>0</v>
      </c>
      <c r="AK72" s="17">
        <f t="shared" si="33"/>
        <v>0</v>
      </c>
      <c r="AL72" s="17">
        <f t="shared" si="33"/>
        <v>0</v>
      </c>
      <c r="AM72" s="17">
        <f t="shared" si="33"/>
        <v>0</v>
      </c>
      <c r="AN72" s="17">
        <f t="shared" si="33"/>
        <v>0</v>
      </c>
      <c r="AO72" s="17">
        <f t="shared" si="33"/>
        <v>0</v>
      </c>
      <c r="AP72" s="17">
        <f t="shared" si="33"/>
        <v>0</v>
      </c>
      <c r="AQ72" s="17">
        <f t="shared" si="33"/>
        <v>0</v>
      </c>
      <c r="AR72" s="17">
        <f t="shared" si="33"/>
        <v>0</v>
      </c>
      <c r="AS72" s="207">
        <f t="shared" si="33"/>
        <v>0</v>
      </c>
      <c r="AT72" s="219">
        <f t="shared" si="33"/>
        <v>0</v>
      </c>
      <c r="AU72" s="216">
        <f t="shared" si="33"/>
        <v>0</v>
      </c>
      <c r="AV72" s="114">
        <f t="shared" si="33"/>
        <v>0</v>
      </c>
      <c r="AW72" s="114">
        <f t="shared" si="33"/>
        <v>0</v>
      </c>
      <c r="AY72" s="159" t="str">
        <f t="shared" si="30"/>
        <v>OK</v>
      </c>
      <c r="AZ72" s="400" t="e">
        <f t="shared" si="3"/>
        <v>#REF!</v>
      </c>
      <c r="BA72" s="442"/>
    </row>
    <row r="73" spans="3:53" s="172" customFormat="1" ht="20.100000000000001" customHeight="1" x14ac:dyDescent="0.25">
      <c r="C73" s="46">
        <v>0</v>
      </c>
      <c r="D73" s="46"/>
      <c r="E73" s="46"/>
      <c r="F73" s="46"/>
      <c r="G73" s="46"/>
      <c r="H73" s="46"/>
      <c r="I73" s="46"/>
      <c r="J73" s="46"/>
      <c r="K73" s="46"/>
      <c r="L73" s="46"/>
      <c r="M73" s="46"/>
      <c r="N73" s="46"/>
      <c r="O73" s="24"/>
      <c r="P73" s="813"/>
      <c r="Q73" s="294">
        <f>T73</f>
        <v>9367</v>
      </c>
      <c r="R73" s="1344"/>
      <c r="S73" s="1340" t="s">
        <v>529</v>
      </c>
      <c r="T73" s="1338">
        <v>9367</v>
      </c>
      <c r="U73" s="209" t="s">
        <v>878</v>
      </c>
      <c r="V73" s="225" t="s">
        <v>351</v>
      </c>
      <c r="W73" s="226" t="str">
        <f>$Q73&amp;"_"&amp;$U73</f>
        <v>9367_PS</v>
      </c>
      <c r="X73" s="211"/>
      <c r="Y73" s="118">
        <f t="shared" si="0"/>
        <v>0</v>
      </c>
      <c r="Z73" s="199"/>
      <c r="AA73" s="212" t="e">
        <f>+INDEX(#REF!,MATCH(CONCATENATE("NET_"&amp;'5-C_Ind'!U73&amp;"_REMU"),#REF!,0),(MATCH('5-C_Ind'!Q73,#REF!,0)))+INDEX(#REF!,MATCH(CONCATENATE("NET_"&amp;'5-C_Ind'!U73&amp;"_EXT"),#REF!,0),(MATCH('5-C_Ind'!Q73,#REF!,0)))</f>
        <v>#REF!</v>
      </c>
      <c r="AB73" s="186">
        <f t="shared" si="31"/>
        <v>0</v>
      </c>
      <c r="AC73" s="210" t="e">
        <f t="shared" si="32"/>
        <v>#REF!</v>
      </c>
      <c r="AD73" s="237"/>
      <c r="AE73" s="173"/>
      <c r="AF73" s="18"/>
      <c r="AG73" s="18"/>
      <c r="AH73" s="18"/>
      <c r="AI73" s="18"/>
      <c r="AJ73" s="18"/>
      <c r="AK73" s="18"/>
      <c r="AL73" s="18"/>
      <c r="AM73" s="18"/>
      <c r="AN73" s="18"/>
      <c r="AO73" s="18"/>
      <c r="AP73" s="18"/>
      <c r="AQ73" s="18"/>
      <c r="AR73" s="18"/>
      <c r="AS73" s="208"/>
      <c r="AT73" s="202"/>
      <c r="AU73" s="201"/>
      <c r="AV73" s="205"/>
      <c r="AW73" s="204"/>
      <c r="AY73" s="158"/>
      <c r="AZ73" s="400" t="e">
        <f t="shared" si="3"/>
        <v>#REF!</v>
      </c>
      <c r="BA73" s="442"/>
    </row>
    <row r="74" spans="3:53" s="172" customFormat="1" ht="20.100000000000001" customHeight="1" x14ac:dyDescent="0.25">
      <c r="C74" s="46">
        <v>0</v>
      </c>
      <c r="D74" s="46"/>
      <c r="E74" s="46"/>
      <c r="F74" s="46"/>
      <c r="G74" s="46"/>
      <c r="H74" s="46"/>
      <c r="I74" s="46"/>
      <c r="J74" s="46"/>
      <c r="K74" s="46"/>
      <c r="L74" s="46"/>
      <c r="M74" s="46"/>
      <c r="N74" s="46"/>
      <c r="O74" s="24"/>
      <c r="P74" s="813"/>
      <c r="Q74" s="294">
        <f>T73</f>
        <v>9367</v>
      </c>
      <c r="R74" s="1344"/>
      <c r="S74" s="1341"/>
      <c r="T74" s="1339"/>
      <c r="U74" s="195" t="s">
        <v>818</v>
      </c>
      <c r="V74" s="228" t="s">
        <v>643</v>
      </c>
      <c r="W74" s="220" t="str">
        <f>$Q74&amp;"_"&amp;$U74</f>
        <v>9367_SF</v>
      </c>
      <c r="X74" s="101"/>
      <c r="Y74" s="118">
        <f t="shared" si="0"/>
        <v>0</v>
      </c>
      <c r="Z74" s="103"/>
      <c r="AA74" s="99" t="e">
        <f>+INDEX(#REF!,MATCH(CONCATENATE("NET_"&amp;'5-C_Ind'!U74&amp;"_REMU"),#REF!,0),(MATCH('5-C_Ind'!Q74,#REF!,0)))+INDEX(#REF!,MATCH(CONCATENATE("NET_"&amp;'5-C_Ind'!U74&amp;"_EXT"),#REF!,0),(MATCH('5-C_Ind'!Q74,#REF!,0)))</f>
        <v>#REF!</v>
      </c>
      <c r="AB74" s="229">
        <f t="shared" si="31"/>
        <v>0</v>
      </c>
      <c r="AC74" s="165" t="e">
        <f t="shared" si="32"/>
        <v>#REF!</v>
      </c>
      <c r="AD74" s="248"/>
      <c r="AE74" s="187"/>
      <c r="AF74" s="19"/>
      <c r="AG74" s="19"/>
      <c r="AH74" s="19"/>
      <c r="AI74" s="19"/>
      <c r="AJ74" s="19"/>
      <c r="AK74" s="19"/>
      <c r="AL74" s="19"/>
      <c r="AM74" s="19"/>
      <c r="AN74" s="19"/>
      <c r="AO74" s="19"/>
      <c r="AP74" s="19"/>
      <c r="AQ74" s="19"/>
      <c r="AR74" s="19"/>
      <c r="AS74" s="231"/>
      <c r="AT74" s="224"/>
      <c r="AU74" s="227"/>
      <c r="AV74" s="223"/>
      <c r="AW74" s="222"/>
      <c r="AY74" s="158"/>
      <c r="AZ74" s="400" t="e">
        <f t="shared" si="3"/>
        <v>#REF!</v>
      </c>
      <c r="BA74" s="442"/>
    </row>
    <row r="75" spans="3:53" s="172" customFormat="1" ht="20.100000000000001" customHeight="1" x14ac:dyDescent="0.25">
      <c r="C75" s="46">
        <v>0</v>
      </c>
      <c r="D75" s="46"/>
      <c r="E75" s="46"/>
      <c r="F75" s="46"/>
      <c r="G75" s="46"/>
      <c r="H75" s="46"/>
      <c r="I75" s="46"/>
      <c r="J75" s="46"/>
      <c r="K75" s="46"/>
      <c r="L75" s="46"/>
      <c r="M75" s="46"/>
      <c r="N75" s="46"/>
      <c r="O75" s="24"/>
      <c r="P75" s="813"/>
      <c r="Q75" s="294">
        <f>T73</f>
        <v>9367</v>
      </c>
      <c r="R75" s="1344"/>
      <c r="S75" s="1341"/>
      <c r="T75" s="1339"/>
      <c r="U75" s="195" t="s">
        <v>1813</v>
      </c>
      <c r="V75" s="221" t="s">
        <v>884</v>
      </c>
      <c r="W75" s="230" t="str">
        <f>$Q75&amp;"_"&amp;$U75</f>
        <v>9367_PA</v>
      </c>
      <c r="X75" s="101"/>
      <c r="Y75" s="118">
        <f t="shared" si="0"/>
        <v>0</v>
      </c>
      <c r="Z75" s="103"/>
      <c r="AA75" s="99" t="e">
        <f>+INDEX(#REF!,MATCH(CONCATENATE("NET_"&amp;'5-C_Ind'!U75&amp;"_REMU"),#REF!,0),(MATCH('5-C_Ind'!Q75,#REF!,0)))+INDEX(#REF!,MATCH(CONCATENATE("NET_"&amp;'5-C_Ind'!U75&amp;"_EXT"),#REF!,0),(MATCH('5-C_Ind'!Q75,#REF!,0)))</f>
        <v>#REF!</v>
      </c>
      <c r="AB75" s="118">
        <f t="shared" si="31"/>
        <v>0</v>
      </c>
      <c r="AC75" s="104" t="e">
        <f t="shared" si="32"/>
        <v>#REF!</v>
      </c>
      <c r="AD75" s="142"/>
      <c r="AE75" s="75"/>
      <c r="AF75" s="13"/>
      <c r="AG75" s="13"/>
      <c r="AH75" s="13"/>
      <c r="AI75" s="13"/>
      <c r="AJ75" s="13"/>
      <c r="AK75" s="13"/>
      <c r="AL75" s="13"/>
      <c r="AM75" s="13"/>
      <c r="AN75" s="13"/>
      <c r="AO75" s="13"/>
      <c r="AP75" s="13"/>
      <c r="AQ75" s="13"/>
      <c r="AR75" s="13"/>
      <c r="AS75" s="155"/>
      <c r="AT75" s="128"/>
      <c r="AU75" s="154"/>
      <c r="AV75" s="141"/>
      <c r="AW75" s="150"/>
      <c r="AY75" s="158"/>
      <c r="AZ75" s="400" t="e">
        <f t="shared" si="3"/>
        <v>#REF!</v>
      </c>
      <c r="BA75" s="442"/>
    </row>
    <row r="76" spans="3:53" s="172" customFormat="1" ht="20.100000000000001" customHeight="1" x14ac:dyDescent="0.25">
      <c r="C76" s="46">
        <v>0</v>
      </c>
      <c r="D76" s="46"/>
      <c r="E76" s="46"/>
      <c r="F76" s="46"/>
      <c r="G76" s="46"/>
      <c r="H76" s="46"/>
      <c r="I76" s="46"/>
      <c r="J76" s="46"/>
      <c r="K76" s="46"/>
      <c r="L76" s="46"/>
      <c r="M76" s="46"/>
      <c r="N76" s="46"/>
      <c r="O76" s="24"/>
      <c r="P76" s="813"/>
      <c r="Q76" s="294">
        <f>T73</f>
        <v>9367</v>
      </c>
      <c r="R76" s="1344"/>
      <c r="S76" s="1341"/>
      <c r="T76" s="1339"/>
      <c r="U76" s="195" t="s">
        <v>2003</v>
      </c>
      <c r="V76" s="221" t="s">
        <v>1335</v>
      </c>
      <c r="W76" s="230" t="str">
        <f>$Q76&amp;"_"&amp;$U76</f>
        <v>9367_PM</v>
      </c>
      <c r="X76" s="101"/>
      <c r="Y76" s="118">
        <f t="shared" si="0"/>
        <v>0</v>
      </c>
      <c r="Z76" s="103"/>
      <c r="AA76" s="99" t="e">
        <f>+INDEX(#REF!,MATCH(CONCATENATE("NET_"&amp;'5-C_Ind'!U76&amp;"_REMU"),#REF!,0),(MATCH('5-C_Ind'!Q76,#REF!,0)))+INDEX(#REF!,MATCH(CONCATENATE("NET_"&amp;'5-C_Ind'!U76&amp;"_EXT"),#REF!,0),(MATCH('5-C_Ind'!Q76,#REF!,0)))+INDEX(#REF!,MATCH(CONCATENATE("NET_"&amp;"PI_REMU"),#REF!,0),(MATCH('5-C_Ind'!Q76,#REF!,0)))</f>
        <v>#REF!</v>
      </c>
      <c r="AB76" s="118">
        <f t="shared" si="31"/>
        <v>0</v>
      </c>
      <c r="AC76" s="104" t="e">
        <f t="shared" si="32"/>
        <v>#REF!</v>
      </c>
      <c r="AD76" s="142"/>
      <c r="AE76" s="75"/>
      <c r="AF76" s="13"/>
      <c r="AG76" s="13"/>
      <c r="AH76" s="13"/>
      <c r="AI76" s="13"/>
      <c r="AJ76" s="13"/>
      <c r="AK76" s="13"/>
      <c r="AL76" s="13"/>
      <c r="AM76" s="13"/>
      <c r="AN76" s="13"/>
      <c r="AO76" s="13"/>
      <c r="AP76" s="13"/>
      <c r="AQ76" s="13"/>
      <c r="AR76" s="13"/>
      <c r="AS76" s="155"/>
      <c r="AT76" s="128"/>
      <c r="AU76" s="154"/>
      <c r="AV76" s="141"/>
      <c r="AW76" s="150"/>
      <c r="AY76" s="158"/>
      <c r="AZ76" s="400" t="e">
        <f t="shared" si="3"/>
        <v>#REF!</v>
      </c>
      <c r="BA76" s="442"/>
    </row>
    <row r="77" spans="3:53" s="172" customFormat="1" ht="20.100000000000001" customHeight="1" x14ac:dyDescent="0.25">
      <c r="C77" s="46">
        <v>0</v>
      </c>
      <c r="D77" s="46"/>
      <c r="E77" s="46"/>
      <c r="F77" s="46"/>
      <c r="G77" s="46"/>
      <c r="H77" s="46"/>
      <c r="I77" s="46"/>
      <c r="J77" s="46"/>
      <c r="K77" s="46"/>
      <c r="L77" s="46"/>
      <c r="M77" s="46"/>
      <c r="N77" s="46"/>
      <c r="O77" s="24"/>
      <c r="P77" s="813"/>
      <c r="Q77" s="294">
        <f>T73</f>
        <v>9367</v>
      </c>
      <c r="R77" s="1344"/>
      <c r="S77" s="1341"/>
      <c r="T77" s="1339"/>
      <c r="U77" s="195" t="s">
        <v>1351</v>
      </c>
      <c r="V77" s="197" t="s">
        <v>328</v>
      </c>
      <c r="W77" s="145" t="str">
        <f>$Q77&amp;"_"&amp;$U77</f>
        <v>9367_PDS</v>
      </c>
      <c r="X77" s="101"/>
      <c r="Y77" s="118">
        <f t="shared" si="0"/>
        <v>0</v>
      </c>
      <c r="Z77" s="103"/>
      <c r="AA77" s="99" t="e">
        <f>+INDEX(#REF!,MATCH(CONCATENATE("NET_"&amp;'5-C_Ind'!U77),#REF!,0),(MATCH('5-C_Ind'!Q77,#REF!,0)))</f>
        <v>#REF!</v>
      </c>
      <c r="AB77" s="118">
        <f t="shared" si="31"/>
        <v>0</v>
      </c>
      <c r="AC77" s="104" t="e">
        <f t="shared" si="32"/>
        <v>#REF!</v>
      </c>
      <c r="AD77" s="142"/>
      <c r="AE77" s="75"/>
      <c r="AF77" s="13"/>
      <c r="AG77" s="13"/>
      <c r="AH77" s="13"/>
      <c r="AI77" s="13"/>
      <c r="AJ77" s="13"/>
      <c r="AK77" s="13"/>
      <c r="AL77" s="13"/>
      <c r="AM77" s="13"/>
      <c r="AN77" s="13"/>
      <c r="AO77" s="13"/>
      <c r="AP77" s="13"/>
      <c r="AQ77" s="13"/>
      <c r="AR77" s="13"/>
      <c r="AS77" s="155"/>
      <c r="AT77" s="128"/>
      <c r="AU77" s="154"/>
      <c r="AV77" s="141"/>
      <c r="AW77" s="150"/>
      <c r="AY77" s="158"/>
      <c r="AZ77" s="400" t="e">
        <f t="shared" si="3"/>
        <v>#REF!</v>
      </c>
      <c r="BA77" s="442"/>
    </row>
    <row r="78" spans="3:53" s="172" customFormat="1" ht="20.100000000000001" customHeight="1" x14ac:dyDescent="0.25">
      <c r="C78" s="46">
        <v>0</v>
      </c>
      <c r="D78" s="46"/>
      <c r="E78" s="46">
        <v>0</v>
      </c>
      <c r="F78" s="46"/>
      <c r="G78" s="46"/>
      <c r="H78" s="46"/>
      <c r="I78" s="46"/>
      <c r="J78" s="46"/>
      <c r="K78" s="46"/>
      <c r="L78" s="46"/>
      <c r="M78" s="46">
        <v>0</v>
      </c>
      <c r="N78" s="46"/>
      <c r="O78" s="24"/>
      <c r="P78" s="813"/>
      <c r="Q78" s="294">
        <f>T73</f>
        <v>9367</v>
      </c>
      <c r="R78" s="1344"/>
      <c r="S78" s="1341"/>
      <c r="T78" s="1339"/>
      <c r="U78" s="195" t="s">
        <v>679</v>
      </c>
      <c r="V78" s="197" t="s">
        <v>22</v>
      </c>
      <c r="W78" s="145" t="str">
        <f>$Q78&amp;"_"&amp;$U78</f>
        <v>9367_PARTICIP</v>
      </c>
      <c r="X78" s="101"/>
      <c r="Y78" s="118">
        <f t="shared" si="0"/>
        <v>0</v>
      </c>
      <c r="Z78" s="103"/>
      <c r="AA78" s="99" t="e">
        <f>+INDEX(#REF!,MATCH(CONCATENATE("NET_"&amp;'5-C_Ind'!U78),#REF!,0),(MATCH('5-C_Ind'!Q78,#REF!,0)))</f>
        <v>#REF!</v>
      </c>
      <c r="AB78" s="118">
        <f t="shared" si="31"/>
        <v>0</v>
      </c>
      <c r="AC78" s="104" t="e">
        <f t="shared" si="32"/>
        <v>#REF!</v>
      </c>
      <c r="AD78" s="142"/>
      <c r="AE78" s="75"/>
      <c r="AF78" s="13"/>
      <c r="AG78" s="13"/>
      <c r="AH78" s="13"/>
      <c r="AI78" s="13"/>
      <c r="AJ78" s="13"/>
      <c r="AK78" s="13"/>
      <c r="AL78" s="13"/>
      <c r="AM78" s="13"/>
      <c r="AN78" s="13"/>
      <c r="AO78" s="13"/>
      <c r="AP78" s="13"/>
      <c r="AQ78" s="13"/>
      <c r="AR78" s="13"/>
      <c r="AS78" s="155"/>
      <c r="AT78" s="128"/>
      <c r="AU78" s="154"/>
      <c r="AV78" s="141"/>
      <c r="AW78" s="150"/>
      <c r="AY78" s="158"/>
      <c r="AZ78" s="400" t="e">
        <f t="shared" si="3"/>
        <v>#REF!</v>
      </c>
      <c r="BA78" s="442"/>
    </row>
    <row r="79" spans="3:53" s="172" customFormat="1" ht="20.100000000000001" customHeight="1" x14ac:dyDescent="0.25">
      <c r="C79" s="46">
        <v>0</v>
      </c>
      <c r="D79" s="46"/>
      <c r="E79" s="46"/>
      <c r="F79" s="46"/>
      <c r="G79" s="46"/>
      <c r="H79" s="46"/>
      <c r="I79" s="46"/>
      <c r="J79" s="46"/>
      <c r="K79" s="46"/>
      <c r="L79" s="46"/>
      <c r="M79" s="46"/>
      <c r="N79" s="46"/>
      <c r="O79" s="24"/>
      <c r="P79" s="813"/>
      <c r="Q79" s="294">
        <f>T73</f>
        <v>9367</v>
      </c>
      <c r="R79" s="1344"/>
      <c r="S79" s="1341"/>
      <c r="T79" s="1339"/>
      <c r="U79" s="195" t="s">
        <v>1044</v>
      </c>
      <c r="V79" s="197" t="s">
        <v>1338</v>
      </c>
      <c r="W79" s="145" t="str">
        <f>$Q79&amp;"_"&amp;$U79</f>
        <v>9367_AUTRESDEP</v>
      </c>
      <c r="X79" s="101"/>
      <c r="Y79" s="118">
        <f t="shared" si="0"/>
        <v>0</v>
      </c>
      <c r="Z79" s="103"/>
      <c r="AA79" s="99" t="e">
        <f>+INDEX(#REF!,MATCH(CONCATENATE("NET_"&amp;'5-C_Ind'!U79),#REF!,0),(MATCH('5-C_Ind'!Q79,#REF!,0)))</f>
        <v>#REF!</v>
      </c>
      <c r="AB79" s="118">
        <f t="shared" si="31"/>
        <v>0</v>
      </c>
      <c r="AC79" s="104" t="e">
        <f t="shared" si="32"/>
        <v>#REF!</v>
      </c>
      <c r="AD79" s="142"/>
      <c r="AE79" s="75"/>
      <c r="AF79" s="13"/>
      <c r="AG79" s="13"/>
      <c r="AH79" s="13"/>
      <c r="AI79" s="13"/>
      <c r="AJ79" s="13"/>
      <c r="AK79" s="13"/>
      <c r="AL79" s="13"/>
      <c r="AM79" s="13"/>
      <c r="AN79" s="13"/>
      <c r="AO79" s="13"/>
      <c r="AP79" s="13"/>
      <c r="AQ79" s="13"/>
      <c r="AR79" s="13"/>
      <c r="AS79" s="155"/>
      <c r="AT79" s="128"/>
      <c r="AU79" s="154"/>
      <c r="AV79" s="141"/>
      <c r="AW79" s="150"/>
      <c r="AY79" s="158"/>
      <c r="AZ79" s="400" t="e">
        <f t="shared" si="3"/>
        <v>#REF!</v>
      </c>
      <c r="BA79" s="442"/>
    </row>
    <row r="80" spans="3:53" s="172" customFormat="1" ht="20.100000000000001" customHeight="1" x14ac:dyDescent="0.25">
      <c r="C80" s="46"/>
      <c r="D80" s="46">
        <v>0</v>
      </c>
      <c r="E80" s="46">
        <v>0</v>
      </c>
      <c r="F80" s="46"/>
      <c r="G80" s="46"/>
      <c r="H80" s="46"/>
      <c r="I80" s="46"/>
      <c r="J80" s="46"/>
      <c r="K80" s="46"/>
      <c r="L80" s="46"/>
      <c r="M80" s="46"/>
      <c r="N80" s="46"/>
      <c r="O80" s="24"/>
      <c r="P80" s="813"/>
      <c r="Q80" s="294">
        <f>T73</f>
        <v>9367</v>
      </c>
      <c r="R80" s="1344"/>
      <c r="S80" s="1341"/>
      <c r="T80" s="424">
        <v>9367</v>
      </c>
      <c r="U80" s="195" t="s">
        <v>2294</v>
      </c>
      <c r="V80" s="197" t="s">
        <v>461</v>
      </c>
      <c r="W80" s="145" t="str">
        <f>$Q80&amp;"_"&amp;$U80</f>
        <v>9367_CI</v>
      </c>
      <c r="X80" s="99" t="e">
        <f>INDEX(#REF!,1,MATCH('5-C_Ind'!$Q80,#REF!,0))</f>
        <v>#REF!</v>
      </c>
      <c r="Y80" s="118">
        <f t="shared" si="0"/>
        <v>0</v>
      </c>
      <c r="Z80" s="104" t="e">
        <f t="shared" ref="Z80:Z81" si="34">X80-Y80</f>
        <v>#REF!</v>
      </c>
      <c r="AA80" s="101"/>
      <c r="AB80" s="6"/>
      <c r="AC80" s="103"/>
      <c r="AD80" s="142"/>
      <c r="AE80" s="75"/>
      <c r="AF80" s="13"/>
      <c r="AG80" s="13"/>
      <c r="AH80" s="13"/>
      <c r="AI80" s="13"/>
      <c r="AJ80" s="13"/>
      <c r="AK80" s="13"/>
      <c r="AL80" s="13"/>
      <c r="AM80" s="13"/>
      <c r="AN80" s="13"/>
      <c r="AO80" s="13"/>
      <c r="AP80" s="13"/>
      <c r="AQ80" s="13"/>
      <c r="AR80" s="13"/>
      <c r="AS80" s="155"/>
      <c r="AT80" s="128"/>
      <c r="AU80" s="154"/>
      <c r="AV80" s="141"/>
      <c r="AW80" s="150"/>
      <c r="AY80" s="159" t="e">
        <f t="shared" ref="AY80:AY81" si="35">IF(Z80&lt;-10,"! solde négatif !","OK")</f>
        <v>#REF!</v>
      </c>
      <c r="AZ80" s="400" t="str">
        <f t="shared" si="3"/>
        <v>OK</v>
      </c>
      <c r="BA80" s="442"/>
    </row>
    <row r="81" spans="3:53" s="172" customFormat="1" ht="20.100000000000001" customHeight="1" thickBot="1" x14ac:dyDescent="0.3">
      <c r="C81" s="46">
        <v>0</v>
      </c>
      <c r="D81" s="46"/>
      <c r="E81" s="46"/>
      <c r="F81" s="46"/>
      <c r="G81" s="46"/>
      <c r="H81" s="46"/>
      <c r="I81" s="46"/>
      <c r="J81" s="46"/>
      <c r="K81" s="46"/>
      <c r="L81" s="46"/>
      <c r="M81" s="46"/>
      <c r="N81" s="46"/>
      <c r="O81" s="24"/>
      <c r="P81" s="813"/>
      <c r="Q81" s="294">
        <f>T73</f>
        <v>9367</v>
      </c>
      <c r="R81" s="1345"/>
      <c r="S81" s="1342"/>
      <c r="T81" s="403"/>
      <c r="U81" s="198" t="s">
        <v>1163</v>
      </c>
      <c r="V81" s="200" t="s">
        <v>2311</v>
      </c>
      <c r="W81" s="203"/>
      <c r="X81" s="111" t="e">
        <f>INDEX(#REF!,1,MATCH('5-C_Ind'!$Q81,#REF!,0))</f>
        <v>#REF!</v>
      </c>
      <c r="Y81" s="113">
        <f t="shared" si="0"/>
        <v>0</v>
      </c>
      <c r="Z81" s="116" t="e">
        <f t="shared" si="34"/>
        <v>#REF!</v>
      </c>
      <c r="AA81" s="111" t="e">
        <f>SUM(AA73:AA79)</f>
        <v>#REF!</v>
      </c>
      <c r="AB81" s="113">
        <f t="shared" ref="AB81:AB88" si="36">SUM(AD81:AX81)</f>
        <v>0</v>
      </c>
      <c r="AC81" s="116" t="e">
        <f t="shared" ref="AC81:AC88" si="37">AA81-AB81</f>
        <v>#REF!</v>
      </c>
      <c r="AD81" s="112">
        <f t="shared" ref="AD81:AW81" si="38">SUM(AD73:AD79)</f>
        <v>0</v>
      </c>
      <c r="AE81" s="112">
        <f t="shared" si="38"/>
        <v>0</v>
      </c>
      <c r="AF81" s="17">
        <f t="shared" si="38"/>
        <v>0</v>
      </c>
      <c r="AG81" s="17">
        <f t="shared" si="38"/>
        <v>0</v>
      </c>
      <c r="AH81" s="17">
        <f t="shared" si="38"/>
        <v>0</v>
      </c>
      <c r="AI81" s="17">
        <f t="shared" si="38"/>
        <v>0</v>
      </c>
      <c r="AJ81" s="17">
        <f t="shared" si="38"/>
        <v>0</v>
      </c>
      <c r="AK81" s="17">
        <f t="shared" si="38"/>
        <v>0</v>
      </c>
      <c r="AL81" s="17">
        <f t="shared" si="38"/>
        <v>0</v>
      </c>
      <c r="AM81" s="17">
        <f t="shared" si="38"/>
        <v>0</v>
      </c>
      <c r="AN81" s="17">
        <f t="shared" si="38"/>
        <v>0</v>
      </c>
      <c r="AO81" s="17">
        <f t="shared" si="38"/>
        <v>0</v>
      </c>
      <c r="AP81" s="17">
        <f t="shared" si="38"/>
        <v>0</v>
      </c>
      <c r="AQ81" s="17">
        <f t="shared" si="38"/>
        <v>0</v>
      </c>
      <c r="AR81" s="17">
        <f t="shared" si="38"/>
        <v>0</v>
      </c>
      <c r="AS81" s="207">
        <f t="shared" si="38"/>
        <v>0</v>
      </c>
      <c r="AT81" s="219">
        <f t="shared" si="38"/>
        <v>0</v>
      </c>
      <c r="AU81" s="216">
        <f t="shared" si="38"/>
        <v>0</v>
      </c>
      <c r="AV81" s="114">
        <f t="shared" si="38"/>
        <v>0</v>
      </c>
      <c r="AW81" s="114">
        <f t="shared" si="38"/>
        <v>0</v>
      </c>
      <c r="AY81" s="159" t="e">
        <f t="shared" si="35"/>
        <v>#REF!</v>
      </c>
      <c r="AZ81" s="400" t="e">
        <f t="shared" si="3"/>
        <v>#REF!</v>
      </c>
      <c r="BA81" s="442"/>
    </row>
    <row r="82" spans="3:53" s="172" customFormat="1" ht="20.100000000000001" customHeight="1" x14ac:dyDescent="0.25">
      <c r="C82" s="46">
        <v>0</v>
      </c>
      <c r="D82" s="46"/>
      <c r="E82" s="46"/>
      <c r="F82" s="46"/>
      <c r="G82" s="46"/>
      <c r="H82" s="46"/>
      <c r="I82" s="46"/>
      <c r="J82" s="46"/>
      <c r="K82" s="46"/>
      <c r="L82" s="46"/>
      <c r="M82" s="46"/>
      <c r="N82" s="46"/>
      <c r="O82" s="24"/>
      <c r="P82" s="813"/>
      <c r="Q82" s="294">
        <f>T82</f>
        <v>9313</v>
      </c>
      <c r="R82" s="1351" t="s">
        <v>883</v>
      </c>
      <c r="S82" s="1348" t="s">
        <v>339</v>
      </c>
      <c r="T82" s="1346">
        <v>9313</v>
      </c>
      <c r="U82" s="209" t="s">
        <v>878</v>
      </c>
      <c r="V82" s="225" t="s">
        <v>351</v>
      </c>
      <c r="W82" s="226" t="str">
        <f>$Q82&amp;"_"&amp;$U82</f>
        <v>9313_PS</v>
      </c>
      <c r="X82" s="211"/>
      <c r="Y82" s="118">
        <f t="shared" si="0"/>
        <v>0</v>
      </c>
      <c r="Z82" s="199"/>
      <c r="AA82" s="212" t="e">
        <f>+INDEX(#REF!,MATCH(CONCATENATE("NET_"&amp;'5-C_Ind'!U82&amp;"_REMU"),#REF!,0),(MATCH('5-C_Ind'!Q82,#REF!,0)))+INDEX(#REF!,MATCH(CONCATENATE("NET_"&amp;'5-C_Ind'!U82&amp;"_EXT"),#REF!,0),(MATCH('5-C_Ind'!Q82,#REF!,0)))</f>
        <v>#REF!</v>
      </c>
      <c r="AB82" s="186">
        <f t="shared" si="36"/>
        <v>0</v>
      </c>
      <c r="AC82" s="210" t="e">
        <f t="shared" si="37"/>
        <v>#REF!</v>
      </c>
      <c r="AD82" s="237"/>
      <c r="AE82" s="173"/>
      <c r="AF82" s="18"/>
      <c r="AG82" s="18"/>
      <c r="AH82" s="18"/>
      <c r="AI82" s="18"/>
      <c r="AJ82" s="18"/>
      <c r="AK82" s="18"/>
      <c r="AL82" s="18"/>
      <c r="AM82" s="18"/>
      <c r="AN82" s="18"/>
      <c r="AO82" s="18"/>
      <c r="AP82" s="18"/>
      <c r="AQ82" s="18"/>
      <c r="AR82" s="18"/>
      <c r="AS82" s="208"/>
      <c r="AT82" s="202"/>
      <c r="AU82" s="201"/>
      <c r="AV82" s="205"/>
      <c r="AW82" s="204"/>
      <c r="AY82" s="158"/>
      <c r="AZ82" s="400" t="e">
        <f t="shared" si="3"/>
        <v>#REF!</v>
      </c>
      <c r="BA82" s="442"/>
    </row>
    <row r="83" spans="3:53" s="172" customFormat="1" ht="20.100000000000001" customHeight="1" x14ac:dyDescent="0.25">
      <c r="C83" s="46">
        <v>0</v>
      </c>
      <c r="D83" s="46"/>
      <c r="E83" s="46"/>
      <c r="F83" s="46"/>
      <c r="G83" s="46"/>
      <c r="H83" s="46"/>
      <c r="I83" s="46"/>
      <c r="J83" s="46"/>
      <c r="K83" s="46"/>
      <c r="L83" s="46"/>
      <c r="M83" s="46"/>
      <c r="N83" s="46"/>
      <c r="O83" s="24"/>
      <c r="P83" s="813"/>
      <c r="Q83" s="294">
        <f>T82</f>
        <v>9313</v>
      </c>
      <c r="R83" s="1352"/>
      <c r="S83" s="1349"/>
      <c r="T83" s="1347"/>
      <c r="U83" s="195" t="s">
        <v>818</v>
      </c>
      <c r="V83" s="228" t="s">
        <v>643</v>
      </c>
      <c r="W83" s="220" t="str">
        <f>$Q83&amp;"_"&amp;$U83</f>
        <v>9313_SF</v>
      </c>
      <c r="X83" s="101"/>
      <c r="Y83" s="118">
        <f t="shared" si="0"/>
        <v>0</v>
      </c>
      <c r="Z83" s="103"/>
      <c r="AA83" s="99" t="e">
        <f>+INDEX(#REF!,MATCH(CONCATENATE("NET_"&amp;'5-C_Ind'!U83&amp;"_REMU"),#REF!,0),(MATCH('5-C_Ind'!Q83,#REF!,0)))+INDEX(#REF!,MATCH(CONCATENATE("NET_"&amp;'5-C_Ind'!U83&amp;"_EXT"),#REF!,0),(MATCH('5-C_Ind'!Q83,#REF!,0)))</f>
        <v>#REF!</v>
      </c>
      <c r="AB83" s="229">
        <f t="shared" si="36"/>
        <v>0</v>
      </c>
      <c r="AC83" s="165" t="e">
        <f t="shared" si="37"/>
        <v>#REF!</v>
      </c>
      <c r="AD83" s="248"/>
      <c r="AE83" s="187"/>
      <c r="AF83" s="19"/>
      <c r="AG83" s="19"/>
      <c r="AH83" s="19"/>
      <c r="AI83" s="19"/>
      <c r="AJ83" s="19"/>
      <c r="AK83" s="19"/>
      <c r="AL83" s="19"/>
      <c r="AM83" s="19"/>
      <c r="AN83" s="19"/>
      <c r="AO83" s="19"/>
      <c r="AP83" s="19"/>
      <c r="AQ83" s="19"/>
      <c r="AR83" s="19"/>
      <c r="AS83" s="231"/>
      <c r="AT83" s="224"/>
      <c r="AU83" s="227"/>
      <c r="AV83" s="223"/>
      <c r="AW83" s="222"/>
      <c r="AY83" s="158"/>
      <c r="AZ83" s="400" t="e">
        <f t="shared" si="3"/>
        <v>#REF!</v>
      </c>
      <c r="BA83" s="442"/>
    </row>
    <row r="84" spans="3:53" s="172" customFormat="1" ht="20.100000000000001" customHeight="1" x14ac:dyDescent="0.25">
      <c r="C84" s="46">
        <v>0</v>
      </c>
      <c r="D84" s="46"/>
      <c r="E84" s="46"/>
      <c r="F84" s="46"/>
      <c r="G84" s="46"/>
      <c r="H84" s="46"/>
      <c r="I84" s="46"/>
      <c r="J84" s="46"/>
      <c r="K84" s="46"/>
      <c r="L84" s="46"/>
      <c r="M84" s="46"/>
      <c r="N84" s="46"/>
      <c r="O84" s="24"/>
      <c r="P84" s="813"/>
      <c r="Q84" s="294">
        <f>T82</f>
        <v>9313</v>
      </c>
      <c r="R84" s="1352"/>
      <c r="S84" s="1349"/>
      <c r="T84" s="1347"/>
      <c r="U84" s="195" t="s">
        <v>1813</v>
      </c>
      <c r="V84" s="221" t="s">
        <v>884</v>
      </c>
      <c r="W84" s="230" t="str">
        <f>$Q84&amp;"_"&amp;$U84</f>
        <v>9313_PA</v>
      </c>
      <c r="X84" s="101"/>
      <c r="Y84" s="118">
        <f t="shared" si="0"/>
        <v>0</v>
      </c>
      <c r="Z84" s="103"/>
      <c r="AA84" s="99" t="e">
        <f>+INDEX(#REF!,MATCH(CONCATENATE("NET_"&amp;'5-C_Ind'!U84&amp;"_REMU"),#REF!,0),(MATCH('5-C_Ind'!Q84,#REF!,0)))+INDEX(#REF!,MATCH(CONCATENATE("NET_"&amp;'5-C_Ind'!U84&amp;"_EXT"),#REF!,0),(MATCH('5-C_Ind'!Q84,#REF!,0)))</f>
        <v>#REF!</v>
      </c>
      <c r="AB84" s="118">
        <f t="shared" si="36"/>
        <v>0</v>
      </c>
      <c r="AC84" s="104" t="e">
        <f t="shared" si="37"/>
        <v>#REF!</v>
      </c>
      <c r="AD84" s="142"/>
      <c r="AE84" s="75"/>
      <c r="AF84" s="13"/>
      <c r="AG84" s="13"/>
      <c r="AH84" s="13"/>
      <c r="AI84" s="13"/>
      <c r="AJ84" s="13"/>
      <c r="AK84" s="13"/>
      <c r="AL84" s="13"/>
      <c r="AM84" s="13"/>
      <c r="AN84" s="13"/>
      <c r="AO84" s="13"/>
      <c r="AP84" s="13"/>
      <c r="AQ84" s="13"/>
      <c r="AR84" s="13"/>
      <c r="AS84" s="155"/>
      <c r="AT84" s="128"/>
      <c r="AU84" s="154"/>
      <c r="AV84" s="141"/>
      <c r="AW84" s="150"/>
      <c r="AY84" s="158"/>
      <c r="AZ84" s="400" t="e">
        <f t="shared" si="3"/>
        <v>#REF!</v>
      </c>
      <c r="BA84" s="442"/>
    </row>
    <row r="85" spans="3:53" s="172" customFormat="1" ht="20.100000000000001" customHeight="1" x14ac:dyDescent="0.25">
      <c r="C85" s="46">
        <v>0</v>
      </c>
      <c r="D85" s="46"/>
      <c r="E85" s="46"/>
      <c r="F85" s="46"/>
      <c r="G85" s="46"/>
      <c r="H85" s="46"/>
      <c r="I85" s="46"/>
      <c r="J85" s="46"/>
      <c r="K85" s="46"/>
      <c r="L85" s="46"/>
      <c r="M85" s="46"/>
      <c r="N85" s="46"/>
      <c r="O85" s="24"/>
      <c r="P85" s="813"/>
      <c r="Q85" s="294">
        <f>T82</f>
        <v>9313</v>
      </c>
      <c r="R85" s="1352"/>
      <c r="S85" s="1349"/>
      <c r="T85" s="1347"/>
      <c r="U85" s="195" t="s">
        <v>2003</v>
      </c>
      <c r="V85" s="221" t="s">
        <v>1335</v>
      </c>
      <c r="W85" s="230" t="str">
        <f>$Q85&amp;"_"&amp;$U85</f>
        <v>9313_PM</v>
      </c>
      <c r="X85" s="101"/>
      <c r="Y85" s="118">
        <f t="shared" si="0"/>
        <v>0</v>
      </c>
      <c r="Z85" s="103"/>
      <c r="AA85" s="99" t="e">
        <f>+INDEX(#REF!,MATCH(CONCATENATE("NET_"&amp;'5-C_Ind'!U85&amp;"_REMU"),#REF!,0),(MATCH('5-C_Ind'!Q85,#REF!,0)))+INDEX(#REF!,MATCH(CONCATENATE("NET_"&amp;'5-C_Ind'!U85&amp;"_EXT"),#REF!,0),(MATCH('5-C_Ind'!Q85,#REF!,0)))+INDEX(#REF!,MATCH(CONCATENATE("NET_"&amp;"PI_REMU"),#REF!,0),(MATCH('5-C_Ind'!Q85,#REF!,0)))</f>
        <v>#REF!</v>
      </c>
      <c r="AB85" s="118">
        <f t="shared" si="36"/>
        <v>0</v>
      </c>
      <c r="AC85" s="104" t="e">
        <f t="shared" si="37"/>
        <v>#REF!</v>
      </c>
      <c r="AD85" s="142"/>
      <c r="AE85" s="75"/>
      <c r="AF85" s="13"/>
      <c r="AG85" s="13"/>
      <c r="AH85" s="13"/>
      <c r="AI85" s="13"/>
      <c r="AJ85" s="13"/>
      <c r="AK85" s="13"/>
      <c r="AL85" s="13"/>
      <c r="AM85" s="13"/>
      <c r="AN85" s="13"/>
      <c r="AO85" s="13"/>
      <c r="AP85" s="13"/>
      <c r="AQ85" s="13"/>
      <c r="AR85" s="13"/>
      <c r="AS85" s="155"/>
      <c r="AT85" s="128"/>
      <c r="AU85" s="154"/>
      <c r="AV85" s="141"/>
      <c r="AW85" s="150"/>
      <c r="AY85" s="158"/>
      <c r="AZ85" s="400" t="e">
        <f t="shared" si="3"/>
        <v>#REF!</v>
      </c>
      <c r="BA85" s="442"/>
    </row>
    <row r="86" spans="3:53" s="172" customFormat="1" ht="20.100000000000001" customHeight="1" x14ac:dyDescent="0.25">
      <c r="C86" s="46">
        <v>0</v>
      </c>
      <c r="D86" s="46"/>
      <c r="E86" s="46"/>
      <c r="F86" s="46"/>
      <c r="G86" s="46"/>
      <c r="H86" s="46"/>
      <c r="I86" s="46"/>
      <c r="J86" s="46"/>
      <c r="K86" s="46"/>
      <c r="L86" s="46"/>
      <c r="M86" s="46"/>
      <c r="N86" s="46"/>
      <c r="O86" s="24"/>
      <c r="P86" s="813"/>
      <c r="Q86" s="294">
        <f>T82</f>
        <v>9313</v>
      </c>
      <c r="R86" s="1352"/>
      <c r="S86" s="1349"/>
      <c r="T86" s="1347"/>
      <c r="U86" s="195" t="s">
        <v>1351</v>
      </c>
      <c r="V86" s="197" t="s">
        <v>328</v>
      </c>
      <c r="W86" s="145" t="str">
        <f>$Q86&amp;"_"&amp;$U86</f>
        <v>9313_PDS</v>
      </c>
      <c r="X86" s="101"/>
      <c r="Y86" s="118">
        <f t="shared" si="0"/>
        <v>0</v>
      </c>
      <c r="Z86" s="103"/>
      <c r="AA86" s="99" t="e">
        <f>+INDEX(#REF!,MATCH(CONCATENATE("NET_"&amp;'5-C_Ind'!U86),#REF!,0),(MATCH('5-C_Ind'!Q86,#REF!,0)))</f>
        <v>#REF!</v>
      </c>
      <c r="AB86" s="118">
        <f t="shared" si="36"/>
        <v>0</v>
      </c>
      <c r="AC86" s="104" t="e">
        <f t="shared" si="37"/>
        <v>#REF!</v>
      </c>
      <c r="AD86" s="142"/>
      <c r="AE86" s="75"/>
      <c r="AF86" s="13"/>
      <c r="AG86" s="13"/>
      <c r="AH86" s="13"/>
      <c r="AI86" s="13"/>
      <c r="AJ86" s="13"/>
      <c r="AK86" s="13"/>
      <c r="AL86" s="13"/>
      <c r="AM86" s="13"/>
      <c r="AN86" s="13"/>
      <c r="AO86" s="13"/>
      <c r="AP86" s="13"/>
      <c r="AQ86" s="13"/>
      <c r="AR86" s="13"/>
      <c r="AS86" s="155"/>
      <c r="AT86" s="128"/>
      <c r="AU86" s="154"/>
      <c r="AV86" s="141"/>
      <c r="AW86" s="150"/>
      <c r="AY86" s="158"/>
      <c r="AZ86" s="400" t="e">
        <f t="shared" si="3"/>
        <v>#REF!</v>
      </c>
      <c r="BA86" s="442"/>
    </row>
    <row r="87" spans="3:53" s="172" customFormat="1" ht="20.100000000000001" customHeight="1" x14ac:dyDescent="0.25">
      <c r="C87" s="46">
        <v>0</v>
      </c>
      <c r="D87" s="46"/>
      <c r="E87" s="46">
        <v>0</v>
      </c>
      <c r="F87" s="46"/>
      <c r="G87" s="46"/>
      <c r="H87" s="46"/>
      <c r="I87" s="46"/>
      <c r="J87" s="46"/>
      <c r="K87" s="46"/>
      <c r="L87" s="46"/>
      <c r="M87" s="46">
        <v>0</v>
      </c>
      <c r="N87" s="46"/>
      <c r="O87" s="24"/>
      <c r="P87" s="813"/>
      <c r="Q87" s="294">
        <f>T82</f>
        <v>9313</v>
      </c>
      <c r="R87" s="1352"/>
      <c r="S87" s="1349"/>
      <c r="T87" s="1347"/>
      <c r="U87" s="195" t="s">
        <v>679</v>
      </c>
      <c r="V87" s="197" t="s">
        <v>22</v>
      </c>
      <c r="W87" s="145" t="str">
        <f>$Q87&amp;"_"&amp;$U87</f>
        <v>9313_PARTICIP</v>
      </c>
      <c r="X87" s="101"/>
      <c r="Y87" s="118">
        <f t="shared" si="0"/>
        <v>0</v>
      </c>
      <c r="Z87" s="103"/>
      <c r="AA87" s="99" t="e">
        <f>+INDEX(#REF!,MATCH(CONCATENATE("NET_"&amp;'5-C_Ind'!U87),#REF!,0),(MATCH('5-C_Ind'!Q87,#REF!,0)))</f>
        <v>#REF!</v>
      </c>
      <c r="AB87" s="118">
        <f t="shared" si="36"/>
        <v>0</v>
      </c>
      <c r="AC87" s="104" t="e">
        <f t="shared" si="37"/>
        <v>#REF!</v>
      </c>
      <c r="AD87" s="142"/>
      <c r="AE87" s="75"/>
      <c r="AF87" s="13"/>
      <c r="AG87" s="13"/>
      <c r="AH87" s="13"/>
      <c r="AI87" s="13"/>
      <c r="AJ87" s="13"/>
      <c r="AK87" s="13"/>
      <c r="AL87" s="13"/>
      <c r="AM87" s="13"/>
      <c r="AN87" s="13"/>
      <c r="AO87" s="13"/>
      <c r="AP87" s="13"/>
      <c r="AQ87" s="13"/>
      <c r="AR87" s="13"/>
      <c r="AS87" s="155"/>
      <c r="AT87" s="128"/>
      <c r="AU87" s="154"/>
      <c r="AV87" s="141"/>
      <c r="AW87" s="150"/>
      <c r="AY87" s="158"/>
      <c r="AZ87" s="400" t="e">
        <f t="shared" si="3"/>
        <v>#REF!</v>
      </c>
      <c r="BA87" s="442"/>
    </row>
    <row r="88" spans="3:53" s="172" customFormat="1" ht="20.100000000000001" customHeight="1" x14ac:dyDescent="0.25">
      <c r="C88" s="46">
        <v>0</v>
      </c>
      <c r="D88" s="46"/>
      <c r="E88" s="46"/>
      <c r="F88" s="46"/>
      <c r="G88" s="46"/>
      <c r="H88" s="46"/>
      <c r="I88" s="46"/>
      <c r="J88" s="46"/>
      <c r="K88" s="46"/>
      <c r="L88" s="46"/>
      <c r="M88" s="46"/>
      <c r="N88" s="46"/>
      <c r="O88" s="24"/>
      <c r="P88" s="813"/>
      <c r="Q88" s="294">
        <f>T82</f>
        <v>9313</v>
      </c>
      <c r="R88" s="1352"/>
      <c r="S88" s="1349"/>
      <c r="T88" s="1347"/>
      <c r="U88" s="195" t="s">
        <v>1044</v>
      </c>
      <c r="V88" s="197" t="s">
        <v>1338</v>
      </c>
      <c r="W88" s="145" t="str">
        <f>$Q88&amp;"_"&amp;$U88</f>
        <v>9313_AUTRESDEP</v>
      </c>
      <c r="X88" s="101"/>
      <c r="Y88" s="118">
        <f t="shared" si="0"/>
        <v>0</v>
      </c>
      <c r="Z88" s="103"/>
      <c r="AA88" s="99" t="e">
        <f>+INDEX(#REF!,MATCH(CONCATENATE("NET_"&amp;'5-C_Ind'!U88),#REF!,0),(MATCH('5-C_Ind'!Q88,#REF!,0)))</f>
        <v>#REF!</v>
      </c>
      <c r="AB88" s="118">
        <f t="shared" si="36"/>
        <v>0</v>
      </c>
      <c r="AC88" s="104" t="e">
        <f t="shared" si="37"/>
        <v>#REF!</v>
      </c>
      <c r="AD88" s="142"/>
      <c r="AE88" s="75"/>
      <c r="AF88" s="13"/>
      <c r="AG88" s="13"/>
      <c r="AH88" s="13"/>
      <c r="AI88" s="13"/>
      <c r="AJ88" s="13"/>
      <c r="AK88" s="13"/>
      <c r="AL88" s="13"/>
      <c r="AM88" s="13"/>
      <c r="AN88" s="13"/>
      <c r="AO88" s="13"/>
      <c r="AP88" s="13"/>
      <c r="AQ88" s="13"/>
      <c r="AR88" s="13"/>
      <c r="AS88" s="155"/>
      <c r="AT88" s="128"/>
      <c r="AU88" s="154"/>
      <c r="AV88" s="141"/>
      <c r="AW88" s="150"/>
      <c r="AY88" s="158"/>
      <c r="AZ88" s="400" t="e">
        <f t="shared" si="3"/>
        <v>#REF!</v>
      </c>
      <c r="BA88" s="442"/>
    </row>
    <row r="89" spans="3:53" s="172" customFormat="1" ht="20.100000000000001" customHeight="1" x14ac:dyDescent="0.25">
      <c r="C89" s="46"/>
      <c r="D89" s="46">
        <v>0</v>
      </c>
      <c r="E89" s="46">
        <v>0</v>
      </c>
      <c r="F89" s="46"/>
      <c r="G89" s="46"/>
      <c r="H89" s="46"/>
      <c r="I89" s="46"/>
      <c r="J89" s="46"/>
      <c r="K89" s="46"/>
      <c r="L89" s="46"/>
      <c r="M89" s="46"/>
      <c r="N89" s="46"/>
      <c r="O89" s="24"/>
      <c r="P89" s="813"/>
      <c r="Q89" s="294">
        <f>T82</f>
        <v>9313</v>
      </c>
      <c r="R89" s="1352"/>
      <c r="S89" s="1349"/>
      <c r="T89" s="326">
        <v>9313</v>
      </c>
      <c r="U89" s="195" t="s">
        <v>2294</v>
      </c>
      <c r="V89" s="197" t="s">
        <v>461</v>
      </c>
      <c r="W89" s="145" t="str">
        <f>$Q89&amp;"_"&amp;$U89</f>
        <v>9313_CI</v>
      </c>
      <c r="X89" s="99"/>
      <c r="Y89" s="118"/>
      <c r="Z89" s="104"/>
      <c r="AA89" s="101"/>
      <c r="AB89" s="6"/>
      <c r="AC89" s="103"/>
      <c r="AD89" s="142"/>
      <c r="AE89" s="75"/>
      <c r="AF89" s="13"/>
      <c r="AG89" s="13"/>
      <c r="AH89" s="13"/>
      <c r="AI89" s="13"/>
      <c r="AJ89" s="13"/>
      <c r="AK89" s="13"/>
      <c r="AL89" s="13"/>
      <c r="AM89" s="13"/>
      <c r="AN89" s="13"/>
      <c r="AO89" s="13"/>
      <c r="AP89" s="13"/>
      <c r="AQ89" s="13"/>
      <c r="AR89" s="13"/>
      <c r="AS89" s="155"/>
      <c r="AT89" s="128"/>
      <c r="AU89" s="154"/>
      <c r="AV89" s="141"/>
      <c r="AW89" s="150"/>
      <c r="AY89" s="159" t="str">
        <f t="shared" ref="AY89:AY90" si="39">IF(Z89&lt;-10,"! solde négatif !","OK")</f>
        <v>OK</v>
      </c>
      <c r="AZ89" s="400" t="str">
        <f t="shared" si="3"/>
        <v>OK</v>
      </c>
      <c r="BA89" s="442"/>
    </row>
    <row r="90" spans="3:53" s="172" customFormat="1" ht="20.100000000000001" customHeight="1" thickBot="1" x14ac:dyDescent="0.3">
      <c r="C90" s="46">
        <v>0</v>
      </c>
      <c r="D90" s="46"/>
      <c r="E90" s="46"/>
      <c r="F90" s="46"/>
      <c r="G90" s="46"/>
      <c r="H90" s="46"/>
      <c r="I90" s="46"/>
      <c r="J90" s="46"/>
      <c r="K90" s="46"/>
      <c r="L90" s="46"/>
      <c r="M90" s="46"/>
      <c r="N90" s="46"/>
      <c r="O90" s="24"/>
      <c r="P90" s="813"/>
      <c r="Q90" s="294">
        <f>T82</f>
        <v>9313</v>
      </c>
      <c r="R90" s="1352"/>
      <c r="S90" s="1350"/>
      <c r="T90" s="372"/>
      <c r="U90" s="198" t="s">
        <v>1163</v>
      </c>
      <c r="V90" s="200" t="s">
        <v>2311</v>
      </c>
      <c r="W90" s="203"/>
      <c r="X90" s="111"/>
      <c r="Y90" s="113"/>
      <c r="Z90" s="104"/>
      <c r="AA90" s="111" t="e">
        <f>SUM(AA82:AA88)</f>
        <v>#REF!</v>
      </c>
      <c r="AB90" s="113">
        <f t="shared" ref="AB90:AB97" si="40">SUM(AD90:AX90)</f>
        <v>0</v>
      </c>
      <c r="AC90" s="116" t="e">
        <f t="shared" ref="AC90:AC97" si="41">AA90-AB90</f>
        <v>#REF!</v>
      </c>
      <c r="AD90" s="112">
        <f t="shared" ref="AD90:AW90" si="42">SUM(AD82:AD88)</f>
        <v>0</v>
      </c>
      <c r="AE90" s="112">
        <f t="shared" si="42"/>
        <v>0</v>
      </c>
      <c r="AF90" s="17">
        <f t="shared" si="42"/>
        <v>0</v>
      </c>
      <c r="AG90" s="17">
        <f t="shared" si="42"/>
        <v>0</v>
      </c>
      <c r="AH90" s="17">
        <f t="shared" si="42"/>
        <v>0</v>
      </c>
      <c r="AI90" s="17">
        <f t="shared" si="42"/>
        <v>0</v>
      </c>
      <c r="AJ90" s="17">
        <f t="shared" si="42"/>
        <v>0</v>
      </c>
      <c r="AK90" s="17">
        <f t="shared" si="42"/>
        <v>0</v>
      </c>
      <c r="AL90" s="17">
        <f t="shared" si="42"/>
        <v>0</v>
      </c>
      <c r="AM90" s="17">
        <f t="shared" si="42"/>
        <v>0</v>
      </c>
      <c r="AN90" s="17">
        <f t="shared" si="42"/>
        <v>0</v>
      </c>
      <c r="AO90" s="17">
        <f t="shared" si="42"/>
        <v>0</v>
      </c>
      <c r="AP90" s="17">
        <f t="shared" si="42"/>
        <v>0</v>
      </c>
      <c r="AQ90" s="17">
        <f t="shared" si="42"/>
        <v>0</v>
      </c>
      <c r="AR90" s="17">
        <f t="shared" si="42"/>
        <v>0</v>
      </c>
      <c r="AS90" s="207">
        <f t="shared" si="42"/>
        <v>0</v>
      </c>
      <c r="AT90" s="219">
        <f t="shared" si="42"/>
        <v>0</v>
      </c>
      <c r="AU90" s="216">
        <f t="shared" si="42"/>
        <v>0</v>
      </c>
      <c r="AV90" s="114">
        <f t="shared" si="42"/>
        <v>0</v>
      </c>
      <c r="AW90" s="114">
        <f t="shared" si="42"/>
        <v>0</v>
      </c>
      <c r="AY90" s="159" t="str">
        <f t="shared" si="39"/>
        <v>OK</v>
      </c>
      <c r="AZ90" s="400" t="e">
        <f t="shared" si="3"/>
        <v>#REF!</v>
      </c>
      <c r="BA90" s="442"/>
    </row>
    <row r="91" spans="3:53" s="172" customFormat="1" ht="20.100000000000001" customHeight="1" x14ac:dyDescent="0.25">
      <c r="C91" s="46">
        <v>0</v>
      </c>
      <c r="D91" s="46"/>
      <c r="E91" s="46"/>
      <c r="F91" s="46"/>
      <c r="G91" s="46"/>
      <c r="H91" s="46"/>
      <c r="I91" s="46"/>
      <c r="J91" s="46"/>
      <c r="K91" s="46"/>
      <c r="L91" s="46"/>
      <c r="M91" s="46"/>
      <c r="N91" s="46"/>
      <c r="O91" s="24"/>
      <c r="P91" s="813"/>
      <c r="Q91" s="294">
        <f>T91</f>
        <v>9314</v>
      </c>
      <c r="R91" s="1352"/>
      <c r="S91" s="1348" t="s">
        <v>1487</v>
      </c>
      <c r="T91" s="1346">
        <v>9314</v>
      </c>
      <c r="U91" s="209" t="s">
        <v>878</v>
      </c>
      <c r="V91" s="225" t="s">
        <v>351</v>
      </c>
      <c r="W91" s="226" t="str">
        <f>$Q91&amp;"_"&amp;$U91</f>
        <v>9314_PS</v>
      </c>
      <c r="X91" s="211"/>
      <c r="Y91" s="118">
        <f t="shared" si="0"/>
        <v>0</v>
      </c>
      <c r="Z91" s="199"/>
      <c r="AA91" s="212" t="e">
        <f>+INDEX(#REF!,MATCH(CONCATENATE("NET_"&amp;'5-C_Ind'!U91&amp;"_REMU"),#REF!,0),(MATCH('5-C_Ind'!Q91,#REF!,0)))+INDEX(#REF!,MATCH(CONCATENATE("NET_"&amp;'5-C_Ind'!U91&amp;"_EXT"),#REF!,0),(MATCH('5-C_Ind'!Q91,#REF!,0)))</f>
        <v>#REF!</v>
      </c>
      <c r="AB91" s="186">
        <f t="shared" si="40"/>
        <v>0</v>
      </c>
      <c r="AC91" s="210" t="e">
        <f t="shared" si="41"/>
        <v>#REF!</v>
      </c>
      <c r="AD91" s="237"/>
      <c r="AE91" s="173"/>
      <c r="AF91" s="18"/>
      <c r="AG91" s="18"/>
      <c r="AH91" s="18"/>
      <c r="AI91" s="18"/>
      <c r="AJ91" s="18"/>
      <c r="AK91" s="18"/>
      <c r="AL91" s="18"/>
      <c r="AM91" s="18"/>
      <c r="AN91" s="18"/>
      <c r="AO91" s="18"/>
      <c r="AP91" s="18"/>
      <c r="AQ91" s="18"/>
      <c r="AR91" s="18"/>
      <c r="AS91" s="208"/>
      <c r="AT91" s="202"/>
      <c r="AU91" s="201"/>
      <c r="AV91" s="205"/>
      <c r="AW91" s="204"/>
      <c r="AY91" s="158"/>
      <c r="AZ91" s="400" t="e">
        <f t="shared" si="3"/>
        <v>#REF!</v>
      </c>
      <c r="BA91" s="442"/>
    </row>
    <row r="92" spans="3:53" s="172" customFormat="1" ht="20.100000000000001" customHeight="1" x14ac:dyDescent="0.25">
      <c r="C92" s="46">
        <v>0</v>
      </c>
      <c r="D92" s="46"/>
      <c r="E92" s="46"/>
      <c r="F92" s="46"/>
      <c r="G92" s="46"/>
      <c r="H92" s="46"/>
      <c r="I92" s="46"/>
      <c r="J92" s="46"/>
      <c r="K92" s="46"/>
      <c r="L92" s="46"/>
      <c r="M92" s="46"/>
      <c r="N92" s="46"/>
      <c r="O92" s="24"/>
      <c r="P92" s="813"/>
      <c r="Q92" s="294">
        <f>T91</f>
        <v>9314</v>
      </c>
      <c r="R92" s="1352"/>
      <c r="S92" s="1349"/>
      <c r="T92" s="1347"/>
      <c r="U92" s="195" t="s">
        <v>818</v>
      </c>
      <c r="V92" s="228" t="s">
        <v>643</v>
      </c>
      <c r="W92" s="220" t="str">
        <f>$Q92&amp;"_"&amp;$U92</f>
        <v>9314_SF</v>
      </c>
      <c r="X92" s="101"/>
      <c r="Y92" s="118">
        <f t="shared" si="0"/>
        <v>0</v>
      </c>
      <c r="Z92" s="103"/>
      <c r="AA92" s="99" t="e">
        <f>+INDEX(#REF!,MATCH(CONCATENATE("NET_"&amp;'5-C_Ind'!U92&amp;"_REMU"),#REF!,0),(MATCH('5-C_Ind'!Q92,#REF!,0)))+INDEX(#REF!,MATCH(CONCATENATE("NET_"&amp;'5-C_Ind'!U92&amp;"_EXT"),#REF!,0),(MATCH('5-C_Ind'!Q92,#REF!,0)))</f>
        <v>#REF!</v>
      </c>
      <c r="AB92" s="229">
        <f t="shared" si="40"/>
        <v>0</v>
      </c>
      <c r="AC92" s="165" t="e">
        <f t="shared" si="41"/>
        <v>#REF!</v>
      </c>
      <c r="AD92" s="248"/>
      <c r="AE92" s="187"/>
      <c r="AF92" s="19"/>
      <c r="AG92" s="19"/>
      <c r="AH92" s="19"/>
      <c r="AI92" s="19"/>
      <c r="AJ92" s="19"/>
      <c r="AK92" s="19"/>
      <c r="AL92" s="19"/>
      <c r="AM92" s="19"/>
      <c r="AN92" s="19"/>
      <c r="AO92" s="19"/>
      <c r="AP92" s="19"/>
      <c r="AQ92" s="19"/>
      <c r="AR92" s="19"/>
      <c r="AS92" s="231"/>
      <c r="AT92" s="224"/>
      <c r="AU92" s="227"/>
      <c r="AV92" s="223"/>
      <c r="AW92" s="222"/>
      <c r="AY92" s="158"/>
      <c r="AZ92" s="400" t="e">
        <f t="shared" si="3"/>
        <v>#REF!</v>
      </c>
      <c r="BA92" s="442"/>
    </row>
    <row r="93" spans="3:53" s="172" customFormat="1" ht="20.100000000000001" customHeight="1" x14ac:dyDescent="0.25">
      <c r="C93" s="46">
        <v>0</v>
      </c>
      <c r="D93" s="46"/>
      <c r="E93" s="46"/>
      <c r="F93" s="46"/>
      <c r="G93" s="46"/>
      <c r="H93" s="46"/>
      <c r="I93" s="46"/>
      <c r="J93" s="46"/>
      <c r="K93" s="46"/>
      <c r="L93" s="46"/>
      <c r="M93" s="46"/>
      <c r="N93" s="46"/>
      <c r="O93" s="24"/>
      <c r="P93" s="813"/>
      <c r="Q93" s="294">
        <f>T91</f>
        <v>9314</v>
      </c>
      <c r="R93" s="1352"/>
      <c r="S93" s="1349"/>
      <c r="T93" s="1347"/>
      <c r="U93" s="195" t="s">
        <v>1813</v>
      </c>
      <c r="V93" s="221" t="s">
        <v>884</v>
      </c>
      <c r="W93" s="230" t="str">
        <f>$Q93&amp;"_"&amp;$U93</f>
        <v>9314_PA</v>
      </c>
      <c r="X93" s="101"/>
      <c r="Y93" s="118">
        <f t="shared" si="0"/>
        <v>0</v>
      </c>
      <c r="Z93" s="103"/>
      <c r="AA93" s="99" t="e">
        <f>+INDEX(#REF!,MATCH(CONCATENATE("NET_"&amp;'5-C_Ind'!U93&amp;"_REMU"),#REF!,0),(MATCH('5-C_Ind'!Q93,#REF!,0)))+INDEX(#REF!,MATCH(CONCATENATE("NET_"&amp;'5-C_Ind'!U93&amp;"_EXT"),#REF!,0),(MATCH('5-C_Ind'!Q93,#REF!,0)))</f>
        <v>#REF!</v>
      </c>
      <c r="AB93" s="118">
        <f t="shared" si="40"/>
        <v>0</v>
      </c>
      <c r="AC93" s="104" t="e">
        <f t="shared" si="41"/>
        <v>#REF!</v>
      </c>
      <c r="AD93" s="142"/>
      <c r="AE93" s="75"/>
      <c r="AF93" s="13"/>
      <c r="AG93" s="13"/>
      <c r="AH93" s="13"/>
      <c r="AI93" s="13"/>
      <c r="AJ93" s="13"/>
      <c r="AK93" s="13"/>
      <c r="AL93" s="13"/>
      <c r="AM93" s="13"/>
      <c r="AN93" s="13"/>
      <c r="AO93" s="13"/>
      <c r="AP93" s="13"/>
      <c r="AQ93" s="13"/>
      <c r="AR93" s="13"/>
      <c r="AS93" s="155"/>
      <c r="AT93" s="128"/>
      <c r="AU93" s="154"/>
      <c r="AV93" s="141"/>
      <c r="AW93" s="150"/>
      <c r="AY93" s="158"/>
      <c r="AZ93" s="400" t="e">
        <f t="shared" si="3"/>
        <v>#REF!</v>
      </c>
      <c r="BA93" s="442"/>
    </row>
    <row r="94" spans="3:53" s="172" customFormat="1" ht="20.100000000000001" customHeight="1" x14ac:dyDescent="0.25">
      <c r="C94" s="46">
        <v>0</v>
      </c>
      <c r="D94" s="46"/>
      <c r="E94" s="46"/>
      <c r="F94" s="46"/>
      <c r="G94" s="46"/>
      <c r="H94" s="46"/>
      <c r="I94" s="46"/>
      <c r="J94" s="46"/>
      <c r="K94" s="46"/>
      <c r="L94" s="46"/>
      <c r="M94" s="46"/>
      <c r="N94" s="46"/>
      <c r="O94" s="24"/>
      <c r="P94" s="813"/>
      <c r="Q94" s="294">
        <f>T91</f>
        <v>9314</v>
      </c>
      <c r="R94" s="1352"/>
      <c r="S94" s="1349"/>
      <c r="T94" s="1347"/>
      <c r="U94" s="195" t="s">
        <v>2003</v>
      </c>
      <c r="V94" s="221" t="s">
        <v>1335</v>
      </c>
      <c r="W94" s="230" t="str">
        <f>$Q94&amp;"_"&amp;$U94</f>
        <v>9314_PM</v>
      </c>
      <c r="X94" s="101"/>
      <c r="Y94" s="118">
        <f t="shared" si="0"/>
        <v>0</v>
      </c>
      <c r="Z94" s="103"/>
      <c r="AA94" s="99" t="e">
        <f>+INDEX(#REF!,MATCH(CONCATENATE("NET_"&amp;'5-C_Ind'!U94&amp;"_REMU"),#REF!,0),(MATCH('5-C_Ind'!Q94,#REF!,0)))+INDEX(#REF!,MATCH(CONCATENATE("NET_"&amp;'5-C_Ind'!U94&amp;"_EXT"),#REF!,0),(MATCH('5-C_Ind'!Q94,#REF!,0)))+INDEX(#REF!,MATCH(CONCATENATE("NET_"&amp;"PI_REMU"),#REF!,0),(MATCH('5-C_Ind'!Q94,#REF!,0)))</f>
        <v>#REF!</v>
      </c>
      <c r="AB94" s="118">
        <f t="shared" si="40"/>
        <v>0</v>
      </c>
      <c r="AC94" s="104" t="e">
        <f t="shared" si="41"/>
        <v>#REF!</v>
      </c>
      <c r="AD94" s="142"/>
      <c r="AE94" s="75"/>
      <c r="AF94" s="13"/>
      <c r="AG94" s="13"/>
      <c r="AH94" s="13"/>
      <c r="AI94" s="13"/>
      <c r="AJ94" s="13"/>
      <c r="AK94" s="13"/>
      <c r="AL94" s="13"/>
      <c r="AM94" s="13"/>
      <c r="AN94" s="13"/>
      <c r="AO94" s="13"/>
      <c r="AP94" s="13"/>
      <c r="AQ94" s="13"/>
      <c r="AR94" s="13"/>
      <c r="AS94" s="155"/>
      <c r="AT94" s="128"/>
      <c r="AU94" s="154"/>
      <c r="AV94" s="141"/>
      <c r="AW94" s="150"/>
      <c r="AY94" s="158"/>
      <c r="AZ94" s="400" t="e">
        <f t="shared" si="3"/>
        <v>#REF!</v>
      </c>
      <c r="BA94" s="442"/>
    </row>
    <row r="95" spans="3:53" s="172" customFormat="1" ht="20.100000000000001" customHeight="1" x14ac:dyDescent="0.25">
      <c r="C95" s="46">
        <v>0</v>
      </c>
      <c r="D95" s="46"/>
      <c r="E95" s="46"/>
      <c r="F95" s="46"/>
      <c r="G95" s="46"/>
      <c r="H95" s="46"/>
      <c r="I95" s="46"/>
      <c r="J95" s="46"/>
      <c r="K95" s="46"/>
      <c r="L95" s="46"/>
      <c r="M95" s="46"/>
      <c r="N95" s="46"/>
      <c r="O95" s="24"/>
      <c r="P95" s="813"/>
      <c r="Q95" s="294">
        <f>T91</f>
        <v>9314</v>
      </c>
      <c r="R95" s="1352"/>
      <c r="S95" s="1349"/>
      <c r="T95" s="1347"/>
      <c r="U95" s="195" t="s">
        <v>1351</v>
      </c>
      <c r="V95" s="197" t="s">
        <v>328</v>
      </c>
      <c r="W95" s="145" t="str">
        <f>$Q95&amp;"_"&amp;$U95</f>
        <v>9314_PDS</v>
      </c>
      <c r="X95" s="101"/>
      <c r="Y95" s="118">
        <f t="shared" si="0"/>
        <v>0</v>
      </c>
      <c r="Z95" s="103"/>
      <c r="AA95" s="99" t="e">
        <f>+INDEX(#REF!,MATCH(CONCATENATE("NET_"&amp;'5-C_Ind'!U95),#REF!,0),(MATCH('5-C_Ind'!Q95,#REF!,0)))</f>
        <v>#REF!</v>
      </c>
      <c r="AB95" s="118">
        <f t="shared" si="40"/>
        <v>0</v>
      </c>
      <c r="AC95" s="104" t="e">
        <f t="shared" si="41"/>
        <v>#REF!</v>
      </c>
      <c r="AD95" s="142"/>
      <c r="AE95" s="75"/>
      <c r="AF95" s="13"/>
      <c r="AG95" s="13"/>
      <c r="AH95" s="13"/>
      <c r="AI95" s="13"/>
      <c r="AJ95" s="13"/>
      <c r="AK95" s="13"/>
      <c r="AL95" s="13"/>
      <c r="AM95" s="13"/>
      <c r="AN95" s="13"/>
      <c r="AO95" s="13"/>
      <c r="AP95" s="13"/>
      <c r="AQ95" s="13"/>
      <c r="AR95" s="13"/>
      <c r="AS95" s="155"/>
      <c r="AT95" s="128"/>
      <c r="AU95" s="154"/>
      <c r="AV95" s="141"/>
      <c r="AW95" s="150"/>
      <c r="AY95" s="158"/>
      <c r="AZ95" s="400" t="e">
        <f t="shared" si="3"/>
        <v>#REF!</v>
      </c>
      <c r="BA95" s="442"/>
    </row>
    <row r="96" spans="3:53" s="172" customFormat="1" ht="20.100000000000001" customHeight="1" x14ac:dyDescent="0.25">
      <c r="C96" s="46">
        <v>0</v>
      </c>
      <c r="D96" s="46"/>
      <c r="E96" s="46">
        <v>0</v>
      </c>
      <c r="F96" s="46"/>
      <c r="G96" s="46"/>
      <c r="H96" s="46"/>
      <c r="I96" s="46"/>
      <c r="J96" s="46"/>
      <c r="K96" s="46"/>
      <c r="L96" s="46"/>
      <c r="M96" s="46">
        <v>0</v>
      </c>
      <c r="N96" s="46"/>
      <c r="O96" s="24"/>
      <c r="P96" s="813"/>
      <c r="Q96" s="294">
        <f>T91</f>
        <v>9314</v>
      </c>
      <c r="R96" s="1352"/>
      <c r="S96" s="1349"/>
      <c r="T96" s="1347"/>
      <c r="U96" s="195" t="s">
        <v>679</v>
      </c>
      <c r="V96" s="197" t="s">
        <v>22</v>
      </c>
      <c r="W96" s="145" t="str">
        <f>$Q96&amp;"_"&amp;$U96</f>
        <v>9314_PARTICIP</v>
      </c>
      <c r="X96" s="101"/>
      <c r="Y96" s="118">
        <f t="shared" si="0"/>
        <v>0</v>
      </c>
      <c r="Z96" s="103"/>
      <c r="AA96" s="99" t="e">
        <f>+INDEX(#REF!,MATCH(CONCATENATE("NET_"&amp;'5-C_Ind'!U96),#REF!,0),(MATCH('5-C_Ind'!Q96,#REF!,0)))</f>
        <v>#REF!</v>
      </c>
      <c r="AB96" s="118">
        <f t="shared" si="40"/>
        <v>0</v>
      </c>
      <c r="AC96" s="104" t="e">
        <f t="shared" si="41"/>
        <v>#REF!</v>
      </c>
      <c r="AD96" s="142"/>
      <c r="AE96" s="75"/>
      <c r="AF96" s="13"/>
      <c r="AG96" s="13"/>
      <c r="AH96" s="13"/>
      <c r="AI96" s="13"/>
      <c r="AJ96" s="13"/>
      <c r="AK96" s="13"/>
      <c r="AL96" s="13"/>
      <c r="AM96" s="13"/>
      <c r="AN96" s="13"/>
      <c r="AO96" s="13"/>
      <c r="AP96" s="13"/>
      <c r="AQ96" s="13"/>
      <c r="AR96" s="13"/>
      <c r="AS96" s="155"/>
      <c r="AT96" s="128"/>
      <c r="AU96" s="154"/>
      <c r="AV96" s="141"/>
      <c r="AW96" s="150"/>
      <c r="AY96" s="158"/>
      <c r="AZ96" s="400" t="e">
        <f t="shared" si="3"/>
        <v>#REF!</v>
      </c>
      <c r="BA96" s="442"/>
    </row>
    <row r="97" spans="3:53" s="172" customFormat="1" ht="20.100000000000001" customHeight="1" x14ac:dyDescent="0.25">
      <c r="C97" s="46">
        <v>0</v>
      </c>
      <c r="D97" s="46"/>
      <c r="E97" s="46"/>
      <c r="F97" s="46"/>
      <c r="G97" s="46"/>
      <c r="H97" s="46"/>
      <c r="I97" s="46"/>
      <c r="J97" s="46"/>
      <c r="K97" s="46"/>
      <c r="L97" s="46"/>
      <c r="M97" s="46"/>
      <c r="N97" s="46"/>
      <c r="O97" s="24"/>
      <c r="P97" s="813"/>
      <c r="Q97" s="294">
        <f>T91</f>
        <v>9314</v>
      </c>
      <c r="R97" s="1352"/>
      <c r="S97" s="1349"/>
      <c r="T97" s="1347"/>
      <c r="U97" s="195" t="s">
        <v>1044</v>
      </c>
      <c r="V97" s="197" t="s">
        <v>1338</v>
      </c>
      <c r="W97" s="145" t="str">
        <f>$Q97&amp;"_"&amp;$U97</f>
        <v>9314_AUTRESDEP</v>
      </c>
      <c r="X97" s="101"/>
      <c r="Y97" s="118">
        <f t="shared" si="0"/>
        <v>0</v>
      </c>
      <c r="Z97" s="103"/>
      <c r="AA97" s="99" t="e">
        <f>+INDEX(#REF!,MATCH(CONCATENATE("NET_"&amp;'5-C_Ind'!U97),#REF!,0),(MATCH('5-C_Ind'!Q97,#REF!,0)))</f>
        <v>#REF!</v>
      </c>
      <c r="AB97" s="118">
        <f t="shared" si="40"/>
        <v>0</v>
      </c>
      <c r="AC97" s="104" t="e">
        <f t="shared" si="41"/>
        <v>#REF!</v>
      </c>
      <c r="AD97" s="142"/>
      <c r="AE97" s="75"/>
      <c r="AF97" s="13"/>
      <c r="AG97" s="13"/>
      <c r="AH97" s="13"/>
      <c r="AI97" s="13"/>
      <c r="AJ97" s="13"/>
      <c r="AK97" s="13"/>
      <c r="AL97" s="13"/>
      <c r="AM97" s="13"/>
      <c r="AN97" s="13"/>
      <c r="AO97" s="13"/>
      <c r="AP97" s="13"/>
      <c r="AQ97" s="13"/>
      <c r="AR97" s="13"/>
      <c r="AS97" s="155"/>
      <c r="AT97" s="128"/>
      <c r="AU97" s="154"/>
      <c r="AV97" s="141"/>
      <c r="AW97" s="150"/>
      <c r="AY97" s="158"/>
      <c r="AZ97" s="400" t="e">
        <f t="shared" si="3"/>
        <v>#REF!</v>
      </c>
      <c r="BA97" s="442"/>
    </row>
    <row r="98" spans="3:53" s="172" customFormat="1" ht="20.100000000000001" customHeight="1" x14ac:dyDescent="0.25">
      <c r="C98" s="46"/>
      <c r="D98" s="46">
        <v>0</v>
      </c>
      <c r="E98" s="46">
        <v>0</v>
      </c>
      <c r="F98" s="46"/>
      <c r="G98" s="46"/>
      <c r="H98" s="46"/>
      <c r="I98" s="46"/>
      <c r="J98" s="46"/>
      <c r="K98" s="46"/>
      <c r="L98" s="46"/>
      <c r="M98" s="46"/>
      <c r="N98" s="46"/>
      <c r="O98" s="24"/>
      <c r="P98" s="813"/>
      <c r="Q98" s="294">
        <f>T91</f>
        <v>9314</v>
      </c>
      <c r="R98" s="1352"/>
      <c r="S98" s="1349"/>
      <c r="T98" s="326">
        <v>9314</v>
      </c>
      <c r="U98" s="195" t="s">
        <v>2294</v>
      </c>
      <c r="V98" s="197" t="s">
        <v>461</v>
      </c>
      <c r="W98" s="145" t="str">
        <f>$Q98&amp;"_"&amp;$U98</f>
        <v>9314_CI</v>
      </c>
      <c r="X98" s="99"/>
      <c r="Y98" s="118"/>
      <c r="Z98" s="104"/>
      <c r="AA98" s="101"/>
      <c r="AB98" s="6"/>
      <c r="AC98" s="103"/>
      <c r="AD98" s="142"/>
      <c r="AE98" s="75"/>
      <c r="AF98" s="13"/>
      <c r="AG98" s="13"/>
      <c r="AH98" s="13"/>
      <c r="AI98" s="13"/>
      <c r="AJ98" s="13"/>
      <c r="AK98" s="13"/>
      <c r="AL98" s="13"/>
      <c r="AM98" s="13"/>
      <c r="AN98" s="13"/>
      <c r="AO98" s="13"/>
      <c r="AP98" s="13"/>
      <c r="AQ98" s="13"/>
      <c r="AR98" s="13"/>
      <c r="AS98" s="155"/>
      <c r="AT98" s="128"/>
      <c r="AU98" s="154"/>
      <c r="AV98" s="141"/>
      <c r="AW98" s="150"/>
      <c r="AY98" s="159" t="str">
        <f t="shared" ref="AY98:AY99" si="43">IF(Z98&lt;-10,"! solde négatif !","OK")</f>
        <v>OK</v>
      </c>
      <c r="AZ98" s="400" t="str">
        <f t="shared" si="3"/>
        <v>OK</v>
      </c>
      <c r="BA98" s="442"/>
    </row>
    <row r="99" spans="3:53" s="172" customFormat="1" ht="20.100000000000001" customHeight="1" thickBot="1" x14ac:dyDescent="0.3">
      <c r="C99" s="46">
        <v>0</v>
      </c>
      <c r="D99" s="46"/>
      <c r="E99" s="46"/>
      <c r="F99" s="46"/>
      <c r="G99" s="46"/>
      <c r="H99" s="46"/>
      <c r="I99" s="46"/>
      <c r="J99" s="46"/>
      <c r="K99" s="46"/>
      <c r="L99" s="46"/>
      <c r="M99" s="46"/>
      <c r="N99" s="46"/>
      <c r="O99" s="24"/>
      <c r="P99" s="813"/>
      <c r="Q99" s="294">
        <f>T91</f>
        <v>9314</v>
      </c>
      <c r="R99" s="1352"/>
      <c r="S99" s="1350"/>
      <c r="T99" s="372"/>
      <c r="U99" s="198" t="s">
        <v>1163</v>
      </c>
      <c r="V99" s="200" t="s">
        <v>2311</v>
      </c>
      <c r="W99" s="203"/>
      <c r="X99" s="111"/>
      <c r="Y99" s="113"/>
      <c r="Z99" s="116"/>
      <c r="AA99" s="111" t="e">
        <f>SUM(AA91:AA97)</f>
        <v>#REF!</v>
      </c>
      <c r="AB99" s="113">
        <f t="shared" ref="AB99:AB113" si="44">SUM(AD99:AX99)</f>
        <v>0</v>
      </c>
      <c r="AC99" s="116" t="e">
        <f t="shared" ref="AC99:AC105" si="45">AA99-AB99</f>
        <v>#REF!</v>
      </c>
      <c r="AD99" s="112">
        <f t="shared" ref="AD99:AW99" si="46">SUM(AD91:AD97)</f>
        <v>0</v>
      </c>
      <c r="AE99" s="112">
        <f t="shared" si="46"/>
        <v>0</v>
      </c>
      <c r="AF99" s="17">
        <f t="shared" si="46"/>
        <v>0</v>
      </c>
      <c r="AG99" s="17">
        <f t="shared" si="46"/>
        <v>0</v>
      </c>
      <c r="AH99" s="17">
        <f t="shared" si="46"/>
        <v>0</v>
      </c>
      <c r="AI99" s="17">
        <f t="shared" si="46"/>
        <v>0</v>
      </c>
      <c r="AJ99" s="17">
        <f t="shared" si="46"/>
        <v>0</v>
      </c>
      <c r="AK99" s="17">
        <f t="shared" si="46"/>
        <v>0</v>
      </c>
      <c r="AL99" s="17">
        <f t="shared" si="46"/>
        <v>0</v>
      </c>
      <c r="AM99" s="17">
        <f t="shared" si="46"/>
        <v>0</v>
      </c>
      <c r="AN99" s="17">
        <f t="shared" si="46"/>
        <v>0</v>
      </c>
      <c r="AO99" s="17">
        <f t="shared" si="46"/>
        <v>0</v>
      </c>
      <c r="AP99" s="17">
        <f t="shared" si="46"/>
        <v>0</v>
      </c>
      <c r="AQ99" s="17">
        <f t="shared" si="46"/>
        <v>0</v>
      </c>
      <c r="AR99" s="17">
        <f t="shared" si="46"/>
        <v>0</v>
      </c>
      <c r="AS99" s="207">
        <f t="shared" si="46"/>
        <v>0</v>
      </c>
      <c r="AT99" s="219">
        <f t="shared" si="46"/>
        <v>0</v>
      </c>
      <c r="AU99" s="216">
        <f t="shared" si="46"/>
        <v>0</v>
      </c>
      <c r="AV99" s="114">
        <f t="shared" si="46"/>
        <v>0</v>
      </c>
      <c r="AW99" s="114">
        <f t="shared" si="46"/>
        <v>0</v>
      </c>
      <c r="AY99" s="159" t="str">
        <f t="shared" si="43"/>
        <v>OK</v>
      </c>
      <c r="AZ99" s="400" t="e">
        <f t="shared" si="3"/>
        <v>#REF!</v>
      </c>
      <c r="BA99" s="442"/>
    </row>
    <row r="100" spans="3:53" s="172" customFormat="1" ht="20.100000000000001" customHeight="1" x14ac:dyDescent="0.25">
      <c r="C100" s="46">
        <v>0</v>
      </c>
      <c r="D100" s="46"/>
      <c r="E100" s="46"/>
      <c r="F100" s="46"/>
      <c r="G100" s="46"/>
      <c r="H100" s="46"/>
      <c r="I100" s="46"/>
      <c r="J100" s="46"/>
      <c r="K100" s="46"/>
      <c r="L100" s="46"/>
      <c r="M100" s="46"/>
      <c r="N100" s="46"/>
      <c r="O100" s="24"/>
      <c r="P100" s="813"/>
      <c r="Q100" s="294">
        <f>T100</f>
        <v>931110</v>
      </c>
      <c r="R100" s="1352"/>
      <c r="S100" s="1348" t="s">
        <v>1954</v>
      </c>
      <c r="T100" s="1346">
        <v>931110</v>
      </c>
      <c r="U100" s="209" t="s">
        <v>878</v>
      </c>
      <c r="V100" s="225" t="s">
        <v>351</v>
      </c>
      <c r="W100" s="226" t="str">
        <f>$Q100&amp;"_"&amp;$U100</f>
        <v>931110_PS</v>
      </c>
      <c r="X100" s="211"/>
      <c r="Y100" s="118"/>
      <c r="Z100" s="199"/>
      <c r="AA100" s="212" t="e">
        <f>+INDEX(#REF!,MATCH(CONCATENATE("NET_"&amp;'5-C_Ind'!U100&amp;"_REMU"),#REF!,0),(MATCH('5-C_Ind'!Q100,#REF!,0)))+INDEX(#REF!,MATCH(CONCATENATE("NET_"&amp;'5-C_Ind'!U100&amp;"_EXT"),#REF!,0),(MATCH('5-C_Ind'!Q100,#REF!,0)))</f>
        <v>#REF!</v>
      </c>
      <c r="AB100" s="186">
        <f t="shared" si="44"/>
        <v>0</v>
      </c>
      <c r="AC100" s="210" t="e">
        <f t="shared" si="45"/>
        <v>#REF!</v>
      </c>
      <c r="AD100" s="237"/>
      <c r="AE100" s="173"/>
      <c r="AF100" s="18"/>
      <c r="AG100" s="18"/>
      <c r="AH100" s="18"/>
      <c r="AI100" s="18"/>
      <c r="AJ100" s="18"/>
      <c r="AK100" s="18"/>
      <c r="AL100" s="18"/>
      <c r="AM100" s="18"/>
      <c r="AN100" s="18"/>
      <c r="AO100" s="18"/>
      <c r="AP100" s="18"/>
      <c r="AQ100" s="18"/>
      <c r="AR100" s="18"/>
      <c r="AS100" s="208"/>
      <c r="AT100" s="202"/>
      <c r="AU100" s="201"/>
      <c r="AV100" s="205"/>
      <c r="AW100" s="204"/>
      <c r="AY100" s="158"/>
      <c r="AZ100" s="400" t="e">
        <f t="shared" si="3"/>
        <v>#REF!</v>
      </c>
      <c r="BA100" s="442"/>
    </row>
    <row r="101" spans="3:53" s="172" customFormat="1" ht="20.100000000000001" customHeight="1" x14ac:dyDescent="0.25">
      <c r="C101" s="46">
        <v>0</v>
      </c>
      <c r="D101" s="46"/>
      <c r="E101" s="46"/>
      <c r="F101" s="46"/>
      <c r="G101" s="46"/>
      <c r="H101" s="46"/>
      <c r="I101" s="46"/>
      <c r="J101" s="46"/>
      <c r="K101" s="46"/>
      <c r="L101" s="46"/>
      <c r="M101" s="46"/>
      <c r="N101" s="46"/>
      <c r="O101" s="24"/>
      <c r="P101" s="813"/>
      <c r="Q101" s="294">
        <f>T100</f>
        <v>931110</v>
      </c>
      <c r="R101" s="1352"/>
      <c r="S101" s="1349"/>
      <c r="T101" s="1347"/>
      <c r="U101" s="195" t="s">
        <v>818</v>
      </c>
      <c r="V101" s="228" t="s">
        <v>643</v>
      </c>
      <c r="W101" s="220" t="str">
        <f>$Q101&amp;"_"&amp;$U101</f>
        <v>931110_SF</v>
      </c>
      <c r="X101" s="101"/>
      <c r="Y101" s="118"/>
      <c r="Z101" s="103"/>
      <c r="AA101" s="99" t="e">
        <f>+INDEX(#REF!,MATCH(CONCATENATE("NET_"&amp;'5-C_Ind'!U101&amp;"_REMU"),#REF!,0),(MATCH('5-C_Ind'!Q101,#REF!,0)))+INDEX(#REF!,MATCH(CONCATENATE("NET_"&amp;'5-C_Ind'!U101&amp;"_EXT"),#REF!,0),(MATCH('5-C_Ind'!Q101,#REF!,0)))</f>
        <v>#REF!</v>
      </c>
      <c r="AB101" s="229">
        <f t="shared" si="44"/>
        <v>0</v>
      </c>
      <c r="AC101" s="165" t="e">
        <f t="shared" si="45"/>
        <v>#REF!</v>
      </c>
      <c r="AD101" s="248"/>
      <c r="AE101" s="187"/>
      <c r="AF101" s="19"/>
      <c r="AG101" s="19"/>
      <c r="AH101" s="19"/>
      <c r="AI101" s="19"/>
      <c r="AJ101" s="19"/>
      <c r="AK101" s="19"/>
      <c r="AL101" s="19"/>
      <c r="AM101" s="19"/>
      <c r="AN101" s="19"/>
      <c r="AO101" s="19"/>
      <c r="AP101" s="19"/>
      <c r="AQ101" s="19"/>
      <c r="AR101" s="19"/>
      <c r="AS101" s="231"/>
      <c r="AT101" s="224"/>
      <c r="AU101" s="227"/>
      <c r="AV101" s="223"/>
      <c r="AW101" s="222"/>
      <c r="AY101" s="158"/>
      <c r="AZ101" s="400" t="e">
        <f t="shared" si="3"/>
        <v>#REF!</v>
      </c>
      <c r="BA101" s="442"/>
    </row>
    <row r="102" spans="3:53" s="172" customFormat="1" ht="20.100000000000001" customHeight="1" x14ac:dyDescent="0.25">
      <c r="C102" s="46">
        <v>0</v>
      </c>
      <c r="D102" s="46"/>
      <c r="E102" s="46"/>
      <c r="F102" s="46"/>
      <c r="G102" s="46"/>
      <c r="H102" s="46"/>
      <c r="I102" s="46"/>
      <c r="J102" s="46"/>
      <c r="K102" s="46"/>
      <c r="L102" s="46"/>
      <c r="M102" s="46"/>
      <c r="N102" s="46"/>
      <c r="O102" s="24"/>
      <c r="P102" s="813"/>
      <c r="Q102" s="294">
        <f>T100</f>
        <v>931110</v>
      </c>
      <c r="R102" s="1352"/>
      <c r="S102" s="1349"/>
      <c r="T102" s="1347"/>
      <c r="U102" s="195" t="s">
        <v>1813</v>
      </c>
      <c r="V102" s="221" t="s">
        <v>884</v>
      </c>
      <c r="W102" s="230" t="str">
        <f>$Q102&amp;"_"&amp;$U102</f>
        <v>931110_PA</v>
      </c>
      <c r="X102" s="101"/>
      <c r="Y102" s="118"/>
      <c r="Z102" s="103"/>
      <c r="AA102" s="99" t="e">
        <f>+INDEX(#REF!,MATCH(CONCATENATE("NET_"&amp;'5-C_Ind'!U102&amp;"_REMU"),#REF!,0),(MATCH('5-C_Ind'!Q102,#REF!,0)))+INDEX(#REF!,MATCH(CONCATENATE("NET_"&amp;'5-C_Ind'!U102&amp;"_EXT"),#REF!,0),(MATCH('5-C_Ind'!Q102,#REF!,0)))</f>
        <v>#REF!</v>
      </c>
      <c r="AB102" s="118">
        <f t="shared" si="44"/>
        <v>0</v>
      </c>
      <c r="AC102" s="104" t="e">
        <f t="shared" si="45"/>
        <v>#REF!</v>
      </c>
      <c r="AD102" s="142"/>
      <c r="AE102" s="75"/>
      <c r="AF102" s="13"/>
      <c r="AG102" s="13"/>
      <c r="AH102" s="13"/>
      <c r="AI102" s="13"/>
      <c r="AJ102" s="13"/>
      <c r="AK102" s="13"/>
      <c r="AL102" s="13"/>
      <c r="AM102" s="13"/>
      <c r="AN102" s="13"/>
      <c r="AO102" s="13"/>
      <c r="AP102" s="13"/>
      <c r="AQ102" s="13"/>
      <c r="AR102" s="13"/>
      <c r="AS102" s="155"/>
      <c r="AT102" s="128"/>
      <c r="AU102" s="154"/>
      <c r="AV102" s="141"/>
      <c r="AW102" s="150"/>
      <c r="AY102" s="158"/>
      <c r="AZ102" s="400" t="e">
        <f t="shared" si="3"/>
        <v>#REF!</v>
      </c>
      <c r="BA102" s="442"/>
    </row>
    <row r="103" spans="3:53" s="172" customFormat="1" ht="20.100000000000001" customHeight="1" x14ac:dyDescent="0.25">
      <c r="C103" s="46">
        <v>0</v>
      </c>
      <c r="D103" s="46"/>
      <c r="E103" s="46"/>
      <c r="F103" s="46"/>
      <c r="G103" s="46"/>
      <c r="H103" s="46"/>
      <c r="I103" s="46"/>
      <c r="J103" s="46"/>
      <c r="K103" s="46"/>
      <c r="L103" s="46"/>
      <c r="M103" s="46"/>
      <c r="N103" s="46"/>
      <c r="O103" s="24"/>
      <c r="P103" s="813"/>
      <c r="Q103" s="294">
        <f>T100</f>
        <v>931110</v>
      </c>
      <c r="R103" s="1352"/>
      <c r="S103" s="1349"/>
      <c r="T103" s="1347"/>
      <c r="U103" s="195" t="s">
        <v>2003</v>
      </c>
      <c r="V103" s="221" t="s">
        <v>1335</v>
      </c>
      <c r="W103" s="230" t="str">
        <f>$Q103&amp;"_"&amp;$U103</f>
        <v>931110_PM</v>
      </c>
      <c r="X103" s="101"/>
      <c r="Y103" s="118"/>
      <c r="Z103" s="103"/>
      <c r="AA103" s="99" t="e">
        <f>+INDEX(#REF!,MATCH(CONCATENATE("NET_"&amp;'5-C_Ind'!U103&amp;"_REMU"),#REF!,0),(MATCH('5-C_Ind'!Q103,#REF!,0)))+INDEX(#REF!,MATCH(CONCATENATE("NET_"&amp;'5-C_Ind'!U103&amp;"_EXT"),#REF!,0),(MATCH('5-C_Ind'!Q103,#REF!,0)))+INDEX(#REF!,MATCH(CONCATENATE("NET_"&amp;"PI_REMU"),#REF!,0),(MATCH('5-C_Ind'!Q103,#REF!,0)))</f>
        <v>#REF!</v>
      </c>
      <c r="AB103" s="118">
        <f t="shared" si="44"/>
        <v>0</v>
      </c>
      <c r="AC103" s="104" t="e">
        <f t="shared" si="45"/>
        <v>#REF!</v>
      </c>
      <c r="AD103" s="142"/>
      <c r="AE103" s="75"/>
      <c r="AF103" s="13"/>
      <c r="AG103" s="13"/>
      <c r="AH103" s="13"/>
      <c r="AI103" s="13"/>
      <c r="AJ103" s="13"/>
      <c r="AK103" s="13"/>
      <c r="AL103" s="13"/>
      <c r="AM103" s="13"/>
      <c r="AN103" s="13"/>
      <c r="AO103" s="13"/>
      <c r="AP103" s="13"/>
      <c r="AQ103" s="13"/>
      <c r="AR103" s="13"/>
      <c r="AS103" s="155"/>
      <c r="AT103" s="128"/>
      <c r="AU103" s="154"/>
      <c r="AV103" s="141"/>
      <c r="AW103" s="150"/>
      <c r="AY103" s="158"/>
      <c r="AZ103" s="400" t="e">
        <f t="shared" si="3"/>
        <v>#REF!</v>
      </c>
      <c r="BA103" s="442"/>
    </row>
    <row r="104" spans="3:53" s="172" customFormat="1" ht="20.100000000000001" customHeight="1" x14ac:dyDescent="0.25">
      <c r="C104" s="46">
        <v>0</v>
      </c>
      <c r="D104" s="46"/>
      <c r="E104" s="46"/>
      <c r="F104" s="46"/>
      <c r="G104" s="46"/>
      <c r="H104" s="46"/>
      <c r="I104" s="46"/>
      <c r="J104" s="46"/>
      <c r="K104" s="46"/>
      <c r="L104" s="46"/>
      <c r="M104" s="46"/>
      <c r="N104" s="46"/>
      <c r="O104" s="24"/>
      <c r="P104" s="813"/>
      <c r="Q104" s="294">
        <f>T100</f>
        <v>931110</v>
      </c>
      <c r="R104" s="1352"/>
      <c r="S104" s="1349"/>
      <c r="T104" s="1347"/>
      <c r="U104" s="195" t="s">
        <v>1351</v>
      </c>
      <c r="V104" s="197" t="s">
        <v>328</v>
      </c>
      <c r="W104" s="145" t="str">
        <f>$Q104&amp;"_"&amp;$U104</f>
        <v>931110_PDS</v>
      </c>
      <c r="X104" s="101"/>
      <c r="Y104" s="118"/>
      <c r="Z104" s="103"/>
      <c r="AA104" s="99" t="e">
        <f>+INDEX(#REF!,MATCH(CONCATENATE("NET_"&amp;'5-C_Ind'!U104),#REF!,0),(MATCH('5-C_Ind'!Q104,#REF!,0)))</f>
        <v>#REF!</v>
      </c>
      <c r="AB104" s="118">
        <f t="shared" si="44"/>
        <v>0</v>
      </c>
      <c r="AC104" s="104" t="e">
        <f t="shared" si="45"/>
        <v>#REF!</v>
      </c>
      <c r="AD104" s="142"/>
      <c r="AE104" s="75"/>
      <c r="AF104" s="13"/>
      <c r="AG104" s="13"/>
      <c r="AH104" s="13"/>
      <c r="AI104" s="13"/>
      <c r="AJ104" s="13"/>
      <c r="AK104" s="13"/>
      <c r="AL104" s="13"/>
      <c r="AM104" s="13"/>
      <c r="AN104" s="13"/>
      <c r="AO104" s="13"/>
      <c r="AP104" s="13"/>
      <c r="AQ104" s="13"/>
      <c r="AR104" s="13"/>
      <c r="AS104" s="155"/>
      <c r="AT104" s="128"/>
      <c r="AU104" s="154"/>
      <c r="AV104" s="141"/>
      <c r="AW104" s="150"/>
      <c r="AY104" s="158"/>
      <c r="AZ104" s="400" t="e">
        <f t="shared" si="3"/>
        <v>#REF!</v>
      </c>
      <c r="BA104" s="442"/>
    </row>
    <row r="105" spans="3:53" s="172" customFormat="1" ht="20.100000000000001" customHeight="1" x14ac:dyDescent="0.25">
      <c r="C105" s="46">
        <v>0</v>
      </c>
      <c r="D105" s="46"/>
      <c r="E105" s="46">
        <v>0</v>
      </c>
      <c r="F105" s="46"/>
      <c r="G105" s="46"/>
      <c r="H105" s="46"/>
      <c r="I105" s="46"/>
      <c r="J105" s="46"/>
      <c r="K105" s="46"/>
      <c r="L105" s="46"/>
      <c r="M105" s="46">
        <v>0</v>
      </c>
      <c r="N105" s="46"/>
      <c r="O105" s="24"/>
      <c r="P105" s="813"/>
      <c r="Q105" s="294">
        <f>T100</f>
        <v>931110</v>
      </c>
      <c r="R105" s="1352"/>
      <c r="S105" s="1349"/>
      <c r="T105" s="1347"/>
      <c r="U105" s="195" t="s">
        <v>679</v>
      </c>
      <c r="V105" s="197" t="s">
        <v>22</v>
      </c>
      <c r="W105" s="145" t="str">
        <f>$Q105&amp;"_"&amp;$U105</f>
        <v>931110_PARTICIP</v>
      </c>
      <c r="X105" s="101"/>
      <c r="Y105" s="118"/>
      <c r="Z105" s="103"/>
      <c r="AA105" s="99" t="e">
        <f>+INDEX(#REF!,MATCH(CONCATENATE("NET_"&amp;'5-C_Ind'!U105),#REF!,0),(MATCH('5-C_Ind'!Q105,#REF!,0)))</f>
        <v>#REF!</v>
      </c>
      <c r="AB105" s="118">
        <f t="shared" si="44"/>
        <v>0</v>
      </c>
      <c r="AC105" s="104" t="e">
        <f t="shared" si="45"/>
        <v>#REF!</v>
      </c>
      <c r="AD105" s="142"/>
      <c r="AE105" s="75"/>
      <c r="AF105" s="13"/>
      <c r="AG105" s="13"/>
      <c r="AH105" s="13"/>
      <c r="AI105" s="13"/>
      <c r="AJ105" s="13"/>
      <c r="AK105" s="13"/>
      <c r="AL105" s="13"/>
      <c r="AM105" s="13"/>
      <c r="AN105" s="13"/>
      <c r="AO105" s="13"/>
      <c r="AP105" s="13"/>
      <c r="AQ105" s="13"/>
      <c r="AR105" s="13"/>
      <c r="AS105" s="155"/>
      <c r="AT105" s="128"/>
      <c r="AU105" s="154"/>
      <c r="AV105" s="141"/>
      <c r="AW105" s="150"/>
      <c r="AY105" s="158"/>
      <c r="AZ105" s="400" t="e">
        <f t="shared" si="3"/>
        <v>#REF!</v>
      </c>
      <c r="BA105" s="442"/>
    </row>
    <row r="106" spans="3:53" s="172" customFormat="1" ht="20.100000000000001" customHeight="1" x14ac:dyDescent="0.25">
      <c r="C106" s="46"/>
      <c r="D106" s="46"/>
      <c r="E106" s="46"/>
      <c r="F106" s="46"/>
      <c r="G106" s="46"/>
      <c r="H106" s="46"/>
      <c r="I106" s="46"/>
      <c r="J106" s="46"/>
      <c r="K106" s="46"/>
      <c r="L106" s="46"/>
      <c r="M106" s="46"/>
      <c r="N106" s="46"/>
      <c r="O106" s="24"/>
      <c r="P106" s="813"/>
      <c r="Q106" s="294">
        <f>T100</f>
        <v>931110</v>
      </c>
      <c r="R106" s="1352"/>
      <c r="S106" s="1349"/>
      <c r="T106" s="1347"/>
      <c r="U106" s="195">
        <v>617</v>
      </c>
      <c r="V106" s="197" t="s">
        <v>2331</v>
      </c>
      <c r="W106" s="145" t="str">
        <f>$Q106&amp;"_"&amp;$U106</f>
        <v>931110_617</v>
      </c>
      <c r="X106" s="99"/>
      <c r="Y106" s="118"/>
      <c r="Z106" s="104"/>
      <c r="AA106" s="417"/>
      <c r="AB106" s="118">
        <f t="shared" si="44"/>
        <v>0</v>
      </c>
      <c r="AC106" s="416"/>
      <c r="AD106" s="75"/>
      <c r="AE106" s="75"/>
      <c r="AF106" s="75"/>
      <c r="AG106" s="75"/>
      <c r="AH106" s="75"/>
      <c r="AI106" s="75"/>
      <c r="AJ106" s="75"/>
      <c r="AK106" s="75"/>
      <c r="AL106" s="75"/>
      <c r="AM106" s="75"/>
      <c r="AN106" s="75"/>
      <c r="AO106" s="75"/>
      <c r="AP106" s="75"/>
      <c r="AQ106" s="75"/>
      <c r="AR106" s="75"/>
      <c r="AS106" s="75"/>
      <c r="AT106" s="142"/>
      <c r="AU106" s="409"/>
      <c r="AV106" s="141"/>
      <c r="AW106" s="141"/>
      <c r="AY106" s="158"/>
      <c r="AZ106" s="400" t="str">
        <f t="shared" si="3"/>
        <v>OK</v>
      </c>
      <c r="BA106" s="442"/>
    </row>
    <row r="107" spans="3:53" s="172" customFormat="1" ht="20.100000000000001" customHeight="1" x14ac:dyDescent="0.25">
      <c r="C107" s="46"/>
      <c r="D107" s="46"/>
      <c r="E107" s="46"/>
      <c r="F107" s="46"/>
      <c r="G107" s="46"/>
      <c r="H107" s="46"/>
      <c r="I107" s="46"/>
      <c r="J107" s="46"/>
      <c r="K107" s="46"/>
      <c r="L107" s="46"/>
      <c r="M107" s="46"/>
      <c r="N107" s="46"/>
      <c r="O107" s="24"/>
      <c r="P107" s="813"/>
      <c r="Q107" s="294">
        <f>T100</f>
        <v>931110</v>
      </c>
      <c r="R107" s="1352"/>
      <c r="S107" s="1349"/>
      <c r="T107" s="1347"/>
      <c r="U107" s="195">
        <v>623</v>
      </c>
      <c r="V107" s="197" t="s">
        <v>2505</v>
      </c>
      <c r="W107" s="145" t="str">
        <f>$Q107&amp;"_"&amp;$U107</f>
        <v>931110_623</v>
      </c>
      <c r="X107" s="99"/>
      <c r="Y107" s="118"/>
      <c r="Z107" s="104"/>
      <c r="AA107" s="444"/>
      <c r="AB107" s="118">
        <f t="shared" si="44"/>
        <v>0</v>
      </c>
      <c r="AC107" s="423"/>
      <c r="AD107" s="75"/>
      <c r="AE107" s="75"/>
      <c r="AF107" s="75"/>
      <c r="AG107" s="75"/>
      <c r="AH107" s="75"/>
      <c r="AI107" s="75"/>
      <c r="AJ107" s="75"/>
      <c r="AK107" s="75"/>
      <c r="AL107" s="75"/>
      <c r="AM107" s="75"/>
      <c r="AN107" s="75"/>
      <c r="AO107" s="75"/>
      <c r="AP107" s="75"/>
      <c r="AQ107" s="75"/>
      <c r="AR107" s="75"/>
      <c r="AS107" s="75"/>
      <c r="AT107" s="128"/>
      <c r="AU107" s="409"/>
      <c r="AV107" s="141"/>
      <c r="AW107" s="141"/>
      <c r="AY107" s="159" t="str">
        <f t="shared" ref="AY107:AY112" si="47">IF(Z107&lt;-10,"! solde négatif !","OK")</f>
        <v>OK</v>
      </c>
      <c r="AZ107" s="400" t="str">
        <f t="shared" si="3"/>
        <v>OK</v>
      </c>
      <c r="BA107" s="442"/>
    </row>
    <row r="108" spans="3:53" s="172" customFormat="1" ht="20.100000000000001" customHeight="1" x14ac:dyDescent="0.25">
      <c r="C108" s="46"/>
      <c r="D108" s="46"/>
      <c r="E108" s="46"/>
      <c r="F108" s="46"/>
      <c r="G108" s="46"/>
      <c r="H108" s="46"/>
      <c r="I108" s="46"/>
      <c r="J108" s="46"/>
      <c r="K108" s="46"/>
      <c r="L108" s="46"/>
      <c r="M108" s="46"/>
      <c r="N108" s="46"/>
      <c r="O108" s="24"/>
      <c r="P108" s="813"/>
      <c r="Q108" s="294">
        <f>T100</f>
        <v>931110</v>
      </c>
      <c r="R108" s="1352"/>
      <c r="S108" s="1349"/>
      <c r="T108" s="1347"/>
      <c r="U108" s="195" t="s">
        <v>2181</v>
      </c>
      <c r="V108" s="197" t="s">
        <v>1037</v>
      </c>
      <c r="W108" s="145" t="str">
        <f>$Q108&amp;"_"&amp;$U108</f>
        <v>931110_6255+6256+6257</v>
      </c>
      <c r="X108" s="99"/>
      <c r="Y108" s="118"/>
      <c r="Z108" s="104"/>
      <c r="AA108" s="444"/>
      <c r="AB108" s="118">
        <f t="shared" si="44"/>
        <v>0</v>
      </c>
      <c r="AC108" s="423"/>
      <c r="AD108" s="75"/>
      <c r="AE108" s="75"/>
      <c r="AF108" s="75"/>
      <c r="AG108" s="75"/>
      <c r="AH108" s="75"/>
      <c r="AI108" s="75"/>
      <c r="AJ108" s="75"/>
      <c r="AK108" s="75"/>
      <c r="AL108" s="75"/>
      <c r="AM108" s="75"/>
      <c r="AN108" s="75"/>
      <c r="AO108" s="75"/>
      <c r="AP108" s="75"/>
      <c r="AQ108" s="75"/>
      <c r="AR108" s="75"/>
      <c r="AS108" s="75"/>
      <c r="AT108" s="142"/>
      <c r="AU108" s="409"/>
      <c r="AV108" s="141"/>
      <c r="AW108" s="141"/>
      <c r="AY108" s="159" t="str">
        <f t="shared" si="47"/>
        <v>OK</v>
      </c>
      <c r="AZ108" s="400" t="str">
        <f t="shared" si="3"/>
        <v>OK</v>
      </c>
      <c r="BA108" s="442"/>
    </row>
    <row r="109" spans="3:53" s="172" customFormat="1" ht="20.100000000000001" customHeight="1" x14ac:dyDescent="0.25">
      <c r="C109" s="46"/>
      <c r="D109" s="46"/>
      <c r="E109" s="46"/>
      <c r="F109" s="46"/>
      <c r="G109" s="46"/>
      <c r="H109" s="46"/>
      <c r="I109" s="46"/>
      <c r="J109" s="46"/>
      <c r="K109" s="46"/>
      <c r="L109" s="46"/>
      <c r="M109" s="46"/>
      <c r="N109" s="46"/>
      <c r="O109" s="24"/>
      <c r="P109" s="813"/>
      <c r="Q109" s="294">
        <f>T100</f>
        <v>931110</v>
      </c>
      <c r="R109" s="1352"/>
      <c r="S109" s="1349"/>
      <c r="T109" s="1347"/>
      <c r="U109" s="195">
        <v>6288</v>
      </c>
      <c r="V109" s="197" t="s">
        <v>1341</v>
      </c>
      <c r="W109" s="145" t="str">
        <f>$Q109&amp;"_"&amp;$U109</f>
        <v>931110_6288</v>
      </c>
      <c r="X109" s="99"/>
      <c r="Y109" s="118"/>
      <c r="Z109" s="104"/>
      <c r="AA109" s="444"/>
      <c r="AB109" s="118">
        <f t="shared" si="44"/>
        <v>0</v>
      </c>
      <c r="AC109" s="423"/>
      <c r="AD109" s="75"/>
      <c r="AE109" s="75"/>
      <c r="AF109" s="75"/>
      <c r="AG109" s="75"/>
      <c r="AH109" s="75"/>
      <c r="AI109" s="75"/>
      <c r="AJ109" s="75"/>
      <c r="AK109" s="75"/>
      <c r="AL109" s="75"/>
      <c r="AM109" s="75"/>
      <c r="AN109" s="75"/>
      <c r="AO109" s="75"/>
      <c r="AP109" s="75"/>
      <c r="AQ109" s="75"/>
      <c r="AR109" s="75"/>
      <c r="AS109" s="75"/>
      <c r="AT109" s="142"/>
      <c r="AU109" s="409"/>
      <c r="AV109" s="141"/>
      <c r="AW109" s="141"/>
      <c r="AY109" s="159" t="str">
        <f t="shared" si="47"/>
        <v>OK</v>
      </c>
      <c r="AZ109" s="400" t="str">
        <f t="shared" si="3"/>
        <v>OK</v>
      </c>
      <c r="BA109" s="442"/>
    </row>
    <row r="110" spans="3:53" s="172" customFormat="1" ht="20.100000000000001" customHeight="1" x14ac:dyDescent="0.25">
      <c r="C110" s="46"/>
      <c r="D110" s="46"/>
      <c r="E110" s="46"/>
      <c r="F110" s="46"/>
      <c r="G110" s="46"/>
      <c r="H110" s="46"/>
      <c r="I110" s="46"/>
      <c r="J110" s="46"/>
      <c r="K110" s="46"/>
      <c r="L110" s="46"/>
      <c r="M110" s="46"/>
      <c r="N110" s="46"/>
      <c r="O110" s="24"/>
      <c r="P110" s="813"/>
      <c r="Q110" s="294">
        <f>T100</f>
        <v>931110</v>
      </c>
      <c r="R110" s="1352"/>
      <c r="S110" s="1349"/>
      <c r="T110" s="1347"/>
      <c r="U110" s="195">
        <v>658</v>
      </c>
      <c r="V110" s="197" t="s">
        <v>526</v>
      </c>
      <c r="W110" s="145" t="str">
        <f>$Q110&amp;"_"&amp;$U110</f>
        <v>931110_658</v>
      </c>
      <c r="X110" s="99"/>
      <c r="Y110" s="118"/>
      <c r="Z110" s="104"/>
      <c r="AA110" s="444"/>
      <c r="AB110" s="118">
        <f t="shared" si="44"/>
        <v>0</v>
      </c>
      <c r="AC110" s="423"/>
      <c r="AD110" s="75"/>
      <c r="AE110" s="75"/>
      <c r="AF110" s="75"/>
      <c r="AG110" s="75"/>
      <c r="AH110" s="75"/>
      <c r="AI110" s="75"/>
      <c r="AJ110" s="75"/>
      <c r="AK110" s="75"/>
      <c r="AL110" s="75"/>
      <c r="AM110" s="75"/>
      <c r="AN110" s="75"/>
      <c r="AO110" s="75"/>
      <c r="AP110" s="75"/>
      <c r="AQ110" s="75"/>
      <c r="AR110" s="75"/>
      <c r="AS110" s="75"/>
      <c r="AT110" s="142"/>
      <c r="AU110" s="409"/>
      <c r="AV110" s="141"/>
      <c r="AW110" s="141"/>
      <c r="AY110" s="159" t="str">
        <f t="shared" si="47"/>
        <v>OK</v>
      </c>
      <c r="AZ110" s="400" t="str">
        <f t="shared" si="3"/>
        <v>OK</v>
      </c>
      <c r="BA110" s="442"/>
    </row>
    <row r="111" spans="3:53" s="172" customFormat="1" ht="20.100000000000001" customHeight="1" x14ac:dyDescent="0.25">
      <c r="C111" s="46"/>
      <c r="D111" s="46"/>
      <c r="E111" s="46"/>
      <c r="F111" s="46"/>
      <c r="G111" s="46"/>
      <c r="H111" s="46"/>
      <c r="I111" s="46"/>
      <c r="J111" s="46"/>
      <c r="K111" s="46"/>
      <c r="L111" s="46"/>
      <c r="M111" s="46"/>
      <c r="N111" s="46"/>
      <c r="O111" s="24"/>
      <c r="P111" s="813"/>
      <c r="Q111" s="294">
        <f>T100</f>
        <v>931110</v>
      </c>
      <c r="R111" s="1352"/>
      <c r="S111" s="1349"/>
      <c r="T111" s="1347"/>
      <c r="U111" s="195" t="s">
        <v>1064</v>
      </c>
      <c r="V111" s="197" t="s">
        <v>1845</v>
      </c>
      <c r="W111" s="145" t="str">
        <f>$Q111&amp;"_"&amp;$U111</f>
        <v>931110_60264+603264</v>
      </c>
      <c r="X111" s="99"/>
      <c r="Y111" s="118"/>
      <c r="Z111" s="104"/>
      <c r="AA111" s="444"/>
      <c r="AB111" s="118">
        <f t="shared" si="44"/>
        <v>0</v>
      </c>
      <c r="AC111" s="423"/>
      <c r="AD111" s="75"/>
      <c r="AE111" s="75"/>
      <c r="AF111" s="75"/>
      <c r="AG111" s="75"/>
      <c r="AH111" s="75"/>
      <c r="AI111" s="75"/>
      <c r="AJ111" s="75"/>
      <c r="AK111" s="75"/>
      <c r="AL111" s="75"/>
      <c r="AM111" s="75"/>
      <c r="AN111" s="75"/>
      <c r="AO111" s="75"/>
      <c r="AP111" s="75"/>
      <c r="AQ111" s="75"/>
      <c r="AR111" s="75"/>
      <c r="AS111" s="75"/>
      <c r="AT111" s="128"/>
      <c r="AU111" s="154"/>
      <c r="AV111" s="150"/>
      <c r="AW111" s="141"/>
      <c r="AY111" s="159" t="str">
        <f t="shared" si="47"/>
        <v>OK</v>
      </c>
      <c r="AZ111" s="400" t="str">
        <f t="shared" si="3"/>
        <v>OK</v>
      </c>
      <c r="BA111" s="442"/>
    </row>
    <row r="112" spans="3:53" s="172" customFormat="1" ht="20.100000000000001" customHeight="1" x14ac:dyDescent="0.25">
      <c r="C112" s="46"/>
      <c r="D112" s="46"/>
      <c r="E112" s="46"/>
      <c r="F112" s="46"/>
      <c r="G112" s="46"/>
      <c r="H112" s="46"/>
      <c r="I112" s="46"/>
      <c r="J112" s="46"/>
      <c r="K112" s="46"/>
      <c r="L112" s="46"/>
      <c r="M112" s="46"/>
      <c r="N112" s="46"/>
      <c r="O112" s="24"/>
      <c r="P112" s="813"/>
      <c r="Q112" s="294">
        <f>T100</f>
        <v>931110</v>
      </c>
      <c r="R112" s="1352"/>
      <c r="S112" s="1349"/>
      <c r="T112" s="1347"/>
      <c r="U112" s="195">
        <v>60624</v>
      </c>
      <c r="V112" s="197" t="s">
        <v>2175</v>
      </c>
      <c r="W112" s="145" t="str">
        <f>$Q112&amp;"_"&amp;$U112</f>
        <v>931110_60624</v>
      </c>
      <c r="X112" s="99"/>
      <c r="Y112" s="118"/>
      <c r="Z112" s="104"/>
      <c r="AA112" s="444"/>
      <c r="AB112" s="118">
        <f t="shared" si="44"/>
        <v>0</v>
      </c>
      <c r="AC112" s="423"/>
      <c r="AD112" s="75"/>
      <c r="AE112" s="75"/>
      <c r="AF112" s="75"/>
      <c r="AG112" s="75"/>
      <c r="AH112" s="75"/>
      <c r="AI112" s="75"/>
      <c r="AJ112" s="75"/>
      <c r="AK112" s="75"/>
      <c r="AL112" s="75"/>
      <c r="AM112" s="75"/>
      <c r="AN112" s="75"/>
      <c r="AO112" s="75"/>
      <c r="AP112" s="75"/>
      <c r="AQ112" s="75"/>
      <c r="AR112" s="75"/>
      <c r="AS112" s="75"/>
      <c r="AT112" s="128"/>
      <c r="AU112" s="154"/>
      <c r="AV112" s="150"/>
      <c r="AW112" s="141"/>
      <c r="AY112" s="159" t="str">
        <f t="shared" si="47"/>
        <v>OK</v>
      </c>
      <c r="AZ112" s="400" t="str">
        <f t="shared" si="3"/>
        <v>OK</v>
      </c>
      <c r="BA112" s="442"/>
    </row>
    <row r="113" spans="3:53" s="172" customFormat="1" ht="20.100000000000001" customHeight="1" x14ac:dyDescent="0.25">
      <c r="C113" s="46">
        <v>0</v>
      </c>
      <c r="D113" s="46"/>
      <c r="E113" s="46"/>
      <c r="F113" s="46"/>
      <c r="G113" s="46"/>
      <c r="H113" s="46"/>
      <c r="I113" s="46"/>
      <c r="J113" s="46"/>
      <c r="K113" s="46"/>
      <c r="L113" s="46"/>
      <c r="M113" s="46"/>
      <c r="N113" s="46"/>
      <c r="O113" s="24"/>
      <c r="P113" s="813"/>
      <c r="Q113" s="294">
        <f>T100</f>
        <v>931110</v>
      </c>
      <c r="R113" s="1352"/>
      <c r="S113" s="1349"/>
      <c r="T113" s="1347"/>
      <c r="U113" s="195" t="s">
        <v>1044</v>
      </c>
      <c r="V113" s="197" t="s">
        <v>845</v>
      </c>
      <c r="W113" s="145" t="str">
        <f>$Q113&amp;"_"&amp;$U113</f>
        <v>931110_AUTRESDEP</v>
      </c>
      <c r="X113" s="101"/>
      <c r="Y113" s="118"/>
      <c r="Z113" s="103"/>
      <c r="AA113" s="419" t="e">
        <f>+INDEX(#REF!,MATCH(CONCATENATE("NET_"&amp;'5-C_Ind'!U113),#REF!,0),(MATCH('5-C_Ind'!Q113,#REF!,0)))</f>
        <v>#REF!</v>
      </c>
      <c r="AB113" s="118">
        <f t="shared" si="44"/>
        <v>0</v>
      </c>
      <c r="AC113" s="165" t="e">
        <f>AA113-SUM(AB106:AB113)</f>
        <v>#REF!</v>
      </c>
      <c r="AD113" s="142"/>
      <c r="AE113" s="75"/>
      <c r="AF113" s="13"/>
      <c r="AG113" s="13"/>
      <c r="AH113" s="13"/>
      <c r="AI113" s="13"/>
      <c r="AJ113" s="13"/>
      <c r="AK113" s="13"/>
      <c r="AL113" s="13"/>
      <c r="AM113" s="13"/>
      <c r="AN113" s="13"/>
      <c r="AO113" s="13"/>
      <c r="AP113" s="13"/>
      <c r="AQ113" s="13"/>
      <c r="AR113" s="13"/>
      <c r="AS113" s="75"/>
      <c r="AT113" s="128"/>
      <c r="AU113" s="154"/>
      <c r="AV113" s="141"/>
      <c r="AW113" s="150"/>
      <c r="AY113" s="158"/>
      <c r="AZ113" s="400" t="e">
        <f t="shared" si="3"/>
        <v>#REF!</v>
      </c>
      <c r="BA113" s="442"/>
    </row>
    <row r="114" spans="3:53" s="172" customFormat="1" ht="20.100000000000001" customHeight="1" x14ac:dyDescent="0.25">
      <c r="C114" s="46"/>
      <c r="D114" s="46">
        <v>0</v>
      </c>
      <c r="E114" s="46">
        <v>0</v>
      </c>
      <c r="F114" s="46"/>
      <c r="G114" s="46"/>
      <c r="H114" s="46"/>
      <c r="I114" s="46"/>
      <c r="J114" s="46"/>
      <c r="K114" s="46"/>
      <c r="L114" s="46"/>
      <c r="M114" s="46"/>
      <c r="N114" s="46"/>
      <c r="O114" s="24"/>
      <c r="P114" s="813"/>
      <c r="Q114" s="294">
        <f>T100</f>
        <v>931110</v>
      </c>
      <c r="R114" s="1352"/>
      <c r="S114" s="1349"/>
      <c r="T114" s="1347"/>
      <c r="U114" s="195" t="s">
        <v>2294</v>
      </c>
      <c r="V114" s="197" t="s">
        <v>1791</v>
      </c>
      <c r="W114" s="145" t="str">
        <f>$Q114&amp;"_"&amp;$U114</f>
        <v>931110_CI</v>
      </c>
      <c r="X114" s="99"/>
      <c r="Y114" s="118"/>
      <c r="Z114" s="104"/>
      <c r="AA114" s="101"/>
      <c r="AB114" s="6"/>
      <c r="AC114" s="103"/>
      <c r="AD114" s="142"/>
      <c r="AE114" s="75"/>
      <c r="AF114" s="13"/>
      <c r="AG114" s="13"/>
      <c r="AH114" s="13"/>
      <c r="AI114" s="13"/>
      <c r="AJ114" s="13"/>
      <c r="AK114" s="13"/>
      <c r="AL114" s="13"/>
      <c r="AM114" s="13"/>
      <c r="AN114" s="13"/>
      <c r="AO114" s="13"/>
      <c r="AP114" s="13"/>
      <c r="AQ114" s="13"/>
      <c r="AR114" s="13"/>
      <c r="AS114" s="155"/>
      <c r="AT114" s="128"/>
      <c r="AU114" s="154"/>
      <c r="AV114" s="141"/>
      <c r="AW114" s="150"/>
      <c r="AY114" s="159" t="str">
        <f t="shared" ref="AY114:AY116" si="48">IF(Z114&lt;-10,"! solde négatif !","OK")</f>
        <v>OK</v>
      </c>
      <c r="AZ114" s="400" t="str">
        <f t="shared" si="3"/>
        <v>OK</v>
      </c>
      <c r="BA114" s="442"/>
    </row>
    <row r="115" spans="3:53" s="172" customFormat="1" ht="20.100000000000001" customHeight="1" x14ac:dyDescent="0.25">
      <c r="C115" s="46">
        <v>0</v>
      </c>
      <c r="D115" s="46">
        <v>0</v>
      </c>
      <c r="E115" s="46"/>
      <c r="F115" s="46"/>
      <c r="G115" s="46"/>
      <c r="H115" s="46"/>
      <c r="I115" s="46"/>
      <c r="J115" s="46"/>
      <c r="K115" s="46"/>
      <c r="L115" s="46"/>
      <c r="M115" s="46"/>
      <c r="N115" s="46"/>
      <c r="O115" s="24"/>
      <c r="P115" s="813"/>
      <c r="Q115" s="294">
        <f>T100</f>
        <v>931110</v>
      </c>
      <c r="R115" s="1352"/>
      <c r="S115" s="1349"/>
      <c r="T115" s="1347"/>
      <c r="U115" s="195" t="s">
        <v>2294</v>
      </c>
      <c r="V115" s="197" t="s">
        <v>1791</v>
      </c>
      <c r="W115" s="145"/>
      <c r="X115" s="99"/>
      <c r="Y115" s="118"/>
      <c r="Z115" s="104"/>
      <c r="AA115" s="101"/>
      <c r="AB115" s="6"/>
      <c r="AC115" s="103"/>
      <c r="AD115" s="128"/>
      <c r="AE115" s="427"/>
      <c r="AF115" s="76"/>
      <c r="AG115" s="76"/>
      <c r="AH115" s="76"/>
      <c r="AI115" s="76"/>
      <c r="AJ115" s="76"/>
      <c r="AK115" s="76"/>
      <c r="AL115" s="76"/>
      <c r="AM115" s="76"/>
      <c r="AN115" s="76"/>
      <c r="AO115" s="76"/>
      <c r="AP115" s="76"/>
      <c r="AQ115" s="76"/>
      <c r="AR115" s="76"/>
      <c r="AS115" s="437"/>
      <c r="AT115" s="128"/>
      <c r="AU115" s="154"/>
      <c r="AV115" s="141"/>
      <c r="AW115" s="141"/>
      <c r="AY115" s="159" t="str">
        <f t="shared" si="48"/>
        <v>OK</v>
      </c>
      <c r="AZ115" s="400" t="str">
        <f t="shared" si="3"/>
        <v>OK</v>
      </c>
      <c r="BA115" s="442"/>
    </row>
    <row r="116" spans="3:53" s="172" customFormat="1" ht="20.100000000000001" customHeight="1" thickBot="1" x14ac:dyDescent="0.3">
      <c r="C116" s="46"/>
      <c r="D116" s="46"/>
      <c r="E116" s="46"/>
      <c r="F116" s="46"/>
      <c r="G116" s="46"/>
      <c r="H116" s="46"/>
      <c r="I116" s="46"/>
      <c r="J116" s="46"/>
      <c r="K116" s="46"/>
      <c r="L116" s="46"/>
      <c r="M116" s="46"/>
      <c r="N116" s="46"/>
      <c r="O116" s="24"/>
      <c r="P116" s="813"/>
      <c r="Q116" s="294">
        <f>T100</f>
        <v>931110</v>
      </c>
      <c r="R116" s="1352"/>
      <c r="S116" s="1350"/>
      <c r="T116" s="1354"/>
      <c r="U116" s="198" t="s">
        <v>1163</v>
      </c>
      <c r="V116" s="200" t="s">
        <v>2311</v>
      </c>
      <c r="W116" s="203"/>
      <c r="X116" s="111"/>
      <c r="Y116" s="113"/>
      <c r="Z116" s="116"/>
      <c r="AA116" s="111" t="e">
        <f>SUM(AA100:AA113)</f>
        <v>#REF!</v>
      </c>
      <c r="AB116" s="113">
        <f t="shared" ref="AB116:AB128" si="49">SUM(AD116:AX116)</f>
        <v>0</v>
      </c>
      <c r="AC116" s="116" t="e">
        <f t="shared" ref="AC116:AC122" si="50">AA116-AB116</f>
        <v>#REF!</v>
      </c>
      <c r="AD116" s="112">
        <f t="shared" ref="AD116:AW116" si="51">SUM(AD100:AD114)</f>
        <v>0</v>
      </c>
      <c r="AE116" s="112">
        <f t="shared" si="51"/>
        <v>0</v>
      </c>
      <c r="AF116" s="17">
        <f t="shared" si="51"/>
        <v>0</v>
      </c>
      <c r="AG116" s="17">
        <f t="shared" si="51"/>
        <v>0</v>
      </c>
      <c r="AH116" s="17">
        <f t="shared" si="51"/>
        <v>0</v>
      </c>
      <c r="AI116" s="17">
        <f t="shared" si="51"/>
        <v>0</v>
      </c>
      <c r="AJ116" s="17">
        <f t="shared" si="51"/>
        <v>0</v>
      </c>
      <c r="AK116" s="17">
        <f t="shared" si="51"/>
        <v>0</v>
      </c>
      <c r="AL116" s="17">
        <f t="shared" si="51"/>
        <v>0</v>
      </c>
      <c r="AM116" s="17">
        <f t="shared" si="51"/>
        <v>0</v>
      </c>
      <c r="AN116" s="17">
        <f t="shared" si="51"/>
        <v>0</v>
      </c>
      <c r="AO116" s="17">
        <f t="shared" si="51"/>
        <v>0</v>
      </c>
      <c r="AP116" s="17">
        <f t="shared" si="51"/>
        <v>0</v>
      </c>
      <c r="AQ116" s="17">
        <f t="shared" si="51"/>
        <v>0</v>
      </c>
      <c r="AR116" s="17">
        <f t="shared" si="51"/>
        <v>0</v>
      </c>
      <c r="AS116" s="207">
        <f t="shared" si="51"/>
        <v>0</v>
      </c>
      <c r="AT116" s="1028">
        <f t="shared" si="51"/>
        <v>0</v>
      </c>
      <c r="AU116" s="1001">
        <f t="shared" si="51"/>
        <v>0</v>
      </c>
      <c r="AV116" s="1246">
        <f t="shared" si="51"/>
        <v>0</v>
      </c>
      <c r="AW116" s="114">
        <f t="shared" si="51"/>
        <v>0</v>
      </c>
      <c r="AY116" s="159" t="str">
        <f t="shared" si="48"/>
        <v>OK</v>
      </c>
      <c r="AZ116" s="400" t="e">
        <f t="shared" si="3"/>
        <v>#REF!</v>
      </c>
      <c r="BA116" s="442"/>
    </row>
    <row r="117" spans="3:53" s="172" customFormat="1" ht="20.100000000000001" customHeight="1" x14ac:dyDescent="0.25">
      <c r="C117" s="46">
        <v>0</v>
      </c>
      <c r="D117" s="46"/>
      <c r="E117" s="46"/>
      <c r="F117" s="46"/>
      <c r="G117" s="46"/>
      <c r="H117" s="46"/>
      <c r="I117" s="46"/>
      <c r="J117" s="46"/>
      <c r="K117" s="46"/>
      <c r="L117" s="46"/>
      <c r="M117" s="46"/>
      <c r="N117" s="46"/>
      <c r="O117" s="24"/>
      <c r="P117" s="813"/>
      <c r="Q117" s="294">
        <f>T117</f>
        <v>931111</v>
      </c>
      <c r="R117" s="1352"/>
      <c r="S117" s="1348" t="s">
        <v>1618</v>
      </c>
      <c r="T117" s="1346">
        <v>931111</v>
      </c>
      <c r="U117" s="209" t="s">
        <v>878</v>
      </c>
      <c r="V117" s="225" t="s">
        <v>351</v>
      </c>
      <c r="W117" s="226" t="str">
        <f>$Q117&amp;"_"&amp;$U117</f>
        <v>931111_PS</v>
      </c>
      <c r="X117" s="211"/>
      <c r="Y117" s="118"/>
      <c r="Z117" s="199"/>
      <c r="AA117" s="212" t="e">
        <f>+INDEX(#REF!,MATCH(CONCATENATE("NET_"&amp;'5-C_Ind'!U117&amp;"_REMU"),#REF!,0),(MATCH('5-C_Ind'!Q117,#REF!,0)))+INDEX(#REF!,MATCH(CONCATENATE("NET_"&amp;'5-C_Ind'!U117&amp;"_EXT"),#REF!,0),(MATCH('5-C_Ind'!Q117,#REF!,0)))</f>
        <v>#REF!</v>
      </c>
      <c r="AB117" s="186">
        <f t="shared" si="49"/>
        <v>0</v>
      </c>
      <c r="AC117" s="210" t="e">
        <f t="shared" si="50"/>
        <v>#REF!</v>
      </c>
      <c r="AD117" s="237"/>
      <c r="AE117" s="173"/>
      <c r="AF117" s="18"/>
      <c r="AG117" s="18"/>
      <c r="AH117" s="18"/>
      <c r="AI117" s="18"/>
      <c r="AJ117" s="18"/>
      <c r="AK117" s="18"/>
      <c r="AL117" s="18"/>
      <c r="AM117" s="18"/>
      <c r="AN117" s="18"/>
      <c r="AO117" s="18"/>
      <c r="AP117" s="18"/>
      <c r="AQ117" s="18"/>
      <c r="AR117" s="18"/>
      <c r="AS117" s="208"/>
      <c r="AT117" s="202"/>
      <c r="AU117" s="201"/>
      <c r="AV117" s="205"/>
      <c r="AW117" s="204"/>
      <c r="AY117" s="158"/>
      <c r="AZ117" s="400" t="e">
        <f t="shared" si="3"/>
        <v>#REF!</v>
      </c>
      <c r="BA117" s="442"/>
    </row>
    <row r="118" spans="3:53" s="172" customFormat="1" ht="20.100000000000001" customHeight="1" x14ac:dyDescent="0.25">
      <c r="C118" s="46">
        <v>0</v>
      </c>
      <c r="D118" s="46"/>
      <c r="E118" s="46"/>
      <c r="F118" s="46"/>
      <c r="G118" s="46"/>
      <c r="H118" s="46"/>
      <c r="I118" s="46"/>
      <c r="J118" s="46"/>
      <c r="K118" s="46"/>
      <c r="L118" s="46"/>
      <c r="M118" s="46"/>
      <c r="N118" s="46"/>
      <c r="O118" s="24"/>
      <c r="P118" s="813"/>
      <c r="Q118" s="294">
        <f>T117</f>
        <v>931111</v>
      </c>
      <c r="R118" s="1352"/>
      <c r="S118" s="1349"/>
      <c r="T118" s="1347"/>
      <c r="U118" s="195" t="s">
        <v>818</v>
      </c>
      <c r="V118" s="228" t="s">
        <v>643</v>
      </c>
      <c r="W118" s="220" t="str">
        <f>$Q118&amp;"_"&amp;$U118</f>
        <v>931111_SF</v>
      </c>
      <c r="X118" s="101"/>
      <c r="Y118" s="118"/>
      <c r="Z118" s="103"/>
      <c r="AA118" s="99" t="e">
        <f>+INDEX(#REF!,MATCH(CONCATENATE("NET_"&amp;'5-C_Ind'!U118&amp;"_REMU"),#REF!,0),(MATCH('5-C_Ind'!Q118,#REF!,0)))+INDEX(#REF!,MATCH(CONCATENATE("NET_"&amp;'5-C_Ind'!U118&amp;"_EXT"),#REF!,0),(MATCH('5-C_Ind'!Q118,#REF!,0)))</f>
        <v>#REF!</v>
      </c>
      <c r="AB118" s="229">
        <f t="shared" si="49"/>
        <v>0</v>
      </c>
      <c r="AC118" s="165" t="e">
        <f t="shared" si="50"/>
        <v>#REF!</v>
      </c>
      <c r="AD118" s="248"/>
      <c r="AE118" s="187"/>
      <c r="AF118" s="19"/>
      <c r="AG118" s="19"/>
      <c r="AH118" s="19"/>
      <c r="AI118" s="19"/>
      <c r="AJ118" s="19"/>
      <c r="AK118" s="19"/>
      <c r="AL118" s="19"/>
      <c r="AM118" s="19"/>
      <c r="AN118" s="19"/>
      <c r="AO118" s="19"/>
      <c r="AP118" s="19"/>
      <c r="AQ118" s="19"/>
      <c r="AR118" s="19"/>
      <c r="AS118" s="231"/>
      <c r="AT118" s="224"/>
      <c r="AU118" s="227"/>
      <c r="AV118" s="223"/>
      <c r="AW118" s="222"/>
      <c r="AY118" s="158"/>
      <c r="AZ118" s="400" t="e">
        <f t="shared" si="3"/>
        <v>#REF!</v>
      </c>
      <c r="BA118" s="442"/>
    </row>
    <row r="119" spans="3:53" s="172" customFormat="1" ht="20.100000000000001" customHeight="1" x14ac:dyDescent="0.25">
      <c r="C119" s="46">
        <v>0</v>
      </c>
      <c r="D119" s="46"/>
      <c r="E119" s="46"/>
      <c r="F119" s="46"/>
      <c r="G119" s="46"/>
      <c r="H119" s="46"/>
      <c r="I119" s="46"/>
      <c r="J119" s="46"/>
      <c r="K119" s="46"/>
      <c r="L119" s="46"/>
      <c r="M119" s="46"/>
      <c r="N119" s="46"/>
      <c r="O119" s="24"/>
      <c r="P119" s="813"/>
      <c r="Q119" s="294">
        <f>T117</f>
        <v>931111</v>
      </c>
      <c r="R119" s="1352"/>
      <c r="S119" s="1349"/>
      <c r="T119" s="1347"/>
      <c r="U119" s="195" t="s">
        <v>1813</v>
      </c>
      <c r="V119" s="221" t="s">
        <v>884</v>
      </c>
      <c r="W119" s="230" t="str">
        <f>$Q119&amp;"_"&amp;$U119</f>
        <v>931111_PA</v>
      </c>
      <c r="X119" s="101"/>
      <c r="Y119" s="118"/>
      <c r="Z119" s="103"/>
      <c r="AA119" s="99" t="e">
        <f>+INDEX(#REF!,MATCH(CONCATENATE("NET_"&amp;'5-C_Ind'!U119&amp;"_REMU"),#REF!,0),(MATCH('5-C_Ind'!Q119,#REF!,0)))+INDEX(#REF!,MATCH(CONCATENATE("NET_"&amp;'5-C_Ind'!U119&amp;"_EXT"),#REF!,0),(MATCH('5-C_Ind'!Q119,#REF!,0)))</f>
        <v>#REF!</v>
      </c>
      <c r="AB119" s="118">
        <f t="shared" si="49"/>
        <v>0</v>
      </c>
      <c r="AC119" s="104" t="e">
        <f t="shared" si="50"/>
        <v>#REF!</v>
      </c>
      <c r="AD119" s="142"/>
      <c r="AE119" s="75"/>
      <c r="AF119" s="13"/>
      <c r="AG119" s="13"/>
      <c r="AH119" s="13"/>
      <c r="AI119" s="13"/>
      <c r="AJ119" s="13"/>
      <c r="AK119" s="13"/>
      <c r="AL119" s="13"/>
      <c r="AM119" s="13"/>
      <c r="AN119" s="13"/>
      <c r="AO119" s="13"/>
      <c r="AP119" s="13"/>
      <c r="AQ119" s="13"/>
      <c r="AR119" s="13"/>
      <c r="AS119" s="155"/>
      <c r="AT119" s="128"/>
      <c r="AU119" s="154"/>
      <c r="AV119" s="141"/>
      <c r="AW119" s="150"/>
      <c r="AY119" s="158"/>
      <c r="AZ119" s="400" t="e">
        <f t="shared" si="3"/>
        <v>#REF!</v>
      </c>
      <c r="BA119" s="442"/>
    </row>
    <row r="120" spans="3:53" s="172" customFormat="1" ht="20.100000000000001" customHeight="1" x14ac:dyDescent="0.25">
      <c r="C120" s="46">
        <v>0</v>
      </c>
      <c r="D120" s="46"/>
      <c r="E120" s="46"/>
      <c r="F120" s="46"/>
      <c r="G120" s="46"/>
      <c r="H120" s="46"/>
      <c r="I120" s="46"/>
      <c r="J120" s="46"/>
      <c r="K120" s="46"/>
      <c r="L120" s="46"/>
      <c r="M120" s="46"/>
      <c r="N120" s="46"/>
      <c r="O120" s="24"/>
      <c r="P120" s="813"/>
      <c r="Q120" s="294">
        <f>T117</f>
        <v>931111</v>
      </c>
      <c r="R120" s="1352"/>
      <c r="S120" s="1349"/>
      <c r="T120" s="1347"/>
      <c r="U120" s="195" t="s">
        <v>2003</v>
      </c>
      <c r="V120" s="221" t="s">
        <v>1335</v>
      </c>
      <c r="W120" s="230" t="str">
        <f>$Q120&amp;"_"&amp;$U120</f>
        <v>931111_PM</v>
      </c>
      <c r="X120" s="101"/>
      <c r="Y120" s="118"/>
      <c r="Z120" s="103"/>
      <c r="AA120" s="99" t="e">
        <f>+INDEX(#REF!,MATCH(CONCATENATE("NET_"&amp;'5-C_Ind'!U120&amp;"_REMU"),#REF!,0),(MATCH('5-C_Ind'!Q120,#REF!,0)))+INDEX(#REF!,MATCH(CONCATENATE("NET_"&amp;'5-C_Ind'!U120&amp;"_EXT"),#REF!,0),(MATCH('5-C_Ind'!Q120,#REF!,0)))+INDEX(#REF!,MATCH(CONCATENATE("NET_"&amp;"PI_REMU"),#REF!,0),(MATCH('5-C_Ind'!Q120,#REF!,0)))</f>
        <v>#REF!</v>
      </c>
      <c r="AB120" s="118">
        <f t="shared" si="49"/>
        <v>0</v>
      </c>
      <c r="AC120" s="104" t="e">
        <f t="shared" si="50"/>
        <v>#REF!</v>
      </c>
      <c r="AD120" s="142"/>
      <c r="AE120" s="75"/>
      <c r="AF120" s="13"/>
      <c r="AG120" s="13"/>
      <c r="AH120" s="13"/>
      <c r="AI120" s="13"/>
      <c r="AJ120" s="13"/>
      <c r="AK120" s="13"/>
      <c r="AL120" s="13"/>
      <c r="AM120" s="13"/>
      <c r="AN120" s="13"/>
      <c r="AO120" s="13"/>
      <c r="AP120" s="13"/>
      <c r="AQ120" s="13"/>
      <c r="AR120" s="13"/>
      <c r="AS120" s="155"/>
      <c r="AT120" s="128"/>
      <c r="AU120" s="154"/>
      <c r="AV120" s="141"/>
      <c r="AW120" s="150"/>
      <c r="AY120" s="158"/>
      <c r="AZ120" s="400" t="e">
        <f t="shared" si="3"/>
        <v>#REF!</v>
      </c>
      <c r="BA120" s="442"/>
    </row>
    <row r="121" spans="3:53" s="172" customFormat="1" ht="20.100000000000001" customHeight="1" x14ac:dyDescent="0.25">
      <c r="C121" s="46">
        <v>0</v>
      </c>
      <c r="D121" s="46"/>
      <c r="E121" s="46"/>
      <c r="F121" s="46"/>
      <c r="G121" s="46"/>
      <c r="H121" s="46"/>
      <c r="I121" s="46"/>
      <c r="J121" s="46"/>
      <c r="K121" s="46"/>
      <c r="L121" s="46"/>
      <c r="M121" s="46"/>
      <c r="N121" s="46"/>
      <c r="O121" s="24"/>
      <c r="P121" s="813"/>
      <c r="Q121" s="294">
        <f>T117</f>
        <v>931111</v>
      </c>
      <c r="R121" s="1352"/>
      <c r="S121" s="1349"/>
      <c r="T121" s="1347"/>
      <c r="U121" s="195" t="s">
        <v>1351</v>
      </c>
      <c r="V121" s="197" t="s">
        <v>328</v>
      </c>
      <c r="W121" s="145" t="str">
        <f>$Q121&amp;"_"&amp;$U121</f>
        <v>931111_PDS</v>
      </c>
      <c r="X121" s="101"/>
      <c r="Y121" s="118"/>
      <c r="Z121" s="103"/>
      <c r="AA121" s="99" t="e">
        <f>+INDEX(#REF!,MATCH(CONCATENATE("NET_"&amp;'5-C_Ind'!U121),#REF!,0),(MATCH('5-C_Ind'!Q121,#REF!,0)))</f>
        <v>#REF!</v>
      </c>
      <c r="AB121" s="118">
        <f t="shared" si="49"/>
        <v>0</v>
      </c>
      <c r="AC121" s="104" t="e">
        <f t="shared" si="50"/>
        <v>#REF!</v>
      </c>
      <c r="AD121" s="142"/>
      <c r="AE121" s="75"/>
      <c r="AF121" s="13"/>
      <c r="AG121" s="13"/>
      <c r="AH121" s="13"/>
      <c r="AI121" s="13"/>
      <c r="AJ121" s="13"/>
      <c r="AK121" s="13"/>
      <c r="AL121" s="13"/>
      <c r="AM121" s="13"/>
      <c r="AN121" s="13"/>
      <c r="AO121" s="13"/>
      <c r="AP121" s="13"/>
      <c r="AQ121" s="13"/>
      <c r="AR121" s="13"/>
      <c r="AS121" s="155"/>
      <c r="AT121" s="128"/>
      <c r="AU121" s="154"/>
      <c r="AV121" s="141"/>
      <c r="AW121" s="150"/>
      <c r="AY121" s="158"/>
      <c r="AZ121" s="400" t="e">
        <f t="shared" si="3"/>
        <v>#REF!</v>
      </c>
      <c r="BA121" s="442"/>
    </row>
    <row r="122" spans="3:53" s="172" customFormat="1" ht="20.100000000000001" customHeight="1" x14ac:dyDescent="0.25">
      <c r="C122" s="46">
        <v>0</v>
      </c>
      <c r="D122" s="46"/>
      <c r="E122" s="46">
        <v>0</v>
      </c>
      <c r="F122" s="46"/>
      <c r="G122" s="46"/>
      <c r="H122" s="46"/>
      <c r="I122" s="46"/>
      <c r="J122" s="46"/>
      <c r="K122" s="46"/>
      <c r="L122" s="46"/>
      <c r="M122" s="46">
        <v>0</v>
      </c>
      <c r="N122" s="46"/>
      <c r="O122" s="24"/>
      <c r="P122" s="813"/>
      <c r="Q122" s="294">
        <f>T117</f>
        <v>931111</v>
      </c>
      <c r="R122" s="1352"/>
      <c r="S122" s="1349"/>
      <c r="T122" s="1347"/>
      <c r="U122" s="195" t="s">
        <v>679</v>
      </c>
      <c r="V122" s="197" t="s">
        <v>22</v>
      </c>
      <c r="W122" s="145" t="str">
        <f>$Q122&amp;"_"&amp;$U122</f>
        <v>931111_PARTICIP</v>
      </c>
      <c r="X122" s="101"/>
      <c r="Y122" s="118"/>
      <c r="Z122" s="103"/>
      <c r="AA122" s="99" t="e">
        <f>+INDEX(#REF!,MATCH(CONCATENATE("NET_"&amp;'5-C_Ind'!U122),#REF!,0),(MATCH('5-C_Ind'!Q122,#REF!,0)))</f>
        <v>#REF!</v>
      </c>
      <c r="AB122" s="118">
        <f t="shared" si="49"/>
        <v>0</v>
      </c>
      <c r="AC122" s="104" t="e">
        <f t="shared" si="50"/>
        <v>#REF!</v>
      </c>
      <c r="AD122" s="142"/>
      <c r="AE122" s="75"/>
      <c r="AF122" s="13"/>
      <c r="AG122" s="13"/>
      <c r="AH122" s="13"/>
      <c r="AI122" s="13"/>
      <c r="AJ122" s="13"/>
      <c r="AK122" s="13"/>
      <c r="AL122" s="13"/>
      <c r="AM122" s="13"/>
      <c r="AN122" s="13"/>
      <c r="AO122" s="13"/>
      <c r="AP122" s="13"/>
      <c r="AQ122" s="13"/>
      <c r="AR122" s="13"/>
      <c r="AS122" s="155"/>
      <c r="AT122" s="128"/>
      <c r="AU122" s="154"/>
      <c r="AV122" s="141"/>
      <c r="AW122" s="150"/>
      <c r="AY122" s="158"/>
      <c r="AZ122" s="400" t="e">
        <f t="shared" si="3"/>
        <v>#REF!</v>
      </c>
      <c r="BA122" s="442"/>
    </row>
    <row r="123" spans="3:53" s="172" customFormat="1" ht="20.100000000000001" customHeight="1" x14ac:dyDescent="0.25">
      <c r="C123" s="46"/>
      <c r="D123" s="46"/>
      <c r="E123" s="46"/>
      <c r="F123" s="46"/>
      <c r="G123" s="46"/>
      <c r="H123" s="46"/>
      <c r="I123" s="46"/>
      <c r="J123" s="46"/>
      <c r="K123" s="46"/>
      <c r="L123" s="46"/>
      <c r="M123" s="46"/>
      <c r="N123" s="46"/>
      <c r="O123" s="24"/>
      <c r="P123" s="813"/>
      <c r="Q123" s="294">
        <f>T117</f>
        <v>931111</v>
      </c>
      <c r="R123" s="1352"/>
      <c r="S123" s="1349"/>
      <c r="T123" s="1347"/>
      <c r="U123" s="195">
        <v>617</v>
      </c>
      <c r="V123" s="197" t="s">
        <v>2331</v>
      </c>
      <c r="W123" s="145" t="str">
        <f>$Q123&amp;"_"&amp;$U123</f>
        <v>931111_617</v>
      </c>
      <c r="X123" s="99"/>
      <c r="Y123" s="118"/>
      <c r="Z123" s="104"/>
      <c r="AA123" s="417"/>
      <c r="AB123" s="118">
        <f t="shared" si="49"/>
        <v>0</v>
      </c>
      <c r="AC123" s="416"/>
      <c r="AD123" s="75"/>
      <c r="AE123" s="75"/>
      <c r="AF123" s="75"/>
      <c r="AG123" s="75"/>
      <c r="AH123" s="75"/>
      <c r="AI123" s="75"/>
      <c r="AJ123" s="75"/>
      <c r="AK123" s="75"/>
      <c r="AL123" s="75"/>
      <c r="AM123" s="75"/>
      <c r="AN123" s="75"/>
      <c r="AO123" s="75"/>
      <c r="AP123" s="75"/>
      <c r="AQ123" s="75"/>
      <c r="AR123" s="75"/>
      <c r="AS123" s="75"/>
      <c r="AT123" s="142"/>
      <c r="AU123" s="409"/>
      <c r="AV123" s="141"/>
      <c r="AW123" s="141"/>
      <c r="AY123" s="159" t="str">
        <f t="shared" ref="AY123:AY127" si="52">IF(Z123&lt;-10,"! solde négatif !","OK")</f>
        <v>OK</v>
      </c>
      <c r="AZ123" s="400" t="str">
        <f t="shared" si="3"/>
        <v>OK</v>
      </c>
      <c r="BA123" s="442"/>
    </row>
    <row r="124" spans="3:53" s="172" customFormat="1" ht="20.100000000000001" customHeight="1" x14ac:dyDescent="0.25">
      <c r="C124" s="46"/>
      <c r="D124" s="46"/>
      <c r="E124" s="46"/>
      <c r="F124" s="46"/>
      <c r="G124" s="46"/>
      <c r="H124" s="46"/>
      <c r="I124" s="46"/>
      <c r="J124" s="46"/>
      <c r="K124" s="46"/>
      <c r="L124" s="46"/>
      <c r="M124" s="46"/>
      <c r="N124" s="46"/>
      <c r="O124" s="24"/>
      <c r="P124" s="813"/>
      <c r="Q124" s="294">
        <f>T117</f>
        <v>931111</v>
      </c>
      <c r="R124" s="1352"/>
      <c r="S124" s="1349"/>
      <c r="T124" s="1347"/>
      <c r="U124" s="195">
        <v>623</v>
      </c>
      <c r="V124" s="197" t="s">
        <v>2505</v>
      </c>
      <c r="W124" s="145" t="str">
        <f>$Q124&amp;"_"&amp;$U124</f>
        <v>931111_623</v>
      </c>
      <c r="X124" s="99"/>
      <c r="Y124" s="118"/>
      <c r="Z124" s="104"/>
      <c r="AA124" s="444"/>
      <c r="AB124" s="118">
        <f t="shared" si="49"/>
        <v>0</v>
      </c>
      <c r="AC124" s="423"/>
      <c r="AD124" s="75"/>
      <c r="AE124" s="75"/>
      <c r="AF124" s="75"/>
      <c r="AG124" s="75"/>
      <c r="AH124" s="75"/>
      <c r="AI124" s="75"/>
      <c r="AJ124" s="75"/>
      <c r="AK124" s="75"/>
      <c r="AL124" s="75"/>
      <c r="AM124" s="75"/>
      <c r="AN124" s="75"/>
      <c r="AO124" s="75"/>
      <c r="AP124" s="75"/>
      <c r="AQ124" s="75"/>
      <c r="AR124" s="75"/>
      <c r="AS124" s="75"/>
      <c r="AT124" s="128"/>
      <c r="AU124" s="409"/>
      <c r="AV124" s="141"/>
      <c r="AW124" s="141"/>
      <c r="AY124" s="159" t="str">
        <f t="shared" si="52"/>
        <v>OK</v>
      </c>
      <c r="AZ124" s="400" t="str">
        <f t="shared" si="3"/>
        <v>OK</v>
      </c>
      <c r="BA124" s="442"/>
    </row>
    <row r="125" spans="3:53" s="172" customFormat="1" ht="20.100000000000001" customHeight="1" x14ac:dyDescent="0.25">
      <c r="C125" s="46"/>
      <c r="D125" s="46"/>
      <c r="E125" s="46"/>
      <c r="F125" s="46"/>
      <c r="G125" s="46"/>
      <c r="H125" s="46"/>
      <c r="I125" s="46"/>
      <c r="J125" s="46"/>
      <c r="K125" s="46"/>
      <c r="L125" s="46"/>
      <c r="M125" s="46"/>
      <c r="N125" s="46"/>
      <c r="O125" s="24"/>
      <c r="P125" s="813"/>
      <c r="Q125" s="294">
        <f>T117</f>
        <v>931111</v>
      </c>
      <c r="R125" s="1352"/>
      <c r="S125" s="1349"/>
      <c r="T125" s="1347"/>
      <c r="U125" s="195" t="s">
        <v>2181</v>
      </c>
      <c r="V125" s="197" t="s">
        <v>1037</v>
      </c>
      <c r="W125" s="145" t="str">
        <f>$Q125&amp;"_"&amp;$U125</f>
        <v>931111_6255+6256+6257</v>
      </c>
      <c r="X125" s="99"/>
      <c r="Y125" s="118"/>
      <c r="Z125" s="104"/>
      <c r="AA125" s="444"/>
      <c r="AB125" s="118">
        <f t="shared" si="49"/>
        <v>0</v>
      </c>
      <c r="AC125" s="423"/>
      <c r="AD125" s="75"/>
      <c r="AE125" s="75"/>
      <c r="AF125" s="75"/>
      <c r="AG125" s="75"/>
      <c r="AH125" s="75"/>
      <c r="AI125" s="75"/>
      <c r="AJ125" s="75"/>
      <c r="AK125" s="75"/>
      <c r="AL125" s="75"/>
      <c r="AM125" s="75"/>
      <c r="AN125" s="75"/>
      <c r="AO125" s="75"/>
      <c r="AP125" s="75"/>
      <c r="AQ125" s="75"/>
      <c r="AR125" s="75"/>
      <c r="AS125" s="75"/>
      <c r="AT125" s="142"/>
      <c r="AU125" s="409"/>
      <c r="AV125" s="141"/>
      <c r="AW125" s="141"/>
      <c r="AY125" s="159" t="str">
        <f t="shared" si="52"/>
        <v>OK</v>
      </c>
      <c r="AZ125" s="400" t="str">
        <f t="shared" si="3"/>
        <v>OK</v>
      </c>
      <c r="BA125" s="442"/>
    </row>
    <row r="126" spans="3:53" s="172" customFormat="1" ht="20.100000000000001" customHeight="1" x14ac:dyDescent="0.25">
      <c r="C126" s="46"/>
      <c r="D126" s="46"/>
      <c r="E126" s="46"/>
      <c r="F126" s="46"/>
      <c r="G126" s="46"/>
      <c r="H126" s="46"/>
      <c r="I126" s="46"/>
      <c r="J126" s="46"/>
      <c r="K126" s="46"/>
      <c r="L126" s="46"/>
      <c r="M126" s="46"/>
      <c r="N126" s="46"/>
      <c r="O126" s="24"/>
      <c r="P126" s="813"/>
      <c r="Q126" s="294">
        <f>T117</f>
        <v>931111</v>
      </c>
      <c r="R126" s="1352"/>
      <c r="S126" s="1349"/>
      <c r="T126" s="1347"/>
      <c r="U126" s="195">
        <v>6288</v>
      </c>
      <c r="V126" s="197" t="s">
        <v>1341</v>
      </c>
      <c r="W126" s="145" t="str">
        <f>$Q126&amp;"_"&amp;$U126</f>
        <v>931111_6288</v>
      </c>
      <c r="X126" s="99"/>
      <c r="Y126" s="118"/>
      <c r="Z126" s="104"/>
      <c r="AA126" s="444"/>
      <c r="AB126" s="118">
        <f t="shared" si="49"/>
        <v>0</v>
      </c>
      <c r="AC126" s="423"/>
      <c r="AD126" s="75"/>
      <c r="AE126" s="75"/>
      <c r="AF126" s="75"/>
      <c r="AG126" s="75"/>
      <c r="AH126" s="75"/>
      <c r="AI126" s="75"/>
      <c r="AJ126" s="75"/>
      <c r="AK126" s="75"/>
      <c r="AL126" s="75"/>
      <c r="AM126" s="75"/>
      <c r="AN126" s="75"/>
      <c r="AO126" s="75"/>
      <c r="AP126" s="75"/>
      <c r="AQ126" s="75"/>
      <c r="AR126" s="75"/>
      <c r="AS126" s="75"/>
      <c r="AT126" s="142"/>
      <c r="AU126" s="409"/>
      <c r="AV126" s="141"/>
      <c r="AW126" s="141"/>
      <c r="AY126" s="159" t="str">
        <f t="shared" si="52"/>
        <v>OK</v>
      </c>
      <c r="AZ126" s="400" t="str">
        <f t="shared" si="3"/>
        <v>OK</v>
      </c>
      <c r="BA126" s="442"/>
    </row>
    <row r="127" spans="3:53" s="172" customFormat="1" ht="20.100000000000001" customHeight="1" x14ac:dyDescent="0.25">
      <c r="C127" s="46"/>
      <c r="D127" s="46"/>
      <c r="E127" s="46"/>
      <c r="F127" s="46"/>
      <c r="G127" s="46"/>
      <c r="H127" s="46"/>
      <c r="I127" s="46"/>
      <c r="J127" s="46"/>
      <c r="K127" s="46"/>
      <c r="L127" s="46"/>
      <c r="M127" s="46"/>
      <c r="N127" s="46"/>
      <c r="O127" s="24"/>
      <c r="P127" s="813"/>
      <c r="Q127" s="294">
        <f>T117</f>
        <v>931111</v>
      </c>
      <c r="R127" s="1352"/>
      <c r="S127" s="1349"/>
      <c r="T127" s="1347"/>
      <c r="U127" s="195">
        <v>658</v>
      </c>
      <c r="V127" s="197" t="s">
        <v>526</v>
      </c>
      <c r="W127" s="145" t="str">
        <f>$Q127&amp;"_"&amp;$U127</f>
        <v>931111_658</v>
      </c>
      <c r="X127" s="99"/>
      <c r="Y127" s="118"/>
      <c r="Z127" s="104"/>
      <c r="AA127" s="444"/>
      <c r="AB127" s="118">
        <f t="shared" si="49"/>
        <v>0</v>
      </c>
      <c r="AC127" s="423"/>
      <c r="AD127" s="75"/>
      <c r="AE127" s="75"/>
      <c r="AF127" s="75"/>
      <c r="AG127" s="75"/>
      <c r="AH127" s="75"/>
      <c r="AI127" s="75"/>
      <c r="AJ127" s="75"/>
      <c r="AK127" s="75"/>
      <c r="AL127" s="75"/>
      <c r="AM127" s="75"/>
      <c r="AN127" s="75"/>
      <c r="AO127" s="75"/>
      <c r="AP127" s="75"/>
      <c r="AQ127" s="75"/>
      <c r="AR127" s="75"/>
      <c r="AS127" s="75"/>
      <c r="AT127" s="142"/>
      <c r="AU127" s="409"/>
      <c r="AV127" s="141"/>
      <c r="AW127" s="141"/>
      <c r="AY127" s="159" t="str">
        <f t="shared" si="52"/>
        <v>OK</v>
      </c>
      <c r="AZ127" s="400" t="str">
        <f t="shared" si="3"/>
        <v>OK</v>
      </c>
      <c r="BA127" s="442"/>
    </row>
    <row r="128" spans="3:53" s="172" customFormat="1" ht="20.100000000000001" customHeight="1" x14ac:dyDescent="0.25">
      <c r="C128" s="46">
        <v>0</v>
      </c>
      <c r="D128" s="46"/>
      <c r="E128" s="46"/>
      <c r="F128" s="46"/>
      <c r="G128" s="46"/>
      <c r="H128" s="46"/>
      <c r="I128" s="46"/>
      <c r="J128" s="46"/>
      <c r="K128" s="46"/>
      <c r="L128" s="46"/>
      <c r="M128" s="46"/>
      <c r="N128" s="46"/>
      <c r="O128" s="24"/>
      <c r="P128" s="813"/>
      <c r="Q128" s="294">
        <f>T117</f>
        <v>931111</v>
      </c>
      <c r="R128" s="1352"/>
      <c r="S128" s="1349"/>
      <c r="T128" s="1347"/>
      <c r="U128" s="195" t="s">
        <v>1044</v>
      </c>
      <c r="V128" s="197" t="s">
        <v>845</v>
      </c>
      <c r="W128" s="145" t="str">
        <f>$Q128&amp;"_"&amp;$U128</f>
        <v>931111_AUTRESDEP</v>
      </c>
      <c r="X128" s="101"/>
      <c r="Y128" s="118"/>
      <c r="Z128" s="103"/>
      <c r="AA128" s="419" t="e">
        <f>+INDEX(#REF!,MATCH(CONCATENATE("NET_"&amp;'5-C_Ind'!U128),#REF!,0),(MATCH('5-C_Ind'!Q128,#REF!,0)))</f>
        <v>#REF!</v>
      </c>
      <c r="AB128" s="118">
        <f t="shared" si="49"/>
        <v>0</v>
      </c>
      <c r="AC128" s="165" t="e">
        <f>AA128-SUM(AB123:AB128)</f>
        <v>#REF!</v>
      </c>
      <c r="AD128" s="142"/>
      <c r="AE128" s="75"/>
      <c r="AF128" s="13"/>
      <c r="AG128" s="13"/>
      <c r="AH128" s="13"/>
      <c r="AI128" s="13"/>
      <c r="AJ128" s="13"/>
      <c r="AK128" s="13"/>
      <c r="AL128" s="13"/>
      <c r="AM128" s="13"/>
      <c r="AN128" s="13"/>
      <c r="AO128" s="13"/>
      <c r="AP128" s="13"/>
      <c r="AQ128" s="13"/>
      <c r="AR128" s="13"/>
      <c r="AS128" s="155"/>
      <c r="AT128" s="128"/>
      <c r="AU128" s="154"/>
      <c r="AV128" s="141"/>
      <c r="AW128" s="150"/>
      <c r="AY128" s="158"/>
      <c r="AZ128" s="400" t="e">
        <f t="shared" si="3"/>
        <v>#REF!</v>
      </c>
      <c r="BA128" s="442"/>
    </row>
    <row r="129" spans="3:53" s="172" customFormat="1" ht="20.100000000000001" customHeight="1" x14ac:dyDescent="0.25">
      <c r="C129" s="46"/>
      <c r="D129" s="46">
        <v>0</v>
      </c>
      <c r="E129" s="46">
        <v>0</v>
      </c>
      <c r="F129" s="46"/>
      <c r="G129" s="46"/>
      <c r="H129" s="46"/>
      <c r="I129" s="46"/>
      <c r="J129" s="46"/>
      <c r="K129" s="46"/>
      <c r="L129" s="46"/>
      <c r="M129" s="46"/>
      <c r="N129" s="46"/>
      <c r="O129" s="24"/>
      <c r="P129" s="813"/>
      <c r="Q129" s="294">
        <f>T117</f>
        <v>931111</v>
      </c>
      <c r="R129" s="1352"/>
      <c r="S129" s="1349"/>
      <c r="T129" s="1347"/>
      <c r="U129" s="195" t="s">
        <v>2294</v>
      </c>
      <c r="V129" s="197" t="s">
        <v>1791</v>
      </c>
      <c r="W129" s="145" t="str">
        <f>$Q129&amp;"_"&amp;$U129</f>
        <v>931111_CI</v>
      </c>
      <c r="X129" s="99"/>
      <c r="Y129" s="118"/>
      <c r="Z129" s="104"/>
      <c r="AA129" s="101"/>
      <c r="AB129" s="6"/>
      <c r="AC129" s="103"/>
      <c r="AD129" s="142"/>
      <c r="AE129" s="75"/>
      <c r="AF129" s="13"/>
      <c r="AG129" s="13"/>
      <c r="AH129" s="13"/>
      <c r="AI129" s="13"/>
      <c r="AJ129" s="13"/>
      <c r="AK129" s="13"/>
      <c r="AL129" s="13"/>
      <c r="AM129" s="13"/>
      <c r="AN129" s="13"/>
      <c r="AO129" s="13"/>
      <c r="AP129" s="13"/>
      <c r="AQ129" s="13"/>
      <c r="AR129" s="13"/>
      <c r="AS129" s="155"/>
      <c r="AT129" s="128"/>
      <c r="AU129" s="154"/>
      <c r="AV129" s="141"/>
      <c r="AW129" s="150"/>
      <c r="AY129" s="159" t="str">
        <f t="shared" ref="AY129:AY131" si="53">IF(Z129&lt;-10,"! solde négatif !","OK")</f>
        <v>OK</v>
      </c>
      <c r="AZ129" s="400" t="str">
        <f t="shared" si="3"/>
        <v>OK</v>
      </c>
      <c r="BA129" s="442"/>
    </row>
    <row r="130" spans="3:53" s="172" customFormat="1" ht="20.100000000000001" customHeight="1" x14ac:dyDescent="0.25">
      <c r="C130" s="46">
        <v>0</v>
      </c>
      <c r="D130" s="46">
        <v>0</v>
      </c>
      <c r="E130" s="46"/>
      <c r="F130" s="46"/>
      <c r="G130" s="46"/>
      <c r="H130" s="46"/>
      <c r="I130" s="46"/>
      <c r="J130" s="46"/>
      <c r="K130" s="46"/>
      <c r="L130" s="46"/>
      <c r="M130" s="46"/>
      <c r="N130" s="46"/>
      <c r="O130" s="24"/>
      <c r="P130" s="813"/>
      <c r="Q130" s="294">
        <f>T117</f>
        <v>931111</v>
      </c>
      <c r="R130" s="1352"/>
      <c r="S130" s="1349"/>
      <c r="T130" s="1347"/>
      <c r="U130" s="195" t="s">
        <v>2294</v>
      </c>
      <c r="V130" s="197" t="s">
        <v>1791</v>
      </c>
      <c r="W130" s="145"/>
      <c r="X130" s="99"/>
      <c r="Y130" s="118"/>
      <c r="Z130" s="104"/>
      <c r="AA130" s="101"/>
      <c r="AB130" s="6"/>
      <c r="AC130" s="103"/>
      <c r="AD130" s="128"/>
      <c r="AE130" s="427"/>
      <c r="AF130" s="76"/>
      <c r="AG130" s="76"/>
      <c r="AH130" s="76"/>
      <c r="AI130" s="76"/>
      <c r="AJ130" s="76"/>
      <c r="AK130" s="76"/>
      <c r="AL130" s="76"/>
      <c r="AM130" s="76"/>
      <c r="AN130" s="76"/>
      <c r="AO130" s="76"/>
      <c r="AP130" s="76"/>
      <c r="AQ130" s="76"/>
      <c r="AR130" s="76"/>
      <c r="AS130" s="437"/>
      <c r="AT130" s="128"/>
      <c r="AU130" s="154"/>
      <c r="AV130" s="141"/>
      <c r="AW130" s="141"/>
      <c r="AY130" s="159" t="str">
        <f t="shared" si="53"/>
        <v>OK</v>
      </c>
      <c r="AZ130" s="400" t="str">
        <f t="shared" si="3"/>
        <v>OK</v>
      </c>
      <c r="BA130" s="442"/>
    </row>
    <row r="131" spans="3:53" s="172" customFormat="1" ht="20.100000000000001" customHeight="1" thickBot="1" x14ac:dyDescent="0.3">
      <c r="C131" s="46"/>
      <c r="D131" s="46"/>
      <c r="E131" s="46"/>
      <c r="F131" s="46"/>
      <c r="G131" s="46"/>
      <c r="H131" s="46"/>
      <c r="I131" s="46"/>
      <c r="J131" s="46"/>
      <c r="K131" s="46"/>
      <c r="L131" s="46"/>
      <c r="M131" s="46"/>
      <c r="N131" s="46"/>
      <c r="O131" s="24"/>
      <c r="P131" s="813"/>
      <c r="Q131" s="294">
        <f>T117</f>
        <v>931111</v>
      </c>
      <c r="R131" s="1352"/>
      <c r="S131" s="1350"/>
      <c r="T131" s="1354"/>
      <c r="U131" s="198" t="s">
        <v>1163</v>
      </c>
      <c r="V131" s="200" t="s">
        <v>2311</v>
      </c>
      <c r="W131" s="203"/>
      <c r="X131" s="111"/>
      <c r="Y131" s="113"/>
      <c r="Z131" s="116"/>
      <c r="AA131" s="111" t="e">
        <f>SUM(AA117:AA128)</f>
        <v>#REF!</v>
      </c>
      <c r="AB131" s="113">
        <f t="shared" ref="AB131:AB143" si="54">SUM(AD131:AX131)</f>
        <v>0</v>
      </c>
      <c r="AC131" s="116" t="e">
        <f t="shared" ref="AC131:AC137" si="55">AA131-AB131</f>
        <v>#REF!</v>
      </c>
      <c r="AD131" s="112">
        <f t="shared" ref="AD131:AW131" si="56">SUM(AD117:AD129)</f>
        <v>0</v>
      </c>
      <c r="AE131" s="112">
        <f t="shared" si="56"/>
        <v>0</v>
      </c>
      <c r="AF131" s="17">
        <f t="shared" si="56"/>
        <v>0</v>
      </c>
      <c r="AG131" s="17">
        <f t="shared" si="56"/>
        <v>0</v>
      </c>
      <c r="AH131" s="17">
        <f t="shared" si="56"/>
        <v>0</v>
      </c>
      <c r="AI131" s="17">
        <f t="shared" si="56"/>
        <v>0</v>
      </c>
      <c r="AJ131" s="17">
        <f t="shared" si="56"/>
        <v>0</v>
      </c>
      <c r="AK131" s="17">
        <f t="shared" si="56"/>
        <v>0</v>
      </c>
      <c r="AL131" s="17">
        <f t="shared" si="56"/>
        <v>0</v>
      </c>
      <c r="AM131" s="17">
        <f t="shared" si="56"/>
        <v>0</v>
      </c>
      <c r="AN131" s="17">
        <f t="shared" si="56"/>
        <v>0</v>
      </c>
      <c r="AO131" s="17">
        <f t="shared" si="56"/>
        <v>0</v>
      </c>
      <c r="AP131" s="17">
        <f t="shared" si="56"/>
        <v>0</v>
      </c>
      <c r="AQ131" s="17">
        <f t="shared" si="56"/>
        <v>0</v>
      </c>
      <c r="AR131" s="17">
        <f t="shared" si="56"/>
        <v>0</v>
      </c>
      <c r="AS131" s="207">
        <f t="shared" si="56"/>
        <v>0</v>
      </c>
      <c r="AT131" s="219">
        <f t="shared" si="56"/>
        <v>0</v>
      </c>
      <c r="AU131" s="216">
        <f t="shared" si="56"/>
        <v>0</v>
      </c>
      <c r="AV131" s="114">
        <f t="shared" si="56"/>
        <v>0</v>
      </c>
      <c r="AW131" s="114">
        <f t="shared" si="56"/>
        <v>0</v>
      </c>
      <c r="AY131" s="159" t="str">
        <f t="shared" si="53"/>
        <v>OK</v>
      </c>
      <c r="AZ131" s="400" t="e">
        <f t="shared" si="3"/>
        <v>#REF!</v>
      </c>
      <c r="BA131" s="442"/>
    </row>
    <row r="132" spans="3:53" s="172" customFormat="1" ht="20.100000000000001" customHeight="1" x14ac:dyDescent="0.25">
      <c r="C132" s="46">
        <v>0</v>
      </c>
      <c r="D132" s="46"/>
      <c r="E132" s="46"/>
      <c r="F132" s="46"/>
      <c r="G132" s="46"/>
      <c r="H132" s="46"/>
      <c r="I132" s="46"/>
      <c r="J132" s="46"/>
      <c r="K132" s="46"/>
      <c r="L132" s="46"/>
      <c r="M132" s="46"/>
      <c r="N132" s="46"/>
      <c r="O132" s="24"/>
      <c r="P132" s="813"/>
      <c r="Q132" s="294">
        <f>T132</f>
        <v>931112</v>
      </c>
      <c r="R132" s="1352"/>
      <c r="S132" s="1348" t="s">
        <v>652</v>
      </c>
      <c r="T132" s="1346">
        <v>931112</v>
      </c>
      <c r="U132" s="209" t="s">
        <v>878</v>
      </c>
      <c r="V132" s="225" t="s">
        <v>351</v>
      </c>
      <c r="W132" s="226" t="str">
        <f>$Q132&amp;"_"&amp;$U132</f>
        <v>931112_PS</v>
      </c>
      <c r="X132" s="211"/>
      <c r="Y132" s="118"/>
      <c r="Z132" s="199"/>
      <c r="AA132" s="212" t="e">
        <f>+INDEX(#REF!,MATCH(CONCATENATE("NET_"&amp;'5-C_Ind'!U132&amp;"_REMU"),#REF!,0),(MATCH('5-C_Ind'!Q132,#REF!,0)))+INDEX(#REF!,MATCH(CONCATENATE("NET_"&amp;'5-C_Ind'!U132&amp;"_EXT"),#REF!,0),(MATCH('5-C_Ind'!Q132,#REF!,0)))</f>
        <v>#REF!</v>
      </c>
      <c r="AB132" s="186">
        <f t="shared" si="54"/>
        <v>0</v>
      </c>
      <c r="AC132" s="210" t="e">
        <f t="shared" si="55"/>
        <v>#REF!</v>
      </c>
      <c r="AD132" s="237"/>
      <c r="AE132" s="173"/>
      <c r="AF132" s="18"/>
      <c r="AG132" s="18"/>
      <c r="AH132" s="18"/>
      <c r="AI132" s="18"/>
      <c r="AJ132" s="18"/>
      <c r="AK132" s="18"/>
      <c r="AL132" s="18"/>
      <c r="AM132" s="18"/>
      <c r="AN132" s="18"/>
      <c r="AO132" s="18"/>
      <c r="AP132" s="18"/>
      <c r="AQ132" s="18"/>
      <c r="AR132" s="18"/>
      <c r="AS132" s="208"/>
      <c r="AT132" s="202"/>
      <c r="AU132" s="201"/>
      <c r="AV132" s="205"/>
      <c r="AW132" s="204"/>
      <c r="AY132" s="158"/>
      <c r="AZ132" s="400" t="e">
        <f t="shared" si="3"/>
        <v>#REF!</v>
      </c>
      <c r="BA132" s="442"/>
    </row>
    <row r="133" spans="3:53" s="172" customFormat="1" ht="20.100000000000001" customHeight="1" x14ac:dyDescent="0.25">
      <c r="C133" s="46">
        <v>0</v>
      </c>
      <c r="D133" s="46"/>
      <c r="E133" s="46"/>
      <c r="F133" s="46"/>
      <c r="G133" s="46"/>
      <c r="H133" s="46"/>
      <c r="I133" s="46"/>
      <c r="J133" s="46"/>
      <c r="K133" s="46"/>
      <c r="L133" s="46"/>
      <c r="M133" s="46"/>
      <c r="N133" s="46"/>
      <c r="O133" s="24"/>
      <c r="P133" s="813"/>
      <c r="Q133" s="294">
        <f>T132</f>
        <v>931112</v>
      </c>
      <c r="R133" s="1352"/>
      <c r="S133" s="1349"/>
      <c r="T133" s="1347"/>
      <c r="U133" s="195" t="s">
        <v>818</v>
      </c>
      <c r="V133" s="228" t="s">
        <v>643</v>
      </c>
      <c r="W133" s="220" t="str">
        <f>$Q133&amp;"_"&amp;$U133</f>
        <v>931112_SF</v>
      </c>
      <c r="X133" s="101"/>
      <c r="Y133" s="118"/>
      <c r="Z133" s="103"/>
      <c r="AA133" s="99" t="e">
        <f>+INDEX(#REF!,MATCH(CONCATENATE("NET_"&amp;'5-C_Ind'!U133&amp;"_REMU"),#REF!,0),(MATCH('5-C_Ind'!Q133,#REF!,0)))+INDEX(#REF!,MATCH(CONCATENATE("NET_"&amp;'5-C_Ind'!U133&amp;"_EXT"),#REF!,0),(MATCH('5-C_Ind'!Q133,#REF!,0)))</f>
        <v>#REF!</v>
      </c>
      <c r="AB133" s="229">
        <f t="shared" si="54"/>
        <v>0</v>
      </c>
      <c r="AC133" s="165" t="e">
        <f t="shared" si="55"/>
        <v>#REF!</v>
      </c>
      <c r="AD133" s="248"/>
      <c r="AE133" s="187"/>
      <c r="AF133" s="19"/>
      <c r="AG133" s="19"/>
      <c r="AH133" s="19"/>
      <c r="AI133" s="19"/>
      <c r="AJ133" s="19"/>
      <c r="AK133" s="19"/>
      <c r="AL133" s="19"/>
      <c r="AM133" s="19"/>
      <c r="AN133" s="19"/>
      <c r="AO133" s="19"/>
      <c r="AP133" s="19"/>
      <c r="AQ133" s="19"/>
      <c r="AR133" s="19"/>
      <c r="AS133" s="231"/>
      <c r="AT133" s="224"/>
      <c r="AU133" s="227"/>
      <c r="AV133" s="223"/>
      <c r="AW133" s="222"/>
      <c r="AY133" s="158"/>
      <c r="AZ133" s="400" t="e">
        <f t="shared" si="3"/>
        <v>#REF!</v>
      </c>
      <c r="BA133" s="442"/>
    </row>
    <row r="134" spans="3:53" s="172" customFormat="1" ht="20.100000000000001" customHeight="1" x14ac:dyDescent="0.25">
      <c r="C134" s="46">
        <v>0</v>
      </c>
      <c r="D134" s="46"/>
      <c r="E134" s="46"/>
      <c r="F134" s="46"/>
      <c r="G134" s="46"/>
      <c r="H134" s="46"/>
      <c r="I134" s="46"/>
      <c r="J134" s="46"/>
      <c r="K134" s="46"/>
      <c r="L134" s="46"/>
      <c r="M134" s="46"/>
      <c r="N134" s="46"/>
      <c r="O134" s="24"/>
      <c r="P134" s="813"/>
      <c r="Q134" s="294">
        <f>T132</f>
        <v>931112</v>
      </c>
      <c r="R134" s="1352"/>
      <c r="S134" s="1349"/>
      <c r="T134" s="1347"/>
      <c r="U134" s="195" t="s">
        <v>1813</v>
      </c>
      <c r="V134" s="221" t="s">
        <v>884</v>
      </c>
      <c r="W134" s="230" t="str">
        <f>$Q134&amp;"_"&amp;$U134</f>
        <v>931112_PA</v>
      </c>
      <c r="X134" s="101"/>
      <c r="Y134" s="118"/>
      <c r="Z134" s="103"/>
      <c r="AA134" s="99" t="e">
        <f>+INDEX(#REF!,MATCH(CONCATENATE("NET_"&amp;'5-C_Ind'!U134&amp;"_REMU"),#REF!,0),(MATCH('5-C_Ind'!Q134,#REF!,0)))+INDEX(#REF!,MATCH(CONCATENATE("NET_"&amp;'5-C_Ind'!U134&amp;"_EXT"),#REF!,0),(MATCH('5-C_Ind'!Q134,#REF!,0)))</f>
        <v>#REF!</v>
      </c>
      <c r="AB134" s="118">
        <f t="shared" si="54"/>
        <v>0</v>
      </c>
      <c r="AC134" s="104" t="e">
        <f t="shared" si="55"/>
        <v>#REF!</v>
      </c>
      <c r="AD134" s="142"/>
      <c r="AE134" s="75"/>
      <c r="AF134" s="13"/>
      <c r="AG134" s="13"/>
      <c r="AH134" s="13"/>
      <c r="AI134" s="13"/>
      <c r="AJ134" s="13"/>
      <c r="AK134" s="13"/>
      <c r="AL134" s="13"/>
      <c r="AM134" s="13"/>
      <c r="AN134" s="13"/>
      <c r="AO134" s="13"/>
      <c r="AP134" s="13"/>
      <c r="AQ134" s="13"/>
      <c r="AR134" s="13"/>
      <c r="AS134" s="155"/>
      <c r="AT134" s="128"/>
      <c r="AU134" s="154"/>
      <c r="AV134" s="141"/>
      <c r="AW134" s="150"/>
      <c r="AY134" s="158"/>
      <c r="AZ134" s="400" t="e">
        <f t="shared" si="3"/>
        <v>#REF!</v>
      </c>
      <c r="BA134" s="442"/>
    </row>
    <row r="135" spans="3:53" s="172" customFormat="1" ht="20.100000000000001" customHeight="1" x14ac:dyDescent="0.25">
      <c r="C135" s="46">
        <v>0</v>
      </c>
      <c r="D135" s="46"/>
      <c r="E135" s="46"/>
      <c r="F135" s="46"/>
      <c r="G135" s="46"/>
      <c r="H135" s="46"/>
      <c r="I135" s="46"/>
      <c r="J135" s="46"/>
      <c r="K135" s="46"/>
      <c r="L135" s="46"/>
      <c r="M135" s="46"/>
      <c r="N135" s="46"/>
      <c r="O135" s="24"/>
      <c r="P135" s="813"/>
      <c r="Q135" s="294">
        <f>T132</f>
        <v>931112</v>
      </c>
      <c r="R135" s="1352"/>
      <c r="S135" s="1349"/>
      <c r="T135" s="1347"/>
      <c r="U135" s="195" t="s">
        <v>2003</v>
      </c>
      <c r="V135" s="221" t="s">
        <v>1335</v>
      </c>
      <c r="W135" s="230" t="str">
        <f>$Q135&amp;"_"&amp;$U135</f>
        <v>931112_PM</v>
      </c>
      <c r="X135" s="101"/>
      <c r="Y135" s="118"/>
      <c r="Z135" s="103"/>
      <c r="AA135" s="99" t="e">
        <f>+INDEX(#REF!,MATCH(CONCATENATE("NET_"&amp;'5-C_Ind'!U135&amp;"_REMU"),#REF!,0),(MATCH('5-C_Ind'!Q135,#REF!,0)))+INDEX(#REF!,MATCH(CONCATENATE("NET_"&amp;'5-C_Ind'!U135&amp;"_EXT"),#REF!,0),(MATCH('5-C_Ind'!Q135,#REF!,0)))+INDEX(#REF!,MATCH(CONCATENATE("NET_"&amp;"PI_REMU"),#REF!,0),(MATCH('5-C_Ind'!Q135,#REF!,0)))</f>
        <v>#REF!</v>
      </c>
      <c r="AB135" s="118">
        <f t="shared" si="54"/>
        <v>0</v>
      </c>
      <c r="AC135" s="104" t="e">
        <f t="shared" si="55"/>
        <v>#REF!</v>
      </c>
      <c r="AD135" s="142"/>
      <c r="AE135" s="75"/>
      <c r="AF135" s="13"/>
      <c r="AG135" s="13"/>
      <c r="AH135" s="13"/>
      <c r="AI135" s="13"/>
      <c r="AJ135" s="13"/>
      <c r="AK135" s="13"/>
      <c r="AL135" s="13"/>
      <c r="AM135" s="13"/>
      <c r="AN135" s="13"/>
      <c r="AO135" s="13"/>
      <c r="AP135" s="13"/>
      <c r="AQ135" s="13"/>
      <c r="AR135" s="13"/>
      <c r="AS135" s="155"/>
      <c r="AT135" s="128"/>
      <c r="AU135" s="154"/>
      <c r="AV135" s="141"/>
      <c r="AW135" s="150"/>
      <c r="AY135" s="158"/>
      <c r="AZ135" s="400" t="e">
        <f t="shared" si="3"/>
        <v>#REF!</v>
      </c>
      <c r="BA135" s="442"/>
    </row>
    <row r="136" spans="3:53" s="172" customFormat="1" ht="20.100000000000001" customHeight="1" x14ac:dyDescent="0.25">
      <c r="C136" s="46">
        <v>0</v>
      </c>
      <c r="D136" s="46"/>
      <c r="E136" s="46"/>
      <c r="F136" s="46"/>
      <c r="G136" s="46"/>
      <c r="H136" s="46"/>
      <c r="I136" s="46"/>
      <c r="J136" s="46"/>
      <c r="K136" s="46"/>
      <c r="L136" s="46"/>
      <c r="M136" s="46"/>
      <c r="N136" s="46"/>
      <c r="O136" s="24"/>
      <c r="P136" s="813"/>
      <c r="Q136" s="294">
        <f>T132</f>
        <v>931112</v>
      </c>
      <c r="R136" s="1352"/>
      <c r="S136" s="1349"/>
      <c r="T136" s="1347"/>
      <c r="U136" s="195" t="s">
        <v>1351</v>
      </c>
      <c r="V136" s="197" t="s">
        <v>328</v>
      </c>
      <c r="W136" s="145" t="str">
        <f>$Q136&amp;"_"&amp;$U136</f>
        <v>931112_PDS</v>
      </c>
      <c r="X136" s="101"/>
      <c r="Y136" s="118"/>
      <c r="Z136" s="103"/>
      <c r="AA136" s="99" t="e">
        <f>+INDEX(#REF!,MATCH(CONCATENATE("NET_"&amp;'5-C_Ind'!U136),#REF!,0),(MATCH('5-C_Ind'!Q136,#REF!,0)))</f>
        <v>#REF!</v>
      </c>
      <c r="AB136" s="118">
        <f t="shared" si="54"/>
        <v>0</v>
      </c>
      <c r="AC136" s="104" t="e">
        <f t="shared" si="55"/>
        <v>#REF!</v>
      </c>
      <c r="AD136" s="142"/>
      <c r="AE136" s="75"/>
      <c r="AF136" s="13"/>
      <c r="AG136" s="13"/>
      <c r="AH136" s="13"/>
      <c r="AI136" s="13"/>
      <c r="AJ136" s="13"/>
      <c r="AK136" s="13"/>
      <c r="AL136" s="13"/>
      <c r="AM136" s="13"/>
      <c r="AN136" s="13"/>
      <c r="AO136" s="13"/>
      <c r="AP136" s="13"/>
      <c r="AQ136" s="13"/>
      <c r="AR136" s="13"/>
      <c r="AS136" s="155"/>
      <c r="AT136" s="128"/>
      <c r="AU136" s="154"/>
      <c r="AV136" s="141"/>
      <c r="AW136" s="150"/>
      <c r="AY136" s="158"/>
      <c r="AZ136" s="400" t="e">
        <f t="shared" si="3"/>
        <v>#REF!</v>
      </c>
      <c r="BA136" s="442"/>
    </row>
    <row r="137" spans="3:53" s="172" customFormat="1" ht="20.100000000000001" customHeight="1" x14ac:dyDescent="0.25">
      <c r="C137" s="46">
        <v>0</v>
      </c>
      <c r="D137" s="46"/>
      <c r="E137" s="46">
        <v>0</v>
      </c>
      <c r="F137" s="46"/>
      <c r="G137" s="46"/>
      <c r="H137" s="46"/>
      <c r="I137" s="46"/>
      <c r="J137" s="46"/>
      <c r="K137" s="46"/>
      <c r="L137" s="46"/>
      <c r="M137" s="46">
        <v>0</v>
      </c>
      <c r="N137" s="46"/>
      <c r="O137" s="24"/>
      <c r="P137" s="813"/>
      <c r="Q137" s="294">
        <f>T132</f>
        <v>931112</v>
      </c>
      <c r="R137" s="1352"/>
      <c r="S137" s="1349"/>
      <c r="T137" s="1347"/>
      <c r="U137" s="195" t="s">
        <v>679</v>
      </c>
      <c r="V137" s="197" t="s">
        <v>22</v>
      </c>
      <c r="W137" s="145" t="str">
        <f>$Q137&amp;"_"&amp;$U137</f>
        <v>931112_PARTICIP</v>
      </c>
      <c r="X137" s="101"/>
      <c r="Y137" s="118"/>
      <c r="Z137" s="103"/>
      <c r="AA137" s="99" t="e">
        <f>+INDEX(#REF!,MATCH(CONCATENATE("NET_"&amp;'5-C_Ind'!U137),#REF!,0),(MATCH('5-C_Ind'!Q137,#REF!,0)))</f>
        <v>#REF!</v>
      </c>
      <c r="AB137" s="118">
        <f t="shared" si="54"/>
        <v>0</v>
      </c>
      <c r="AC137" s="104" t="e">
        <f t="shared" si="55"/>
        <v>#REF!</v>
      </c>
      <c r="AD137" s="142"/>
      <c r="AE137" s="75"/>
      <c r="AF137" s="13"/>
      <c r="AG137" s="13"/>
      <c r="AH137" s="13"/>
      <c r="AI137" s="13"/>
      <c r="AJ137" s="13"/>
      <c r="AK137" s="13"/>
      <c r="AL137" s="13"/>
      <c r="AM137" s="13"/>
      <c r="AN137" s="13"/>
      <c r="AO137" s="13"/>
      <c r="AP137" s="13"/>
      <c r="AQ137" s="13"/>
      <c r="AR137" s="13"/>
      <c r="AS137" s="155"/>
      <c r="AT137" s="128"/>
      <c r="AU137" s="154"/>
      <c r="AV137" s="141"/>
      <c r="AW137" s="150"/>
      <c r="AY137" s="158"/>
      <c r="AZ137" s="400" t="e">
        <f t="shared" si="3"/>
        <v>#REF!</v>
      </c>
      <c r="BA137" s="442"/>
    </row>
    <row r="138" spans="3:53" s="172" customFormat="1" ht="20.100000000000001" customHeight="1" x14ac:dyDescent="0.25">
      <c r="C138" s="46"/>
      <c r="D138" s="46"/>
      <c r="E138" s="46"/>
      <c r="F138" s="46"/>
      <c r="G138" s="46"/>
      <c r="H138" s="46"/>
      <c r="I138" s="46"/>
      <c r="J138" s="46"/>
      <c r="K138" s="46"/>
      <c r="L138" s="46"/>
      <c r="M138" s="46"/>
      <c r="N138" s="46"/>
      <c r="O138" s="24"/>
      <c r="P138" s="813"/>
      <c r="Q138" s="294">
        <f>T132</f>
        <v>931112</v>
      </c>
      <c r="R138" s="1352"/>
      <c r="S138" s="1349"/>
      <c r="T138" s="1347"/>
      <c r="U138" s="195">
        <v>617</v>
      </c>
      <c r="V138" s="197" t="s">
        <v>2331</v>
      </c>
      <c r="W138" s="145" t="str">
        <f>$Q138&amp;"_"&amp;$U138</f>
        <v>931112_617</v>
      </c>
      <c r="X138" s="99"/>
      <c r="Y138" s="118"/>
      <c r="Z138" s="104"/>
      <c r="AA138" s="417"/>
      <c r="AB138" s="118">
        <f t="shared" si="54"/>
        <v>0</v>
      </c>
      <c r="AC138" s="416"/>
      <c r="AD138" s="75"/>
      <c r="AE138" s="75"/>
      <c r="AF138" s="75"/>
      <c r="AG138" s="75"/>
      <c r="AH138" s="75"/>
      <c r="AI138" s="75"/>
      <c r="AJ138" s="75"/>
      <c r="AK138" s="75"/>
      <c r="AL138" s="75"/>
      <c r="AM138" s="75"/>
      <c r="AN138" s="75"/>
      <c r="AO138" s="75"/>
      <c r="AP138" s="75"/>
      <c r="AQ138" s="75"/>
      <c r="AR138" s="75"/>
      <c r="AS138" s="75"/>
      <c r="AT138" s="142"/>
      <c r="AU138" s="409"/>
      <c r="AV138" s="141"/>
      <c r="AW138" s="141"/>
      <c r="AY138" s="159" t="str">
        <f t="shared" ref="AY138:AY142" si="57">IF(Z138&lt;-10,"! solde négatif !","OK")</f>
        <v>OK</v>
      </c>
      <c r="AZ138" s="400" t="str">
        <f t="shared" si="3"/>
        <v>OK</v>
      </c>
      <c r="BA138" s="442"/>
    </row>
    <row r="139" spans="3:53" s="172" customFormat="1" ht="20.100000000000001" customHeight="1" x14ac:dyDescent="0.25">
      <c r="C139" s="46"/>
      <c r="D139" s="46"/>
      <c r="E139" s="46"/>
      <c r="F139" s="46"/>
      <c r="G139" s="46"/>
      <c r="H139" s="46"/>
      <c r="I139" s="46"/>
      <c r="J139" s="46"/>
      <c r="K139" s="46"/>
      <c r="L139" s="46"/>
      <c r="M139" s="46"/>
      <c r="N139" s="46"/>
      <c r="O139" s="24"/>
      <c r="P139" s="813"/>
      <c r="Q139" s="294">
        <f>T132</f>
        <v>931112</v>
      </c>
      <c r="R139" s="1352"/>
      <c r="S139" s="1349"/>
      <c r="T139" s="1347"/>
      <c r="U139" s="195">
        <v>623</v>
      </c>
      <c r="V139" s="197" t="s">
        <v>2505</v>
      </c>
      <c r="W139" s="145" t="str">
        <f>$Q139&amp;"_"&amp;$U139</f>
        <v>931112_623</v>
      </c>
      <c r="X139" s="99"/>
      <c r="Y139" s="118"/>
      <c r="Z139" s="104"/>
      <c r="AA139" s="444"/>
      <c r="AB139" s="118">
        <f t="shared" si="54"/>
        <v>0</v>
      </c>
      <c r="AC139" s="423"/>
      <c r="AD139" s="75"/>
      <c r="AE139" s="75"/>
      <c r="AF139" s="75"/>
      <c r="AG139" s="75"/>
      <c r="AH139" s="75"/>
      <c r="AI139" s="75"/>
      <c r="AJ139" s="75"/>
      <c r="AK139" s="75"/>
      <c r="AL139" s="75"/>
      <c r="AM139" s="75"/>
      <c r="AN139" s="75"/>
      <c r="AO139" s="75"/>
      <c r="AP139" s="75"/>
      <c r="AQ139" s="75"/>
      <c r="AR139" s="75"/>
      <c r="AS139" s="75"/>
      <c r="AT139" s="128"/>
      <c r="AU139" s="409"/>
      <c r="AV139" s="141"/>
      <c r="AW139" s="141"/>
      <c r="AY139" s="159" t="str">
        <f t="shared" si="57"/>
        <v>OK</v>
      </c>
      <c r="AZ139" s="400" t="str">
        <f t="shared" si="3"/>
        <v>OK</v>
      </c>
      <c r="BA139" s="442"/>
    </row>
    <row r="140" spans="3:53" s="172" customFormat="1" ht="20.100000000000001" customHeight="1" x14ac:dyDescent="0.25">
      <c r="C140" s="46"/>
      <c r="D140" s="46"/>
      <c r="E140" s="46"/>
      <c r="F140" s="46"/>
      <c r="G140" s="46"/>
      <c r="H140" s="46"/>
      <c r="I140" s="46"/>
      <c r="J140" s="46"/>
      <c r="K140" s="46"/>
      <c r="L140" s="46"/>
      <c r="M140" s="46"/>
      <c r="N140" s="46"/>
      <c r="O140" s="24"/>
      <c r="P140" s="813"/>
      <c r="Q140" s="294">
        <f>T132</f>
        <v>931112</v>
      </c>
      <c r="R140" s="1352"/>
      <c r="S140" s="1349"/>
      <c r="T140" s="1347"/>
      <c r="U140" s="195" t="s">
        <v>2181</v>
      </c>
      <c r="V140" s="197" t="s">
        <v>1037</v>
      </c>
      <c r="W140" s="145" t="str">
        <f>$Q140&amp;"_"&amp;$U140</f>
        <v>931112_6255+6256+6257</v>
      </c>
      <c r="X140" s="99"/>
      <c r="Y140" s="118"/>
      <c r="Z140" s="104"/>
      <c r="AA140" s="444"/>
      <c r="AB140" s="118">
        <f t="shared" si="54"/>
        <v>0</v>
      </c>
      <c r="AC140" s="423"/>
      <c r="AD140" s="75"/>
      <c r="AE140" s="75"/>
      <c r="AF140" s="75"/>
      <c r="AG140" s="75"/>
      <c r="AH140" s="75"/>
      <c r="AI140" s="75"/>
      <c r="AJ140" s="75"/>
      <c r="AK140" s="75"/>
      <c r="AL140" s="75"/>
      <c r="AM140" s="75"/>
      <c r="AN140" s="75"/>
      <c r="AO140" s="75"/>
      <c r="AP140" s="75"/>
      <c r="AQ140" s="75"/>
      <c r="AR140" s="75"/>
      <c r="AS140" s="75"/>
      <c r="AT140" s="142"/>
      <c r="AU140" s="409"/>
      <c r="AV140" s="141"/>
      <c r="AW140" s="141"/>
      <c r="AY140" s="159" t="str">
        <f t="shared" si="57"/>
        <v>OK</v>
      </c>
      <c r="AZ140" s="400" t="str">
        <f t="shared" si="3"/>
        <v>OK</v>
      </c>
      <c r="BA140" s="442"/>
    </row>
    <row r="141" spans="3:53" s="172" customFormat="1" ht="20.100000000000001" customHeight="1" x14ac:dyDescent="0.25">
      <c r="C141" s="46"/>
      <c r="D141" s="46"/>
      <c r="E141" s="46"/>
      <c r="F141" s="46"/>
      <c r="G141" s="46"/>
      <c r="H141" s="46"/>
      <c r="I141" s="46"/>
      <c r="J141" s="46"/>
      <c r="K141" s="46"/>
      <c r="L141" s="46"/>
      <c r="M141" s="46"/>
      <c r="N141" s="46"/>
      <c r="O141" s="24"/>
      <c r="P141" s="813"/>
      <c r="Q141" s="294">
        <f>T132</f>
        <v>931112</v>
      </c>
      <c r="R141" s="1352"/>
      <c r="S141" s="1349"/>
      <c r="T141" s="1347"/>
      <c r="U141" s="195">
        <v>6288</v>
      </c>
      <c r="V141" s="197" t="s">
        <v>1341</v>
      </c>
      <c r="W141" s="145" t="str">
        <f>$Q141&amp;"_"&amp;$U141</f>
        <v>931112_6288</v>
      </c>
      <c r="X141" s="99"/>
      <c r="Y141" s="118"/>
      <c r="Z141" s="104"/>
      <c r="AA141" s="444"/>
      <c r="AB141" s="118">
        <f t="shared" si="54"/>
        <v>0</v>
      </c>
      <c r="AC141" s="423"/>
      <c r="AD141" s="75"/>
      <c r="AE141" s="75"/>
      <c r="AF141" s="75"/>
      <c r="AG141" s="75"/>
      <c r="AH141" s="75"/>
      <c r="AI141" s="75"/>
      <c r="AJ141" s="75"/>
      <c r="AK141" s="75"/>
      <c r="AL141" s="75"/>
      <c r="AM141" s="75"/>
      <c r="AN141" s="75"/>
      <c r="AO141" s="75"/>
      <c r="AP141" s="75"/>
      <c r="AQ141" s="75"/>
      <c r="AR141" s="75"/>
      <c r="AS141" s="75"/>
      <c r="AT141" s="142"/>
      <c r="AU141" s="409"/>
      <c r="AV141" s="141"/>
      <c r="AW141" s="141"/>
      <c r="AY141" s="159" t="str">
        <f t="shared" si="57"/>
        <v>OK</v>
      </c>
      <c r="AZ141" s="400" t="str">
        <f t="shared" si="3"/>
        <v>OK</v>
      </c>
      <c r="BA141" s="442"/>
    </row>
    <row r="142" spans="3:53" s="172" customFormat="1" ht="20.100000000000001" customHeight="1" x14ac:dyDescent="0.25">
      <c r="C142" s="46"/>
      <c r="D142" s="46"/>
      <c r="E142" s="46"/>
      <c r="F142" s="46"/>
      <c r="G142" s="46"/>
      <c r="H142" s="46"/>
      <c r="I142" s="46"/>
      <c r="J142" s="46"/>
      <c r="K142" s="46"/>
      <c r="L142" s="46"/>
      <c r="M142" s="46"/>
      <c r="N142" s="46"/>
      <c r="O142" s="24"/>
      <c r="P142" s="813"/>
      <c r="Q142" s="294">
        <f>T132</f>
        <v>931112</v>
      </c>
      <c r="R142" s="1352"/>
      <c r="S142" s="1349"/>
      <c r="T142" s="1347"/>
      <c r="U142" s="195">
        <v>658</v>
      </c>
      <c r="V142" s="197" t="s">
        <v>526</v>
      </c>
      <c r="W142" s="145" t="str">
        <f>$Q142&amp;"_"&amp;$U142</f>
        <v>931112_658</v>
      </c>
      <c r="X142" s="99"/>
      <c r="Y142" s="118"/>
      <c r="Z142" s="104"/>
      <c r="AA142" s="444"/>
      <c r="AB142" s="118">
        <f t="shared" si="54"/>
        <v>0</v>
      </c>
      <c r="AC142" s="423"/>
      <c r="AD142" s="75"/>
      <c r="AE142" s="75"/>
      <c r="AF142" s="75"/>
      <c r="AG142" s="75"/>
      <c r="AH142" s="75"/>
      <c r="AI142" s="75"/>
      <c r="AJ142" s="75"/>
      <c r="AK142" s="75"/>
      <c r="AL142" s="75"/>
      <c r="AM142" s="75"/>
      <c r="AN142" s="75"/>
      <c r="AO142" s="75"/>
      <c r="AP142" s="75"/>
      <c r="AQ142" s="75"/>
      <c r="AR142" s="75"/>
      <c r="AS142" s="75"/>
      <c r="AT142" s="142"/>
      <c r="AU142" s="409"/>
      <c r="AV142" s="141"/>
      <c r="AW142" s="141"/>
      <c r="AY142" s="159" t="str">
        <f t="shared" si="57"/>
        <v>OK</v>
      </c>
      <c r="AZ142" s="400" t="str">
        <f t="shared" si="3"/>
        <v>OK</v>
      </c>
      <c r="BA142" s="442"/>
    </row>
    <row r="143" spans="3:53" s="172" customFormat="1" ht="20.100000000000001" customHeight="1" x14ac:dyDescent="0.25">
      <c r="C143" s="46">
        <v>0</v>
      </c>
      <c r="D143" s="46"/>
      <c r="E143" s="46"/>
      <c r="F143" s="46"/>
      <c r="G143" s="46"/>
      <c r="H143" s="46"/>
      <c r="I143" s="46"/>
      <c r="J143" s="46"/>
      <c r="K143" s="46"/>
      <c r="L143" s="46"/>
      <c r="M143" s="46"/>
      <c r="N143" s="46"/>
      <c r="O143" s="24"/>
      <c r="P143" s="813"/>
      <c r="Q143" s="294">
        <f>T132</f>
        <v>931112</v>
      </c>
      <c r="R143" s="1352"/>
      <c r="S143" s="1349"/>
      <c r="T143" s="1347"/>
      <c r="U143" s="195" t="s">
        <v>1044</v>
      </c>
      <c r="V143" s="197" t="s">
        <v>845</v>
      </c>
      <c r="W143" s="145" t="str">
        <f>$Q143&amp;"_"&amp;$U143</f>
        <v>931112_AUTRESDEP</v>
      </c>
      <c r="X143" s="101"/>
      <c r="Y143" s="118"/>
      <c r="Z143" s="103"/>
      <c r="AA143" s="419" t="e">
        <f>+INDEX(#REF!,MATCH(CONCATENATE("NET_"&amp;'5-C_Ind'!U143),#REF!,0),(MATCH('5-C_Ind'!Q143,#REF!,0)))</f>
        <v>#REF!</v>
      </c>
      <c r="AB143" s="118">
        <f t="shared" si="54"/>
        <v>0</v>
      </c>
      <c r="AC143" s="165" t="e">
        <f>AA143-SUM(AB138:AB143)</f>
        <v>#REF!</v>
      </c>
      <c r="AD143" s="142"/>
      <c r="AE143" s="75"/>
      <c r="AF143" s="13"/>
      <c r="AG143" s="13"/>
      <c r="AH143" s="13"/>
      <c r="AI143" s="13"/>
      <c r="AJ143" s="13"/>
      <c r="AK143" s="13"/>
      <c r="AL143" s="13"/>
      <c r="AM143" s="13"/>
      <c r="AN143" s="13"/>
      <c r="AO143" s="13"/>
      <c r="AP143" s="13"/>
      <c r="AQ143" s="13"/>
      <c r="AR143" s="13"/>
      <c r="AS143" s="155"/>
      <c r="AT143" s="128"/>
      <c r="AU143" s="154"/>
      <c r="AV143" s="141"/>
      <c r="AW143" s="150"/>
      <c r="AY143" s="158"/>
      <c r="AZ143" s="400" t="e">
        <f t="shared" si="3"/>
        <v>#REF!</v>
      </c>
      <c r="BA143" s="442"/>
    </row>
    <row r="144" spans="3:53" s="172" customFormat="1" ht="20.100000000000001" customHeight="1" x14ac:dyDescent="0.25">
      <c r="C144" s="46"/>
      <c r="D144" s="46">
        <v>0</v>
      </c>
      <c r="E144" s="46">
        <v>0</v>
      </c>
      <c r="F144" s="46"/>
      <c r="G144" s="46"/>
      <c r="H144" s="46"/>
      <c r="I144" s="46"/>
      <c r="J144" s="46"/>
      <c r="K144" s="46"/>
      <c r="L144" s="46"/>
      <c r="M144" s="46"/>
      <c r="N144" s="46"/>
      <c r="O144" s="24"/>
      <c r="P144" s="813"/>
      <c r="Q144" s="294">
        <f>T132</f>
        <v>931112</v>
      </c>
      <c r="R144" s="1352"/>
      <c r="S144" s="1349"/>
      <c r="T144" s="1347"/>
      <c r="U144" s="195" t="s">
        <v>2294</v>
      </c>
      <c r="V144" s="197" t="s">
        <v>1791</v>
      </c>
      <c r="W144" s="145" t="str">
        <f>$Q144&amp;"_"&amp;$U144</f>
        <v>931112_CI</v>
      </c>
      <c r="X144" s="99"/>
      <c r="Y144" s="118"/>
      <c r="Z144" s="104"/>
      <c r="AA144" s="101"/>
      <c r="AB144" s="6"/>
      <c r="AC144" s="103"/>
      <c r="AD144" s="142"/>
      <c r="AE144" s="75"/>
      <c r="AF144" s="13"/>
      <c r="AG144" s="13"/>
      <c r="AH144" s="13"/>
      <c r="AI144" s="13"/>
      <c r="AJ144" s="13"/>
      <c r="AK144" s="13"/>
      <c r="AL144" s="13"/>
      <c r="AM144" s="13"/>
      <c r="AN144" s="13"/>
      <c r="AO144" s="13"/>
      <c r="AP144" s="13"/>
      <c r="AQ144" s="13"/>
      <c r="AR144" s="13"/>
      <c r="AS144" s="155"/>
      <c r="AT144" s="128"/>
      <c r="AU144" s="154"/>
      <c r="AV144" s="141"/>
      <c r="AW144" s="150"/>
      <c r="AY144" s="159" t="str">
        <f t="shared" ref="AY144:AY146" si="58">IF(Z144&lt;-10,"! solde négatif !","OK")</f>
        <v>OK</v>
      </c>
      <c r="AZ144" s="400" t="str">
        <f t="shared" si="3"/>
        <v>OK</v>
      </c>
      <c r="BA144" s="442"/>
    </row>
    <row r="145" spans="3:53" s="172" customFormat="1" ht="20.100000000000001" customHeight="1" x14ac:dyDescent="0.25">
      <c r="C145" s="46">
        <v>0</v>
      </c>
      <c r="D145" s="46">
        <v>0</v>
      </c>
      <c r="E145" s="46"/>
      <c r="F145" s="46"/>
      <c r="G145" s="46"/>
      <c r="H145" s="46"/>
      <c r="I145" s="46"/>
      <c r="J145" s="46"/>
      <c r="K145" s="46"/>
      <c r="L145" s="46"/>
      <c r="M145" s="46"/>
      <c r="N145" s="46"/>
      <c r="O145" s="24"/>
      <c r="P145" s="813"/>
      <c r="Q145" s="294">
        <f>T132</f>
        <v>931112</v>
      </c>
      <c r="R145" s="1352"/>
      <c r="S145" s="1349"/>
      <c r="T145" s="1347"/>
      <c r="U145" s="195" t="s">
        <v>2294</v>
      </c>
      <c r="V145" s="197" t="s">
        <v>1791</v>
      </c>
      <c r="W145" s="145"/>
      <c r="X145" s="99"/>
      <c r="Y145" s="118"/>
      <c r="Z145" s="104"/>
      <c r="AA145" s="101"/>
      <c r="AB145" s="6"/>
      <c r="AC145" s="103"/>
      <c r="AD145" s="128"/>
      <c r="AE145" s="427"/>
      <c r="AF145" s="76"/>
      <c r="AG145" s="76"/>
      <c r="AH145" s="76"/>
      <c r="AI145" s="76"/>
      <c r="AJ145" s="76"/>
      <c r="AK145" s="76"/>
      <c r="AL145" s="76"/>
      <c r="AM145" s="76"/>
      <c r="AN145" s="76"/>
      <c r="AO145" s="76"/>
      <c r="AP145" s="76"/>
      <c r="AQ145" s="76"/>
      <c r="AR145" s="76"/>
      <c r="AS145" s="437"/>
      <c r="AT145" s="128"/>
      <c r="AU145" s="154"/>
      <c r="AV145" s="141"/>
      <c r="AW145" s="141"/>
      <c r="AY145" s="159" t="str">
        <f t="shared" si="58"/>
        <v>OK</v>
      </c>
      <c r="AZ145" s="400" t="str">
        <f t="shared" si="3"/>
        <v>OK</v>
      </c>
      <c r="BA145" s="442"/>
    </row>
    <row r="146" spans="3:53" s="172" customFormat="1" ht="20.100000000000001" customHeight="1" thickBot="1" x14ac:dyDescent="0.3">
      <c r="C146" s="46"/>
      <c r="D146" s="46"/>
      <c r="E146" s="46"/>
      <c r="F146" s="46"/>
      <c r="G146" s="46"/>
      <c r="H146" s="46"/>
      <c r="I146" s="46"/>
      <c r="J146" s="46"/>
      <c r="K146" s="46"/>
      <c r="L146" s="46"/>
      <c r="M146" s="46"/>
      <c r="N146" s="46"/>
      <c r="O146" s="24"/>
      <c r="P146" s="813"/>
      <c r="Q146" s="294">
        <f>T132</f>
        <v>931112</v>
      </c>
      <c r="R146" s="1352"/>
      <c r="S146" s="1350"/>
      <c r="T146" s="1354"/>
      <c r="U146" s="198" t="s">
        <v>1163</v>
      </c>
      <c r="V146" s="200" t="s">
        <v>2311</v>
      </c>
      <c r="W146" s="203"/>
      <c r="X146" s="111"/>
      <c r="Y146" s="113"/>
      <c r="Z146" s="116"/>
      <c r="AA146" s="111" t="e">
        <f>SUM(AA132:AA143)</f>
        <v>#REF!</v>
      </c>
      <c r="AB146" s="113">
        <f t="shared" ref="AB146:AB160" si="59">SUM(AD146:AX146)</f>
        <v>0</v>
      </c>
      <c r="AC146" s="116" t="e">
        <f t="shared" ref="AC146:AC152" si="60">AA146-AB146</f>
        <v>#REF!</v>
      </c>
      <c r="AD146" s="112">
        <f t="shared" ref="AD146:AW146" si="61">SUM(AD132:AD144)</f>
        <v>0</v>
      </c>
      <c r="AE146" s="112">
        <f t="shared" si="61"/>
        <v>0</v>
      </c>
      <c r="AF146" s="17">
        <f t="shared" si="61"/>
        <v>0</v>
      </c>
      <c r="AG146" s="17">
        <f t="shared" si="61"/>
        <v>0</v>
      </c>
      <c r="AH146" s="17">
        <f t="shared" si="61"/>
        <v>0</v>
      </c>
      <c r="AI146" s="17">
        <f t="shared" si="61"/>
        <v>0</v>
      </c>
      <c r="AJ146" s="17">
        <f t="shared" si="61"/>
        <v>0</v>
      </c>
      <c r="AK146" s="17">
        <f t="shared" si="61"/>
        <v>0</v>
      </c>
      <c r="AL146" s="17">
        <f t="shared" si="61"/>
        <v>0</v>
      </c>
      <c r="AM146" s="17">
        <f t="shared" si="61"/>
        <v>0</v>
      </c>
      <c r="AN146" s="17">
        <f t="shared" si="61"/>
        <v>0</v>
      </c>
      <c r="AO146" s="17">
        <f t="shared" si="61"/>
        <v>0</v>
      </c>
      <c r="AP146" s="17">
        <f t="shared" si="61"/>
        <v>0</v>
      </c>
      <c r="AQ146" s="17">
        <f t="shared" si="61"/>
        <v>0</v>
      </c>
      <c r="AR146" s="17">
        <f t="shared" si="61"/>
        <v>0</v>
      </c>
      <c r="AS146" s="207">
        <f t="shared" si="61"/>
        <v>0</v>
      </c>
      <c r="AT146" s="219">
        <f t="shared" si="61"/>
        <v>0</v>
      </c>
      <c r="AU146" s="216">
        <f t="shared" si="61"/>
        <v>0</v>
      </c>
      <c r="AV146" s="114">
        <f t="shared" si="61"/>
        <v>0</v>
      </c>
      <c r="AW146" s="114">
        <f t="shared" si="61"/>
        <v>0</v>
      </c>
      <c r="AY146" s="159" t="str">
        <f t="shared" si="58"/>
        <v>OK</v>
      </c>
      <c r="AZ146" s="400" t="e">
        <f t="shared" si="3"/>
        <v>#REF!</v>
      </c>
      <c r="BA146" s="442"/>
    </row>
    <row r="147" spans="3:53" s="172" customFormat="1" ht="20.100000000000001" customHeight="1" x14ac:dyDescent="0.25">
      <c r="C147" s="46">
        <v>0</v>
      </c>
      <c r="D147" s="46"/>
      <c r="E147" s="46"/>
      <c r="F147" s="46"/>
      <c r="G147" s="46"/>
      <c r="H147" s="46"/>
      <c r="I147" s="46"/>
      <c r="J147" s="46"/>
      <c r="K147" s="46"/>
      <c r="L147" s="46"/>
      <c r="M147" s="46"/>
      <c r="N147" s="46"/>
      <c r="O147" s="24"/>
      <c r="P147" s="813"/>
      <c r="Q147" s="294">
        <f>T147</f>
        <v>931113</v>
      </c>
      <c r="R147" s="1352"/>
      <c r="S147" s="1348" t="s">
        <v>651</v>
      </c>
      <c r="T147" s="1346">
        <v>931113</v>
      </c>
      <c r="U147" s="209" t="s">
        <v>878</v>
      </c>
      <c r="V147" s="225" t="s">
        <v>351</v>
      </c>
      <c r="W147" s="226" t="str">
        <f>$Q147&amp;"_"&amp;$U147</f>
        <v>931113_PS</v>
      </c>
      <c r="X147" s="211"/>
      <c r="Y147" s="118"/>
      <c r="Z147" s="199"/>
      <c r="AA147" s="212" t="e">
        <f>+INDEX(#REF!,MATCH(CONCATENATE("NET_"&amp;'5-C_Ind'!U147&amp;"_REMU"),#REF!,0),(MATCH('5-C_Ind'!Q147,#REF!,0)))+INDEX(#REF!,MATCH(CONCATENATE("NET_"&amp;'5-C_Ind'!U147&amp;"_EXT"),#REF!,0),(MATCH('5-C_Ind'!Q147,#REF!,0)))</f>
        <v>#REF!</v>
      </c>
      <c r="AB147" s="186">
        <f t="shared" si="59"/>
        <v>0</v>
      </c>
      <c r="AC147" s="210" t="e">
        <f t="shared" si="60"/>
        <v>#REF!</v>
      </c>
      <c r="AD147" s="237"/>
      <c r="AE147" s="173"/>
      <c r="AF147" s="18"/>
      <c r="AG147" s="18"/>
      <c r="AH147" s="18"/>
      <c r="AI147" s="18"/>
      <c r="AJ147" s="18"/>
      <c r="AK147" s="18"/>
      <c r="AL147" s="18"/>
      <c r="AM147" s="18"/>
      <c r="AN147" s="18"/>
      <c r="AO147" s="18"/>
      <c r="AP147" s="18"/>
      <c r="AQ147" s="18"/>
      <c r="AR147" s="18"/>
      <c r="AS147" s="208"/>
      <c r="AT147" s="202"/>
      <c r="AU147" s="201"/>
      <c r="AV147" s="205"/>
      <c r="AW147" s="204"/>
      <c r="AY147" s="158"/>
      <c r="AZ147" s="400" t="e">
        <f t="shared" si="3"/>
        <v>#REF!</v>
      </c>
      <c r="BA147" s="442"/>
    </row>
    <row r="148" spans="3:53" s="172" customFormat="1" ht="20.100000000000001" customHeight="1" x14ac:dyDescent="0.25">
      <c r="C148" s="46">
        <v>0</v>
      </c>
      <c r="D148" s="46"/>
      <c r="E148" s="46"/>
      <c r="F148" s="46"/>
      <c r="G148" s="46"/>
      <c r="H148" s="46"/>
      <c r="I148" s="46"/>
      <c r="J148" s="46"/>
      <c r="K148" s="46"/>
      <c r="L148" s="46"/>
      <c r="M148" s="46"/>
      <c r="N148" s="46"/>
      <c r="O148" s="24"/>
      <c r="P148" s="813"/>
      <c r="Q148" s="294">
        <f>T147</f>
        <v>931113</v>
      </c>
      <c r="R148" s="1352"/>
      <c r="S148" s="1349"/>
      <c r="T148" s="1347"/>
      <c r="U148" s="195" t="s">
        <v>818</v>
      </c>
      <c r="V148" s="228" t="s">
        <v>643</v>
      </c>
      <c r="W148" s="220" t="str">
        <f>$Q148&amp;"_"&amp;$U148</f>
        <v>931113_SF</v>
      </c>
      <c r="X148" s="101"/>
      <c r="Y148" s="118"/>
      <c r="Z148" s="103"/>
      <c r="AA148" s="99" t="e">
        <f>+INDEX(#REF!,MATCH(CONCATENATE("NET_"&amp;'5-C_Ind'!U148&amp;"_REMU"),#REF!,0),(MATCH('5-C_Ind'!Q148,#REF!,0)))+INDEX(#REF!,MATCH(CONCATENATE("NET_"&amp;'5-C_Ind'!U148&amp;"_EXT"),#REF!,0),(MATCH('5-C_Ind'!Q148,#REF!,0)))</f>
        <v>#REF!</v>
      </c>
      <c r="AB148" s="229">
        <f t="shared" si="59"/>
        <v>0</v>
      </c>
      <c r="AC148" s="165" t="e">
        <f t="shared" si="60"/>
        <v>#REF!</v>
      </c>
      <c r="AD148" s="248"/>
      <c r="AE148" s="187"/>
      <c r="AF148" s="19"/>
      <c r="AG148" s="19"/>
      <c r="AH148" s="19"/>
      <c r="AI148" s="19"/>
      <c r="AJ148" s="19"/>
      <c r="AK148" s="19"/>
      <c r="AL148" s="19"/>
      <c r="AM148" s="19"/>
      <c r="AN148" s="19"/>
      <c r="AO148" s="19"/>
      <c r="AP148" s="19"/>
      <c r="AQ148" s="19"/>
      <c r="AR148" s="19"/>
      <c r="AS148" s="231"/>
      <c r="AT148" s="224"/>
      <c r="AU148" s="227"/>
      <c r="AV148" s="223"/>
      <c r="AW148" s="222"/>
      <c r="AY148" s="158"/>
      <c r="AZ148" s="400" t="e">
        <f t="shared" si="3"/>
        <v>#REF!</v>
      </c>
      <c r="BA148" s="442"/>
    </row>
    <row r="149" spans="3:53" s="172" customFormat="1" ht="20.100000000000001" customHeight="1" x14ac:dyDescent="0.25">
      <c r="C149" s="46">
        <v>0</v>
      </c>
      <c r="D149" s="46"/>
      <c r="E149" s="46"/>
      <c r="F149" s="46"/>
      <c r="G149" s="46"/>
      <c r="H149" s="46"/>
      <c r="I149" s="46"/>
      <c r="J149" s="46"/>
      <c r="K149" s="46"/>
      <c r="L149" s="46"/>
      <c r="M149" s="46"/>
      <c r="N149" s="46"/>
      <c r="O149" s="24"/>
      <c r="P149" s="813"/>
      <c r="Q149" s="294">
        <f>T147</f>
        <v>931113</v>
      </c>
      <c r="R149" s="1352"/>
      <c r="S149" s="1349"/>
      <c r="T149" s="1347"/>
      <c r="U149" s="195" t="s">
        <v>1813</v>
      </c>
      <c r="V149" s="221" t="s">
        <v>884</v>
      </c>
      <c r="W149" s="230" t="str">
        <f>$Q149&amp;"_"&amp;$U149</f>
        <v>931113_PA</v>
      </c>
      <c r="X149" s="101"/>
      <c r="Y149" s="118"/>
      <c r="Z149" s="103"/>
      <c r="AA149" s="99" t="e">
        <f>+INDEX(#REF!,MATCH(CONCATENATE("NET_"&amp;'5-C_Ind'!U149&amp;"_REMU"),#REF!,0),(MATCH('5-C_Ind'!Q149,#REF!,0)))+INDEX(#REF!,MATCH(CONCATENATE("NET_"&amp;'5-C_Ind'!U149&amp;"_EXT"),#REF!,0),(MATCH('5-C_Ind'!Q149,#REF!,0)))</f>
        <v>#REF!</v>
      </c>
      <c r="AB149" s="118">
        <f t="shared" si="59"/>
        <v>0</v>
      </c>
      <c r="AC149" s="104" t="e">
        <f t="shared" si="60"/>
        <v>#REF!</v>
      </c>
      <c r="AD149" s="142"/>
      <c r="AE149" s="75"/>
      <c r="AF149" s="13"/>
      <c r="AG149" s="13"/>
      <c r="AH149" s="13"/>
      <c r="AI149" s="13"/>
      <c r="AJ149" s="13"/>
      <c r="AK149" s="13"/>
      <c r="AL149" s="13"/>
      <c r="AM149" s="13"/>
      <c r="AN149" s="13"/>
      <c r="AO149" s="13"/>
      <c r="AP149" s="13"/>
      <c r="AQ149" s="13"/>
      <c r="AR149" s="13"/>
      <c r="AS149" s="155"/>
      <c r="AT149" s="128"/>
      <c r="AU149" s="154"/>
      <c r="AV149" s="141"/>
      <c r="AW149" s="150"/>
      <c r="AY149" s="158"/>
      <c r="AZ149" s="400" t="e">
        <f t="shared" si="3"/>
        <v>#REF!</v>
      </c>
      <c r="BA149" s="442"/>
    </row>
    <row r="150" spans="3:53" s="172" customFormat="1" ht="20.100000000000001" customHeight="1" x14ac:dyDescent="0.25">
      <c r="C150" s="46">
        <v>0</v>
      </c>
      <c r="D150" s="46"/>
      <c r="E150" s="46"/>
      <c r="F150" s="46"/>
      <c r="G150" s="46"/>
      <c r="H150" s="46"/>
      <c r="I150" s="46"/>
      <c r="J150" s="46"/>
      <c r="K150" s="46"/>
      <c r="L150" s="46"/>
      <c r="M150" s="46"/>
      <c r="N150" s="46"/>
      <c r="O150" s="24"/>
      <c r="P150" s="813"/>
      <c r="Q150" s="294">
        <f>T147</f>
        <v>931113</v>
      </c>
      <c r="R150" s="1352"/>
      <c r="S150" s="1349"/>
      <c r="T150" s="1347"/>
      <c r="U150" s="195" t="s">
        <v>2003</v>
      </c>
      <c r="V150" s="221" t="s">
        <v>1335</v>
      </c>
      <c r="W150" s="230" t="str">
        <f>$Q150&amp;"_"&amp;$U150</f>
        <v>931113_PM</v>
      </c>
      <c r="X150" s="101"/>
      <c r="Y150" s="118"/>
      <c r="Z150" s="103"/>
      <c r="AA150" s="99" t="e">
        <f>+INDEX(#REF!,MATCH(CONCATENATE("NET_"&amp;'5-C_Ind'!U150&amp;"_REMU"),#REF!,0),(MATCH('5-C_Ind'!Q150,#REF!,0)))+INDEX(#REF!,MATCH(CONCATENATE("NET_"&amp;'5-C_Ind'!U150&amp;"_EXT"),#REF!,0),(MATCH('5-C_Ind'!Q150,#REF!,0)))+INDEX(#REF!,MATCH(CONCATENATE("NET_"&amp;"PI_REMU"),#REF!,0),(MATCH('5-C_Ind'!Q150,#REF!,0)))</f>
        <v>#REF!</v>
      </c>
      <c r="AB150" s="118">
        <f t="shared" si="59"/>
        <v>0</v>
      </c>
      <c r="AC150" s="104" t="e">
        <f t="shared" si="60"/>
        <v>#REF!</v>
      </c>
      <c r="AD150" s="142"/>
      <c r="AE150" s="75"/>
      <c r="AF150" s="13"/>
      <c r="AG150" s="13"/>
      <c r="AH150" s="13"/>
      <c r="AI150" s="13"/>
      <c r="AJ150" s="13"/>
      <c r="AK150" s="13"/>
      <c r="AL150" s="13"/>
      <c r="AM150" s="13"/>
      <c r="AN150" s="13"/>
      <c r="AO150" s="13"/>
      <c r="AP150" s="13"/>
      <c r="AQ150" s="13"/>
      <c r="AR150" s="13"/>
      <c r="AS150" s="155"/>
      <c r="AT150" s="128"/>
      <c r="AU150" s="154"/>
      <c r="AV150" s="141"/>
      <c r="AW150" s="150"/>
      <c r="AY150" s="158"/>
      <c r="AZ150" s="400" t="e">
        <f t="shared" si="3"/>
        <v>#REF!</v>
      </c>
      <c r="BA150" s="442"/>
    </row>
    <row r="151" spans="3:53" s="172" customFormat="1" ht="20.100000000000001" customHeight="1" x14ac:dyDescent="0.25">
      <c r="C151" s="46">
        <v>0</v>
      </c>
      <c r="D151" s="46"/>
      <c r="E151" s="46"/>
      <c r="F151" s="46"/>
      <c r="G151" s="46"/>
      <c r="H151" s="46"/>
      <c r="I151" s="46"/>
      <c r="J151" s="46"/>
      <c r="K151" s="46"/>
      <c r="L151" s="46"/>
      <c r="M151" s="46"/>
      <c r="N151" s="46"/>
      <c r="O151" s="24"/>
      <c r="P151" s="813"/>
      <c r="Q151" s="294">
        <f>T147</f>
        <v>931113</v>
      </c>
      <c r="R151" s="1352"/>
      <c r="S151" s="1349"/>
      <c r="T151" s="1347"/>
      <c r="U151" s="195" t="s">
        <v>1351</v>
      </c>
      <c r="V151" s="197" t="s">
        <v>328</v>
      </c>
      <c r="W151" s="145" t="str">
        <f>$Q151&amp;"_"&amp;$U151</f>
        <v>931113_PDS</v>
      </c>
      <c r="X151" s="101"/>
      <c r="Y151" s="118"/>
      <c r="Z151" s="103"/>
      <c r="AA151" s="99" t="e">
        <f>+INDEX(#REF!,MATCH(CONCATENATE("NET_"&amp;'5-C_Ind'!U151),#REF!,0),(MATCH('5-C_Ind'!Q151,#REF!,0)))</f>
        <v>#REF!</v>
      </c>
      <c r="AB151" s="118">
        <f t="shared" si="59"/>
        <v>0</v>
      </c>
      <c r="AC151" s="104" t="e">
        <f t="shared" si="60"/>
        <v>#REF!</v>
      </c>
      <c r="AD151" s="142"/>
      <c r="AE151" s="75"/>
      <c r="AF151" s="13"/>
      <c r="AG151" s="13"/>
      <c r="AH151" s="13"/>
      <c r="AI151" s="13"/>
      <c r="AJ151" s="13"/>
      <c r="AK151" s="13"/>
      <c r="AL151" s="13"/>
      <c r="AM151" s="13"/>
      <c r="AN151" s="13"/>
      <c r="AO151" s="13"/>
      <c r="AP151" s="13"/>
      <c r="AQ151" s="13"/>
      <c r="AR151" s="13"/>
      <c r="AS151" s="155"/>
      <c r="AT151" s="128"/>
      <c r="AU151" s="154"/>
      <c r="AV151" s="141"/>
      <c r="AW151" s="150"/>
      <c r="AY151" s="158"/>
      <c r="AZ151" s="400" t="e">
        <f t="shared" si="3"/>
        <v>#REF!</v>
      </c>
      <c r="BA151" s="442"/>
    </row>
    <row r="152" spans="3:53" s="172" customFormat="1" ht="20.100000000000001" customHeight="1" x14ac:dyDescent="0.25">
      <c r="C152" s="46">
        <v>0</v>
      </c>
      <c r="D152" s="46"/>
      <c r="E152" s="46">
        <v>0</v>
      </c>
      <c r="F152" s="46"/>
      <c r="G152" s="46"/>
      <c r="H152" s="46"/>
      <c r="I152" s="46"/>
      <c r="J152" s="46"/>
      <c r="K152" s="46"/>
      <c r="L152" s="46"/>
      <c r="M152" s="46">
        <v>0</v>
      </c>
      <c r="N152" s="46"/>
      <c r="O152" s="24"/>
      <c r="P152" s="813"/>
      <c r="Q152" s="294">
        <f>T147</f>
        <v>931113</v>
      </c>
      <c r="R152" s="1352"/>
      <c r="S152" s="1349"/>
      <c r="T152" s="1347"/>
      <c r="U152" s="195" t="s">
        <v>679</v>
      </c>
      <c r="V152" s="197" t="s">
        <v>22</v>
      </c>
      <c r="W152" s="145" t="str">
        <f>$Q152&amp;"_"&amp;$U152</f>
        <v>931113_PARTICIP</v>
      </c>
      <c r="X152" s="101"/>
      <c r="Y152" s="118"/>
      <c r="Z152" s="103"/>
      <c r="AA152" s="99" t="e">
        <f>+INDEX(#REF!,MATCH(CONCATENATE("NET_"&amp;'5-C_Ind'!U152),#REF!,0),(MATCH('5-C_Ind'!Q152,#REF!,0)))</f>
        <v>#REF!</v>
      </c>
      <c r="AB152" s="118">
        <f t="shared" si="59"/>
        <v>0</v>
      </c>
      <c r="AC152" s="104" t="e">
        <f t="shared" si="60"/>
        <v>#REF!</v>
      </c>
      <c r="AD152" s="142"/>
      <c r="AE152" s="75"/>
      <c r="AF152" s="13"/>
      <c r="AG152" s="13"/>
      <c r="AH152" s="13"/>
      <c r="AI152" s="13"/>
      <c r="AJ152" s="13"/>
      <c r="AK152" s="13"/>
      <c r="AL152" s="13"/>
      <c r="AM152" s="13"/>
      <c r="AN152" s="13"/>
      <c r="AO152" s="13"/>
      <c r="AP152" s="13"/>
      <c r="AQ152" s="13"/>
      <c r="AR152" s="13"/>
      <c r="AS152" s="155"/>
      <c r="AT152" s="128"/>
      <c r="AU152" s="154"/>
      <c r="AV152" s="141"/>
      <c r="AW152" s="150"/>
      <c r="AY152" s="158"/>
      <c r="AZ152" s="400" t="e">
        <f t="shared" si="3"/>
        <v>#REF!</v>
      </c>
      <c r="BA152" s="442"/>
    </row>
    <row r="153" spans="3:53" s="172" customFormat="1" ht="20.100000000000001" customHeight="1" x14ac:dyDescent="0.25">
      <c r="C153" s="46"/>
      <c r="D153" s="46"/>
      <c r="E153" s="46"/>
      <c r="F153" s="46"/>
      <c r="G153" s="46"/>
      <c r="H153" s="46"/>
      <c r="I153" s="46"/>
      <c r="J153" s="46"/>
      <c r="K153" s="46"/>
      <c r="L153" s="46"/>
      <c r="M153" s="46"/>
      <c r="N153" s="46"/>
      <c r="O153" s="24"/>
      <c r="P153" s="813"/>
      <c r="Q153" s="294">
        <f>T147</f>
        <v>931113</v>
      </c>
      <c r="R153" s="1352"/>
      <c r="S153" s="1349"/>
      <c r="T153" s="1347"/>
      <c r="U153" s="195">
        <v>617</v>
      </c>
      <c r="V153" s="197" t="s">
        <v>2331</v>
      </c>
      <c r="W153" s="145" t="str">
        <f>$Q153&amp;"_"&amp;$U153</f>
        <v>931113_617</v>
      </c>
      <c r="X153" s="99"/>
      <c r="Y153" s="118"/>
      <c r="Z153" s="104"/>
      <c r="AA153" s="417"/>
      <c r="AB153" s="118">
        <f t="shared" si="59"/>
        <v>0</v>
      </c>
      <c r="AC153" s="416"/>
      <c r="AD153" s="75"/>
      <c r="AE153" s="75"/>
      <c r="AF153" s="75"/>
      <c r="AG153" s="75"/>
      <c r="AH153" s="75"/>
      <c r="AI153" s="75"/>
      <c r="AJ153" s="75"/>
      <c r="AK153" s="75"/>
      <c r="AL153" s="75"/>
      <c r="AM153" s="75"/>
      <c r="AN153" s="75"/>
      <c r="AO153" s="75"/>
      <c r="AP153" s="75"/>
      <c r="AQ153" s="75"/>
      <c r="AR153" s="75"/>
      <c r="AS153" s="75"/>
      <c r="AT153" s="142"/>
      <c r="AU153" s="409"/>
      <c r="AV153" s="141"/>
      <c r="AW153" s="141"/>
      <c r="AY153" s="159" t="str">
        <f t="shared" ref="AY153:AY160" si="62">IF(Z153&lt;-10,"! solde négatif !","OK")</f>
        <v>OK</v>
      </c>
      <c r="AZ153" s="400" t="str">
        <f t="shared" si="3"/>
        <v>OK</v>
      </c>
      <c r="BA153" s="442"/>
    </row>
    <row r="154" spans="3:53" s="172" customFormat="1" ht="20.100000000000001" customHeight="1" x14ac:dyDescent="0.25">
      <c r="C154" s="46"/>
      <c r="D154" s="46"/>
      <c r="E154" s="46"/>
      <c r="F154" s="46"/>
      <c r="G154" s="46"/>
      <c r="H154" s="46"/>
      <c r="I154" s="46"/>
      <c r="J154" s="46"/>
      <c r="K154" s="46"/>
      <c r="L154" s="46"/>
      <c r="M154" s="46"/>
      <c r="N154" s="46"/>
      <c r="O154" s="24"/>
      <c r="P154" s="813"/>
      <c r="Q154" s="294">
        <f>T147</f>
        <v>931113</v>
      </c>
      <c r="R154" s="1352"/>
      <c r="S154" s="1349"/>
      <c r="T154" s="1347"/>
      <c r="U154" s="195">
        <v>623</v>
      </c>
      <c r="V154" s="197" t="s">
        <v>2505</v>
      </c>
      <c r="W154" s="145" t="str">
        <f>$Q154&amp;"_"&amp;$U154</f>
        <v>931113_623</v>
      </c>
      <c r="X154" s="99"/>
      <c r="Y154" s="118"/>
      <c r="Z154" s="104"/>
      <c r="AA154" s="444"/>
      <c r="AB154" s="118">
        <f t="shared" si="59"/>
        <v>0</v>
      </c>
      <c r="AC154" s="423"/>
      <c r="AD154" s="75"/>
      <c r="AE154" s="75"/>
      <c r="AF154" s="75"/>
      <c r="AG154" s="75"/>
      <c r="AH154" s="75"/>
      <c r="AI154" s="75"/>
      <c r="AJ154" s="75"/>
      <c r="AK154" s="75"/>
      <c r="AL154" s="75"/>
      <c r="AM154" s="75"/>
      <c r="AN154" s="75"/>
      <c r="AO154" s="75"/>
      <c r="AP154" s="75"/>
      <c r="AQ154" s="75"/>
      <c r="AR154" s="75"/>
      <c r="AS154" s="75"/>
      <c r="AT154" s="128"/>
      <c r="AU154" s="409"/>
      <c r="AV154" s="141"/>
      <c r="AW154" s="141"/>
      <c r="AY154" s="159" t="str">
        <f t="shared" si="62"/>
        <v>OK</v>
      </c>
      <c r="AZ154" s="400" t="str">
        <f t="shared" si="3"/>
        <v>OK</v>
      </c>
      <c r="BA154" s="442"/>
    </row>
    <row r="155" spans="3:53" s="172" customFormat="1" ht="20.100000000000001" customHeight="1" x14ac:dyDescent="0.25">
      <c r="C155" s="46"/>
      <c r="D155" s="46"/>
      <c r="E155" s="46"/>
      <c r="F155" s="46"/>
      <c r="G155" s="46"/>
      <c r="H155" s="46"/>
      <c r="I155" s="46"/>
      <c r="J155" s="46"/>
      <c r="K155" s="46"/>
      <c r="L155" s="46"/>
      <c r="M155" s="46"/>
      <c r="N155" s="46"/>
      <c r="O155" s="24"/>
      <c r="P155" s="813"/>
      <c r="Q155" s="294">
        <f>T147</f>
        <v>931113</v>
      </c>
      <c r="R155" s="1352"/>
      <c r="S155" s="1349"/>
      <c r="T155" s="1347"/>
      <c r="U155" s="195" t="s">
        <v>2181</v>
      </c>
      <c r="V155" s="197" t="s">
        <v>1037</v>
      </c>
      <c r="W155" s="145" t="str">
        <f>$Q155&amp;"_"&amp;$U155</f>
        <v>931113_6255+6256+6257</v>
      </c>
      <c r="X155" s="99"/>
      <c r="Y155" s="118"/>
      <c r="Z155" s="104"/>
      <c r="AA155" s="444"/>
      <c r="AB155" s="118">
        <f t="shared" si="59"/>
        <v>0</v>
      </c>
      <c r="AC155" s="423"/>
      <c r="AD155" s="75"/>
      <c r="AE155" s="75"/>
      <c r="AF155" s="75"/>
      <c r="AG155" s="75"/>
      <c r="AH155" s="75"/>
      <c r="AI155" s="75"/>
      <c r="AJ155" s="75"/>
      <c r="AK155" s="75"/>
      <c r="AL155" s="75"/>
      <c r="AM155" s="75"/>
      <c r="AN155" s="75"/>
      <c r="AO155" s="75"/>
      <c r="AP155" s="75"/>
      <c r="AQ155" s="75"/>
      <c r="AR155" s="75"/>
      <c r="AS155" s="75"/>
      <c r="AT155" s="142"/>
      <c r="AU155" s="409"/>
      <c r="AV155" s="141"/>
      <c r="AW155" s="141"/>
      <c r="AY155" s="159" t="str">
        <f t="shared" si="62"/>
        <v>OK</v>
      </c>
      <c r="AZ155" s="400" t="str">
        <f t="shared" si="3"/>
        <v>OK</v>
      </c>
      <c r="BA155" s="442"/>
    </row>
    <row r="156" spans="3:53" s="172" customFormat="1" ht="20.100000000000001" customHeight="1" x14ac:dyDescent="0.25">
      <c r="C156" s="46"/>
      <c r="D156" s="46"/>
      <c r="E156" s="46"/>
      <c r="F156" s="46"/>
      <c r="G156" s="46"/>
      <c r="H156" s="46"/>
      <c r="I156" s="46"/>
      <c r="J156" s="46"/>
      <c r="K156" s="46"/>
      <c r="L156" s="46"/>
      <c r="M156" s="46"/>
      <c r="N156" s="46"/>
      <c r="O156" s="24"/>
      <c r="P156" s="813"/>
      <c r="Q156" s="294">
        <f>T147</f>
        <v>931113</v>
      </c>
      <c r="R156" s="1352"/>
      <c r="S156" s="1349"/>
      <c r="T156" s="1347"/>
      <c r="U156" s="195">
        <v>6288</v>
      </c>
      <c r="V156" s="197" t="s">
        <v>1341</v>
      </c>
      <c r="W156" s="145" t="str">
        <f>$Q156&amp;"_"&amp;$U156</f>
        <v>931113_6288</v>
      </c>
      <c r="X156" s="99"/>
      <c r="Y156" s="118"/>
      <c r="Z156" s="104"/>
      <c r="AA156" s="444"/>
      <c r="AB156" s="118">
        <f t="shared" si="59"/>
        <v>0</v>
      </c>
      <c r="AC156" s="423"/>
      <c r="AD156" s="75"/>
      <c r="AE156" s="75"/>
      <c r="AF156" s="75"/>
      <c r="AG156" s="75"/>
      <c r="AH156" s="75"/>
      <c r="AI156" s="75"/>
      <c r="AJ156" s="75"/>
      <c r="AK156" s="75"/>
      <c r="AL156" s="75"/>
      <c r="AM156" s="75"/>
      <c r="AN156" s="75"/>
      <c r="AO156" s="75"/>
      <c r="AP156" s="75"/>
      <c r="AQ156" s="75"/>
      <c r="AR156" s="75"/>
      <c r="AS156" s="75"/>
      <c r="AT156" s="142"/>
      <c r="AU156" s="409"/>
      <c r="AV156" s="141"/>
      <c r="AW156" s="141"/>
      <c r="AY156" s="159" t="str">
        <f t="shared" si="62"/>
        <v>OK</v>
      </c>
      <c r="AZ156" s="400" t="str">
        <f t="shared" si="3"/>
        <v>OK</v>
      </c>
      <c r="BA156" s="442"/>
    </row>
    <row r="157" spans="3:53" s="172" customFormat="1" ht="20.100000000000001" customHeight="1" x14ac:dyDescent="0.25">
      <c r="C157" s="46"/>
      <c r="D157" s="46"/>
      <c r="E157" s="46"/>
      <c r="F157" s="46"/>
      <c r="G157" s="46"/>
      <c r="H157" s="46"/>
      <c r="I157" s="46"/>
      <c r="J157" s="46"/>
      <c r="K157" s="46"/>
      <c r="L157" s="46"/>
      <c r="M157" s="46"/>
      <c r="N157" s="46"/>
      <c r="O157" s="24"/>
      <c r="P157" s="813"/>
      <c r="Q157" s="294">
        <f>T147</f>
        <v>931113</v>
      </c>
      <c r="R157" s="1352"/>
      <c r="S157" s="1349"/>
      <c r="T157" s="1347"/>
      <c r="U157" s="195">
        <v>658</v>
      </c>
      <c r="V157" s="197" t="s">
        <v>526</v>
      </c>
      <c r="W157" s="145" t="str">
        <f>$Q157&amp;"_"&amp;$U157</f>
        <v>931113_658</v>
      </c>
      <c r="X157" s="99"/>
      <c r="Y157" s="118"/>
      <c r="Z157" s="104"/>
      <c r="AA157" s="444"/>
      <c r="AB157" s="118">
        <f t="shared" si="59"/>
        <v>0</v>
      </c>
      <c r="AC157" s="423"/>
      <c r="AD157" s="75"/>
      <c r="AE157" s="75"/>
      <c r="AF157" s="75"/>
      <c r="AG157" s="75"/>
      <c r="AH157" s="75"/>
      <c r="AI157" s="75"/>
      <c r="AJ157" s="75"/>
      <c r="AK157" s="75"/>
      <c r="AL157" s="75"/>
      <c r="AM157" s="75"/>
      <c r="AN157" s="75"/>
      <c r="AO157" s="75"/>
      <c r="AP157" s="75"/>
      <c r="AQ157" s="75"/>
      <c r="AR157" s="75"/>
      <c r="AS157" s="75"/>
      <c r="AT157" s="142"/>
      <c r="AU157" s="409"/>
      <c r="AV157" s="141"/>
      <c r="AW157" s="141"/>
      <c r="AY157" s="159" t="str">
        <f t="shared" si="62"/>
        <v>OK</v>
      </c>
      <c r="AZ157" s="400" t="str">
        <f t="shared" si="3"/>
        <v>OK</v>
      </c>
      <c r="BA157" s="442"/>
    </row>
    <row r="158" spans="3:53" s="172" customFormat="1" ht="20.100000000000001" customHeight="1" x14ac:dyDescent="0.25">
      <c r="C158" s="46"/>
      <c r="D158" s="46"/>
      <c r="E158" s="46"/>
      <c r="F158" s="46"/>
      <c r="G158" s="46"/>
      <c r="H158" s="46"/>
      <c r="I158" s="46"/>
      <c r="J158" s="46"/>
      <c r="K158" s="46"/>
      <c r="L158" s="46"/>
      <c r="M158" s="46"/>
      <c r="N158" s="46"/>
      <c r="O158" s="24"/>
      <c r="P158" s="813"/>
      <c r="Q158" s="294">
        <f>T147</f>
        <v>931113</v>
      </c>
      <c r="R158" s="1352"/>
      <c r="S158" s="1349"/>
      <c r="T158" s="1347"/>
      <c r="U158" s="195" t="s">
        <v>1064</v>
      </c>
      <c r="V158" s="197" t="s">
        <v>1845</v>
      </c>
      <c r="W158" s="145" t="str">
        <f>$Q158&amp;"_"&amp;$U158</f>
        <v>931113_60264+603264</v>
      </c>
      <c r="X158" s="99"/>
      <c r="Y158" s="118"/>
      <c r="Z158" s="104"/>
      <c r="AA158" s="444"/>
      <c r="AB158" s="118">
        <f t="shared" si="59"/>
        <v>0</v>
      </c>
      <c r="AC158" s="423"/>
      <c r="AD158" s="75"/>
      <c r="AE158" s="75"/>
      <c r="AF158" s="75"/>
      <c r="AG158" s="75"/>
      <c r="AH158" s="75"/>
      <c r="AI158" s="75"/>
      <c r="AJ158" s="75"/>
      <c r="AK158" s="75"/>
      <c r="AL158" s="75"/>
      <c r="AM158" s="75"/>
      <c r="AN158" s="75"/>
      <c r="AO158" s="75"/>
      <c r="AP158" s="75"/>
      <c r="AQ158" s="75"/>
      <c r="AR158" s="75"/>
      <c r="AS158" s="75"/>
      <c r="AT158" s="128"/>
      <c r="AU158" s="154"/>
      <c r="AV158" s="150"/>
      <c r="AW158" s="141"/>
      <c r="AY158" s="159" t="str">
        <f t="shared" si="62"/>
        <v>OK</v>
      </c>
      <c r="AZ158" s="400" t="str">
        <f t="shared" si="3"/>
        <v>OK</v>
      </c>
      <c r="BA158" s="442"/>
    </row>
    <row r="159" spans="3:53" s="172" customFormat="1" ht="20.100000000000001" customHeight="1" x14ac:dyDescent="0.25">
      <c r="C159" s="46"/>
      <c r="D159" s="46"/>
      <c r="E159" s="46"/>
      <c r="F159" s="46"/>
      <c r="G159" s="46"/>
      <c r="H159" s="46"/>
      <c r="I159" s="46"/>
      <c r="J159" s="46"/>
      <c r="K159" s="46"/>
      <c r="L159" s="46"/>
      <c r="M159" s="46"/>
      <c r="N159" s="46"/>
      <c r="O159" s="24"/>
      <c r="P159" s="813"/>
      <c r="Q159" s="294">
        <f>T147</f>
        <v>931113</v>
      </c>
      <c r="R159" s="1352"/>
      <c r="S159" s="1349"/>
      <c r="T159" s="1347"/>
      <c r="U159" s="195">
        <v>60624</v>
      </c>
      <c r="V159" s="197" t="s">
        <v>2175</v>
      </c>
      <c r="W159" s="145" t="str">
        <f>$Q159&amp;"_"&amp;$U159</f>
        <v>931113_60624</v>
      </c>
      <c r="X159" s="99"/>
      <c r="Y159" s="118"/>
      <c r="Z159" s="104"/>
      <c r="AA159" s="444"/>
      <c r="AB159" s="118">
        <f t="shared" si="59"/>
        <v>0</v>
      </c>
      <c r="AC159" s="423"/>
      <c r="AD159" s="75"/>
      <c r="AE159" s="75"/>
      <c r="AF159" s="75"/>
      <c r="AG159" s="75"/>
      <c r="AH159" s="75"/>
      <c r="AI159" s="75"/>
      <c r="AJ159" s="75"/>
      <c r="AK159" s="75"/>
      <c r="AL159" s="75"/>
      <c r="AM159" s="75"/>
      <c r="AN159" s="75"/>
      <c r="AO159" s="75"/>
      <c r="AP159" s="75"/>
      <c r="AQ159" s="75"/>
      <c r="AR159" s="75"/>
      <c r="AS159" s="75"/>
      <c r="AT159" s="128"/>
      <c r="AU159" s="154"/>
      <c r="AV159" s="150"/>
      <c r="AW159" s="141"/>
      <c r="AY159" s="159" t="str">
        <f t="shared" si="62"/>
        <v>OK</v>
      </c>
      <c r="AZ159" s="400" t="str">
        <f t="shared" si="3"/>
        <v>OK</v>
      </c>
      <c r="BA159" s="442"/>
    </row>
    <row r="160" spans="3:53" s="172" customFormat="1" ht="20.100000000000001" customHeight="1" x14ac:dyDescent="0.25">
      <c r="C160" s="46">
        <v>0</v>
      </c>
      <c r="D160" s="46"/>
      <c r="E160" s="46"/>
      <c r="F160" s="46"/>
      <c r="G160" s="46"/>
      <c r="H160" s="46"/>
      <c r="I160" s="46"/>
      <c r="J160" s="46"/>
      <c r="K160" s="46"/>
      <c r="L160" s="46"/>
      <c r="M160" s="46"/>
      <c r="N160" s="46"/>
      <c r="O160" s="24"/>
      <c r="P160" s="813"/>
      <c r="Q160" s="294">
        <f>T147</f>
        <v>931113</v>
      </c>
      <c r="R160" s="1352"/>
      <c r="S160" s="1349"/>
      <c r="T160" s="1347"/>
      <c r="U160" s="195" t="s">
        <v>1044</v>
      </c>
      <c r="V160" s="197" t="s">
        <v>845</v>
      </c>
      <c r="W160" s="145" t="str">
        <f>$Q160&amp;"_"&amp;$U160</f>
        <v>931113_AUTRESDEP</v>
      </c>
      <c r="X160" s="101"/>
      <c r="Y160" s="118"/>
      <c r="Z160" s="103"/>
      <c r="AA160" s="419" t="e">
        <f>+INDEX(#REF!,MATCH(CONCATENATE("NET_"&amp;'5-C_Ind'!U160),#REF!,0),(MATCH('5-C_Ind'!Q160,#REF!,0)))</f>
        <v>#REF!</v>
      </c>
      <c r="AB160" s="118">
        <f t="shared" si="59"/>
        <v>0</v>
      </c>
      <c r="AC160" s="165" t="e">
        <f>AA160-SUM(AB153:AB160)</f>
        <v>#REF!</v>
      </c>
      <c r="AD160" s="142"/>
      <c r="AE160" s="75"/>
      <c r="AF160" s="13"/>
      <c r="AG160" s="13"/>
      <c r="AH160" s="13"/>
      <c r="AI160" s="13"/>
      <c r="AJ160" s="13"/>
      <c r="AK160" s="13"/>
      <c r="AL160" s="13"/>
      <c r="AM160" s="13"/>
      <c r="AN160" s="13"/>
      <c r="AO160" s="13"/>
      <c r="AP160" s="13"/>
      <c r="AQ160" s="13"/>
      <c r="AR160" s="13"/>
      <c r="AS160" s="155"/>
      <c r="AT160" s="128"/>
      <c r="AU160" s="154"/>
      <c r="AV160" s="141"/>
      <c r="AW160" s="150"/>
      <c r="AY160" s="159" t="str">
        <f t="shared" si="62"/>
        <v>OK</v>
      </c>
      <c r="AZ160" s="400" t="e">
        <f t="shared" si="3"/>
        <v>#REF!</v>
      </c>
      <c r="BA160" s="442"/>
    </row>
    <row r="161" spans="3:53" s="172" customFormat="1" ht="20.100000000000001" customHeight="1" x14ac:dyDescent="0.25">
      <c r="C161" s="46"/>
      <c r="D161" s="46">
        <v>0</v>
      </c>
      <c r="E161" s="46">
        <v>0</v>
      </c>
      <c r="F161" s="46"/>
      <c r="G161" s="46"/>
      <c r="H161" s="46"/>
      <c r="I161" s="46"/>
      <c r="J161" s="46"/>
      <c r="K161" s="46"/>
      <c r="L161" s="46"/>
      <c r="M161" s="46"/>
      <c r="N161" s="46"/>
      <c r="O161" s="24"/>
      <c r="P161" s="813"/>
      <c r="Q161" s="294">
        <f>T147</f>
        <v>931113</v>
      </c>
      <c r="R161" s="1352"/>
      <c r="S161" s="1349"/>
      <c r="T161" s="1347"/>
      <c r="U161" s="195" t="s">
        <v>2294</v>
      </c>
      <c r="V161" s="197" t="s">
        <v>1791</v>
      </c>
      <c r="W161" s="145" t="str">
        <f>$Q161&amp;"_"&amp;$U161</f>
        <v>931113_CI</v>
      </c>
      <c r="X161" s="99"/>
      <c r="Y161" s="118"/>
      <c r="Z161" s="104"/>
      <c r="AA161" s="101"/>
      <c r="AB161" s="6"/>
      <c r="AC161" s="103"/>
      <c r="AD161" s="142"/>
      <c r="AE161" s="75"/>
      <c r="AF161" s="13"/>
      <c r="AG161" s="13"/>
      <c r="AH161" s="13"/>
      <c r="AI161" s="13"/>
      <c r="AJ161" s="13"/>
      <c r="AK161" s="13"/>
      <c r="AL161" s="13"/>
      <c r="AM161" s="13"/>
      <c r="AN161" s="13"/>
      <c r="AO161" s="13"/>
      <c r="AP161" s="13"/>
      <c r="AQ161" s="13"/>
      <c r="AR161" s="13"/>
      <c r="AS161" s="155"/>
      <c r="AT161" s="128"/>
      <c r="AU161" s="154"/>
      <c r="AV161" s="141"/>
      <c r="AW161" s="150"/>
      <c r="AY161" s="158"/>
      <c r="AZ161" s="400" t="str">
        <f t="shared" si="3"/>
        <v>OK</v>
      </c>
      <c r="BA161" s="442"/>
    </row>
    <row r="162" spans="3:53" s="172" customFormat="1" ht="20.100000000000001" customHeight="1" x14ac:dyDescent="0.25">
      <c r="C162" s="46">
        <v>0</v>
      </c>
      <c r="D162" s="46">
        <v>0</v>
      </c>
      <c r="E162" s="46"/>
      <c r="F162" s="46"/>
      <c r="G162" s="46"/>
      <c r="H162" s="46"/>
      <c r="I162" s="46"/>
      <c r="J162" s="46"/>
      <c r="K162" s="46"/>
      <c r="L162" s="46"/>
      <c r="M162" s="46"/>
      <c r="N162" s="46"/>
      <c r="O162" s="24"/>
      <c r="P162" s="813"/>
      <c r="Q162" s="294">
        <f>T147</f>
        <v>931113</v>
      </c>
      <c r="R162" s="1352"/>
      <c r="S162" s="1349"/>
      <c r="T162" s="1347"/>
      <c r="U162" s="195" t="s">
        <v>2294</v>
      </c>
      <c r="V162" s="197" t="s">
        <v>1791</v>
      </c>
      <c r="W162" s="145"/>
      <c r="X162" s="99"/>
      <c r="Y162" s="118"/>
      <c r="Z162" s="104"/>
      <c r="AA162" s="101"/>
      <c r="AB162" s="6"/>
      <c r="AC162" s="103"/>
      <c r="AD162" s="128"/>
      <c r="AE162" s="427"/>
      <c r="AF162" s="76"/>
      <c r="AG162" s="76"/>
      <c r="AH162" s="76"/>
      <c r="AI162" s="76"/>
      <c r="AJ162" s="76"/>
      <c r="AK162" s="76"/>
      <c r="AL162" s="76"/>
      <c r="AM162" s="76"/>
      <c r="AN162" s="76"/>
      <c r="AO162" s="76"/>
      <c r="AP162" s="76"/>
      <c r="AQ162" s="76"/>
      <c r="AR162" s="76"/>
      <c r="AS162" s="437"/>
      <c r="AT162" s="128"/>
      <c r="AU162" s="154"/>
      <c r="AV162" s="141"/>
      <c r="AW162" s="141"/>
      <c r="AY162" s="159" t="str">
        <f t="shared" ref="AY162:AY163" si="63">IF(Z162&lt;-10,"! solde négatif !","OK")</f>
        <v>OK</v>
      </c>
      <c r="AZ162" s="400" t="str">
        <f t="shared" si="3"/>
        <v>OK</v>
      </c>
      <c r="BA162" s="442"/>
    </row>
    <row r="163" spans="3:53" s="172" customFormat="1" ht="20.100000000000001" customHeight="1" thickBot="1" x14ac:dyDescent="0.3">
      <c r="C163" s="46"/>
      <c r="D163" s="46"/>
      <c r="E163" s="46"/>
      <c r="F163" s="46"/>
      <c r="G163" s="46"/>
      <c r="H163" s="46"/>
      <c r="I163" s="46"/>
      <c r="J163" s="46"/>
      <c r="K163" s="46"/>
      <c r="L163" s="46"/>
      <c r="M163" s="46"/>
      <c r="N163" s="46"/>
      <c r="O163" s="24"/>
      <c r="P163" s="813"/>
      <c r="Q163" s="294">
        <f>T147</f>
        <v>931113</v>
      </c>
      <c r="R163" s="1352"/>
      <c r="S163" s="1350"/>
      <c r="T163" s="1354"/>
      <c r="U163" s="198" t="s">
        <v>1163</v>
      </c>
      <c r="V163" s="200" t="s">
        <v>2311</v>
      </c>
      <c r="W163" s="203"/>
      <c r="X163" s="111"/>
      <c r="Y163" s="113"/>
      <c r="Z163" s="116"/>
      <c r="AA163" s="111" t="e">
        <f>SUM(AA147:AA160)</f>
        <v>#REF!</v>
      </c>
      <c r="AB163" s="113">
        <f t="shared" ref="AB163:AB170" si="64">SUM(AD163:AX163)</f>
        <v>0</v>
      </c>
      <c r="AC163" s="116" t="e">
        <f t="shared" ref="AC163:AC170" si="65">AA163-AB163</f>
        <v>#REF!</v>
      </c>
      <c r="AD163" s="112">
        <f t="shared" ref="AD163:AW163" si="66">SUM(AD147:AD161)</f>
        <v>0</v>
      </c>
      <c r="AE163" s="112">
        <f t="shared" si="66"/>
        <v>0</v>
      </c>
      <c r="AF163" s="17">
        <f t="shared" si="66"/>
        <v>0</v>
      </c>
      <c r="AG163" s="17">
        <f t="shared" si="66"/>
        <v>0</v>
      </c>
      <c r="AH163" s="17">
        <f t="shared" si="66"/>
        <v>0</v>
      </c>
      <c r="AI163" s="17">
        <f t="shared" si="66"/>
        <v>0</v>
      </c>
      <c r="AJ163" s="17">
        <f t="shared" si="66"/>
        <v>0</v>
      </c>
      <c r="AK163" s="17">
        <f t="shared" si="66"/>
        <v>0</v>
      </c>
      <c r="AL163" s="17">
        <f t="shared" si="66"/>
        <v>0</v>
      </c>
      <c r="AM163" s="17">
        <f t="shared" si="66"/>
        <v>0</v>
      </c>
      <c r="AN163" s="17">
        <f t="shared" si="66"/>
        <v>0</v>
      </c>
      <c r="AO163" s="17">
        <f t="shared" si="66"/>
        <v>0</v>
      </c>
      <c r="AP163" s="17">
        <f t="shared" si="66"/>
        <v>0</v>
      </c>
      <c r="AQ163" s="17">
        <f t="shared" si="66"/>
        <v>0</v>
      </c>
      <c r="AR163" s="17">
        <f t="shared" si="66"/>
        <v>0</v>
      </c>
      <c r="AS163" s="207">
        <f t="shared" si="66"/>
        <v>0</v>
      </c>
      <c r="AT163" s="219">
        <f t="shared" si="66"/>
        <v>0</v>
      </c>
      <c r="AU163" s="216">
        <f t="shared" si="66"/>
        <v>0</v>
      </c>
      <c r="AV163" s="114">
        <f t="shared" si="66"/>
        <v>0</v>
      </c>
      <c r="AW163" s="114">
        <f t="shared" si="66"/>
        <v>0</v>
      </c>
      <c r="AY163" s="159" t="str">
        <f t="shared" si="63"/>
        <v>OK</v>
      </c>
      <c r="AZ163" s="400" t="e">
        <f t="shared" si="3"/>
        <v>#REF!</v>
      </c>
      <c r="BA163" s="442"/>
    </row>
    <row r="164" spans="3:53" s="172" customFormat="1" ht="20.100000000000001" customHeight="1" x14ac:dyDescent="0.25">
      <c r="C164" s="46">
        <v>0</v>
      </c>
      <c r="D164" s="46"/>
      <c r="E164" s="46"/>
      <c r="F164" s="46"/>
      <c r="G164" s="46"/>
      <c r="H164" s="46"/>
      <c r="I164" s="46"/>
      <c r="J164" s="46"/>
      <c r="K164" s="46"/>
      <c r="L164" s="46"/>
      <c r="M164" s="46"/>
      <c r="N164" s="46"/>
      <c r="O164" s="24"/>
      <c r="P164" s="813"/>
      <c r="Q164" s="294">
        <f>T164</f>
        <v>931114</v>
      </c>
      <c r="R164" s="1352"/>
      <c r="S164" s="1348" t="s">
        <v>832</v>
      </c>
      <c r="T164" s="1346">
        <v>931114</v>
      </c>
      <c r="U164" s="209" t="s">
        <v>878</v>
      </c>
      <c r="V164" s="225" t="s">
        <v>351</v>
      </c>
      <c r="W164" s="226" t="str">
        <f>$Q164&amp;"_"&amp;$U164</f>
        <v>931114_PS</v>
      </c>
      <c r="X164" s="211"/>
      <c r="Y164" s="118"/>
      <c r="Z164" s="199"/>
      <c r="AA164" s="212" t="e">
        <f>+INDEX(#REF!,MATCH(CONCATENATE("NET_"&amp;'5-C_Ind'!U164&amp;"_REMU"),#REF!,0),(MATCH('5-C_Ind'!Q164,#REF!,0)))+INDEX(#REF!,MATCH(CONCATENATE("NET_"&amp;'5-C_Ind'!U164&amp;"_EXT"),#REF!,0),(MATCH('5-C_Ind'!Q164,#REF!,0)))</f>
        <v>#REF!</v>
      </c>
      <c r="AB164" s="186">
        <f t="shared" si="64"/>
        <v>0</v>
      </c>
      <c r="AC164" s="210" t="e">
        <f t="shared" si="65"/>
        <v>#REF!</v>
      </c>
      <c r="AD164" s="237"/>
      <c r="AE164" s="173"/>
      <c r="AF164" s="18"/>
      <c r="AG164" s="18"/>
      <c r="AH164" s="18"/>
      <c r="AI164" s="18"/>
      <c r="AJ164" s="18"/>
      <c r="AK164" s="18"/>
      <c r="AL164" s="18"/>
      <c r="AM164" s="18"/>
      <c r="AN164" s="18"/>
      <c r="AO164" s="18"/>
      <c r="AP164" s="18"/>
      <c r="AQ164" s="18"/>
      <c r="AR164" s="18"/>
      <c r="AS164" s="208"/>
      <c r="AT164" s="202"/>
      <c r="AU164" s="201"/>
      <c r="AV164" s="205"/>
      <c r="AW164" s="204"/>
      <c r="AY164" s="158"/>
      <c r="AZ164" s="400" t="e">
        <f t="shared" si="3"/>
        <v>#REF!</v>
      </c>
      <c r="BA164" s="442"/>
    </row>
    <row r="165" spans="3:53" s="172" customFormat="1" ht="20.100000000000001" customHeight="1" x14ac:dyDescent="0.25">
      <c r="C165" s="46">
        <v>0</v>
      </c>
      <c r="D165" s="46"/>
      <c r="E165" s="46"/>
      <c r="F165" s="46"/>
      <c r="G165" s="46"/>
      <c r="H165" s="46"/>
      <c r="I165" s="46"/>
      <c r="J165" s="46"/>
      <c r="K165" s="46"/>
      <c r="L165" s="46"/>
      <c r="M165" s="46"/>
      <c r="N165" s="46"/>
      <c r="O165" s="24"/>
      <c r="P165" s="813"/>
      <c r="Q165" s="294">
        <f>T164</f>
        <v>931114</v>
      </c>
      <c r="R165" s="1352"/>
      <c r="S165" s="1349"/>
      <c r="T165" s="1347"/>
      <c r="U165" s="195" t="s">
        <v>818</v>
      </c>
      <c r="V165" s="228" t="s">
        <v>643</v>
      </c>
      <c r="W165" s="220" t="str">
        <f>$Q165&amp;"_"&amp;$U165</f>
        <v>931114_SF</v>
      </c>
      <c r="X165" s="101"/>
      <c r="Y165" s="118"/>
      <c r="Z165" s="103"/>
      <c r="AA165" s="99" t="e">
        <f>+INDEX(#REF!,MATCH(CONCATENATE("NET_"&amp;'5-C_Ind'!U165&amp;"_REMU"),#REF!,0),(MATCH('5-C_Ind'!Q165,#REF!,0)))+INDEX(#REF!,MATCH(CONCATENATE("NET_"&amp;'5-C_Ind'!U165&amp;"_EXT"),#REF!,0),(MATCH('5-C_Ind'!Q165,#REF!,0)))</f>
        <v>#REF!</v>
      </c>
      <c r="AB165" s="229">
        <f t="shared" si="64"/>
        <v>0</v>
      </c>
      <c r="AC165" s="165" t="e">
        <f t="shared" si="65"/>
        <v>#REF!</v>
      </c>
      <c r="AD165" s="248"/>
      <c r="AE165" s="187"/>
      <c r="AF165" s="19"/>
      <c r="AG165" s="19"/>
      <c r="AH165" s="19"/>
      <c r="AI165" s="19"/>
      <c r="AJ165" s="19"/>
      <c r="AK165" s="19"/>
      <c r="AL165" s="19"/>
      <c r="AM165" s="19"/>
      <c r="AN165" s="19"/>
      <c r="AO165" s="19"/>
      <c r="AP165" s="19"/>
      <c r="AQ165" s="19"/>
      <c r="AR165" s="19"/>
      <c r="AS165" s="231"/>
      <c r="AT165" s="224"/>
      <c r="AU165" s="227"/>
      <c r="AV165" s="223"/>
      <c r="AW165" s="222"/>
      <c r="AY165" s="158"/>
      <c r="AZ165" s="400" t="e">
        <f t="shared" si="3"/>
        <v>#REF!</v>
      </c>
      <c r="BA165" s="442"/>
    </row>
    <row r="166" spans="3:53" s="172" customFormat="1" ht="20.100000000000001" customHeight="1" x14ac:dyDescent="0.25">
      <c r="C166" s="46">
        <v>0</v>
      </c>
      <c r="D166" s="46"/>
      <c r="E166" s="46"/>
      <c r="F166" s="46"/>
      <c r="G166" s="46"/>
      <c r="H166" s="46"/>
      <c r="I166" s="46"/>
      <c r="J166" s="46"/>
      <c r="K166" s="46"/>
      <c r="L166" s="46"/>
      <c r="M166" s="46"/>
      <c r="N166" s="46"/>
      <c r="O166" s="24"/>
      <c r="P166" s="813"/>
      <c r="Q166" s="294">
        <f>T164</f>
        <v>931114</v>
      </c>
      <c r="R166" s="1352"/>
      <c r="S166" s="1349"/>
      <c r="T166" s="1347"/>
      <c r="U166" s="195" t="s">
        <v>1813</v>
      </c>
      <c r="V166" s="221" t="s">
        <v>884</v>
      </c>
      <c r="W166" s="230" t="str">
        <f>$Q166&amp;"_"&amp;$U166</f>
        <v>931114_PA</v>
      </c>
      <c r="X166" s="101"/>
      <c r="Y166" s="118"/>
      <c r="Z166" s="103"/>
      <c r="AA166" s="99" t="e">
        <f>+INDEX(#REF!,MATCH(CONCATENATE("NET_"&amp;'5-C_Ind'!U166&amp;"_REMU"),#REF!,0),(MATCH('5-C_Ind'!Q166,#REF!,0)))+INDEX(#REF!,MATCH(CONCATENATE("NET_"&amp;'5-C_Ind'!U166&amp;"_EXT"),#REF!,0),(MATCH('5-C_Ind'!Q166,#REF!,0)))</f>
        <v>#REF!</v>
      </c>
      <c r="AB166" s="118">
        <f t="shared" si="64"/>
        <v>0</v>
      </c>
      <c r="AC166" s="104" t="e">
        <f t="shared" si="65"/>
        <v>#REF!</v>
      </c>
      <c r="AD166" s="142"/>
      <c r="AE166" s="75"/>
      <c r="AF166" s="13"/>
      <c r="AG166" s="13"/>
      <c r="AH166" s="13"/>
      <c r="AI166" s="13"/>
      <c r="AJ166" s="13"/>
      <c r="AK166" s="13"/>
      <c r="AL166" s="13"/>
      <c r="AM166" s="13"/>
      <c r="AN166" s="13"/>
      <c r="AO166" s="13"/>
      <c r="AP166" s="13"/>
      <c r="AQ166" s="13"/>
      <c r="AR166" s="13"/>
      <c r="AS166" s="155"/>
      <c r="AT166" s="128"/>
      <c r="AU166" s="154"/>
      <c r="AV166" s="141"/>
      <c r="AW166" s="150"/>
      <c r="AY166" s="158"/>
      <c r="AZ166" s="400" t="e">
        <f t="shared" si="3"/>
        <v>#REF!</v>
      </c>
      <c r="BA166" s="442"/>
    </row>
    <row r="167" spans="3:53" s="172" customFormat="1" ht="20.100000000000001" customHeight="1" x14ac:dyDescent="0.25">
      <c r="C167" s="46">
        <v>0</v>
      </c>
      <c r="D167" s="46"/>
      <c r="E167" s="46"/>
      <c r="F167" s="46"/>
      <c r="G167" s="46"/>
      <c r="H167" s="46"/>
      <c r="I167" s="46"/>
      <c r="J167" s="46"/>
      <c r="K167" s="46"/>
      <c r="L167" s="46"/>
      <c r="M167" s="46"/>
      <c r="N167" s="46"/>
      <c r="O167" s="24"/>
      <c r="P167" s="813"/>
      <c r="Q167" s="294">
        <f>T164</f>
        <v>931114</v>
      </c>
      <c r="R167" s="1352"/>
      <c r="S167" s="1349"/>
      <c r="T167" s="1347"/>
      <c r="U167" s="195" t="s">
        <v>2003</v>
      </c>
      <c r="V167" s="221" t="s">
        <v>1335</v>
      </c>
      <c r="W167" s="230" t="str">
        <f>$Q167&amp;"_"&amp;$U167</f>
        <v>931114_PM</v>
      </c>
      <c r="X167" s="101"/>
      <c r="Y167" s="118"/>
      <c r="Z167" s="103"/>
      <c r="AA167" s="99" t="e">
        <f>+INDEX(#REF!,MATCH(CONCATENATE("NET_"&amp;'5-C_Ind'!U167&amp;"_REMU"),#REF!,0),(MATCH('5-C_Ind'!Q167,#REF!,0)))+INDEX(#REF!,MATCH(CONCATENATE("NET_"&amp;'5-C_Ind'!U167&amp;"_EXT"),#REF!,0),(MATCH('5-C_Ind'!Q167,#REF!,0)))+INDEX(#REF!,MATCH(CONCATENATE("NET_"&amp;"PI_REMU"),#REF!,0),(MATCH('5-C_Ind'!Q167,#REF!,0)))</f>
        <v>#REF!</v>
      </c>
      <c r="AB167" s="118">
        <f t="shared" si="64"/>
        <v>0</v>
      </c>
      <c r="AC167" s="104" t="e">
        <f t="shared" si="65"/>
        <v>#REF!</v>
      </c>
      <c r="AD167" s="142"/>
      <c r="AE167" s="75"/>
      <c r="AF167" s="13"/>
      <c r="AG167" s="13"/>
      <c r="AH167" s="13"/>
      <c r="AI167" s="13"/>
      <c r="AJ167" s="13"/>
      <c r="AK167" s="13"/>
      <c r="AL167" s="13"/>
      <c r="AM167" s="13"/>
      <c r="AN167" s="13"/>
      <c r="AO167" s="13"/>
      <c r="AP167" s="13"/>
      <c r="AQ167" s="13"/>
      <c r="AR167" s="13"/>
      <c r="AS167" s="155"/>
      <c r="AT167" s="128"/>
      <c r="AU167" s="154"/>
      <c r="AV167" s="141"/>
      <c r="AW167" s="150"/>
      <c r="AY167" s="158"/>
      <c r="AZ167" s="400" t="e">
        <f t="shared" si="3"/>
        <v>#REF!</v>
      </c>
      <c r="BA167" s="442"/>
    </row>
    <row r="168" spans="3:53" s="172" customFormat="1" ht="20.100000000000001" customHeight="1" x14ac:dyDescent="0.25">
      <c r="C168" s="46">
        <v>0</v>
      </c>
      <c r="D168" s="46"/>
      <c r="E168" s="46"/>
      <c r="F168" s="46"/>
      <c r="G168" s="46"/>
      <c r="H168" s="46"/>
      <c r="I168" s="46"/>
      <c r="J168" s="46"/>
      <c r="K168" s="46"/>
      <c r="L168" s="46"/>
      <c r="M168" s="46"/>
      <c r="N168" s="46"/>
      <c r="O168" s="24"/>
      <c r="P168" s="813"/>
      <c r="Q168" s="294">
        <f>T164</f>
        <v>931114</v>
      </c>
      <c r="R168" s="1352"/>
      <c r="S168" s="1349"/>
      <c r="T168" s="1347"/>
      <c r="U168" s="195" t="s">
        <v>1351</v>
      </c>
      <c r="V168" s="197" t="s">
        <v>328</v>
      </c>
      <c r="W168" s="145" t="str">
        <f>$Q168&amp;"_"&amp;$U168</f>
        <v>931114_PDS</v>
      </c>
      <c r="X168" s="101"/>
      <c r="Y168" s="118"/>
      <c r="Z168" s="103"/>
      <c r="AA168" s="99" t="e">
        <f>+INDEX(#REF!,MATCH(CONCATENATE("NET_"&amp;'5-C_Ind'!U168),#REF!,0),(MATCH('5-C_Ind'!Q168,#REF!,0)))</f>
        <v>#REF!</v>
      </c>
      <c r="AB168" s="118">
        <f t="shared" si="64"/>
        <v>0</v>
      </c>
      <c r="AC168" s="104" t="e">
        <f t="shared" si="65"/>
        <v>#REF!</v>
      </c>
      <c r="AD168" s="142"/>
      <c r="AE168" s="75"/>
      <c r="AF168" s="13"/>
      <c r="AG168" s="13"/>
      <c r="AH168" s="13"/>
      <c r="AI168" s="13"/>
      <c r="AJ168" s="13"/>
      <c r="AK168" s="13"/>
      <c r="AL168" s="13"/>
      <c r="AM168" s="13"/>
      <c r="AN168" s="13"/>
      <c r="AO168" s="13"/>
      <c r="AP168" s="13"/>
      <c r="AQ168" s="13"/>
      <c r="AR168" s="13"/>
      <c r="AS168" s="155"/>
      <c r="AT168" s="128"/>
      <c r="AU168" s="154"/>
      <c r="AV168" s="141"/>
      <c r="AW168" s="150"/>
      <c r="AY168" s="158"/>
      <c r="AZ168" s="400" t="e">
        <f t="shared" si="3"/>
        <v>#REF!</v>
      </c>
      <c r="BA168" s="442"/>
    </row>
    <row r="169" spans="3:53" s="172" customFormat="1" ht="20.100000000000001" customHeight="1" x14ac:dyDescent="0.25">
      <c r="C169" s="46">
        <v>0</v>
      </c>
      <c r="D169" s="46"/>
      <c r="E169" s="46">
        <v>0</v>
      </c>
      <c r="F169" s="46"/>
      <c r="G169" s="46"/>
      <c r="H169" s="46"/>
      <c r="I169" s="46"/>
      <c r="J169" s="46"/>
      <c r="K169" s="46"/>
      <c r="L169" s="46"/>
      <c r="M169" s="46">
        <v>0</v>
      </c>
      <c r="N169" s="46"/>
      <c r="O169" s="24"/>
      <c r="P169" s="813"/>
      <c r="Q169" s="294">
        <f>T164</f>
        <v>931114</v>
      </c>
      <c r="R169" s="1352"/>
      <c r="S169" s="1349"/>
      <c r="T169" s="1347"/>
      <c r="U169" s="195" t="s">
        <v>679</v>
      </c>
      <c r="V169" s="197" t="s">
        <v>22</v>
      </c>
      <c r="W169" s="145" t="str">
        <f>$Q169&amp;"_"&amp;$U169</f>
        <v>931114_PARTICIP</v>
      </c>
      <c r="X169" s="101"/>
      <c r="Y169" s="118"/>
      <c r="Z169" s="103"/>
      <c r="AA169" s="99" t="e">
        <f>+INDEX(#REF!,MATCH(CONCATENATE("NET_"&amp;'5-C_Ind'!U169),#REF!,0),(MATCH('5-C_Ind'!Q169,#REF!,0)))</f>
        <v>#REF!</v>
      </c>
      <c r="AB169" s="118">
        <f t="shared" si="64"/>
        <v>0</v>
      </c>
      <c r="AC169" s="104" t="e">
        <f t="shared" si="65"/>
        <v>#REF!</v>
      </c>
      <c r="AD169" s="142"/>
      <c r="AE169" s="75"/>
      <c r="AF169" s="13"/>
      <c r="AG169" s="13"/>
      <c r="AH169" s="13"/>
      <c r="AI169" s="13"/>
      <c r="AJ169" s="13"/>
      <c r="AK169" s="13"/>
      <c r="AL169" s="13"/>
      <c r="AM169" s="13"/>
      <c r="AN169" s="13"/>
      <c r="AO169" s="13"/>
      <c r="AP169" s="13"/>
      <c r="AQ169" s="13"/>
      <c r="AR169" s="13"/>
      <c r="AS169" s="155"/>
      <c r="AT169" s="128"/>
      <c r="AU169" s="154"/>
      <c r="AV169" s="141"/>
      <c r="AW169" s="150"/>
      <c r="AY169" s="158"/>
      <c r="AZ169" s="400" t="e">
        <f t="shared" si="3"/>
        <v>#REF!</v>
      </c>
      <c r="BA169" s="442"/>
    </row>
    <row r="170" spans="3:53" s="172" customFormat="1" ht="20.100000000000001" customHeight="1" x14ac:dyDescent="0.25">
      <c r="C170" s="46">
        <v>0</v>
      </c>
      <c r="D170" s="46"/>
      <c r="E170" s="46"/>
      <c r="F170" s="46"/>
      <c r="G170" s="46"/>
      <c r="H170" s="46"/>
      <c r="I170" s="46"/>
      <c r="J170" s="46"/>
      <c r="K170" s="46"/>
      <c r="L170" s="46"/>
      <c r="M170" s="46"/>
      <c r="N170" s="46"/>
      <c r="O170" s="24"/>
      <c r="P170" s="813"/>
      <c r="Q170" s="294">
        <f>T164</f>
        <v>931114</v>
      </c>
      <c r="R170" s="1352"/>
      <c r="S170" s="1349"/>
      <c r="T170" s="1347"/>
      <c r="U170" s="195" t="s">
        <v>1044</v>
      </c>
      <c r="V170" s="197" t="s">
        <v>1338</v>
      </c>
      <c r="W170" s="145" t="str">
        <f>$Q170&amp;"_"&amp;$U170</f>
        <v>931114_AUTRESDEP</v>
      </c>
      <c r="X170" s="101"/>
      <c r="Y170" s="118"/>
      <c r="Z170" s="103"/>
      <c r="AA170" s="99" t="e">
        <f>+INDEX(#REF!,MATCH(CONCATENATE("NET_"&amp;'5-C_Ind'!U170),#REF!,0),(MATCH('5-C_Ind'!Q170,#REF!,0)))</f>
        <v>#REF!</v>
      </c>
      <c r="AB170" s="118">
        <f t="shared" si="64"/>
        <v>0</v>
      </c>
      <c r="AC170" s="104" t="e">
        <f t="shared" si="65"/>
        <v>#REF!</v>
      </c>
      <c r="AD170" s="142"/>
      <c r="AE170" s="75"/>
      <c r="AF170" s="13"/>
      <c r="AG170" s="13"/>
      <c r="AH170" s="13"/>
      <c r="AI170" s="13"/>
      <c r="AJ170" s="13"/>
      <c r="AK170" s="13"/>
      <c r="AL170" s="13"/>
      <c r="AM170" s="13"/>
      <c r="AN170" s="13"/>
      <c r="AO170" s="13"/>
      <c r="AP170" s="13"/>
      <c r="AQ170" s="13"/>
      <c r="AR170" s="13"/>
      <c r="AS170" s="155"/>
      <c r="AT170" s="128"/>
      <c r="AU170" s="154"/>
      <c r="AV170" s="141"/>
      <c r="AW170" s="150"/>
      <c r="AY170" s="158"/>
      <c r="AZ170" s="400" t="e">
        <f t="shared" si="3"/>
        <v>#REF!</v>
      </c>
      <c r="BA170" s="442"/>
    </row>
    <row r="171" spans="3:53" s="172" customFormat="1" ht="20.100000000000001" customHeight="1" x14ac:dyDescent="0.25">
      <c r="C171" s="46"/>
      <c r="D171" s="46">
        <v>0</v>
      </c>
      <c r="E171" s="46">
        <v>0</v>
      </c>
      <c r="F171" s="46"/>
      <c r="G171" s="46"/>
      <c r="H171" s="46"/>
      <c r="I171" s="46"/>
      <c r="J171" s="46"/>
      <c r="K171" s="46"/>
      <c r="L171" s="46"/>
      <c r="M171" s="46"/>
      <c r="N171" s="46"/>
      <c r="O171" s="24"/>
      <c r="P171" s="813"/>
      <c r="Q171" s="294">
        <f>T164</f>
        <v>931114</v>
      </c>
      <c r="R171" s="1352"/>
      <c r="S171" s="1349"/>
      <c r="T171" s="326">
        <v>931114</v>
      </c>
      <c r="U171" s="195" t="s">
        <v>2294</v>
      </c>
      <c r="V171" s="197" t="s">
        <v>461</v>
      </c>
      <c r="W171" s="145" t="str">
        <f>$Q171&amp;"_"&amp;$U171</f>
        <v>931114_CI</v>
      </c>
      <c r="X171" s="99"/>
      <c r="Y171" s="118"/>
      <c r="Z171" s="104"/>
      <c r="AA171" s="101"/>
      <c r="AB171" s="6"/>
      <c r="AC171" s="103"/>
      <c r="AD171" s="142"/>
      <c r="AE171" s="75"/>
      <c r="AF171" s="13"/>
      <c r="AG171" s="13"/>
      <c r="AH171" s="13"/>
      <c r="AI171" s="13"/>
      <c r="AJ171" s="13"/>
      <c r="AK171" s="13"/>
      <c r="AL171" s="13"/>
      <c r="AM171" s="13"/>
      <c r="AN171" s="13"/>
      <c r="AO171" s="13"/>
      <c r="AP171" s="13"/>
      <c r="AQ171" s="13"/>
      <c r="AR171" s="13"/>
      <c r="AS171" s="155"/>
      <c r="AT171" s="128"/>
      <c r="AU171" s="154"/>
      <c r="AV171" s="141"/>
      <c r="AW171" s="150"/>
      <c r="AY171" s="159" t="str">
        <f t="shared" ref="AY171:AY172" si="67">IF(Z171&lt;-10,"! solde négatif !","OK")</f>
        <v>OK</v>
      </c>
      <c r="AZ171" s="400" t="str">
        <f t="shared" si="3"/>
        <v>OK</v>
      </c>
      <c r="BA171" s="442"/>
    </row>
    <row r="172" spans="3:53" s="172" customFormat="1" ht="20.100000000000001" customHeight="1" thickBot="1" x14ac:dyDescent="0.3">
      <c r="C172" s="46">
        <v>0</v>
      </c>
      <c r="D172" s="46"/>
      <c r="E172" s="46"/>
      <c r="F172" s="46"/>
      <c r="G172" s="46"/>
      <c r="H172" s="46"/>
      <c r="I172" s="46"/>
      <c r="J172" s="46"/>
      <c r="K172" s="46"/>
      <c r="L172" s="46"/>
      <c r="M172" s="46"/>
      <c r="N172" s="46"/>
      <c r="O172" s="24"/>
      <c r="P172" s="813"/>
      <c r="Q172" s="294">
        <f>T164</f>
        <v>931114</v>
      </c>
      <c r="R172" s="1352"/>
      <c r="S172" s="1350"/>
      <c r="T172" s="372"/>
      <c r="U172" s="198" t="s">
        <v>1163</v>
      </c>
      <c r="V172" s="200" t="s">
        <v>2311</v>
      </c>
      <c r="W172" s="203"/>
      <c r="X172" s="111"/>
      <c r="Y172" s="113"/>
      <c r="Z172" s="116"/>
      <c r="AA172" s="111" t="e">
        <f>SUM(AA164:AA170)</f>
        <v>#REF!</v>
      </c>
      <c r="AB172" s="113">
        <f t="shared" ref="AB172:AB181" si="68">SUM(AD172:AX172)</f>
        <v>0</v>
      </c>
      <c r="AC172" s="116" t="e">
        <f t="shared" ref="AC172:AC178" si="69">AA172-AB172</f>
        <v>#REF!</v>
      </c>
      <c r="AD172" s="112">
        <f t="shared" ref="AD172:AW172" si="70">SUM(AD164:AD170)</f>
        <v>0</v>
      </c>
      <c r="AE172" s="112">
        <f t="shared" si="70"/>
        <v>0</v>
      </c>
      <c r="AF172" s="17">
        <f t="shared" si="70"/>
        <v>0</v>
      </c>
      <c r="AG172" s="17">
        <f t="shared" si="70"/>
        <v>0</v>
      </c>
      <c r="AH172" s="17">
        <f t="shared" si="70"/>
        <v>0</v>
      </c>
      <c r="AI172" s="17">
        <f t="shared" si="70"/>
        <v>0</v>
      </c>
      <c r="AJ172" s="17">
        <f t="shared" si="70"/>
        <v>0</v>
      </c>
      <c r="AK172" s="17">
        <f t="shared" si="70"/>
        <v>0</v>
      </c>
      <c r="AL172" s="17">
        <f t="shared" si="70"/>
        <v>0</v>
      </c>
      <c r="AM172" s="17">
        <f t="shared" si="70"/>
        <v>0</v>
      </c>
      <c r="AN172" s="17">
        <f t="shared" si="70"/>
        <v>0</v>
      </c>
      <c r="AO172" s="17">
        <f t="shared" si="70"/>
        <v>0</v>
      </c>
      <c r="AP172" s="17">
        <f t="shared" si="70"/>
        <v>0</v>
      </c>
      <c r="AQ172" s="17">
        <f t="shared" si="70"/>
        <v>0</v>
      </c>
      <c r="AR172" s="17">
        <f t="shared" si="70"/>
        <v>0</v>
      </c>
      <c r="AS172" s="207">
        <f t="shared" si="70"/>
        <v>0</v>
      </c>
      <c r="AT172" s="219">
        <f t="shared" si="70"/>
        <v>0</v>
      </c>
      <c r="AU172" s="216">
        <f t="shared" si="70"/>
        <v>0</v>
      </c>
      <c r="AV172" s="114">
        <f t="shared" si="70"/>
        <v>0</v>
      </c>
      <c r="AW172" s="114">
        <f t="shared" si="70"/>
        <v>0</v>
      </c>
      <c r="AY172" s="159" t="str">
        <f t="shared" si="67"/>
        <v>OK</v>
      </c>
      <c r="AZ172" s="400" t="e">
        <f t="shared" si="3"/>
        <v>#REF!</v>
      </c>
      <c r="BA172" s="442"/>
    </row>
    <row r="173" spans="3:53" s="172" customFormat="1" ht="20.100000000000001" customHeight="1" x14ac:dyDescent="0.25">
      <c r="C173" s="46">
        <v>0</v>
      </c>
      <c r="D173" s="46"/>
      <c r="E173" s="46"/>
      <c r="F173" s="46"/>
      <c r="G173" s="46"/>
      <c r="H173" s="46"/>
      <c r="I173" s="46"/>
      <c r="J173" s="46"/>
      <c r="K173" s="46"/>
      <c r="L173" s="46"/>
      <c r="M173" s="46"/>
      <c r="N173" s="46"/>
      <c r="O173" s="24"/>
      <c r="P173" s="813"/>
      <c r="Q173" s="294">
        <f>T173</f>
        <v>931120</v>
      </c>
      <c r="R173" s="1352"/>
      <c r="S173" s="1348" t="s">
        <v>308</v>
      </c>
      <c r="T173" s="1346">
        <v>931120</v>
      </c>
      <c r="U173" s="209" t="s">
        <v>878</v>
      </c>
      <c r="V173" s="225" t="s">
        <v>351</v>
      </c>
      <c r="W173" s="226" t="str">
        <f>$Q173&amp;"_"&amp;$U173</f>
        <v>931120_PS</v>
      </c>
      <c r="X173" s="211"/>
      <c r="Y173" s="118"/>
      <c r="Z173" s="199"/>
      <c r="AA173" s="212" t="e">
        <f>+INDEX(#REF!,MATCH(CONCATENATE("NET_"&amp;'5-C_Ind'!U173&amp;"_REMU"),#REF!,0),(MATCH('5-C_Ind'!Q173,#REF!,0)))+INDEX(#REF!,MATCH(CONCATENATE("NET_"&amp;'5-C_Ind'!U173&amp;"_EXT"),#REF!,0),(MATCH('5-C_Ind'!Q173,#REF!,0)))</f>
        <v>#REF!</v>
      </c>
      <c r="AB173" s="186">
        <f t="shared" si="68"/>
        <v>0</v>
      </c>
      <c r="AC173" s="210" t="e">
        <f t="shared" si="69"/>
        <v>#REF!</v>
      </c>
      <c r="AD173" s="237"/>
      <c r="AE173" s="173"/>
      <c r="AF173" s="18"/>
      <c r="AG173" s="18"/>
      <c r="AH173" s="18"/>
      <c r="AI173" s="18"/>
      <c r="AJ173" s="18"/>
      <c r="AK173" s="18"/>
      <c r="AL173" s="18"/>
      <c r="AM173" s="18"/>
      <c r="AN173" s="18"/>
      <c r="AO173" s="18"/>
      <c r="AP173" s="18"/>
      <c r="AQ173" s="18"/>
      <c r="AR173" s="18"/>
      <c r="AS173" s="208"/>
      <c r="AT173" s="202"/>
      <c r="AU173" s="201"/>
      <c r="AV173" s="205"/>
      <c r="AW173" s="204"/>
      <c r="AY173" s="158"/>
      <c r="AZ173" s="400" t="e">
        <f t="shared" si="3"/>
        <v>#REF!</v>
      </c>
      <c r="BA173" s="442"/>
    </row>
    <row r="174" spans="3:53" s="172" customFormat="1" ht="20.100000000000001" customHeight="1" x14ac:dyDescent="0.25">
      <c r="C174" s="46">
        <v>0</v>
      </c>
      <c r="D174" s="46"/>
      <c r="E174" s="46"/>
      <c r="F174" s="46"/>
      <c r="G174" s="46"/>
      <c r="H174" s="46"/>
      <c r="I174" s="46"/>
      <c r="J174" s="46"/>
      <c r="K174" s="46"/>
      <c r="L174" s="46"/>
      <c r="M174" s="46"/>
      <c r="N174" s="46"/>
      <c r="O174" s="24"/>
      <c r="P174" s="813"/>
      <c r="Q174" s="294">
        <f>T173</f>
        <v>931120</v>
      </c>
      <c r="R174" s="1352"/>
      <c r="S174" s="1349"/>
      <c r="T174" s="1347"/>
      <c r="U174" s="195" t="s">
        <v>818</v>
      </c>
      <c r="V174" s="228" t="s">
        <v>643</v>
      </c>
      <c r="W174" s="220" t="str">
        <f>$Q174&amp;"_"&amp;$U174</f>
        <v>931120_SF</v>
      </c>
      <c r="X174" s="101"/>
      <c r="Y174" s="118"/>
      <c r="Z174" s="103"/>
      <c r="AA174" s="99" t="e">
        <f>+INDEX(#REF!,MATCH(CONCATENATE("NET_"&amp;'5-C_Ind'!U174&amp;"_REMU"),#REF!,0),(MATCH('5-C_Ind'!Q174,#REF!,0)))+INDEX(#REF!,MATCH(CONCATENATE("NET_"&amp;'5-C_Ind'!U174&amp;"_EXT"),#REF!,0),(MATCH('5-C_Ind'!Q174,#REF!,0)))</f>
        <v>#REF!</v>
      </c>
      <c r="AB174" s="229">
        <f t="shared" si="68"/>
        <v>0</v>
      </c>
      <c r="AC174" s="165" t="e">
        <f t="shared" si="69"/>
        <v>#REF!</v>
      </c>
      <c r="AD174" s="248"/>
      <c r="AE174" s="187"/>
      <c r="AF174" s="19"/>
      <c r="AG174" s="19"/>
      <c r="AH174" s="19"/>
      <c r="AI174" s="19"/>
      <c r="AJ174" s="19"/>
      <c r="AK174" s="19"/>
      <c r="AL174" s="19"/>
      <c r="AM174" s="19"/>
      <c r="AN174" s="19"/>
      <c r="AO174" s="19"/>
      <c r="AP174" s="19"/>
      <c r="AQ174" s="19"/>
      <c r="AR174" s="19"/>
      <c r="AS174" s="231"/>
      <c r="AT174" s="224"/>
      <c r="AU174" s="227"/>
      <c r="AV174" s="223"/>
      <c r="AW174" s="222"/>
      <c r="AY174" s="158"/>
      <c r="AZ174" s="400" t="e">
        <f t="shared" si="3"/>
        <v>#REF!</v>
      </c>
      <c r="BA174" s="442"/>
    </row>
    <row r="175" spans="3:53" s="172" customFormat="1" ht="20.100000000000001" customHeight="1" x14ac:dyDescent="0.25">
      <c r="C175" s="46">
        <v>0</v>
      </c>
      <c r="D175" s="46"/>
      <c r="E175" s="46"/>
      <c r="F175" s="46"/>
      <c r="G175" s="46"/>
      <c r="H175" s="46"/>
      <c r="I175" s="46"/>
      <c r="J175" s="46"/>
      <c r="K175" s="46"/>
      <c r="L175" s="46"/>
      <c r="M175" s="46"/>
      <c r="N175" s="46"/>
      <c r="O175" s="24"/>
      <c r="P175" s="813"/>
      <c r="Q175" s="294">
        <f>T173</f>
        <v>931120</v>
      </c>
      <c r="R175" s="1352"/>
      <c r="S175" s="1349"/>
      <c r="T175" s="1347"/>
      <c r="U175" s="195" t="s">
        <v>1813</v>
      </c>
      <c r="V175" s="221" t="s">
        <v>884</v>
      </c>
      <c r="W175" s="230" t="str">
        <f>$Q175&amp;"_"&amp;$U175</f>
        <v>931120_PA</v>
      </c>
      <c r="X175" s="101"/>
      <c r="Y175" s="118"/>
      <c r="Z175" s="103"/>
      <c r="AA175" s="99" t="e">
        <f>+INDEX(#REF!,MATCH(CONCATENATE("NET_"&amp;'5-C_Ind'!U175&amp;"_REMU"),#REF!,0),(MATCH('5-C_Ind'!Q175,#REF!,0)))+INDEX(#REF!,MATCH(CONCATENATE("NET_"&amp;'5-C_Ind'!U175&amp;"_EXT"),#REF!,0),(MATCH('5-C_Ind'!Q175,#REF!,0)))</f>
        <v>#REF!</v>
      </c>
      <c r="AB175" s="118">
        <f t="shared" si="68"/>
        <v>0</v>
      </c>
      <c r="AC175" s="104" t="e">
        <f t="shared" si="69"/>
        <v>#REF!</v>
      </c>
      <c r="AD175" s="142"/>
      <c r="AE175" s="75"/>
      <c r="AF175" s="13"/>
      <c r="AG175" s="13"/>
      <c r="AH175" s="13"/>
      <c r="AI175" s="13"/>
      <c r="AJ175" s="13"/>
      <c r="AK175" s="13"/>
      <c r="AL175" s="13"/>
      <c r="AM175" s="13"/>
      <c r="AN175" s="13"/>
      <c r="AO175" s="13"/>
      <c r="AP175" s="13"/>
      <c r="AQ175" s="13"/>
      <c r="AR175" s="13"/>
      <c r="AS175" s="155"/>
      <c r="AT175" s="128"/>
      <c r="AU175" s="154"/>
      <c r="AV175" s="141"/>
      <c r="AW175" s="150"/>
      <c r="AY175" s="158"/>
      <c r="AZ175" s="400" t="e">
        <f t="shared" si="3"/>
        <v>#REF!</v>
      </c>
      <c r="BA175" s="442"/>
    </row>
    <row r="176" spans="3:53" s="172" customFormat="1" ht="20.100000000000001" customHeight="1" x14ac:dyDescent="0.25">
      <c r="C176" s="46">
        <v>0</v>
      </c>
      <c r="D176" s="46"/>
      <c r="E176" s="46"/>
      <c r="F176" s="46"/>
      <c r="G176" s="46"/>
      <c r="H176" s="46"/>
      <c r="I176" s="46"/>
      <c r="J176" s="46"/>
      <c r="K176" s="46"/>
      <c r="L176" s="46"/>
      <c r="M176" s="46"/>
      <c r="N176" s="46"/>
      <c r="O176" s="24"/>
      <c r="P176" s="813"/>
      <c r="Q176" s="294">
        <f>T173</f>
        <v>931120</v>
      </c>
      <c r="R176" s="1352"/>
      <c r="S176" s="1349"/>
      <c r="T176" s="1347"/>
      <c r="U176" s="195" t="s">
        <v>2003</v>
      </c>
      <c r="V176" s="221" t="s">
        <v>1335</v>
      </c>
      <c r="W176" s="230" t="str">
        <f>$Q176&amp;"_"&amp;$U176</f>
        <v>931120_PM</v>
      </c>
      <c r="X176" s="101"/>
      <c r="Y176" s="118"/>
      <c r="Z176" s="103"/>
      <c r="AA176" s="99" t="e">
        <f>+INDEX(#REF!,MATCH(CONCATENATE("NET_"&amp;'5-C_Ind'!U176&amp;"_REMU"),#REF!,0),(MATCH('5-C_Ind'!Q176,#REF!,0)))+INDEX(#REF!,MATCH(CONCATENATE("NET_"&amp;'5-C_Ind'!U176&amp;"_EXT"),#REF!,0),(MATCH('5-C_Ind'!Q176,#REF!,0)))+INDEX(#REF!,MATCH(CONCATENATE("NET_"&amp;"PI_REMU"),#REF!,0),(MATCH('5-C_Ind'!Q176,#REF!,0)))</f>
        <v>#REF!</v>
      </c>
      <c r="AB176" s="118">
        <f t="shared" si="68"/>
        <v>0</v>
      </c>
      <c r="AC176" s="104" t="e">
        <f t="shared" si="69"/>
        <v>#REF!</v>
      </c>
      <c r="AD176" s="142"/>
      <c r="AE176" s="75"/>
      <c r="AF176" s="13"/>
      <c r="AG176" s="13"/>
      <c r="AH176" s="13"/>
      <c r="AI176" s="13"/>
      <c r="AJ176" s="13"/>
      <c r="AK176" s="13"/>
      <c r="AL176" s="13"/>
      <c r="AM176" s="13"/>
      <c r="AN176" s="13"/>
      <c r="AO176" s="13"/>
      <c r="AP176" s="13"/>
      <c r="AQ176" s="13"/>
      <c r="AR176" s="13"/>
      <c r="AS176" s="155"/>
      <c r="AT176" s="128"/>
      <c r="AU176" s="154"/>
      <c r="AV176" s="141"/>
      <c r="AW176" s="150"/>
      <c r="AY176" s="158"/>
      <c r="AZ176" s="400" t="e">
        <f t="shared" si="3"/>
        <v>#REF!</v>
      </c>
      <c r="BA176" s="442"/>
    </row>
    <row r="177" spans="3:53" s="172" customFormat="1" ht="20.100000000000001" customHeight="1" x14ac:dyDescent="0.25">
      <c r="C177" s="46">
        <v>0</v>
      </c>
      <c r="D177" s="46"/>
      <c r="E177" s="46"/>
      <c r="F177" s="46"/>
      <c r="G177" s="46"/>
      <c r="H177" s="46"/>
      <c r="I177" s="46"/>
      <c r="J177" s="46"/>
      <c r="K177" s="46"/>
      <c r="L177" s="46"/>
      <c r="M177" s="46"/>
      <c r="N177" s="46"/>
      <c r="O177" s="24"/>
      <c r="P177" s="813"/>
      <c r="Q177" s="294">
        <f>T173</f>
        <v>931120</v>
      </c>
      <c r="R177" s="1352"/>
      <c r="S177" s="1349"/>
      <c r="T177" s="1347"/>
      <c r="U177" s="195" t="s">
        <v>1351</v>
      </c>
      <c r="V177" s="197" t="s">
        <v>328</v>
      </c>
      <c r="W177" s="145" t="str">
        <f>$Q177&amp;"_"&amp;$U177</f>
        <v>931120_PDS</v>
      </c>
      <c r="X177" s="101"/>
      <c r="Y177" s="118"/>
      <c r="Z177" s="103"/>
      <c r="AA177" s="99" t="e">
        <f>+INDEX(#REF!,MATCH(CONCATENATE("NET_"&amp;'5-C_Ind'!U177),#REF!,0),(MATCH('5-C_Ind'!Q177,#REF!,0)))</f>
        <v>#REF!</v>
      </c>
      <c r="AB177" s="118">
        <f t="shared" si="68"/>
        <v>0</v>
      </c>
      <c r="AC177" s="104" t="e">
        <f t="shared" si="69"/>
        <v>#REF!</v>
      </c>
      <c r="AD177" s="142"/>
      <c r="AE177" s="75"/>
      <c r="AF177" s="13"/>
      <c r="AG177" s="13"/>
      <c r="AH177" s="13"/>
      <c r="AI177" s="13"/>
      <c r="AJ177" s="13"/>
      <c r="AK177" s="13"/>
      <c r="AL177" s="13"/>
      <c r="AM177" s="13"/>
      <c r="AN177" s="13"/>
      <c r="AO177" s="13"/>
      <c r="AP177" s="13"/>
      <c r="AQ177" s="13"/>
      <c r="AR177" s="13"/>
      <c r="AS177" s="155"/>
      <c r="AT177" s="128"/>
      <c r="AU177" s="154"/>
      <c r="AV177" s="141"/>
      <c r="AW177" s="150"/>
      <c r="AY177" s="158"/>
      <c r="AZ177" s="400" t="e">
        <f t="shared" si="3"/>
        <v>#REF!</v>
      </c>
      <c r="BA177" s="442"/>
    </row>
    <row r="178" spans="3:53" s="172" customFormat="1" ht="20.100000000000001" customHeight="1" x14ac:dyDescent="0.25">
      <c r="C178" s="46">
        <v>0</v>
      </c>
      <c r="D178" s="46"/>
      <c r="E178" s="46">
        <v>0</v>
      </c>
      <c r="F178" s="46"/>
      <c r="G178" s="46"/>
      <c r="H178" s="46"/>
      <c r="I178" s="46"/>
      <c r="J178" s="46"/>
      <c r="K178" s="46"/>
      <c r="L178" s="46"/>
      <c r="M178" s="46">
        <v>0</v>
      </c>
      <c r="N178" s="46"/>
      <c r="O178" s="24"/>
      <c r="P178" s="813"/>
      <c r="Q178" s="294">
        <f>T173</f>
        <v>931120</v>
      </c>
      <c r="R178" s="1352"/>
      <c r="S178" s="1349"/>
      <c r="T178" s="1347"/>
      <c r="U178" s="195" t="s">
        <v>679</v>
      </c>
      <c r="V178" s="197" t="s">
        <v>22</v>
      </c>
      <c r="W178" s="145" t="str">
        <f>$Q178&amp;"_"&amp;$U178</f>
        <v>931120_PARTICIP</v>
      </c>
      <c r="X178" s="101"/>
      <c r="Y178" s="118"/>
      <c r="Z178" s="103"/>
      <c r="AA178" s="99" t="e">
        <f>+INDEX(#REF!,MATCH(CONCATENATE("NET_"&amp;'5-C_Ind'!U178),#REF!,0),(MATCH('5-C_Ind'!Q178,#REF!,0)))</f>
        <v>#REF!</v>
      </c>
      <c r="AB178" s="118">
        <f t="shared" si="68"/>
        <v>0</v>
      </c>
      <c r="AC178" s="104" t="e">
        <f t="shared" si="69"/>
        <v>#REF!</v>
      </c>
      <c r="AD178" s="142"/>
      <c r="AE178" s="75"/>
      <c r="AF178" s="13"/>
      <c r="AG178" s="13"/>
      <c r="AH178" s="13"/>
      <c r="AI178" s="13"/>
      <c r="AJ178" s="13"/>
      <c r="AK178" s="13"/>
      <c r="AL178" s="13"/>
      <c r="AM178" s="13"/>
      <c r="AN178" s="13"/>
      <c r="AO178" s="13"/>
      <c r="AP178" s="13"/>
      <c r="AQ178" s="13"/>
      <c r="AR178" s="13"/>
      <c r="AS178" s="155"/>
      <c r="AT178" s="128"/>
      <c r="AU178" s="154"/>
      <c r="AV178" s="141"/>
      <c r="AW178" s="150"/>
      <c r="AY178" s="158"/>
      <c r="AZ178" s="400" t="e">
        <f t="shared" si="3"/>
        <v>#REF!</v>
      </c>
      <c r="BA178" s="442"/>
    </row>
    <row r="179" spans="3:53" s="172" customFormat="1" ht="20.100000000000001" customHeight="1" x14ac:dyDescent="0.25">
      <c r="C179" s="46"/>
      <c r="D179" s="46"/>
      <c r="E179" s="46"/>
      <c r="F179" s="46"/>
      <c r="G179" s="46"/>
      <c r="H179" s="46"/>
      <c r="I179" s="46"/>
      <c r="J179" s="46"/>
      <c r="K179" s="46"/>
      <c r="L179" s="46"/>
      <c r="M179" s="46"/>
      <c r="N179" s="46"/>
      <c r="O179" s="24"/>
      <c r="P179" s="813"/>
      <c r="Q179" s="294">
        <f>T173</f>
        <v>931120</v>
      </c>
      <c r="R179" s="1352"/>
      <c r="S179" s="1349"/>
      <c r="T179" s="1347"/>
      <c r="U179" s="195">
        <v>6251</v>
      </c>
      <c r="V179" s="197" t="s">
        <v>1482</v>
      </c>
      <c r="W179" s="145" t="str">
        <f>$Q179&amp;"_"&amp;$U179</f>
        <v>931120_6251</v>
      </c>
      <c r="X179" s="99"/>
      <c r="Y179" s="118"/>
      <c r="Z179" s="104"/>
      <c r="AA179" s="417"/>
      <c r="AB179" s="118">
        <f t="shared" si="68"/>
        <v>0</v>
      </c>
      <c r="AC179" s="416"/>
      <c r="AD179" s="142"/>
      <c r="AE179" s="75"/>
      <c r="AF179" s="13"/>
      <c r="AG179" s="13"/>
      <c r="AH179" s="13"/>
      <c r="AI179" s="13"/>
      <c r="AJ179" s="13"/>
      <c r="AK179" s="13"/>
      <c r="AL179" s="13"/>
      <c r="AM179" s="13"/>
      <c r="AN179" s="13"/>
      <c r="AO179" s="13"/>
      <c r="AP179" s="13"/>
      <c r="AQ179" s="13"/>
      <c r="AR179" s="13"/>
      <c r="AS179" s="155"/>
      <c r="AT179" s="142"/>
      <c r="AU179" s="409"/>
      <c r="AV179" s="141"/>
      <c r="AW179" s="141"/>
      <c r="AY179" s="159" t="str">
        <f t="shared" ref="AY179:AY180" si="71">IF(Z179&lt;-10,"! solde négatif !","OK")</f>
        <v>OK</v>
      </c>
      <c r="AZ179" s="400" t="str">
        <f t="shared" si="3"/>
        <v>OK</v>
      </c>
      <c r="BA179" s="442"/>
    </row>
    <row r="180" spans="3:53" s="172" customFormat="1" ht="20.100000000000001" customHeight="1" x14ac:dyDescent="0.25">
      <c r="C180" s="46"/>
      <c r="D180" s="46"/>
      <c r="E180" s="46"/>
      <c r="F180" s="46"/>
      <c r="G180" s="46"/>
      <c r="H180" s="46"/>
      <c r="I180" s="46"/>
      <c r="J180" s="46"/>
      <c r="K180" s="46"/>
      <c r="L180" s="46"/>
      <c r="M180" s="46"/>
      <c r="N180" s="46"/>
      <c r="O180" s="24"/>
      <c r="P180" s="813"/>
      <c r="Q180" s="294">
        <f>T173</f>
        <v>931120</v>
      </c>
      <c r="R180" s="1352"/>
      <c r="S180" s="1349"/>
      <c r="T180" s="1347"/>
      <c r="U180" s="195">
        <v>6288</v>
      </c>
      <c r="V180" s="197" t="s">
        <v>1309</v>
      </c>
      <c r="W180" s="145" t="str">
        <f>$Q180&amp;"_"&amp;$U180</f>
        <v>931120_6288</v>
      </c>
      <c r="X180" s="99"/>
      <c r="Y180" s="118"/>
      <c r="Z180" s="104"/>
      <c r="AA180" s="444"/>
      <c r="AB180" s="118">
        <f t="shared" si="68"/>
        <v>0</v>
      </c>
      <c r="AC180" s="423"/>
      <c r="AD180" s="142"/>
      <c r="AE180" s="75"/>
      <c r="AF180" s="13"/>
      <c r="AG180" s="13"/>
      <c r="AH180" s="13"/>
      <c r="AI180" s="13"/>
      <c r="AJ180" s="13"/>
      <c r="AK180" s="13"/>
      <c r="AL180" s="13"/>
      <c r="AM180" s="13"/>
      <c r="AN180" s="13"/>
      <c r="AO180" s="13"/>
      <c r="AP180" s="13"/>
      <c r="AQ180" s="13"/>
      <c r="AR180" s="13"/>
      <c r="AS180" s="155"/>
      <c r="AT180" s="142"/>
      <c r="AU180" s="409"/>
      <c r="AV180" s="141"/>
      <c r="AW180" s="141"/>
      <c r="AY180" s="159" t="str">
        <f t="shared" si="71"/>
        <v>OK</v>
      </c>
      <c r="AZ180" s="400" t="str">
        <f t="shared" si="3"/>
        <v>OK</v>
      </c>
      <c r="BA180" s="442"/>
    </row>
    <row r="181" spans="3:53" s="172" customFormat="1" ht="20.100000000000001" customHeight="1" x14ac:dyDescent="0.25">
      <c r="C181" s="46">
        <v>0</v>
      </c>
      <c r="D181" s="46"/>
      <c r="E181" s="46"/>
      <c r="F181" s="46"/>
      <c r="G181" s="46"/>
      <c r="H181" s="46"/>
      <c r="I181" s="46"/>
      <c r="J181" s="46"/>
      <c r="K181" s="46"/>
      <c r="L181" s="46"/>
      <c r="M181" s="46"/>
      <c r="N181" s="46"/>
      <c r="O181" s="24"/>
      <c r="P181" s="813"/>
      <c r="Q181" s="294">
        <f>T173</f>
        <v>931120</v>
      </c>
      <c r="R181" s="1352"/>
      <c r="S181" s="1349"/>
      <c r="T181" s="1347"/>
      <c r="U181" s="195" t="s">
        <v>1044</v>
      </c>
      <c r="V181" s="197" t="s">
        <v>845</v>
      </c>
      <c r="W181" s="145" t="str">
        <f>$Q181&amp;"_"&amp;$U181</f>
        <v>931120_AUTRESDEP</v>
      </c>
      <c r="X181" s="101"/>
      <c r="Y181" s="118"/>
      <c r="Z181" s="103"/>
      <c r="AA181" s="419" t="e">
        <f>+INDEX(#REF!,MATCH(CONCATENATE("NET_"&amp;'5-C_Ind'!U181),#REF!,0),(MATCH('5-C_Ind'!Q181,#REF!,0)))</f>
        <v>#REF!</v>
      </c>
      <c r="AB181" s="118">
        <f t="shared" si="68"/>
        <v>0</v>
      </c>
      <c r="AC181" s="165" t="e">
        <f>AA181-SUM(AB179:AB181)</f>
        <v>#REF!</v>
      </c>
      <c r="AD181" s="142"/>
      <c r="AE181" s="75"/>
      <c r="AF181" s="13"/>
      <c r="AG181" s="13"/>
      <c r="AH181" s="13"/>
      <c r="AI181" s="13"/>
      <c r="AJ181" s="13"/>
      <c r="AK181" s="13"/>
      <c r="AL181" s="13"/>
      <c r="AM181" s="13"/>
      <c r="AN181" s="13"/>
      <c r="AO181" s="13"/>
      <c r="AP181" s="13"/>
      <c r="AQ181" s="13"/>
      <c r="AR181" s="13"/>
      <c r="AS181" s="155"/>
      <c r="AT181" s="128"/>
      <c r="AU181" s="154"/>
      <c r="AV181" s="141"/>
      <c r="AW181" s="150"/>
      <c r="AY181" s="158"/>
      <c r="AZ181" s="400" t="e">
        <f t="shared" si="3"/>
        <v>#REF!</v>
      </c>
      <c r="BA181" s="442"/>
    </row>
    <row r="182" spans="3:53" s="172" customFormat="1" ht="20.100000000000001" customHeight="1" x14ac:dyDescent="0.25">
      <c r="C182" s="46"/>
      <c r="D182" s="46">
        <v>0</v>
      </c>
      <c r="E182" s="46">
        <v>0</v>
      </c>
      <c r="F182" s="46"/>
      <c r="G182" s="46"/>
      <c r="H182" s="46"/>
      <c r="I182" s="46"/>
      <c r="J182" s="46"/>
      <c r="K182" s="46"/>
      <c r="L182" s="46"/>
      <c r="M182" s="46"/>
      <c r="N182" s="46"/>
      <c r="O182" s="24"/>
      <c r="P182" s="813"/>
      <c r="Q182" s="294">
        <f>T173</f>
        <v>931120</v>
      </c>
      <c r="R182" s="1352"/>
      <c r="S182" s="1349"/>
      <c r="T182" s="1347"/>
      <c r="U182" s="195" t="s">
        <v>2294</v>
      </c>
      <c r="V182" s="197" t="s">
        <v>1791</v>
      </c>
      <c r="W182" s="145" t="str">
        <f>$Q182&amp;"_"&amp;$U182</f>
        <v>931120_CI</v>
      </c>
      <c r="X182" s="99"/>
      <c r="Y182" s="118"/>
      <c r="Z182" s="104"/>
      <c r="AA182" s="101"/>
      <c r="AB182" s="6"/>
      <c r="AC182" s="103"/>
      <c r="AD182" s="142"/>
      <c r="AE182" s="75"/>
      <c r="AF182" s="13"/>
      <c r="AG182" s="13"/>
      <c r="AH182" s="13"/>
      <c r="AI182" s="13"/>
      <c r="AJ182" s="13"/>
      <c r="AK182" s="13"/>
      <c r="AL182" s="13"/>
      <c r="AM182" s="13"/>
      <c r="AN182" s="13"/>
      <c r="AO182" s="13"/>
      <c r="AP182" s="13"/>
      <c r="AQ182" s="13"/>
      <c r="AR182" s="13"/>
      <c r="AS182" s="155"/>
      <c r="AT182" s="128"/>
      <c r="AU182" s="154"/>
      <c r="AV182" s="141"/>
      <c r="AW182" s="150"/>
      <c r="AY182" s="159" t="str">
        <f t="shared" ref="AY182:AY184" si="72">IF(Z182&lt;-10,"! solde négatif !","OK")</f>
        <v>OK</v>
      </c>
      <c r="AZ182" s="400" t="str">
        <f t="shared" si="3"/>
        <v>OK</v>
      </c>
      <c r="BA182" s="442"/>
    </row>
    <row r="183" spans="3:53" s="172" customFormat="1" ht="20.100000000000001" customHeight="1" x14ac:dyDescent="0.25">
      <c r="C183" s="46">
        <v>0</v>
      </c>
      <c r="D183" s="46">
        <v>0</v>
      </c>
      <c r="E183" s="46"/>
      <c r="F183" s="46"/>
      <c r="G183" s="46"/>
      <c r="H183" s="46"/>
      <c r="I183" s="46"/>
      <c r="J183" s="46"/>
      <c r="K183" s="46"/>
      <c r="L183" s="46"/>
      <c r="M183" s="46"/>
      <c r="N183" s="46"/>
      <c r="O183" s="24"/>
      <c r="P183" s="813"/>
      <c r="Q183" s="294">
        <f>T173</f>
        <v>931120</v>
      </c>
      <c r="R183" s="1352"/>
      <c r="S183" s="1349"/>
      <c r="T183" s="1347"/>
      <c r="U183" s="195" t="s">
        <v>2294</v>
      </c>
      <c r="V183" s="197" t="s">
        <v>1791</v>
      </c>
      <c r="W183" s="145"/>
      <c r="X183" s="99"/>
      <c r="Y183" s="118"/>
      <c r="Z183" s="104"/>
      <c r="AA183" s="101"/>
      <c r="AB183" s="6"/>
      <c r="AC183" s="103"/>
      <c r="AD183" s="128"/>
      <c r="AE183" s="427"/>
      <c r="AF183" s="76"/>
      <c r="AG183" s="76"/>
      <c r="AH183" s="76"/>
      <c r="AI183" s="76"/>
      <c r="AJ183" s="76"/>
      <c r="AK183" s="76"/>
      <c r="AL183" s="76"/>
      <c r="AM183" s="76"/>
      <c r="AN183" s="76"/>
      <c r="AO183" s="76"/>
      <c r="AP183" s="76"/>
      <c r="AQ183" s="76"/>
      <c r="AR183" s="76"/>
      <c r="AS183" s="437"/>
      <c r="AT183" s="128"/>
      <c r="AU183" s="154"/>
      <c r="AV183" s="141"/>
      <c r="AW183" s="141"/>
      <c r="AY183" s="159" t="str">
        <f t="shared" si="72"/>
        <v>OK</v>
      </c>
      <c r="AZ183" s="400" t="str">
        <f t="shared" si="3"/>
        <v>OK</v>
      </c>
      <c r="BA183" s="442"/>
    </row>
    <row r="184" spans="3:53" s="172" customFormat="1" ht="20.100000000000001" customHeight="1" thickBot="1" x14ac:dyDescent="0.3">
      <c r="C184" s="46"/>
      <c r="D184" s="46"/>
      <c r="E184" s="46"/>
      <c r="F184" s="46"/>
      <c r="G184" s="46"/>
      <c r="H184" s="46"/>
      <c r="I184" s="46"/>
      <c r="J184" s="46"/>
      <c r="K184" s="46"/>
      <c r="L184" s="46"/>
      <c r="M184" s="46"/>
      <c r="N184" s="46"/>
      <c r="O184" s="24"/>
      <c r="P184" s="813"/>
      <c r="Q184" s="294">
        <f>T173</f>
        <v>931120</v>
      </c>
      <c r="R184" s="1352"/>
      <c r="S184" s="1349"/>
      <c r="T184" s="1347"/>
      <c r="U184" s="198" t="s">
        <v>1163</v>
      </c>
      <c r="V184" s="200" t="s">
        <v>2311</v>
      </c>
      <c r="W184" s="203"/>
      <c r="X184" s="111"/>
      <c r="Y184" s="113"/>
      <c r="Z184" s="116"/>
      <c r="AA184" s="111" t="e">
        <f t="shared" ref="AA184:AC184" si="73">SUM(AA173:AA181)</f>
        <v>#REF!</v>
      </c>
      <c r="AB184" s="113">
        <f t="shared" si="73"/>
        <v>0</v>
      </c>
      <c r="AC184" s="116" t="e">
        <f t="shared" si="73"/>
        <v>#REF!</v>
      </c>
      <c r="AD184" s="112">
        <f t="shared" ref="AD184:AW184" si="74">SUM(AD173:AD182)</f>
        <v>0</v>
      </c>
      <c r="AE184" s="112">
        <f t="shared" si="74"/>
        <v>0</v>
      </c>
      <c r="AF184" s="17">
        <f t="shared" si="74"/>
        <v>0</v>
      </c>
      <c r="AG184" s="17">
        <f t="shared" si="74"/>
        <v>0</v>
      </c>
      <c r="AH184" s="17">
        <f t="shared" si="74"/>
        <v>0</v>
      </c>
      <c r="AI184" s="17">
        <f t="shared" si="74"/>
        <v>0</v>
      </c>
      <c r="AJ184" s="17">
        <f t="shared" si="74"/>
        <v>0</v>
      </c>
      <c r="AK184" s="17">
        <f t="shared" si="74"/>
        <v>0</v>
      </c>
      <c r="AL184" s="17">
        <f t="shared" si="74"/>
        <v>0</v>
      </c>
      <c r="AM184" s="17">
        <f t="shared" si="74"/>
        <v>0</v>
      </c>
      <c r="AN184" s="17">
        <f t="shared" si="74"/>
        <v>0</v>
      </c>
      <c r="AO184" s="17">
        <f t="shared" si="74"/>
        <v>0</v>
      </c>
      <c r="AP184" s="17">
        <f t="shared" si="74"/>
        <v>0</v>
      </c>
      <c r="AQ184" s="17">
        <f t="shared" si="74"/>
        <v>0</v>
      </c>
      <c r="AR184" s="17">
        <f t="shared" si="74"/>
        <v>0</v>
      </c>
      <c r="AS184" s="207">
        <f t="shared" si="74"/>
        <v>0</v>
      </c>
      <c r="AT184" s="219">
        <f t="shared" si="74"/>
        <v>0</v>
      </c>
      <c r="AU184" s="216">
        <f t="shared" si="74"/>
        <v>0</v>
      </c>
      <c r="AV184" s="114">
        <f t="shared" si="74"/>
        <v>0</v>
      </c>
      <c r="AW184" s="114">
        <f t="shared" si="74"/>
        <v>0</v>
      </c>
      <c r="AY184" s="159" t="str">
        <f t="shared" si="72"/>
        <v>OK</v>
      </c>
      <c r="AZ184" s="400" t="e">
        <f t="shared" si="3"/>
        <v>#REF!</v>
      </c>
      <c r="BA184" s="442"/>
    </row>
    <row r="185" spans="3:53" s="172" customFormat="1" ht="20.100000000000001" customHeight="1" x14ac:dyDescent="0.25">
      <c r="C185" s="46">
        <v>0</v>
      </c>
      <c r="D185" s="46"/>
      <c r="E185" s="46"/>
      <c r="F185" s="46"/>
      <c r="G185" s="46"/>
      <c r="H185" s="46"/>
      <c r="I185" s="46"/>
      <c r="J185" s="46"/>
      <c r="K185" s="46"/>
      <c r="L185" s="46"/>
      <c r="M185" s="46"/>
      <c r="N185" s="46"/>
      <c r="O185" s="24"/>
      <c r="P185" s="813"/>
      <c r="Q185" s="294">
        <f>T185</f>
        <v>931124</v>
      </c>
      <c r="R185" s="1352"/>
      <c r="S185" s="1348" t="s">
        <v>835</v>
      </c>
      <c r="T185" s="1346">
        <v>931124</v>
      </c>
      <c r="U185" s="209" t="s">
        <v>878</v>
      </c>
      <c r="V185" s="225" t="s">
        <v>351</v>
      </c>
      <c r="W185" s="226" t="str">
        <f>$Q185&amp;"_"&amp;$U185</f>
        <v>931124_PS</v>
      </c>
      <c r="X185" s="211"/>
      <c r="Y185" s="118"/>
      <c r="Z185" s="199"/>
      <c r="AA185" s="212" t="e">
        <f>+INDEX(#REF!,MATCH(CONCATENATE("NET_"&amp;'5-C_Ind'!U185&amp;"_REMU"),#REF!,0),(MATCH('5-C_Ind'!Q185,#REF!,0)))+INDEX(#REF!,MATCH(CONCATENATE("NET_"&amp;'5-C_Ind'!U185&amp;"_EXT"),#REF!,0),(MATCH('5-C_Ind'!Q185,#REF!,0)))</f>
        <v>#REF!</v>
      </c>
      <c r="AB185" s="186">
        <f t="shared" ref="AB185:AB191" si="75">SUM(AD185:AX185)</f>
        <v>0</v>
      </c>
      <c r="AC185" s="210" t="e">
        <f t="shared" ref="AC185:AC191" si="76">AA185-AB185</f>
        <v>#REF!</v>
      </c>
      <c r="AD185" s="237"/>
      <c r="AE185" s="173"/>
      <c r="AF185" s="18"/>
      <c r="AG185" s="18"/>
      <c r="AH185" s="18"/>
      <c r="AI185" s="18"/>
      <c r="AJ185" s="18"/>
      <c r="AK185" s="18"/>
      <c r="AL185" s="18"/>
      <c r="AM185" s="18"/>
      <c r="AN185" s="18"/>
      <c r="AO185" s="18"/>
      <c r="AP185" s="18"/>
      <c r="AQ185" s="18"/>
      <c r="AR185" s="18"/>
      <c r="AS185" s="208"/>
      <c r="AT185" s="202"/>
      <c r="AU185" s="201"/>
      <c r="AV185" s="205"/>
      <c r="AW185" s="204"/>
      <c r="AY185" s="158"/>
      <c r="AZ185" s="400" t="e">
        <f t="shared" si="3"/>
        <v>#REF!</v>
      </c>
      <c r="BA185" s="442"/>
    </row>
    <row r="186" spans="3:53" s="172" customFormat="1" ht="20.100000000000001" customHeight="1" x14ac:dyDescent="0.25">
      <c r="C186" s="46">
        <v>0</v>
      </c>
      <c r="D186" s="46"/>
      <c r="E186" s="46"/>
      <c r="F186" s="46"/>
      <c r="G186" s="46"/>
      <c r="H186" s="46"/>
      <c r="I186" s="46"/>
      <c r="J186" s="46"/>
      <c r="K186" s="46"/>
      <c r="L186" s="46"/>
      <c r="M186" s="46"/>
      <c r="N186" s="46"/>
      <c r="O186" s="24"/>
      <c r="P186" s="813"/>
      <c r="Q186" s="294">
        <f>T185</f>
        <v>931124</v>
      </c>
      <c r="R186" s="1352"/>
      <c r="S186" s="1349"/>
      <c r="T186" s="1347"/>
      <c r="U186" s="195" t="s">
        <v>818</v>
      </c>
      <c r="V186" s="228" t="s">
        <v>643</v>
      </c>
      <c r="W186" s="220" t="str">
        <f>$Q186&amp;"_"&amp;$U186</f>
        <v>931124_SF</v>
      </c>
      <c r="X186" s="101"/>
      <c r="Y186" s="118"/>
      <c r="Z186" s="103"/>
      <c r="AA186" s="99" t="e">
        <f>+INDEX(#REF!,MATCH(CONCATENATE("NET_"&amp;'5-C_Ind'!U186&amp;"_REMU"),#REF!,0),(MATCH('5-C_Ind'!Q186,#REF!,0)))+INDEX(#REF!,MATCH(CONCATENATE("NET_"&amp;'5-C_Ind'!U186&amp;"_EXT"),#REF!,0),(MATCH('5-C_Ind'!Q186,#REF!,0)))</f>
        <v>#REF!</v>
      </c>
      <c r="AB186" s="229">
        <f t="shared" si="75"/>
        <v>0</v>
      </c>
      <c r="AC186" s="165" t="e">
        <f t="shared" si="76"/>
        <v>#REF!</v>
      </c>
      <c r="AD186" s="248"/>
      <c r="AE186" s="187"/>
      <c r="AF186" s="19"/>
      <c r="AG186" s="19"/>
      <c r="AH186" s="19"/>
      <c r="AI186" s="19"/>
      <c r="AJ186" s="19"/>
      <c r="AK186" s="19"/>
      <c r="AL186" s="19"/>
      <c r="AM186" s="19"/>
      <c r="AN186" s="19"/>
      <c r="AO186" s="19"/>
      <c r="AP186" s="19"/>
      <c r="AQ186" s="19"/>
      <c r="AR186" s="19"/>
      <c r="AS186" s="231"/>
      <c r="AT186" s="224"/>
      <c r="AU186" s="227"/>
      <c r="AV186" s="223"/>
      <c r="AW186" s="222"/>
      <c r="AY186" s="158"/>
      <c r="AZ186" s="400" t="e">
        <f t="shared" si="3"/>
        <v>#REF!</v>
      </c>
      <c r="BA186" s="442"/>
    </row>
    <row r="187" spans="3:53" s="172" customFormat="1" ht="20.100000000000001" customHeight="1" x14ac:dyDescent="0.25">
      <c r="C187" s="46">
        <v>0</v>
      </c>
      <c r="D187" s="46"/>
      <c r="E187" s="46"/>
      <c r="F187" s="46"/>
      <c r="G187" s="46"/>
      <c r="H187" s="46"/>
      <c r="I187" s="46"/>
      <c r="J187" s="46"/>
      <c r="K187" s="46"/>
      <c r="L187" s="46"/>
      <c r="M187" s="46"/>
      <c r="N187" s="46"/>
      <c r="O187" s="24"/>
      <c r="P187" s="813"/>
      <c r="Q187" s="294">
        <f>T185</f>
        <v>931124</v>
      </c>
      <c r="R187" s="1352"/>
      <c r="S187" s="1349"/>
      <c r="T187" s="1347"/>
      <c r="U187" s="195" t="s">
        <v>1813</v>
      </c>
      <c r="V187" s="221" t="s">
        <v>884</v>
      </c>
      <c r="W187" s="230" t="str">
        <f>$Q187&amp;"_"&amp;$U187</f>
        <v>931124_PA</v>
      </c>
      <c r="X187" s="101"/>
      <c r="Y187" s="118"/>
      <c r="Z187" s="103"/>
      <c r="AA187" s="99" t="e">
        <f>+INDEX(#REF!,MATCH(CONCATENATE("NET_"&amp;'5-C_Ind'!U187&amp;"_REMU"),#REF!,0),(MATCH('5-C_Ind'!Q187,#REF!,0)))+INDEX(#REF!,MATCH(CONCATENATE("NET_"&amp;'5-C_Ind'!U187&amp;"_EXT"),#REF!,0),(MATCH('5-C_Ind'!Q187,#REF!,0)))</f>
        <v>#REF!</v>
      </c>
      <c r="AB187" s="118">
        <f t="shared" si="75"/>
        <v>0</v>
      </c>
      <c r="AC187" s="104" t="e">
        <f t="shared" si="76"/>
        <v>#REF!</v>
      </c>
      <c r="AD187" s="142"/>
      <c r="AE187" s="75"/>
      <c r="AF187" s="13"/>
      <c r="AG187" s="13"/>
      <c r="AH187" s="13"/>
      <c r="AI187" s="13"/>
      <c r="AJ187" s="13"/>
      <c r="AK187" s="13"/>
      <c r="AL187" s="13"/>
      <c r="AM187" s="13"/>
      <c r="AN187" s="13"/>
      <c r="AO187" s="13"/>
      <c r="AP187" s="13"/>
      <c r="AQ187" s="13"/>
      <c r="AR187" s="13"/>
      <c r="AS187" s="155"/>
      <c r="AT187" s="128"/>
      <c r="AU187" s="154"/>
      <c r="AV187" s="141"/>
      <c r="AW187" s="150"/>
      <c r="AY187" s="158"/>
      <c r="AZ187" s="400" t="e">
        <f t="shared" si="3"/>
        <v>#REF!</v>
      </c>
      <c r="BA187" s="442"/>
    </row>
    <row r="188" spans="3:53" s="172" customFormat="1" ht="20.100000000000001" customHeight="1" x14ac:dyDescent="0.25">
      <c r="C188" s="46">
        <v>0</v>
      </c>
      <c r="D188" s="46"/>
      <c r="E188" s="46"/>
      <c r="F188" s="46"/>
      <c r="G188" s="46"/>
      <c r="H188" s="46"/>
      <c r="I188" s="46"/>
      <c r="J188" s="46"/>
      <c r="K188" s="46"/>
      <c r="L188" s="46"/>
      <c r="M188" s="46"/>
      <c r="N188" s="46"/>
      <c r="O188" s="24"/>
      <c r="P188" s="813"/>
      <c r="Q188" s="294">
        <f>T185</f>
        <v>931124</v>
      </c>
      <c r="R188" s="1352"/>
      <c r="S188" s="1349"/>
      <c r="T188" s="1347"/>
      <c r="U188" s="195" t="s">
        <v>2003</v>
      </c>
      <c r="V188" s="221" t="s">
        <v>1335</v>
      </c>
      <c r="W188" s="230" t="str">
        <f>$Q188&amp;"_"&amp;$U188</f>
        <v>931124_PM</v>
      </c>
      <c r="X188" s="101"/>
      <c r="Y188" s="118"/>
      <c r="Z188" s="103"/>
      <c r="AA188" s="99" t="e">
        <f>+INDEX(#REF!,MATCH(CONCATENATE("NET_"&amp;'5-C_Ind'!U188&amp;"_REMU"),#REF!,0),(MATCH('5-C_Ind'!Q188,#REF!,0)))+INDEX(#REF!,MATCH(CONCATENATE("NET_"&amp;'5-C_Ind'!U188&amp;"_EXT"),#REF!,0),(MATCH('5-C_Ind'!Q188,#REF!,0)))+INDEX(#REF!,MATCH(CONCATENATE("NET_"&amp;"PI_REMU"),#REF!,0),(MATCH('5-C_Ind'!Q188,#REF!,0)))</f>
        <v>#REF!</v>
      </c>
      <c r="AB188" s="118">
        <f t="shared" si="75"/>
        <v>0</v>
      </c>
      <c r="AC188" s="104" t="e">
        <f t="shared" si="76"/>
        <v>#REF!</v>
      </c>
      <c r="AD188" s="142"/>
      <c r="AE188" s="75"/>
      <c r="AF188" s="13"/>
      <c r="AG188" s="13"/>
      <c r="AH188" s="13"/>
      <c r="AI188" s="13"/>
      <c r="AJ188" s="13"/>
      <c r="AK188" s="13"/>
      <c r="AL188" s="13"/>
      <c r="AM188" s="13"/>
      <c r="AN188" s="13"/>
      <c r="AO188" s="13"/>
      <c r="AP188" s="13"/>
      <c r="AQ188" s="13"/>
      <c r="AR188" s="13"/>
      <c r="AS188" s="155"/>
      <c r="AT188" s="128"/>
      <c r="AU188" s="154"/>
      <c r="AV188" s="141"/>
      <c r="AW188" s="150"/>
      <c r="AY188" s="158"/>
      <c r="AZ188" s="400" t="e">
        <f t="shared" si="3"/>
        <v>#REF!</v>
      </c>
      <c r="BA188" s="442"/>
    </row>
    <row r="189" spans="3:53" s="172" customFormat="1" ht="20.100000000000001" customHeight="1" x14ac:dyDescent="0.25">
      <c r="C189" s="46">
        <v>0</v>
      </c>
      <c r="D189" s="46"/>
      <c r="E189" s="46"/>
      <c r="F189" s="46"/>
      <c r="G189" s="46"/>
      <c r="H189" s="46"/>
      <c r="I189" s="46"/>
      <c r="J189" s="46"/>
      <c r="K189" s="46"/>
      <c r="L189" s="46"/>
      <c r="M189" s="46"/>
      <c r="N189" s="46"/>
      <c r="O189" s="24"/>
      <c r="P189" s="813"/>
      <c r="Q189" s="294">
        <f>T185</f>
        <v>931124</v>
      </c>
      <c r="R189" s="1352"/>
      <c r="S189" s="1349"/>
      <c r="T189" s="1347"/>
      <c r="U189" s="195" t="s">
        <v>1351</v>
      </c>
      <c r="V189" s="197" t="s">
        <v>328</v>
      </c>
      <c r="W189" s="145" t="str">
        <f>$Q189&amp;"_"&amp;$U189</f>
        <v>931124_PDS</v>
      </c>
      <c r="X189" s="101"/>
      <c r="Y189" s="118"/>
      <c r="Z189" s="103"/>
      <c r="AA189" s="99" t="e">
        <f>+INDEX(#REF!,MATCH(CONCATENATE("NET_"&amp;'5-C_Ind'!U189),#REF!,0),(MATCH('5-C_Ind'!Q189,#REF!,0)))</f>
        <v>#REF!</v>
      </c>
      <c r="AB189" s="118">
        <f t="shared" si="75"/>
        <v>0</v>
      </c>
      <c r="AC189" s="104" t="e">
        <f t="shared" si="76"/>
        <v>#REF!</v>
      </c>
      <c r="AD189" s="142"/>
      <c r="AE189" s="75"/>
      <c r="AF189" s="13"/>
      <c r="AG189" s="13"/>
      <c r="AH189" s="13"/>
      <c r="AI189" s="13"/>
      <c r="AJ189" s="13"/>
      <c r="AK189" s="13"/>
      <c r="AL189" s="13"/>
      <c r="AM189" s="13"/>
      <c r="AN189" s="13"/>
      <c r="AO189" s="13"/>
      <c r="AP189" s="13"/>
      <c r="AQ189" s="13"/>
      <c r="AR189" s="13"/>
      <c r="AS189" s="155"/>
      <c r="AT189" s="128"/>
      <c r="AU189" s="154"/>
      <c r="AV189" s="141"/>
      <c r="AW189" s="150"/>
      <c r="AY189" s="158"/>
      <c r="AZ189" s="400" t="e">
        <f t="shared" si="3"/>
        <v>#REF!</v>
      </c>
      <c r="BA189" s="442"/>
    </row>
    <row r="190" spans="3:53" s="172" customFormat="1" ht="20.100000000000001" customHeight="1" x14ac:dyDescent="0.25">
      <c r="C190" s="46">
        <v>0</v>
      </c>
      <c r="D190" s="46"/>
      <c r="E190" s="46">
        <v>0</v>
      </c>
      <c r="F190" s="46"/>
      <c r="G190" s="46"/>
      <c r="H190" s="46"/>
      <c r="I190" s="46"/>
      <c r="J190" s="46"/>
      <c r="K190" s="46"/>
      <c r="L190" s="46"/>
      <c r="M190" s="46">
        <v>0</v>
      </c>
      <c r="N190" s="46"/>
      <c r="O190" s="24"/>
      <c r="P190" s="813"/>
      <c r="Q190" s="294">
        <f>T185</f>
        <v>931124</v>
      </c>
      <c r="R190" s="1352"/>
      <c r="S190" s="1349"/>
      <c r="T190" s="1347"/>
      <c r="U190" s="195" t="s">
        <v>679</v>
      </c>
      <c r="V190" s="197" t="s">
        <v>22</v>
      </c>
      <c r="W190" s="145" t="str">
        <f>$Q190&amp;"_"&amp;$U190</f>
        <v>931124_PARTICIP</v>
      </c>
      <c r="X190" s="101"/>
      <c r="Y190" s="118"/>
      <c r="Z190" s="103"/>
      <c r="AA190" s="99" t="e">
        <f>+INDEX(#REF!,MATCH(CONCATENATE("NET_"&amp;'5-C_Ind'!U190),#REF!,0),(MATCH('5-C_Ind'!Q190,#REF!,0)))</f>
        <v>#REF!</v>
      </c>
      <c r="AB190" s="118">
        <f t="shared" si="75"/>
        <v>0</v>
      </c>
      <c r="AC190" s="104" t="e">
        <f t="shared" si="76"/>
        <v>#REF!</v>
      </c>
      <c r="AD190" s="142"/>
      <c r="AE190" s="75"/>
      <c r="AF190" s="13"/>
      <c r="AG190" s="13"/>
      <c r="AH190" s="13"/>
      <c r="AI190" s="13"/>
      <c r="AJ190" s="13"/>
      <c r="AK190" s="13"/>
      <c r="AL190" s="13"/>
      <c r="AM190" s="13"/>
      <c r="AN190" s="13"/>
      <c r="AO190" s="13"/>
      <c r="AP190" s="13"/>
      <c r="AQ190" s="13"/>
      <c r="AR190" s="13"/>
      <c r="AS190" s="155"/>
      <c r="AT190" s="128"/>
      <c r="AU190" s="154"/>
      <c r="AV190" s="141"/>
      <c r="AW190" s="150"/>
      <c r="AY190" s="158"/>
      <c r="AZ190" s="400" t="e">
        <f t="shared" si="3"/>
        <v>#REF!</v>
      </c>
      <c r="BA190" s="442"/>
    </row>
    <row r="191" spans="3:53" s="172" customFormat="1" ht="20.100000000000001" customHeight="1" x14ac:dyDescent="0.25">
      <c r="C191" s="46">
        <v>0</v>
      </c>
      <c r="D191" s="46"/>
      <c r="E191" s="46"/>
      <c r="F191" s="46"/>
      <c r="G191" s="46"/>
      <c r="H191" s="46"/>
      <c r="I191" s="46"/>
      <c r="J191" s="46"/>
      <c r="K191" s="46"/>
      <c r="L191" s="46"/>
      <c r="M191" s="46"/>
      <c r="N191" s="46"/>
      <c r="O191" s="24"/>
      <c r="P191" s="813"/>
      <c r="Q191" s="294">
        <f>T185</f>
        <v>931124</v>
      </c>
      <c r="R191" s="1352"/>
      <c r="S191" s="1349"/>
      <c r="T191" s="1347"/>
      <c r="U191" s="195" t="s">
        <v>1044</v>
      </c>
      <c r="V191" s="197" t="s">
        <v>1338</v>
      </c>
      <c r="W191" s="145" t="str">
        <f>$Q191&amp;"_"&amp;$U191</f>
        <v>931124_AUTRESDEP</v>
      </c>
      <c r="X191" s="101"/>
      <c r="Y191" s="118"/>
      <c r="Z191" s="103"/>
      <c r="AA191" s="99" t="e">
        <f>+INDEX(#REF!,MATCH(CONCATENATE("NET_"&amp;'5-C_Ind'!U191),#REF!,0),(MATCH('5-C_Ind'!Q191,#REF!,0)))</f>
        <v>#REF!</v>
      </c>
      <c r="AB191" s="118">
        <f t="shared" si="75"/>
        <v>0</v>
      </c>
      <c r="AC191" s="104" t="e">
        <f t="shared" si="76"/>
        <v>#REF!</v>
      </c>
      <c r="AD191" s="142"/>
      <c r="AE191" s="75"/>
      <c r="AF191" s="13"/>
      <c r="AG191" s="13"/>
      <c r="AH191" s="13"/>
      <c r="AI191" s="13"/>
      <c r="AJ191" s="13"/>
      <c r="AK191" s="13"/>
      <c r="AL191" s="13"/>
      <c r="AM191" s="13"/>
      <c r="AN191" s="13"/>
      <c r="AO191" s="13"/>
      <c r="AP191" s="13"/>
      <c r="AQ191" s="13"/>
      <c r="AR191" s="13"/>
      <c r="AS191" s="155"/>
      <c r="AT191" s="128"/>
      <c r="AU191" s="154"/>
      <c r="AV191" s="141"/>
      <c r="AW191" s="150"/>
      <c r="AY191" s="158"/>
      <c r="AZ191" s="400" t="e">
        <f t="shared" si="3"/>
        <v>#REF!</v>
      </c>
      <c r="BA191" s="442"/>
    </row>
    <row r="192" spans="3:53" s="172" customFormat="1" ht="20.100000000000001" customHeight="1" x14ac:dyDescent="0.25">
      <c r="C192" s="46"/>
      <c r="D192" s="46">
        <v>0</v>
      </c>
      <c r="E192" s="46">
        <v>0</v>
      </c>
      <c r="F192" s="46"/>
      <c r="G192" s="46"/>
      <c r="H192" s="46"/>
      <c r="I192" s="46"/>
      <c r="J192" s="46"/>
      <c r="K192" s="46"/>
      <c r="L192" s="46"/>
      <c r="M192" s="46"/>
      <c r="N192" s="46"/>
      <c r="O192" s="24"/>
      <c r="P192" s="813"/>
      <c r="Q192" s="294">
        <f>T185</f>
        <v>931124</v>
      </c>
      <c r="R192" s="1352"/>
      <c r="S192" s="1349"/>
      <c r="T192" s="326">
        <v>931124</v>
      </c>
      <c r="U192" s="195" t="s">
        <v>2294</v>
      </c>
      <c r="V192" s="197" t="s">
        <v>461</v>
      </c>
      <c r="W192" s="145" t="str">
        <f>$Q192&amp;"_"&amp;$U192</f>
        <v>931124_CI</v>
      </c>
      <c r="X192" s="99"/>
      <c r="Y192" s="118"/>
      <c r="Z192" s="104"/>
      <c r="AA192" s="101"/>
      <c r="AB192" s="6"/>
      <c r="AC192" s="103"/>
      <c r="AD192" s="142"/>
      <c r="AE192" s="75"/>
      <c r="AF192" s="13"/>
      <c r="AG192" s="13"/>
      <c r="AH192" s="13"/>
      <c r="AI192" s="13"/>
      <c r="AJ192" s="13"/>
      <c r="AK192" s="13"/>
      <c r="AL192" s="13"/>
      <c r="AM192" s="13"/>
      <c r="AN192" s="13"/>
      <c r="AO192" s="13"/>
      <c r="AP192" s="13"/>
      <c r="AQ192" s="13"/>
      <c r="AR192" s="13"/>
      <c r="AS192" s="155"/>
      <c r="AT192" s="128"/>
      <c r="AU192" s="154"/>
      <c r="AV192" s="141"/>
      <c r="AW192" s="150"/>
      <c r="AY192" s="159" t="str">
        <f t="shared" ref="AY192:AY193" si="77">IF(Z192&lt;-10,"! solde négatif !","OK")</f>
        <v>OK</v>
      </c>
      <c r="AZ192" s="400" t="str">
        <f t="shared" si="3"/>
        <v>OK</v>
      </c>
      <c r="BA192" s="442"/>
    </row>
    <row r="193" spans="3:53" s="172" customFormat="1" ht="20.100000000000001" customHeight="1" thickBot="1" x14ac:dyDescent="0.3">
      <c r="C193" s="46">
        <v>0</v>
      </c>
      <c r="D193" s="46"/>
      <c r="E193" s="46"/>
      <c r="F193" s="46"/>
      <c r="G193" s="46"/>
      <c r="H193" s="46"/>
      <c r="I193" s="46"/>
      <c r="J193" s="46"/>
      <c r="K193" s="46"/>
      <c r="L193" s="46"/>
      <c r="M193" s="46"/>
      <c r="N193" s="46"/>
      <c r="O193" s="24"/>
      <c r="P193" s="813"/>
      <c r="Q193" s="294">
        <f>T185</f>
        <v>931124</v>
      </c>
      <c r="R193" s="1352"/>
      <c r="S193" s="1349"/>
      <c r="T193" s="606"/>
      <c r="U193" s="198" t="s">
        <v>1163</v>
      </c>
      <c r="V193" s="200" t="s">
        <v>2311</v>
      </c>
      <c r="W193" s="203"/>
      <c r="X193" s="111"/>
      <c r="Y193" s="113"/>
      <c r="Z193" s="116"/>
      <c r="AA193" s="111" t="e">
        <f>SUM(AA185:AA191)</f>
        <v>#REF!</v>
      </c>
      <c r="AB193" s="113">
        <f t="shared" ref="AB193:AB200" si="78">SUM(AD193:AX193)</f>
        <v>0</v>
      </c>
      <c r="AC193" s="116" t="e">
        <f t="shared" ref="AC193:AC200" si="79">AA193-AB193</f>
        <v>#REF!</v>
      </c>
      <c r="AD193" s="112">
        <f t="shared" ref="AD193:AW193" si="80">SUM(AD185:AD191)</f>
        <v>0</v>
      </c>
      <c r="AE193" s="112">
        <f t="shared" si="80"/>
        <v>0</v>
      </c>
      <c r="AF193" s="17">
        <f t="shared" si="80"/>
        <v>0</v>
      </c>
      <c r="AG193" s="17">
        <f t="shared" si="80"/>
        <v>0</v>
      </c>
      <c r="AH193" s="17">
        <f t="shared" si="80"/>
        <v>0</v>
      </c>
      <c r="AI193" s="17">
        <f t="shared" si="80"/>
        <v>0</v>
      </c>
      <c r="AJ193" s="17">
        <f t="shared" si="80"/>
        <v>0</v>
      </c>
      <c r="AK193" s="17">
        <f t="shared" si="80"/>
        <v>0</v>
      </c>
      <c r="AL193" s="17">
        <f t="shared" si="80"/>
        <v>0</v>
      </c>
      <c r="AM193" s="17">
        <f t="shared" si="80"/>
        <v>0</v>
      </c>
      <c r="AN193" s="17">
        <f t="shared" si="80"/>
        <v>0</v>
      </c>
      <c r="AO193" s="17">
        <f t="shared" si="80"/>
        <v>0</v>
      </c>
      <c r="AP193" s="17">
        <f t="shared" si="80"/>
        <v>0</v>
      </c>
      <c r="AQ193" s="17">
        <f t="shared" si="80"/>
        <v>0</v>
      </c>
      <c r="AR193" s="17">
        <f t="shared" si="80"/>
        <v>0</v>
      </c>
      <c r="AS193" s="207">
        <f t="shared" si="80"/>
        <v>0</v>
      </c>
      <c r="AT193" s="219">
        <f t="shared" si="80"/>
        <v>0</v>
      </c>
      <c r="AU193" s="216">
        <f t="shared" si="80"/>
        <v>0</v>
      </c>
      <c r="AV193" s="114">
        <f t="shared" si="80"/>
        <v>0</v>
      </c>
      <c r="AW193" s="114">
        <f t="shared" si="80"/>
        <v>0</v>
      </c>
      <c r="AY193" s="159" t="str">
        <f t="shared" si="77"/>
        <v>OK</v>
      </c>
      <c r="AZ193" s="400" t="e">
        <f t="shared" si="3"/>
        <v>#REF!</v>
      </c>
      <c r="BA193" s="442"/>
    </row>
    <row r="194" spans="3:53" s="172" customFormat="1" ht="20.100000000000001" customHeight="1" x14ac:dyDescent="0.25">
      <c r="C194" s="46">
        <v>0</v>
      </c>
      <c r="D194" s="46"/>
      <c r="E194" s="46"/>
      <c r="F194" s="46"/>
      <c r="G194" s="46"/>
      <c r="H194" s="46"/>
      <c r="I194" s="46"/>
      <c r="J194" s="46"/>
      <c r="K194" s="46"/>
      <c r="L194" s="46"/>
      <c r="M194" s="46"/>
      <c r="N194" s="46"/>
      <c r="O194" s="24"/>
      <c r="P194" s="813"/>
      <c r="Q194" s="294">
        <f>T194</f>
        <v>93112122</v>
      </c>
      <c r="R194" s="1352"/>
      <c r="S194" s="1348" t="s">
        <v>653</v>
      </c>
      <c r="T194" s="1346">
        <v>93112122</v>
      </c>
      <c r="U194" s="209" t="s">
        <v>878</v>
      </c>
      <c r="V194" s="225" t="s">
        <v>351</v>
      </c>
      <c r="W194" s="226" t="str">
        <f>$Q194&amp;"_"&amp;$U194</f>
        <v>93112122_PS</v>
      </c>
      <c r="X194" s="211"/>
      <c r="Y194" s="118"/>
      <c r="Z194" s="199"/>
      <c r="AA194" s="212" t="e">
        <f>+INDEX(#REF!,MATCH(CONCATENATE("NET_"&amp;'5-C_Ind'!U194&amp;"_REMU"),#REF!,0),(MATCH('5-C_Ind'!Q194,#REF!,0)))+INDEX(#REF!,MATCH(CONCATENATE("NET_"&amp;'5-C_Ind'!U194&amp;"_EXT"),#REF!,0),(MATCH('5-C_Ind'!Q194,#REF!,0)))</f>
        <v>#REF!</v>
      </c>
      <c r="AB194" s="186">
        <f t="shared" si="78"/>
        <v>0</v>
      </c>
      <c r="AC194" s="210" t="e">
        <f t="shared" si="79"/>
        <v>#REF!</v>
      </c>
      <c r="AD194" s="237"/>
      <c r="AE194" s="173"/>
      <c r="AF194" s="18"/>
      <c r="AG194" s="18"/>
      <c r="AH194" s="18"/>
      <c r="AI194" s="18"/>
      <c r="AJ194" s="18"/>
      <c r="AK194" s="18"/>
      <c r="AL194" s="18"/>
      <c r="AM194" s="18"/>
      <c r="AN194" s="18"/>
      <c r="AO194" s="18"/>
      <c r="AP194" s="18"/>
      <c r="AQ194" s="18"/>
      <c r="AR194" s="18"/>
      <c r="AS194" s="208"/>
      <c r="AT194" s="202"/>
      <c r="AU194" s="201"/>
      <c r="AV194" s="205"/>
      <c r="AW194" s="204"/>
      <c r="AY194" s="158"/>
      <c r="AZ194" s="400" t="e">
        <f t="shared" si="3"/>
        <v>#REF!</v>
      </c>
      <c r="BA194" s="442"/>
    </row>
    <row r="195" spans="3:53" s="172" customFormat="1" ht="20.100000000000001" customHeight="1" x14ac:dyDescent="0.25">
      <c r="C195" s="46">
        <v>0</v>
      </c>
      <c r="D195" s="46"/>
      <c r="E195" s="46"/>
      <c r="F195" s="46"/>
      <c r="G195" s="46"/>
      <c r="H195" s="46"/>
      <c r="I195" s="46"/>
      <c r="J195" s="46"/>
      <c r="K195" s="46"/>
      <c r="L195" s="46"/>
      <c r="M195" s="46"/>
      <c r="N195" s="46"/>
      <c r="O195" s="24"/>
      <c r="P195" s="813"/>
      <c r="Q195" s="294">
        <f>T194</f>
        <v>93112122</v>
      </c>
      <c r="R195" s="1352"/>
      <c r="S195" s="1349"/>
      <c r="T195" s="1347"/>
      <c r="U195" s="195" t="s">
        <v>818</v>
      </c>
      <c r="V195" s="228" t="s">
        <v>643</v>
      </c>
      <c r="W195" s="220" t="str">
        <f>$Q195&amp;"_"&amp;$U195</f>
        <v>93112122_SF</v>
      </c>
      <c r="X195" s="101"/>
      <c r="Y195" s="118"/>
      <c r="Z195" s="103"/>
      <c r="AA195" s="99" t="e">
        <f>+INDEX(#REF!,MATCH(CONCATENATE("NET_"&amp;'5-C_Ind'!U195&amp;"_REMU"),#REF!,0),(MATCH('5-C_Ind'!Q195,#REF!,0)))+INDEX(#REF!,MATCH(CONCATENATE("NET_"&amp;'5-C_Ind'!U195&amp;"_EXT"),#REF!,0),(MATCH('5-C_Ind'!Q195,#REF!,0)))</f>
        <v>#REF!</v>
      </c>
      <c r="AB195" s="229">
        <f t="shared" si="78"/>
        <v>0</v>
      </c>
      <c r="AC195" s="165" t="e">
        <f t="shared" si="79"/>
        <v>#REF!</v>
      </c>
      <c r="AD195" s="248"/>
      <c r="AE195" s="187"/>
      <c r="AF195" s="19"/>
      <c r="AG195" s="19"/>
      <c r="AH195" s="19"/>
      <c r="AI195" s="19"/>
      <c r="AJ195" s="19"/>
      <c r="AK195" s="19"/>
      <c r="AL195" s="19"/>
      <c r="AM195" s="19"/>
      <c r="AN195" s="19"/>
      <c r="AO195" s="19"/>
      <c r="AP195" s="19"/>
      <c r="AQ195" s="19"/>
      <c r="AR195" s="19"/>
      <c r="AS195" s="231"/>
      <c r="AT195" s="224"/>
      <c r="AU195" s="227"/>
      <c r="AV195" s="223"/>
      <c r="AW195" s="222"/>
      <c r="AY195" s="158"/>
      <c r="AZ195" s="400" t="e">
        <f t="shared" si="3"/>
        <v>#REF!</v>
      </c>
      <c r="BA195" s="442"/>
    </row>
    <row r="196" spans="3:53" s="172" customFormat="1" ht="20.100000000000001" customHeight="1" x14ac:dyDescent="0.25">
      <c r="C196" s="46">
        <v>0</v>
      </c>
      <c r="D196" s="46"/>
      <c r="E196" s="46"/>
      <c r="F196" s="46"/>
      <c r="G196" s="46"/>
      <c r="H196" s="46"/>
      <c r="I196" s="46"/>
      <c r="J196" s="46"/>
      <c r="K196" s="46"/>
      <c r="L196" s="46"/>
      <c r="M196" s="46"/>
      <c r="N196" s="46"/>
      <c r="O196" s="24"/>
      <c r="P196" s="813"/>
      <c r="Q196" s="294">
        <f>T194</f>
        <v>93112122</v>
      </c>
      <c r="R196" s="1352"/>
      <c r="S196" s="1349"/>
      <c r="T196" s="1347"/>
      <c r="U196" s="195" t="s">
        <v>1813</v>
      </c>
      <c r="V196" s="221" t="s">
        <v>884</v>
      </c>
      <c r="W196" s="230" t="str">
        <f>$Q196&amp;"_"&amp;$U196</f>
        <v>93112122_PA</v>
      </c>
      <c r="X196" s="101"/>
      <c r="Y196" s="118"/>
      <c r="Z196" s="103"/>
      <c r="AA196" s="99" t="e">
        <f>+INDEX(#REF!,MATCH(CONCATENATE("NET_"&amp;'5-C_Ind'!U196&amp;"_REMU"),#REF!,0),(MATCH('5-C_Ind'!Q196,#REF!,0)))+INDEX(#REF!,MATCH(CONCATENATE("NET_"&amp;'5-C_Ind'!U196&amp;"_EXT"),#REF!,0),(MATCH('5-C_Ind'!Q196,#REF!,0)))</f>
        <v>#REF!</v>
      </c>
      <c r="AB196" s="118">
        <f t="shared" si="78"/>
        <v>0</v>
      </c>
      <c r="AC196" s="104" t="e">
        <f t="shared" si="79"/>
        <v>#REF!</v>
      </c>
      <c r="AD196" s="142"/>
      <c r="AE196" s="75"/>
      <c r="AF196" s="13"/>
      <c r="AG196" s="13"/>
      <c r="AH196" s="13"/>
      <c r="AI196" s="13"/>
      <c r="AJ196" s="13"/>
      <c r="AK196" s="13"/>
      <c r="AL196" s="13"/>
      <c r="AM196" s="13"/>
      <c r="AN196" s="13"/>
      <c r="AO196" s="13"/>
      <c r="AP196" s="13"/>
      <c r="AQ196" s="13"/>
      <c r="AR196" s="13"/>
      <c r="AS196" s="155"/>
      <c r="AT196" s="128"/>
      <c r="AU196" s="154"/>
      <c r="AV196" s="141"/>
      <c r="AW196" s="150"/>
      <c r="AY196" s="158"/>
      <c r="AZ196" s="400" t="e">
        <f t="shared" si="3"/>
        <v>#REF!</v>
      </c>
      <c r="BA196" s="442"/>
    </row>
    <row r="197" spans="3:53" s="172" customFormat="1" ht="20.100000000000001" customHeight="1" x14ac:dyDescent="0.25">
      <c r="C197" s="46">
        <v>0</v>
      </c>
      <c r="D197" s="46"/>
      <c r="E197" s="46"/>
      <c r="F197" s="46"/>
      <c r="G197" s="46"/>
      <c r="H197" s="46"/>
      <c r="I197" s="46"/>
      <c r="J197" s="46"/>
      <c r="K197" s="46"/>
      <c r="L197" s="46"/>
      <c r="M197" s="46"/>
      <c r="N197" s="46"/>
      <c r="O197" s="24"/>
      <c r="P197" s="813"/>
      <c r="Q197" s="294">
        <f>T194</f>
        <v>93112122</v>
      </c>
      <c r="R197" s="1352"/>
      <c r="S197" s="1349"/>
      <c r="T197" s="1347"/>
      <c r="U197" s="195" t="s">
        <v>2003</v>
      </c>
      <c r="V197" s="221" t="s">
        <v>1335</v>
      </c>
      <c r="W197" s="230" t="str">
        <f>$Q197&amp;"_"&amp;$U197</f>
        <v>93112122_PM</v>
      </c>
      <c r="X197" s="101"/>
      <c r="Y197" s="118"/>
      <c r="Z197" s="103"/>
      <c r="AA197" s="99" t="e">
        <f>+INDEX(#REF!,MATCH(CONCATENATE("NET_"&amp;'5-C_Ind'!U197&amp;"_REMU"),#REF!,0),(MATCH('5-C_Ind'!Q197,#REF!,0)))+INDEX(#REF!,MATCH(CONCATENATE("NET_"&amp;'5-C_Ind'!U197&amp;"_EXT"),#REF!,0),(MATCH('5-C_Ind'!Q197,#REF!,0)))+INDEX(#REF!,MATCH(CONCATENATE("NET_"&amp;"PI_REMU"),#REF!,0),(MATCH('5-C_Ind'!Q197,#REF!,0)))</f>
        <v>#REF!</v>
      </c>
      <c r="AB197" s="118">
        <f t="shared" si="78"/>
        <v>0</v>
      </c>
      <c r="AC197" s="104" t="e">
        <f t="shared" si="79"/>
        <v>#REF!</v>
      </c>
      <c r="AD197" s="142"/>
      <c r="AE197" s="75"/>
      <c r="AF197" s="13"/>
      <c r="AG197" s="13"/>
      <c r="AH197" s="13"/>
      <c r="AI197" s="13"/>
      <c r="AJ197" s="13"/>
      <c r="AK197" s="13"/>
      <c r="AL197" s="13"/>
      <c r="AM197" s="13"/>
      <c r="AN197" s="13"/>
      <c r="AO197" s="13"/>
      <c r="AP197" s="13"/>
      <c r="AQ197" s="13"/>
      <c r="AR197" s="13"/>
      <c r="AS197" s="155"/>
      <c r="AT197" s="128"/>
      <c r="AU197" s="154"/>
      <c r="AV197" s="141"/>
      <c r="AW197" s="150"/>
      <c r="AY197" s="158"/>
      <c r="AZ197" s="400" t="e">
        <f t="shared" si="3"/>
        <v>#REF!</v>
      </c>
      <c r="BA197" s="442"/>
    </row>
    <row r="198" spans="3:53" s="172" customFormat="1" ht="20.100000000000001" customHeight="1" x14ac:dyDescent="0.25">
      <c r="C198" s="46">
        <v>0</v>
      </c>
      <c r="D198" s="46"/>
      <c r="E198" s="46"/>
      <c r="F198" s="46"/>
      <c r="G198" s="46"/>
      <c r="H198" s="46"/>
      <c r="I198" s="46"/>
      <c r="J198" s="46"/>
      <c r="K198" s="46"/>
      <c r="L198" s="46"/>
      <c r="M198" s="46"/>
      <c r="N198" s="46"/>
      <c r="O198" s="24"/>
      <c r="P198" s="813"/>
      <c r="Q198" s="294">
        <f>T194</f>
        <v>93112122</v>
      </c>
      <c r="R198" s="1352"/>
      <c r="S198" s="1349"/>
      <c r="T198" s="1347"/>
      <c r="U198" s="195" t="s">
        <v>1351</v>
      </c>
      <c r="V198" s="197" t="s">
        <v>328</v>
      </c>
      <c r="W198" s="145" t="str">
        <f>$Q198&amp;"_"&amp;$U198</f>
        <v>93112122_PDS</v>
      </c>
      <c r="X198" s="101"/>
      <c r="Y198" s="118"/>
      <c r="Z198" s="103"/>
      <c r="AA198" s="99" t="e">
        <f>+INDEX(#REF!,MATCH(CONCATENATE("NET_"&amp;'5-C_Ind'!U198),#REF!,0),(MATCH('5-C_Ind'!Q198,#REF!,0)))</f>
        <v>#REF!</v>
      </c>
      <c r="AB198" s="118">
        <f t="shared" si="78"/>
        <v>0</v>
      </c>
      <c r="AC198" s="104" t="e">
        <f t="shared" si="79"/>
        <v>#REF!</v>
      </c>
      <c r="AD198" s="142"/>
      <c r="AE198" s="75"/>
      <c r="AF198" s="13"/>
      <c r="AG198" s="13"/>
      <c r="AH198" s="13"/>
      <c r="AI198" s="13"/>
      <c r="AJ198" s="13"/>
      <c r="AK198" s="13"/>
      <c r="AL198" s="13"/>
      <c r="AM198" s="13"/>
      <c r="AN198" s="13"/>
      <c r="AO198" s="13"/>
      <c r="AP198" s="13"/>
      <c r="AQ198" s="13"/>
      <c r="AR198" s="13"/>
      <c r="AS198" s="155"/>
      <c r="AT198" s="128"/>
      <c r="AU198" s="154"/>
      <c r="AV198" s="141"/>
      <c r="AW198" s="150"/>
      <c r="AY198" s="158"/>
      <c r="AZ198" s="400" t="e">
        <f t="shared" si="3"/>
        <v>#REF!</v>
      </c>
      <c r="BA198" s="442"/>
    </row>
    <row r="199" spans="3:53" s="172" customFormat="1" ht="20.100000000000001" customHeight="1" x14ac:dyDescent="0.25">
      <c r="C199" s="46">
        <v>0</v>
      </c>
      <c r="D199" s="46"/>
      <c r="E199" s="46">
        <v>0</v>
      </c>
      <c r="F199" s="46"/>
      <c r="G199" s="46"/>
      <c r="H199" s="46"/>
      <c r="I199" s="46"/>
      <c r="J199" s="46"/>
      <c r="K199" s="46"/>
      <c r="L199" s="46"/>
      <c r="M199" s="46">
        <v>0</v>
      </c>
      <c r="N199" s="46"/>
      <c r="O199" s="24"/>
      <c r="P199" s="813"/>
      <c r="Q199" s="294">
        <f>T194</f>
        <v>93112122</v>
      </c>
      <c r="R199" s="1352"/>
      <c r="S199" s="1349"/>
      <c r="T199" s="1347"/>
      <c r="U199" s="195" t="s">
        <v>679</v>
      </c>
      <c r="V199" s="197" t="s">
        <v>22</v>
      </c>
      <c r="W199" s="145" t="str">
        <f>$Q199&amp;"_"&amp;$U199</f>
        <v>93112122_PARTICIP</v>
      </c>
      <c r="X199" s="101"/>
      <c r="Y199" s="118"/>
      <c r="Z199" s="103"/>
      <c r="AA199" s="99" t="e">
        <f>+INDEX(#REF!,MATCH(CONCATENATE("NET_"&amp;'5-C_Ind'!U199),#REF!,0),(MATCH('5-C_Ind'!Q199,#REF!,0)))</f>
        <v>#REF!</v>
      </c>
      <c r="AB199" s="118">
        <f t="shared" si="78"/>
        <v>0</v>
      </c>
      <c r="AC199" s="104" t="e">
        <f t="shared" si="79"/>
        <v>#REF!</v>
      </c>
      <c r="AD199" s="142"/>
      <c r="AE199" s="75"/>
      <c r="AF199" s="13"/>
      <c r="AG199" s="13"/>
      <c r="AH199" s="13"/>
      <c r="AI199" s="13"/>
      <c r="AJ199" s="13"/>
      <c r="AK199" s="13"/>
      <c r="AL199" s="13"/>
      <c r="AM199" s="13"/>
      <c r="AN199" s="13"/>
      <c r="AO199" s="13"/>
      <c r="AP199" s="13"/>
      <c r="AQ199" s="13"/>
      <c r="AR199" s="13"/>
      <c r="AS199" s="155"/>
      <c r="AT199" s="128"/>
      <c r="AU199" s="154"/>
      <c r="AV199" s="141"/>
      <c r="AW199" s="150"/>
      <c r="AY199" s="158"/>
      <c r="AZ199" s="400" t="e">
        <f t="shared" si="3"/>
        <v>#REF!</v>
      </c>
      <c r="BA199" s="442"/>
    </row>
    <row r="200" spans="3:53" s="172" customFormat="1" ht="20.100000000000001" customHeight="1" x14ac:dyDescent="0.25">
      <c r="C200" s="46">
        <v>0</v>
      </c>
      <c r="D200" s="46"/>
      <c r="E200" s="46"/>
      <c r="F200" s="46"/>
      <c r="G200" s="46"/>
      <c r="H200" s="46"/>
      <c r="I200" s="46"/>
      <c r="J200" s="46"/>
      <c r="K200" s="46"/>
      <c r="L200" s="46"/>
      <c r="M200" s="46"/>
      <c r="N200" s="46"/>
      <c r="O200" s="24"/>
      <c r="P200" s="813"/>
      <c r="Q200" s="294">
        <f>T194</f>
        <v>93112122</v>
      </c>
      <c r="R200" s="1352"/>
      <c r="S200" s="1349"/>
      <c r="T200" s="1347"/>
      <c r="U200" s="195" t="s">
        <v>1044</v>
      </c>
      <c r="V200" s="197" t="s">
        <v>1338</v>
      </c>
      <c r="W200" s="145" t="str">
        <f>$Q200&amp;"_"&amp;$U200</f>
        <v>93112122_AUTRESDEP</v>
      </c>
      <c r="X200" s="101"/>
      <c r="Y200" s="118"/>
      <c r="Z200" s="103"/>
      <c r="AA200" s="99" t="e">
        <f>+INDEX(#REF!,MATCH(CONCATENATE("NET_"&amp;'5-C_Ind'!U200),#REF!,0),(MATCH('5-C_Ind'!Q200,#REF!,0)))</f>
        <v>#REF!</v>
      </c>
      <c r="AB200" s="118">
        <f t="shared" si="78"/>
        <v>0</v>
      </c>
      <c r="AC200" s="104" t="e">
        <f t="shared" si="79"/>
        <v>#REF!</v>
      </c>
      <c r="AD200" s="142"/>
      <c r="AE200" s="75"/>
      <c r="AF200" s="13"/>
      <c r="AG200" s="13"/>
      <c r="AH200" s="13"/>
      <c r="AI200" s="13"/>
      <c r="AJ200" s="13"/>
      <c r="AK200" s="13"/>
      <c r="AL200" s="13"/>
      <c r="AM200" s="13"/>
      <c r="AN200" s="13"/>
      <c r="AO200" s="13"/>
      <c r="AP200" s="13"/>
      <c r="AQ200" s="13"/>
      <c r="AR200" s="13"/>
      <c r="AS200" s="155"/>
      <c r="AT200" s="128"/>
      <c r="AU200" s="154"/>
      <c r="AV200" s="141"/>
      <c r="AW200" s="150"/>
      <c r="AY200" s="158"/>
      <c r="AZ200" s="400" t="e">
        <f t="shared" si="3"/>
        <v>#REF!</v>
      </c>
      <c r="BA200" s="442"/>
    </row>
    <row r="201" spans="3:53" s="172" customFormat="1" ht="20.100000000000001" customHeight="1" x14ac:dyDescent="0.25">
      <c r="C201" s="46"/>
      <c r="D201" s="46">
        <v>0</v>
      </c>
      <c r="E201" s="46">
        <v>0</v>
      </c>
      <c r="F201" s="46"/>
      <c r="G201" s="46"/>
      <c r="H201" s="46"/>
      <c r="I201" s="46"/>
      <c r="J201" s="46"/>
      <c r="K201" s="46"/>
      <c r="L201" s="46"/>
      <c r="M201" s="46"/>
      <c r="N201" s="46"/>
      <c r="O201" s="24"/>
      <c r="P201" s="813"/>
      <c r="Q201" s="294">
        <f>T194</f>
        <v>93112122</v>
      </c>
      <c r="R201" s="1352"/>
      <c r="S201" s="1349"/>
      <c r="T201" s="326">
        <v>93112122</v>
      </c>
      <c r="U201" s="195" t="s">
        <v>2294</v>
      </c>
      <c r="V201" s="197" t="s">
        <v>461</v>
      </c>
      <c r="W201" s="145" t="str">
        <f>$Q201&amp;"_"&amp;$U201</f>
        <v>93112122_CI</v>
      </c>
      <c r="X201" s="99"/>
      <c r="Y201" s="118"/>
      <c r="Z201" s="104"/>
      <c r="AA201" s="101"/>
      <c r="AB201" s="6"/>
      <c r="AC201" s="103"/>
      <c r="AD201" s="142"/>
      <c r="AE201" s="75"/>
      <c r="AF201" s="13"/>
      <c r="AG201" s="13"/>
      <c r="AH201" s="13"/>
      <c r="AI201" s="13"/>
      <c r="AJ201" s="13"/>
      <c r="AK201" s="13"/>
      <c r="AL201" s="13"/>
      <c r="AM201" s="13"/>
      <c r="AN201" s="13"/>
      <c r="AO201" s="13"/>
      <c r="AP201" s="13"/>
      <c r="AQ201" s="13"/>
      <c r="AR201" s="13"/>
      <c r="AS201" s="155"/>
      <c r="AT201" s="128"/>
      <c r="AU201" s="154"/>
      <c r="AV201" s="141"/>
      <c r="AW201" s="150"/>
      <c r="AY201" s="159" t="str">
        <f t="shared" ref="AY201:AY202" si="81">IF(Z201&lt;-10,"! solde négatif !","OK")</f>
        <v>OK</v>
      </c>
      <c r="AZ201" s="400" t="str">
        <f t="shared" si="3"/>
        <v>OK</v>
      </c>
      <c r="BA201" s="442"/>
    </row>
    <row r="202" spans="3:53" s="172" customFormat="1" ht="20.100000000000001" customHeight="1" thickBot="1" x14ac:dyDescent="0.3">
      <c r="C202" s="46">
        <v>0</v>
      </c>
      <c r="D202" s="46"/>
      <c r="E202" s="46"/>
      <c r="F202" s="46"/>
      <c r="G202" s="46"/>
      <c r="H202" s="46"/>
      <c r="I202" s="46"/>
      <c r="J202" s="46"/>
      <c r="K202" s="46"/>
      <c r="L202" s="46"/>
      <c r="M202" s="46"/>
      <c r="N202" s="46"/>
      <c r="O202" s="24"/>
      <c r="P202" s="813"/>
      <c r="Q202" s="294">
        <f>T194</f>
        <v>93112122</v>
      </c>
      <c r="R202" s="1352"/>
      <c r="S202" s="1349"/>
      <c r="T202" s="606"/>
      <c r="U202" s="198" t="s">
        <v>1163</v>
      </c>
      <c r="V202" s="200" t="s">
        <v>2311</v>
      </c>
      <c r="W202" s="203"/>
      <c r="X202" s="111"/>
      <c r="Y202" s="113"/>
      <c r="Z202" s="116"/>
      <c r="AA202" s="111" t="e">
        <f>SUM(AA194:AA200)</f>
        <v>#REF!</v>
      </c>
      <c r="AB202" s="113">
        <f t="shared" ref="AB202:AB209" si="82">SUM(AD202:AX202)</f>
        <v>0</v>
      </c>
      <c r="AC202" s="116" t="e">
        <f t="shared" ref="AC202:AC209" si="83">AA202-AB202</f>
        <v>#REF!</v>
      </c>
      <c r="AD202" s="112">
        <f t="shared" ref="AD202:AW202" si="84">SUM(AD194:AD200)</f>
        <v>0</v>
      </c>
      <c r="AE202" s="112">
        <f t="shared" si="84"/>
        <v>0</v>
      </c>
      <c r="AF202" s="17">
        <f t="shared" si="84"/>
        <v>0</v>
      </c>
      <c r="AG202" s="17">
        <f t="shared" si="84"/>
        <v>0</v>
      </c>
      <c r="AH202" s="17">
        <f t="shared" si="84"/>
        <v>0</v>
      </c>
      <c r="AI202" s="17">
        <f t="shared" si="84"/>
        <v>0</v>
      </c>
      <c r="AJ202" s="17">
        <f t="shared" si="84"/>
        <v>0</v>
      </c>
      <c r="AK202" s="17">
        <f t="shared" si="84"/>
        <v>0</v>
      </c>
      <c r="AL202" s="17">
        <f t="shared" si="84"/>
        <v>0</v>
      </c>
      <c r="AM202" s="17">
        <f t="shared" si="84"/>
        <v>0</v>
      </c>
      <c r="AN202" s="17">
        <f t="shared" si="84"/>
        <v>0</v>
      </c>
      <c r="AO202" s="17">
        <f t="shared" si="84"/>
        <v>0</v>
      </c>
      <c r="AP202" s="17">
        <f t="shared" si="84"/>
        <v>0</v>
      </c>
      <c r="AQ202" s="17">
        <f t="shared" si="84"/>
        <v>0</v>
      </c>
      <c r="AR202" s="17">
        <f t="shared" si="84"/>
        <v>0</v>
      </c>
      <c r="AS202" s="207">
        <f t="shared" si="84"/>
        <v>0</v>
      </c>
      <c r="AT202" s="219">
        <f t="shared" si="84"/>
        <v>0</v>
      </c>
      <c r="AU202" s="216">
        <f t="shared" si="84"/>
        <v>0</v>
      </c>
      <c r="AV202" s="114">
        <f t="shared" si="84"/>
        <v>0</v>
      </c>
      <c r="AW202" s="114">
        <f t="shared" si="84"/>
        <v>0</v>
      </c>
      <c r="AY202" s="159" t="str">
        <f t="shared" si="81"/>
        <v>OK</v>
      </c>
      <c r="AZ202" s="400" t="e">
        <f t="shared" si="3"/>
        <v>#REF!</v>
      </c>
      <c r="BA202" s="442"/>
    </row>
    <row r="203" spans="3:53" s="172" customFormat="1" ht="20.100000000000001" customHeight="1" x14ac:dyDescent="0.25">
      <c r="C203" s="46">
        <v>0</v>
      </c>
      <c r="D203" s="46"/>
      <c r="E203" s="46"/>
      <c r="F203" s="46"/>
      <c r="G203" s="46"/>
      <c r="H203" s="46"/>
      <c r="I203" s="46"/>
      <c r="J203" s="46"/>
      <c r="K203" s="46"/>
      <c r="L203" s="46"/>
      <c r="M203" s="46"/>
      <c r="N203" s="46"/>
      <c r="O203" s="24"/>
      <c r="P203" s="813"/>
      <c r="Q203" s="294">
        <f>T203</f>
        <v>93112124</v>
      </c>
      <c r="R203" s="1352"/>
      <c r="S203" s="1348" t="s">
        <v>2649</v>
      </c>
      <c r="T203" s="1346">
        <v>93112124</v>
      </c>
      <c r="U203" s="209" t="s">
        <v>878</v>
      </c>
      <c r="V203" s="225" t="s">
        <v>351</v>
      </c>
      <c r="W203" s="226" t="str">
        <f>$Q203&amp;"_"&amp;$U203</f>
        <v>93112124_PS</v>
      </c>
      <c r="X203" s="211"/>
      <c r="Y203" s="118"/>
      <c r="Z203" s="199"/>
      <c r="AA203" s="212" t="e">
        <f>+INDEX(#REF!,MATCH(CONCATENATE("NET_"&amp;'5-C_Ind'!U203&amp;"_REMU"),#REF!,0),(MATCH('5-C_Ind'!Q203,#REF!,0)))+INDEX(#REF!,MATCH(CONCATENATE("NET_"&amp;'5-C_Ind'!U203&amp;"_EXT"),#REF!,0),(MATCH('5-C_Ind'!Q203,#REF!,0)))</f>
        <v>#REF!</v>
      </c>
      <c r="AB203" s="186">
        <f t="shared" si="82"/>
        <v>0</v>
      </c>
      <c r="AC203" s="210" t="e">
        <f t="shared" si="83"/>
        <v>#REF!</v>
      </c>
      <c r="AD203" s="237"/>
      <c r="AE203" s="173"/>
      <c r="AF203" s="18"/>
      <c r="AG203" s="18"/>
      <c r="AH203" s="18"/>
      <c r="AI203" s="18"/>
      <c r="AJ203" s="18"/>
      <c r="AK203" s="18"/>
      <c r="AL203" s="18"/>
      <c r="AM203" s="18"/>
      <c r="AN203" s="18"/>
      <c r="AO203" s="18"/>
      <c r="AP203" s="18"/>
      <c r="AQ203" s="18"/>
      <c r="AR203" s="18"/>
      <c r="AS203" s="208"/>
      <c r="AT203" s="202"/>
      <c r="AU203" s="201"/>
      <c r="AV203" s="205"/>
      <c r="AW203" s="204"/>
      <c r="AY203" s="158"/>
      <c r="AZ203" s="400" t="e">
        <f t="shared" si="3"/>
        <v>#REF!</v>
      </c>
      <c r="BA203" s="442"/>
    </row>
    <row r="204" spans="3:53" s="172" customFormat="1" ht="20.100000000000001" customHeight="1" x14ac:dyDescent="0.25">
      <c r="C204" s="46">
        <v>0</v>
      </c>
      <c r="D204" s="46"/>
      <c r="E204" s="46"/>
      <c r="F204" s="46"/>
      <c r="G204" s="46"/>
      <c r="H204" s="46"/>
      <c r="I204" s="46"/>
      <c r="J204" s="46"/>
      <c r="K204" s="46"/>
      <c r="L204" s="46"/>
      <c r="M204" s="46"/>
      <c r="N204" s="46"/>
      <c r="O204" s="24"/>
      <c r="P204" s="813"/>
      <c r="Q204" s="294">
        <f>T203</f>
        <v>93112124</v>
      </c>
      <c r="R204" s="1352"/>
      <c r="S204" s="1349"/>
      <c r="T204" s="1347"/>
      <c r="U204" s="195" t="s">
        <v>818</v>
      </c>
      <c r="V204" s="228" t="s">
        <v>643</v>
      </c>
      <c r="W204" s="220" t="str">
        <f>$Q204&amp;"_"&amp;$U204</f>
        <v>93112124_SF</v>
      </c>
      <c r="X204" s="101"/>
      <c r="Y204" s="118"/>
      <c r="Z204" s="103"/>
      <c r="AA204" s="99" t="e">
        <f>+INDEX(#REF!,MATCH(CONCATENATE("NET_"&amp;'5-C_Ind'!U204&amp;"_REMU"),#REF!,0),(MATCH('5-C_Ind'!Q204,#REF!,0)))+INDEX(#REF!,MATCH(CONCATENATE("NET_"&amp;'5-C_Ind'!U204&amp;"_EXT"),#REF!,0),(MATCH('5-C_Ind'!Q204,#REF!,0)))</f>
        <v>#REF!</v>
      </c>
      <c r="AB204" s="229">
        <f t="shared" si="82"/>
        <v>0</v>
      </c>
      <c r="AC204" s="165" t="e">
        <f t="shared" si="83"/>
        <v>#REF!</v>
      </c>
      <c r="AD204" s="248"/>
      <c r="AE204" s="187"/>
      <c r="AF204" s="19"/>
      <c r="AG204" s="19"/>
      <c r="AH204" s="19"/>
      <c r="AI204" s="19"/>
      <c r="AJ204" s="19"/>
      <c r="AK204" s="19"/>
      <c r="AL204" s="19"/>
      <c r="AM204" s="19"/>
      <c r="AN204" s="19"/>
      <c r="AO204" s="19"/>
      <c r="AP204" s="19"/>
      <c r="AQ204" s="19"/>
      <c r="AR204" s="19"/>
      <c r="AS204" s="231"/>
      <c r="AT204" s="224"/>
      <c r="AU204" s="227"/>
      <c r="AV204" s="223"/>
      <c r="AW204" s="222"/>
      <c r="AY204" s="158"/>
      <c r="AZ204" s="400" t="e">
        <f t="shared" si="3"/>
        <v>#REF!</v>
      </c>
      <c r="BA204" s="442"/>
    </row>
    <row r="205" spans="3:53" s="172" customFormat="1" ht="20.100000000000001" customHeight="1" x14ac:dyDescent="0.25">
      <c r="C205" s="46">
        <v>0</v>
      </c>
      <c r="D205" s="46"/>
      <c r="E205" s="46"/>
      <c r="F205" s="46"/>
      <c r="G205" s="46"/>
      <c r="H205" s="46"/>
      <c r="I205" s="46"/>
      <c r="J205" s="46"/>
      <c r="K205" s="46"/>
      <c r="L205" s="46"/>
      <c r="M205" s="46"/>
      <c r="N205" s="46"/>
      <c r="O205" s="24"/>
      <c r="P205" s="813"/>
      <c r="Q205" s="294">
        <f>T203</f>
        <v>93112124</v>
      </c>
      <c r="R205" s="1352"/>
      <c r="S205" s="1349"/>
      <c r="T205" s="1347"/>
      <c r="U205" s="195" t="s">
        <v>1813</v>
      </c>
      <c r="V205" s="221" t="s">
        <v>884</v>
      </c>
      <c r="W205" s="230" t="str">
        <f>$Q205&amp;"_"&amp;$U205</f>
        <v>93112124_PA</v>
      </c>
      <c r="X205" s="101"/>
      <c r="Y205" s="118"/>
      <c r="Z205" s="103"/>
      <c r="AA205" s="99" t="e">
        <f>+INDEX(#REF!,MATCH(CONCATENATE("NET_"&amp;'5-C_Ind'!U205&amp;"_REMU"),#REF!,0),(MATCH('5-C_Ind'!Q205,#REF!,0)))+INDEX(#REF!,MATCH(CONCATENATE("NET_"&amp;'5-C_Ind'!U205&amp;"_EXT"),#REF!,0),(MATCH('5-C_Ind'!Q205,#REF!,0)))</f>
        <v>#REF!</v>
      </c>
      <c r="AB205" s="118">
        <f t="shared" si="82"/>
        <v>0</v>
      </c>
      <c r="AC205" s="104" t="e">
        <f t="shared" si="83"/>
        <v>#REF!</v>
      </c>
      <c r="AD205" s="142"/>
      <c r="AE205" s="75"/>
      <c r="AF205" s="13"/>
      <c r="AG205" s="13"/>
      <c r="AH205" s="13"/>
      <c r="AI205" s="13"/>
      <c r="AJ205" s="13"/>
      <c r="AK205" s="13"/>
      <c r="AL205" s="13"/>
      <c r="AM205" s="13"/>
      <c r="AN205" s="13"/>
      <c r="AO205" s="13"/>
      <c r="AP205" s="13"/>
      <c r="AQ205" s="13"/>
      <c r="AR205" s="13"/>
      <c r="AS205" s="155"/>
      <c r="AT205" s="128"/>
      <c r="AU205" s="154"/>
      <c r="AV205" s="141"/>
      <c r="AW205" s="150"/>
      <c r="AY205" s="158"/>
      <c r="AZ205" s="400" t="e">
        <f t="shared" si="3"/>
        <v>#REF!</v>
      </c>
      <c r="BA205" s="442"/>
    </row>
    <row r="206" spans="3:53" s="172" customFormat="1" ht="20.100000000000001" customHeight="1" x14ac:dyDescent="0.25">
      <c r="C206" s="46">
        <v>0</v>
      </c>
      <c r="D206" s="46"/>
      <c r="E206" s="46"/>
      <c r="F206" s="46"/>
      <c r="G206" s="46"/>
      <c r="H206" s="46"/>
      <c r="I206" s="46"/>
      <c r="J206" s="46"/>
      <c r="K206" s="46"/>
      <c r="L206" s="46"/>
      <c r="M206" s="46"/>
      <c r="N206" s="46"/>
      <c r="O206" s="24"/>
      <c r="P206" s="813"/>
      <c r="Q206" s="294">
        <f>T203</f>
        <v>93112124</v>
      </c>
      <c r="R206" s="1352"/>
      <c r="S206" s="1349"/>
      <c r="T206" s="1347"/>
      <c r="U206" s="195" t="s">
        <v>2003</v>
      </c>
      <c r="V206" s="221" t="s">
        <v>1335</v>
      </c>
      <c r="W206" s="230" t="str">
        <f>$Q206&amp;"_"&amp;$U206</f>
        <v>93112124_PM</v>
      </c>
      <c r="X206" s="101"/>
      <c r="Y206" s="118"/>
      <c r="Z206" s="103"/>
      <c r="AA206" s="99" t="e">
        <f>+INDEX(#REF!,MATCH(CONCATENATE("NET_"&amp;'5-C_Ind'!U206&amp;"_REMU"),#REF!,0),(MATCH('5-C_Ind'!Q206,#REF!,0)))+INDEX(#REF!,MATCH(CONCATENATE("NET_"&amp;'5-C_Ind'!U206&amp;"_EXT"),#REF!,0),(MATCH('5-C_Ind'!Q206,#REF!,0)))+INDEX(#REF!,MATCH(CONCATENATE("NET_"&amp;"PI_REMU"),#REF!,0),(MATCH('5-C_Ind'!Q206,#REF!,0)))</f>
        <v>#REF!</v>
      </c>
      <c r="AB206" s="118">
        <f t="shared" si="82"/>
        <v>0</v>
      </c>
      <c r="AC206" s="104" t="e">
        <f t="shared" si="83"/>
        <v>#REF!</v>
      </c>
      <c r="AD206" s="142"/>
      <c r="AE206" s="75"/>
      <c r="AF206" s="13"/>
      <c r="AG206" s="13"/>
      <c r="AH206" s="13"/>
      <c r="AI206" s="13"/>
      <c r="AJ206" s="13"/>
      <c r="AK206" s="13"/>
      <c r="AL206" s="13"/>
      <c r="AM206" s="13"/>
      <c r="AN206" s="13"/>
      <c r="AO206" s="13"/>
      <c r="AP206" s="13"/>
      <c r="AQ206" s="13"/>
      <c r="AR206" s="13"/>
      <c r="AS206" s="155"/>
      <c r="AT206" s="128"/>
      <c r="AU206" s="154"/>
      <c r="AV206" s="141"/>
      <c r="AW206" s="150"/>
      <c r="AY206" s="158"/>
      <c r="AZ206" s="400" t="e">
        <f t="shared" si="3"/>
        <v>#REF!</v>
      </c>
      <c r="BA206" s="442"/>
    </row>
    <row r="207" spans="3:53" s="172" customFormat="1" ht="20.100000000000001" customHeight="1" x14ac:dyDescent="0.25">
      <c r="C207" s="46">
        <v>0</v>
      </c>
      <c r="D207" s="46"/>
      <c r="E207" s="46"/>
      <c r="F207" s="46"/>
      <c r="G207" s="46"/>
      <c r="H207" s="46"/>
      <c r="I207" s="46"/>
      <c r="J207" s="46"/>
      <c r="K207" s="46"/>
      <c r="L207" s="46"/>
      <c r="M207" s="46"/>
      <c r="N207" s="46"/>
      <c r="O207" s="24"/>
      <c r="P207" s="813"/>
      <c r="Q207" s="294">
        <f>T203</f>
        <v>93112124</v>
      </c>
      <c r="R207" s="1352"/>
      <c r="S207" s="1349"/>
      <c r="T207" s="1347"/>
      <c r="U207" s="195" t="s">
        <v>1351</v>
      </c>
      <c r="V207" s="197" t="s">
        <v>328</v>
      </c>
      <c r="W207" s="145" t="str">
        <f>$Q207&amp;"_"&amp;$U207</f>
        <v>93112124_PDS</v>
      </c>
      <c r="X207" s="101"/>
      <c r="Y207" s="118"/>
      <c r="Z207" s="103"/>
      <c r="AA207" s="99" t="e">
        <f>+INDEX(#REF!,MATCH(CONCATENATE("NET_"&amp;'5-C_Ind'!U207),#REF!,0),(MATCH('5-C_Ind'!Q207,#REF!,0)))</f>
        <v>#REF!</v>
      </c>
      <c r="AB207" s="118">
        <f t="shared" si="82"/>
        <v>0</v>
      </c>
      <c r="AC207" s="104" t="e">
        <f t="shared" si="83"/>
        <v>#REF!</v>
      </c>
      <c r="AD207" s="142"/>
      <c r="AE207" s="75"/>
      <c r="AF207" s="13"/>
      <c r="AG207" s="13"/>
      <c r="AH207" s="13"/>
      <c r="AI207" s="13"/>
      <c r="AJ207" s="13"/>
      <c r="AK207" s="13"/>
      <c r="AL207" s="13"/>
      <c r="AM207" s="13"/>
      <c r="AN207" s="13"/>
      <c r="AO207" s="13"/>
      <c r="AP207" s="13"/>
      <c r="AQ207" s="13"/>
      <c r="AR207" s="13"/>
      <c r="AS207" s="155"/>
      <c r="AT207" s="128"/>
      <c r="AU207" s="154"/>
      <c r="AV207" s="141"/>
      <c r="AW207" s="150"/>
      <c r="AY207" s="158"/>
      <c r="AZ207" s="400" t="e">
        <f t="shared" si="3"/>
        <v>#REF!</v>
      </c>
      <c r="BA207" s="442"/>
    </row>
    <row r="208" spans="3:53" s="172" customFormat="1" ht="20.100000000000001" customHeight="1" x14ac:dyDescent="0.25">
      <c r="C208" s="46">
        <v>0</v>
      </c>
      <c r="D208" s="46"/>
      <c r="E208" s="46">
        <v>0</v>
      </c>
      <c r="F208" s="46"/>
      <c r="G208" s="46"/>
      <c r="H208" s="46"/>
      <c r="I208" s="46"/>
      <c r="J208" s="46"/>
      <c r="K208" s="46"/>
      <c r="L208" s="46"/>
      <c r="M208" s="46">
        <v>0</v>
      </c>
      <c r="N208" s="46"/>
      <c r="O208" s="24"/>
      <c r="P208" s="813"/>
      <c r="Q208" s="294">
        <f>T203</f>
        <v>93112124</v>
      </c>
      <c r="R208" s="1352"/>
      <c r="S208" s="1349"/>
      <c r="T208" s="1347"/>
      <c r="U208" s="195" t="s">
        <v>679</v>
      </c>
      <c r="V208" s="197" t="s">
        <v>22</v>
      </c>
      <c r="W208" s="145" t="str">
        <f>$Q208&amp;"_"&amp;$U208</f>
        <v>93112124_PARTICIP</v>
      </c>
      <c r="X208" s="101"/>
      <c r="Y208" s="118"/>
      <c r="Z208" s="103"/>
      <c r="AA208" s="99" t="e">
        <f>+INDEX(#REF!,MATCH(CONCATENATE("NET_"&amp;'5-C_Ind'!U208),#REF!,0),(MATCH('5-C_Ind'!Q208,#REF!,0)))</f>
        <v>#REF!</v>
      </c>
      <c r="AB208" s="118">
        <f t="shared" si="82"/>
        <v>0</v>
      </c>
      <c r="AC208" s="104" t="e">
        <f t="shared" si="83"/>
        <v>#REF!</v>
      </c>
      <c r="AD208" s="142"/>
      <c r="AE208" s="75"/>
      <c r="AF208" s="13"/>
      <c r="AG208" s="13"/>
      <c r="AH208" s="13"/>
      <c r="AI208" s="13"/>
      <c r="AJ208" s="13"/>
      <c r="AK208" s="13"/>
      <c r="AL208" s="13"/>
      <c r="AM208" s="13"/>
      <c r="AN208" s="13"/>
      <c r="AO208" s="13"/>
      <c r="AP208" s="13"/>
      <c r="AQ208" s="13"/>
      <c r="AR208" s="13"/>
      <c r="AS208" s="155"/>
      <c r="AT208" s="128"/>
      <c r="AU208" s="154"/>
      <c r="AV208" s="141"/>
      <c r="AW208" s="150"/>
      <c r="AY208" s="158"/>
      <c r="AZ208" s="400" t="e">
        <f t="shared" si="3"/>
        <v>#REF!</v>
      </c>
      <c r="BA208" s="442"/>
    </row>
    <row r="209" spans="3:53" s="172" customFormat="1" ht="20.100000000000001" customHeight="1" x14ac:dyDescent="0.25">
      <c r="C209" s="46">
        <v>0</v>
      </c>
      <c r="D209" s="46"/>
      <c r="E209" s="46"/>
      <c r="F209" s="46"/>
      <c r="G209" s="46"/>
      <c r="H209" s="46"/>
      <c r="I209" s="46"/>
      <c r="J209" s="46"/>
      <c r="K209" s="46"/>
      <c r="L209" s="46"/>
      <c r="M209" s="46"/>
      <c r="N209" s="46"/>
      <c r="O209" s="24"/>
      <c r="P209" s="813"/>
      <c r="Q209" s="294">
        <f>T203</f>
        <v>93112124</v>
      </c>
      <c r="R209" s="1352"/>
      <c r="S209" s="1349"/>
      <c r="T209" s="1347"/>
      <c r="U209" s="195" t="s">
        <v>1044</v>
      </c>
      <c r="V209" s="197" t="s">
        <v>1338</v>
      </c>
      <c r="W209" s="145" t="str">
        <f>$Q209&amp;"_"&amp;$U209</f>
        <v>93112124_AUTRESDEP</v>
      </c>
      <c r="X209" s="101"/>
      <c r="Y209" s="118"/>
      <c r="Z209" s="103"/>
      <c r="AA209" s="99" t="e">
        <f>+INDEX(#REF!,MATCH(CONCATENATE("NET_"&amp;'5-C_Ind'!U209),#REF!,0),(MATCH('5-C_Ind'!Q209,#REF!,0)))</f>
        <v>#REF!</v>
      </c>
      <c r="AB209" s="118">
        <f t="shared" si="82"/>
        <v>0</v>
      </c>
      <c r="AC209" s="104" t="e">
        <f t="shared" si="83"/>
        <v>#REF!</v>
      </c>
      <c r="AD209" s="142"/>
      <c r="AE209" s="75"/>
      <c r="AF209" s="13"/>
      <c r="AG209" s="13"/>
      <c r="AH209" s="13"/>
      <c r="AI209" s="13"/>
      <c r="AJ209" s="13"/>
      <c r="AK209" s="13"/>
      <c r="AL209" s="13"/>
      <c r="AM209" s="13"/>
      <c r="AN209" s="13"/>
      <c r="AO209" s="13"/>
      <c r="AP209" s="13"/>
      <c r="AQ209" s="13"/>
      <c r="AR209" s="13"/>
      <c r="AS209" s="155"/>
      <c r="AT209" s="128"/>
      <c r="AU209" s="154"/>
      <c r="AV209" s="141"/>
      <c r="AW209" s="150"/>
      <c r="AY209" s="158"/>
      <c r="AZ209" s="400" t="e">
        <f t="shared" si="3"/>
        <v>#REF!</v>
      </c>
      <c r="BA209" s="442"/>
    </row>
    <row r="210" spans="3:53" s="172" customFormat="1" ht="20.100000000000001" customHeight="1" x14ac:dyDescent="0.25">
      <c r="C210" s="46"/>
      <c r="D210" s="46">
        <v>0</v>
      </c>
      <c r="E210" s="46">
        <v>0</v>
      </c>
      <c r="F210" s="46"/>
      <c r="G210" s="46"/>
      <c r="H210" s="46"/>
      <c r="I210" s="46"/>
      <c r="J210" s="46"/>
      <c r="K210" s="46"/>
      <c r="L210" s="46"/>
      <c r="M210" s="46"/>
      <c r="N210" s="46"/>
      <c r="O210" s="24"/>
      <c r="P210" s="813"/>
      <c r="Q210" s="294">
        <f>T203</f>
        <v>93112124</v>
      </c>
      <c r="R210" s="1352"/>
      <c r="S210" s="1349"/>
      <c r="T210" s="326">
        <v>93112124</v>
      </c>
      <c r="U210" s="195" t="s">
        <v>2294</v>
      </c>
      <c r="V210" s="197" t="s">
        <v>461</v>
      </c>
      <c r="W210" s="145" t="str">
        <f>$Q210&amp;"_"&amp;$U210</f>
        <v>93112124_CI</v>
      </c>
      <c r="X210" s="99"/>
      <c r="Y210" s="118"/>
      <c r="Z210" s="104"/>
      <c r="AA210" s="101"/>
      <c r="AB210" s="6"/>
      <c r="AC210" s="103"/>
      <c r="AD210" s="142"/>
      <c r="AE210" s="75"/>
      <c r="AF210" s="13"/>
      <c r="AG210" s="13"/>
      <c r="AH210" s="13"/>
      <c r="AI210" s="13"/>
      <c r="AJ210" s="13"/>
      <c r="AK210" s="13"/>
      <c r="AL210" s="13"/>
      <c r="AM210" s="13"/>
      <c r="AN210" s="13"/>
      <c r="AO210" s="13"/>
      <c r="AP210" s="13"/>
      <c r="AQ210" s="13"/>
      <c r="AR210" s="13"/>
      <c r="AS210" s="155"/>
      <c r="AT210" s="128"/>
      <c r="AU210" s="154"/>
      <c r="AV210" s="141"/>
      <c r="AW210" s="150"/>
      <c r="AY210" s="159" t="str">
        <f t="shared" ref="AY210:AY211" si="85">IF(Z210&lt;-10,"! solde négatif !","OK")</f>
        <v>OK</v>
      </c>
      <c r="AZ210" s="400" t="str">
        <f t="shared" si="3"/>
        <v>OK</v>
      </c>
      <c r="BA210" s="442"/>
    </row>
    <row r="211" spans="3:53" s="172" customFormat="1" ht="20.100000000000001" customHeight="1" thickBot="1" x14ac:dyDescent="0.3">
      <c r="C211" s="46">
        <v>0</v>
      </c>
      <c r="D211" s="46"/>
      <c r="E211" s="46"/>
      <c r="F211" s="46"/>
      <c r="G211" s="46"/>
      <c r="H211" s="46"/>
      <c r="I211" s="46"/>
      <c r="J211" s="46"/>
      <c r="K211" s="46"/>
      <c r="L211" s="46"/>
      <c r="M211" s="46"/>
      <c r="N211" s="46"/>
      <c r="O211" s="24"/>
      <c r="P211" s="813"/>
      <c r="Q211" s="294">
        <f>T203</f>
        <v>93112124</v>
      </c>
      <c r="R211" s="1352"/>
      <c r="S211" s="1349"/>
      <c r="T211" s="606"/>
      <c r="U211" s="198" t="s">
        <v>1163</v>
      </c>
      <c r="V211" s="200" t="s">
        <v>2311</v>
      </c>
      <c r="W211" s="203"/>
      <c r="X211" s="111"/>
      <c r="Y211" s="113"/>
      <c r="Z211" s="116"/>
      <c r="AA211" s="111" t="e">
        <f>SUM(AA203:AA209)</f>
        <v>#REF!</v>
      </c>
      <c r="AB211" s="113">
        <f t="shared" ref="AB211:AB218" si="86">SUM(AD211:AX211)</f>
        <v>0</v>
      </c>
      <c r="AC211" s="116" t="e">
        <f t="shared" ref="AC211:AC218" si="87">AA211-AB211</f>
        <v>#REF!</v>
      </c>
      <c r="AD211" s="112">
        <f t="shared" ref="AD211:AW211" si="88">SUM(AD203:AD209)</f>
        <v>0</v>
      </c>
      <c r="AE211" s="112">
        <f t="shared" si="88"/>
        <v>0</v>
      </c>
      <c r="AF211" s="17">
        <f t="shared" si="88"/>
        <v>0</v>
      </c>
      <c r="AG211" s="17">
        <f t="shared" si="88"/>
        <v>0</v>
      </c>
      <c r="AH211" s="17">
        <f t="shared" si="88"/>
        <v>0</v>
      </c>
      <c r="AI211" s="17">
        <f t="shared" si="88"/>
        <v>0</v>
      </c>
      <c r="AJ211" s="17">
        <f t="shared" si="88"/>
        <v>0</v>
      </c>
      <c r="AK211" s="17">
        <f t="shared" si="88"/>
        <v>0</v>
      </c>
      <c r="AL211" s="17">
        <f t="shared" si="88"/>
        <v>0</v>
      </c>
      <c r="AM211" s="17">
        <f t="shared" si="88"/>
        <v>0</v>
      </c>
      <c r="AN211" s="17">
        <f t="shared" si="88"/>
        <v>0</v>
      </c>
      <c r="AO211" s="17">
        <f t="shared" si="88"/>
        <v>0</v>
      </c>
      <c r="AP211" s="17">
        <f t="shared" si="88"/>
        <v>0</v>
      </c>
      <c r="AQ211" s="17">
        <f t="shared" si="88"/>
        <v>0</v>
      </c>
      <c r="AR211" s="17">
        <f t="shared" si="88"/>
        <v>0</v>
      </c>
      <c r="AS211" s="207">
        <f t="shared" si="88"/>
        <v>0</v>
      </c>
      <c r="AT211" s="219">
        <f t="shared" si="88"/>
        <v>0</v>
      </c>
      <c r="AU211" s="216">
        <f t="shared" si="88"/>
        <v>0</v>
      </c>
      <c r="AV211" s="114">
        <f t="shared" si="88"/>
        <v>0</v>
      </c>
      <c r="AW211" s="114">
        <f t="shared" si="88"/>
        <v>0</v>
      </c>
      <c r="AY211" s="159" t="str">
        <f t="shared" si="85"/>
        <v>OK</v>
      </c>
      <c r="AZ211" s="400" t="e">
        <f t="shared" si="3"/>
        <v>#REF!</v>
      </c>
      <c r="BA211" s="442"/>
    </row>
    <row r="212" spans="3:53" s="172" customFormat="1" ht="20.100000000000001" customHeight="1" x14ac:dyDescent="0.25">
      <c r="C212" s="46">
        <v>0</v>
      </c>
      <c r="D212" s="46"/>
      <c r="E212" s="46"/>
      <c r="F212" s="46"/>
      <c r="G212" s="46"/>
      <c r="H212" s="46"/>
      <c r="I212" s="46"/>
      <c r="J212" s="46"/>
      <c r="K212" s="46"/>
      <c r="L212" s="46"/>
      <c r="M212" s="46"/>
      <c r="N212" s="46"/>
      <c r="O212" s="24"/>
      <c r="P212" s="813"/>
      <c r="Q212" s="294">
        <f>T212</f>
        <v>9311215</v>
      </c>
      <c r="R212" s="1352"/>
      <c r="S212" s="1348" t="s">
        <v>472</v>
      </c>
      <c r="T212" s="1346">
        <v>9311215</v>
      </c>
      <c r="U212" s="209" t="s">
        <v>878</v>
      </c>
      <c r="V212" s="225" t="s">
        <v>351</v>
      </c>
      <c r="W212" s="226" t="str">
        <f>$Q212&amp;"_"&amp;$U212</f>
        <v>9311215_PS</v>
      </c>
      <c r="X212" s="211"/>
      <c r="Y212" s="118"/>
      <c r="Z212" s="199"/>
      <c r="AA212" s="212" t="e">
        <f>+INDEX(#REF!,MATCH(CONCATENATE("NET_"&amp;'5-C_Ind'!U212&amp;"_REMU"),#REF!,0),(MATCH('5-C_Ind'!Q212,#REF!,0)))+INDEX(#REF!,MATCH(CONCATENATE("NET_"&amp;'5-C_Ind'!U212&amp;"_EXT"),#REF!,0),(MATCH('5-C_Ind'!Q212,#REF!,0)))</f>
        <v>#REF!</v>
      </c>
      <c r="AB212" s="186">
        <f t="shared" si="86"/>
        <v>0</v>
      </c>
      <c r="AC212" s="210" t="e">
        <f t="shared" si="87"/>
        <v>#REF!</v>
      </c>
      <c r="AD212" s="237"/>
      <c r="AE212" s="173"/>
      <c r="AF212" s="18"/>
      <c r="AG212" s="18"/>
      <c r="AH212" s="18"/>
      <c r="AI212" s="18"/>
      <c r="AJ212" s="18"/>
      <c r="AK212" s="18"/>
      <c r="AL212" s="18"/>
      <c r="AM212" s="18"/>
      <c r="AN212" s="18"/>
      <c r="AO212" s="18"/>
      <c r="AP212" s="18"/>
      <c r="AQ212" s="18"/>
      <c r="AR212" s="18"/>
      <c r="AS212" s="208"/>
      <c r="AT212" s="202"/>
      <c r="AU212" s="201"/>
      <c r="AV212" s="205"/>
      <c r="AW212" s="204"/>
      <c r="AY212" s="158"/>
      <c r="AZ212" s="400" t="e">
        <f t="shared" si="3"/>
        <v>#REF!</v>
      </c>
      <c r="BA212" s="442"/>
    </row>
    <row r="213" spans="3:53" s="172" customFormat="1" ht="20.100000000000001" customHeight="1" x14ac:dyDescent="0.25">
      <c r="C213" s="46">
        <v>0</v>
      </c>
      <c r="D213" s="46"/>
      <c r="E213" s="46"/>
      <c r="F213" s="46"/>
      <c r="G213" s="46"/>
      <c r="H213" s="46"/>
      <c r="I213" s="46"/>
      <c r="J213" s="46"/>
      <c r="K213" s="46"/>
      <c r="L213" s="46"/>
      <c r="M213" s="46"/>
      <c r="N213" s="46"/>
      <c r="O213" s="24"/>
      <c r="P213" s="813"/>
      <c r="Q213" s="294">
        <f>T212</f>
        <v>9311215</v>
      </c>
      <c r="R213" s="1352"/>
      <c r="S213" s="1349"/>
      <c r="T213" s="1347"/>
      <c r="U213" s="195" t="s">
        <v>818</v>
      </c>
      <c r="V213" s="228" t="s">
        <v>643</v>
      </c>
      <c r="W213" s="220" t="str">
        <f>$Q213&amp;"_"&amp;$U213</f>
        <v>9311215_SF</v>
      </c>
      <c r="X213" s="101"/>
      <c r="Y213" s="118"/>
      <c r="Z213" s="103"/>
      <c r="AA213" s="99" t="e">
        <f>+INDEX(#REF!,MATCH(CONCATENATE("NET_"&amp;'5-C_Ind'!U213&amp;"_REMU"),#REF!,0),(MATCH('5-C_Ind'!Q213,#REF!,0)))+INDEX(#REF!,MATCH(CONCATENATE("NET_"&amp;'5-C_Ind'!U213&amp;"_EXT"),#REF!,0),(MATCH('5-C_Ind'!Q213,#REF!,0)))</f>
        <v>#REF!</v>
      </c>
      <c r="AB213" s="229">
        <f t="shared" si="86"/>
        <v>0</v>
      </c>
      <c r="AC213" s="165" t="e">
        <f t="shared" si="87"/>
        <v>#REF!</v>
      </c>
      <c r="AD213" s="248"/>
      <c r="AE213" s="187"/>
      <c r="AF213" s="19"/>
      <c r="AG213" s="19"/>
      <c r="AH213" s="19"/>
      <c r="AI213" s="19"/>
      <c r="AJ213" s="19"/>
      <c r="AK213" s="19"/>
      <c r="AL213" s="19"/>
      <c r="AM213" s="19"/>
      <c r="AN213" s="19"/>
      <c r="AO213" s="19"/>
      <c r="AP213" s="19"/>
      <c r="AQ213" s="19"/>
      <c r="AR213" s="19"/>
      <c r="AS213" s="231"/>
      <c r="AT213" s="224"/>
      <c r="AU213" s="227"/>
      <c r="AV213" s="223"/>
      <c r="AW213" s="222"/>
      <c r="AY213" s="158"/>
      <c r="AZ213" s="400" t="e">
        <f t="shared" si="3"/>
        <v>#REF!</v>
      </c>
      <c r="BA213" s="442"/>
    </row>
    <row r="214" spans="3:53" s="172" customFormat="1" ht="20.100000000000001" customHeight="1" x14ac:dyDescent="0.25">
      <c r="C214" s="46">
        <v>0</v>
      </c>
      <c r="D214" s="46"/>
      <c r="E214" s="46"/>
      <c r="F214" s="46"/>
      <c r="G214" s="46"/>
      <c r="H214" s="46"/>
      <c r="I214" s="46"/>
      <c r="J214" s="46"/>
      <c r="K214" s="46"/>
      <c r="L214" s="46"/>
      <c r="M214" s="46"/>
      <c r="N214" s="46"/>
      <c r="O214" s="24"/>
      <c r="P214" s="813"/>
      <c r="Q214" s="294">
        <f>T212</f>
        <v>9311215</v>
      </c>
      <c r="R214" s="1352"/>
      <c r="S214" s="1349"/>
      <c r="T214" s="1347"/>
      <c r="U214" s="195" t="s">
        <v>1813</v>
      </c>
      <c r="V214" s="221" t="s">
        <v>884</v>
      </c>
      <c r="W214" s="230" t="str">
        <f>$Q214&amp;"_"&amp;$U214</f>
        <v>9311215_PA</v>
      </c>
      <c r="X214" s="101"/>
      <c r="Y214" s="118"/>
      <c r="Z214" s="103"/>
      <c r="AA214" s="99" t="e">
        <f>+INDEX(#REF!,MATCH(CONCATENATE("NET_"&amp;'5-C_Ind'!U214&amp;"_REMU"),#REF!,0),(MATCH('5-C_Ind'!Q214,#REF!,0)))+INDEX(#REF!,MATCH(CONCATENATE("NET_"&amp;'5-C_Ind'!U214&amp;"_EXT"),#REF!,0),(MATCH('5-C_Ind'!Q214,#REF!,0)))</f>
        <v>#REF!</v>
      </c>
      <c r="AB214" s="118">
        <f t="shared" si="86"/>
        <v>0</v>
      </c>
      <c r="AC214" s="104" t="e">
        <f t="shared" si="87"/>
        <v>#REF!</v>
      </c>
      <c r="AD214" s="142"/>
      <c r="AE214" s="75"/>
      <c r="AF214" s="13"/>
      <c r="AG214" s="13"/>
      <c r="AH214" s="13"/>
      <c r="AI214" s="13"/>
      <c r="AJ214" s="13"/>
      <c r="AK214" s="13"/>
      <c r="AL214" s="13"/>
      <c r="AM214" s="13"/>
      <c r="AN214" s="13"/>
      <c r="AO214" s="13"/>
      <c r="AP214" s="13"/>
      <c r="AQ214" s="13"/>
      <c r="AR214" s="13"/>
      <c r="AS214" s="155"/>
      <c r="AT214" s="128"/>
      <c r="AU214" s="154"/>
      <c r="AV214" s="141"/>
      <c r="AW214" s="150"/>
      <c r="AY214" s="158"/>
      <c r="AZ214" s="400" t="e">
        <f t="shared" si="3"/>
        <v>#REF!</v>
      </c>
      <c r="BA214" s="442"/>
    </row>
    <row r="215" spans="3:53" s="172" customFormat="1" ht="20.100000000000001" customHeight="1" x14ac:dyDescent="0.25">
      <c r="C215" s="46">
        <v>0</v>
      </c>
      <c r="D215" s="46"/>
      <c r="E215" s="46"/>
      <c r="F215" s="46"/>
      <c r="G215" s="46"/>
      <c r="H215" s="46"/>
      <c r="I215" s="46"/>
      <c r="J215" s="46"/>
      <c r="K215" s="46"/>
      <c r="L215" s="46"/>
      <c r="M215" s="46"/>
      <c r="N215" s="46"/>
      <c r="O215" s="24"/>
      <c r="P215" s="813"/>
      <c r="Q215" s="294">
        <f>T212</f>
        <v>9311215</v>
      </c>
      <c r="R215" s="1352"/>
      <c r="S215" s="1349"/>
      <c r="T215" s="1347"/>
      <c r="U215" s="195" t="s">
        <v>2003</v>
      </c>
      <c r="V215" s="221" t="s">
        <v>1335</v>
      </c>
      <c r="W215" s="230" t="str">
        <f>$Q215&amp;"_"&amp;$U215</f>
        <v>9311215_PM</v>
      </c>
      <c r="X215" s="101"/>
      <c r="Y215" s="118"/>
      <c r="Z215" s="103"/>
      <c r="AA215" s="99" t="e">
        <f>+INDEX(#REF!,MATCH(CONCATENATE("NET_"&amp;'5-C_Ind'!U215&amp;"_REMU"),#REF!,0),(MATCH('5-C_Ind'!Q215,#REF!,0)))+INDEX(#REF!,MATCH(CONCATENATE("NET_"&amp;'5-C_Ind'!U215&amp;"_EXT"),#REF!,0),(MATCH('5-C_Ind'!Q215,#REF!,0)))+INDEX(#REF!,MATCH(CONCATENATE("NET_"&amp;"PI_REMU"),#REF!,0),(MATCH('5-C_Ind'!Q215,#REF!,0)))</f>
        <v>#REF!</v>
      </c>
      <c r="AB215" s="118">
        <f t="shared" si="86"/>
        <v>0</v>
      </c>
      <c r="AC215" s="104" t="e">
        <f t="shared" si="87"/>
        <v>#REF!</v>
      </c>
      <c r="AD215" s="142"/>
      <c r="AE215" s="75"/>
      <c r="AF215" s="13"/>
      <c r="AG215" s="13"/>
      <c r="AH215" s="13"/>
      <c r="AI215" s="13"/>
      <c r="AJ215" s="13"/>
      <c r="AK215" s="13"/>
      <c r="AL215" s="13"/>
      <c r="AM215" s="13"/>
      <c r="AN215" s="13"/>
      <c r="AO215" s="13"/>
      <c r="AP215" s="13"/>
      <c r="AQ215" s="13"/>
      <c r="AR215" s="13"/>
      <c r="AS215" s="155"/>
      <c r="AT215" s="128"/>
      <c r="AU215" s="154"/>
      <c r="AV215" s="141"/>
      <c r="AW215" s="150"/>
      <c r="AY215" s="158"/>
      <c r="AZ215" s="400" t="e">
        <f t="shared" si="3"/>
        <v>#REF!</v>
      </c>
      <c r="BA215" s="442"/>
    </row>
    <row r="216" spans="3:53" s="172" customFormat="1" ht="20.100000000000001" customHeight="1" x14ac:dyDescent="0.25">
      <c r="C216" s="46">
        <v>0</v>
      </c>
      <c r="D216" s="46"/>
      <c r="E216" s="46"/>
      <c r="F216" s="46"/>
      <c r="G216" s="46"/>
      <c r="H216" s="46"/>
      <c r="I216" s="46"/>
      <c r="J216" s="46"/>
      <c r="K216" s="46"/>
      <c r="L216" s="46"/>
      <c r="M216" s="46"/>
      <c r="N216" s="46"/>
      <c r="O216" s="24"/>
      <c r="P216" s="813"/>
      <c r="Q216" s="294">
        <f>T212</f>
        <v>9311215</v>
      </c>
      <c r="R216" s="1352"/>
      <c r="S216" s="1349"/>
      <c r="T216" s="1347"/>
      <c r="U216" s="195" t="s">
        <v>1351</v>
      </c>
      <c r="V216" s="197" t="s">
        <v>328</v>
      </c>
      <c r="W216" s="145" t="str">
        <f>$Q216&amp;"_"&amp;$U216</f>
        <v>9311215_PDS</v>
      </c>
      <c r="X216" s="101"/>
      <c r="Y216" s="118"/>
      <c r="Z216" s="103"/>
      <c r="AA216" s="99" t="e">
        <f>+INDEX(#REF!,MATCH(CONCATENATE("NET_"&amp;'5-C_Ind'!U216),#REF!,0),(MATCH('5-C_Ind'!Q216,#REF!,0)))</f>
        <v>#REF!</v>
      </c>
      <c r="AB216" s="118">
        <f t="shared" si="86"/>
        <v>0</v>
      </c>
      <c r="AC216" s="104" t="e">
        <f t="shared" si="87"/>
        <v>#REF!</v>
      </c>
      <c r="AD216" s="142"/>
      <c r="AE216" s="75"/>
      <c r="AF216" s="13"/>
      <c r="AG216" s="13"/>
      <c r="AH216" s="13"/>
      <c r="AI216" s="13"/>
      <c r="AJ216" s="13"/>
      <c r="AK216" s="13"/>
      <c r="AL216" s="13"/>
      <c r="AM216" s="13"/>
      <c r="AN216" s="13"/>
      <c r="AO216" s="13"/>
      <c r="AP216" s="13"/>
      <c r="AQ216" s="13"/>
      <c r="AR216" s="13"/>
      <c r="AS216" s="155"/>
      <c r="AT216" s="128"/>
      <c r="AU216" s="154"/>
      <c r="AV216" s="141"/>
      <c r="AW216" s="150"/>
      <c r="AY216" s="158"/>
      <c r="AZ216" s="400" t="e">
        <f t="shared" si="3"/>
        <v>#REF!</v>
      </c>
      <c r="BA216" s="442"/>
    </row>
    <row r="217" spans="3:53" s="172" customFormat="1" ht="20.100000000000001" customHeight="1" x14ac:dyDescent="0.25">
      <c r="C217" s="46">
        <v>0</v>
      </c>
      <c r="D217" s="46"/>
      <c r="E217" s="46">
        <v>0</v>
      </c>
      <c r="F217" s="46"/>
      <c r="G217" s="46"/>
      <c r="H217" s="46"/>
      <c r="I217" s="46"/>
      <c r="J217" s="46"/>
      <c r="K217" s="46"/>
      <c r="L217" s="46"/>
      <c r="M217" s="46">
        <v>0</v>
      </c>
      <c r="N217" s="46"/>
      <c r="O217" s="24"/>
      <c r="P217" s="813"/>
      <c r="Q217" s="294">
        <f>T212</f>
        <v>9311215</v>
      </c>
      <c r="R217" s="1352"/>
      <c r="S217" s="1349"/>
      <c r="T217" s="1347"/>
      <c r="U217" s="195" t="s">
        <v>679</v>
      </c>
      <c r="V217" s="197" t="s">
        <v>22</v>
      </c>
      <c r="W217" s="145" t="str">
        <f>$Q217&amp;"_"&amp;$U217</f>
        <v>9311215_PARTICIP</v>
      </c>
      <c r="X217" s="101"/>
      <c r="Y217" s="118"/>
      <c r="Z217" s="103"/>
      <c r="AA217" s="99" t="e">
        <f>+INDEX(#REF!,MATCH(CONCATENATE("NET_"&amp;'5-C_Ind'!U217),#REF!,0),(MATCH('5-C_Ind'!Q217,#REF!,0)))</f>
        <v>#REF!</v>
      </c>
      <c r="AB217" s="118">
        <f t="shared" si="86"/>
        <v>0</v>
      </c>
      <c r="AC217" s="104" t="e">
        <f t="shared" si="87"/>
        <v>#REF!</v>
      </c>
      <c r="AD217" s="142"/>
      <c r="AE217" s="75"/>
      <c r="AF217" s="13"/>
      <c r="AG217" s="13"/>
      <c r="AH217" s="13"/>
      <c r="AI217" s="13"/>
      <c r="AJ217" s="13"/>
      <c r="AK217" s="13"/>
      <c r="AL217" s="13"/>
      <c r="AM217" s="13"/>
      <c r="AN217" s="13"/>
      <c r="AO217" s="13"/>
      <c r="AP217" s="13"/>
      <c r="AQ217" s="13"/>
      <c r="AR217" s="13"/>
      <c r="AS217" s="155"/>
      <c r="AT217" s="128"/>
      <c r="AU217" s="154"/>
      <c r="AV217" s="141"/>
      <c r="AW217" s="150"/>
      <c r="AY217" s="158"/>
      <c r="AZ217" s="400" t="e">
        <f t="shared" si="3"/>
        <v>#REF!</v>
      </c>
      <c r="BA217" s="442"/>
    </row>
    <row r="218" spans="3:53" s="172" customFormat="1" ht="20.100000000000001" customHeight="1" x14ac:dyDescent="0.25">
      <c r="C218" s="46">
        <v>0</v>
      </c>
      <c r="D218" s="46"/>
      <c r="E218" s="46"/>
      <c r="F218" s="46"/>
      <c r="G218" s="46"/>
      <c r="H218" s="46"/>
      <c r="I218" s="46"/>
      <c r="J218" s="46"/>
      <c r="K218" s="46"/>
      <c r="L218" s="46"/>
      <c r="M218" s="46"/>
      <c r="N218" s="46"/>
      <c r="O218" s="24"/>
      <c r="P218" s="813"/>
      <c r="Q218" s="294">
        <f>T212</f>
        <v>9311215</v>
      </c>
      <c r="R218" s="1352"/>
      <c r="S218" s="1349"/>
      <c r="T218" s="1347"/>
      <c r="U218" s="195" t="s">
        <v>1044</v>
      </c>
      <c r="V218" s="197" t="s">
        <v>1338</v>
      </c>
      <c r="W218" s="145" t="str">
        <f>$Q218&amp;"_"&amp;$U218</f>
        <v>9311215_AUTRESDEP</v>
      </c>
      <c r="X218" s="101"/>
      <c r="Y218" s="118"/>
      <c r="Z218" s="103"/>
      <c r="AA218" s="99" t="e">
        <f>+INDEX(#REF!,MATCH(CONCATENATE("NET_"&amp;'5-C_Ind'!U218),#REF!,0),(MATCH('5-C_Ind'!Q218,#REF!,0)))</f>
        <v>#REF!</v>
      </c>
      <c r="AB218" s="118">
        <f t="shared" si="86"/>
        <v>0</v>
      </c>
      <c r="AC218" s="104" t="e">
        <f t="shared" si="87"/>
        <v>#REF!</v>
      </c>
      <c r="AD218" s="142"/>
      <c r="AE218" s="75"/>
      <c r="AF218" s="13"/>
      <c r="AG218" s="13"/>
      <c r="AH218" s="13"/>
      <c r="AI218" s="13"/>
      <c r="AJ218" s="13"/>
      <c r="AK218" s="13"/>
      <c r="AL218" s="13"/>
      <c r="AM218" s="13"/>
      <c r="AN218" s="13"/>
      <c r="AO218" s="13"/>
      <c r="AP218" s="13"/>
      <c r="AQ218" s="13"/>
      <c r="AR218" s="13"/>
      <c r="AS218" s="155"/>
      <c r="AT218" s="128"/>
      <c r="AU218" s="154"/>
      <c r="AV218" s="141"/>
      <c r="AW218" s="150"/>
      <c r="AY218" s="158"/>
      <c r="AZ218" s="400" t="e">
        <f t="shared" si="3"/>
        <v>#REF!</v>
      </c>
      <c r="BA218" s="442"/>
    </row>
    <row r="219" spans="3:53" s="172" customFormat="1" ht="20.100000000000001" customHeight="1" x14ac:dyDescent="0.25">
      <c r="C219" s="46"/>
      <c r="D219" s="46">
        <v>0</v>
      </c>
      <c r="E219" s="46">
        <v>0</v>
      </c>
      <c r="F219" s="46"/>
      <c r="G219" s="46"/>
      <c r="H219" s="46"/>
      <c r="I219" s="46"/>
      <c r="J219" s="46"/>
      <c r="K219" s="46"/>
      <c r="L219" s="46"/>
      <c r="M219" s="46"/>
      <c r="N219" s="46"/>
      <c r="O219" s="24"/>
      <c r="P219" s="813"/>
      <c r="Q219" s="294">
        <f>T212</f>
        <v>9311215</v>
      </c>
      <c r="R219" s="1352"/>
      <c r="S219" s="1349"/>
      <c r="T219" s="326">
        <v>9311215</v>
      </c>
      <c r="U219" s="195" t="s">
        <v>2294</v>
      </c>
      <c r="V219" s="197" t="s">
        <v>461</v>
      </c>
      <c r="W219" s="145" t="str">
        <f>$Q219&amp;"_"&amp;$U219</f>
        <v>9311215_CI</v>
      </c>
      <c r="X219" s="99"/>
      <c r="Y219" s="118"/>
      <c r="Z219" s="104"/>
      <c r="AA219" s="101"/>
      <c r="AB219" s="6"/>
      <c r="AC219" s="103"/>
      <c r="AD219" s="142"/>
      <c r="AE219" s="75"/>
      <c r="AF219" s="13"/>
      <c r="AG219" s="13"/>
      <c r="AH219" s="13"/>
      <c r="AI219" s="13"/>
      <c r="AJ219" s="13"/>
      <c r="AK219" s="13"/>
      <c r="AL219" s="13"/>
      <c r="AM219" s="13"/>
      <c r="AN219" s="13"/>
      <c r="AO219" s="13"/>
      <c r="AP219" s="13"/>
      <c r="AQ219" s="13"/>
      <c r="AR219" s="13"/>
      <c r="AS219" s="155"/>
      <c r="AT219" s="128"/>
      <c r="AU219" s="154"/>
      <c r="AV219" s="141"/>
      <c r="AW219" s="150"/>
      <c r="AY219" s="159" t="str">
        <f t="shared" ref="AY219:AY220" si="89">IF(Z219&lt;-10,"! solde négatif !","OK")</f>
        <v>OK</v>
      </c>
      <c r="AZ219" s="400" t="str">
        <f t="shared" si="3"/>
        <v>OK</v>
      </c>
      <c r="BA219" s="442"/>
    </row>
    <row r="220" spans="3:53" s="172" customFormat="1" ht="20.100000000000001" customHeight="1" thickBot="1" x14ac:dyDescent="0.3">
      <c r="C220" s="46">
        <v>0</v>
      </c>
      <c r="D220" s="46"/>
      <c r="E220" s="46"/>
      <c r="F220" s="46"/>
      <c r="G220" s="46"/>
      <c r="H220" s="46"/>
      <c r="I220" s="46"/>
      <c r="J220" s="46"/>
      <c r="K220" s="46"/>
      <c r="L220" s="46"/>
      <c r="M220" s="46"/>
      <c r="N220" s="46"/>
      <c r="O220" s="24"/>
      <c r="P220" s="813"/>
      <c r="Q220" s="294">
        <f>T212</f>
        <v>9311215</v>
      </c>
      <c r="R220" s="1352"/>
      <c r="S220" s="1349"/>
      <c r="T220" s="606"/>
      <c r="U220" s="198" t="s">
        <v>1163</v>
      </c>
      <c r="V220" s="200" t="s">
        <v>2311</v>
      </c>
      <c r="W220" s="203"/>
      <c r="X220" s="111"/>
      <c r="Y220" s="113"/>
      <c r="Z220" s="116"/>
      <c r="AA220" s="111" t="e">
        <f>SUM(AA212:AA218)</f>
        <v>#REF!</v>
      </c>
      <c r="AB220" s="113">
        <f t="shared" ref="AB220:AB227" si="90">SUM(AD220:AX220)</f>
        <v>0</v>
      </c>
      <c r="AC220" s="116" t="e">
        <f t="shared" ref="AC220:AC227" si="91">AA220-AB220</f>
        <v>#REF!</v>
      </c>
      <c r="AD220" s="112">
        <f t="shared" ref="AD220:AW220" si="92">SUM(AD212:AD218)</f>
        <v>0</v>
      </c>
      <c r="AE220" s="112">
        <f t="shared" si="92"/>
        <v>0</v>
      </c>
      <c r="AF220" s="17">
        <f t="shared" si="92"/>
        <v>0</v>
      </c>
      <c r="AG220" s="17">
        <f t="shared" si="92"/>
        <v>0</v>
      </c>
      <c r="AH220" s="17">
        <f t="shared" si="92"/>
        <v>0</v>
      </c>
      <c r="AI220" s="17">
        <f t="shared" si="92"/>
        <v>0</v>
      </c>
      <c r="AJ220" s="17">
        <f t="shared" si="92"/>
        <v>0</v>
      </c>
      <c r="AK220" s="17">
        <f t="shared" si="92"/>
        <v>0</v>
      </c>
      <c r="AL220" s="17">
        <f t="shared" si="92"/>
        <v>0</v>
      </c>
      <c r="AM220" s="17">
        <f t="shared" si="92"/>
        <v>0</v>
      </c>
      <c r="AN220" s="17">
        <f t="shared" si="92"/>
        <v>0</v>
      </c>
      <c r="AO220" s="17">
        <f t="shared" si="92"/>
        <v>0</v>
      </c>
      <c r="AP220" s="17">
        <f t="shared" si="92"/>
        <v>0</v>
      </c>
      <c r="AQ220" s="17">
        <f t="shared" si="92"/>
        <v>0</v>
      </c>
      <c r="AR220" s="17">
        <f t="shared" si="92"/>
        <v>0</v>
      </c>
      <c r="AS220" s="207">
        <f t="shared" si="92"/>
        <v>0</v>
      </c>
      <c r="AT220" s="219">
        <f t="shared" si="92"/>
        <v>0</v>
      </c>
      <c r="AU220" s="216">
        <f t="shared" si="92"/>
        <v>0</v>
      </c>
      <c r="AV220" s="114">
        <f t="shared" si="92"/>
        <v>0</v>
      </c>
      <c r="AW220" s="114">
        <f t="shared" si="92"/>
        <v>0</v>
      </c>
      <c r="AY220" s="159" t="str">
        <f t="shared" si="89"/>
        <v>OK</v>
      </c>
      <c r="AZ220" s="400" t="e">
        <f t="shared" si="3"/>
        <v>#REF!</v>
      </c>
      <c r="BA220" s="442"/>
    </row>
    <row r="221" spans="3:53" s="172" customFormat="1" ht="20.100000000000001" customHeight="1" x14ac:dyDescent="0.25">
      <c r="C221" s="46">
        <v>0</v>
      </c>
      <c r="D221" s="46"/>
      <c r="E221" s="46"/>
      <c r="F221" s="46"/>
      <c r="G221" s="46"/>
      <c r="H221" s="46"/>
      <c r="I221" s="46"/>
      <c r="J221" s="46"/>
      <c r="K221" s="46"/>
      <c r="L221" s="46"/>
      <c r="M221" s="46"/>
      <c r="N221" s="46"/>
      <c r="O221" s="24"/>
      <c r="P221" s="813"/>
      <c r="Q221" s="294">
        <f>T221</f>
        <v>93113</v>
      </c>
      <c r="R221" s="1352"/>
      <c r="S221" s="1348" t="s">
        <v>2169</v>
      </c>
      <c r="T221" s="1346">
        <v>93113</v>
      </c>
      <c r="U221" s="209" t="s">
        <v>878</v>
      </c>
      <c r="V221" s="225" t="s">
        <v>351</v>
      </c>
      <c r="W221" s="226" t="str">
        <f>$Q221&amp;"_"&amp;$U221</f>
        <v>93113_PS</v>
      </c>
      <c r="X221" s="211"/>
      <c r="Y221" s="118"/>
      <c r="Z221" s="199"/>
      <c r="AA221" s="212" t="e">
        <f>+INDEX(#REF!,MATCH(CONCATENATE("NET_"&amp;'5-C_Ind'!U221&amp;"_REMU"),#REF!,0),(MATCH('5-C_Ind'!Q221,#REF!,0)))+INDEX(#REF!,MATCH(CONCATENATE("NET_"&amp;'5-C_Ind'!U221&amp;"_EXT"),#REF!,0),(MATCH('5-C_Ind'!Q221,#REF!,0)))</f>
        <v>#REF!</v>
      </c>
      <c r="AB221" s="186">
        <f t="shared" si="90"/>
        <v>0</v>
      </c>
      <c r="AC221" s="210" t="e">
        <f t="shared" si="91"/>
        <v>#REF!</v>
      </c>
      <c r="AD221" s="237"/>
      <c r="AE221" s="173"/>
      <c r="AF221" s="18"/>
      <c r="AG221" s="18"/>
      <c r="AH221" s="18"/>
      <c r="AI221" s="18"/>
      <c r="AJ221" s="18"/>
      <c r="AK221" s="18"/>
      <c r="AL221" s="18"/>
      <c r="AM221" s="18"/>
      <c r="AN221" s="18"/>
      <c r="AO221" s="18"/>
      <c r="AP221" s="18"/>
      <c r="AQ221" s="18"/>
      <c r="AR221" s="18"/>
      <c r="AS221" s="208"/>
      <c r="AT221" s="202"/>
      <c r="AU221" s="201"/>
      <c r="AV221" s="205"/>
      <c r="AW221" s="204"/>
      <c r="AY221" s="158"/>
      <c r="AZ221" s="400" t="e">
        <f t="shared" si="3"/>
        <v>#REF!</v>
      </c>
      <c r="BA221" s="442"/>
    </row>
    <row r="222" spans="3:53" s="172" customFormat="1" ht="20.100000000000001" customHeight="1" x14ac:dyDescent="0.25">
      <c r="C222" s="46">
        <v>0</v>
      </c>
      <c r="D222" s="46"/>
      <c r="E222" s="46"/>
      <c r="F222" s="46"/>
      <c r="G222" s="46"/>
      <c r="H222" s="46"/>
      <c r="I222" s="46"/>
      <c r="J222" s="46"/>
      <c r="K222" s="46"/>
      <c r="L222" s="46"/>
      <c r="M222" s="46"/>
      <c r="N222" s="46"/>
      <c r="O222" s="24"/>
      <c r="P222" s="813"/>
      <c r="Q222" s="294">
        <f>T221</f>
        <v>93113</v>
      </c>
      <c r="R222" s="1352"/>
      <c r="S222" s="1349"/>
      <c r="T222" s="1347"/>
      <c r="U222" s="195" t="s">
        <v>818</v>
      </c>
      <c r="V222" s="228" t="s">
        <v>643</v>
      </c>
      <c r="W222" s="220" t="str">
        <f>$Q222&amp;"_"&amp;$U222</f>
        <v>93113_SF</v>
      </c>
      <c r="X222" s="101"/>
      <c r="Y222" s="118"/>
      <c r="Z222" s="103"/>
      <c r="AA222" s="99" t="e">
        <f>+INDEX(#REF!,MATCH(CONCATENATE("NET_"&amp;'5-C_Ind'!U222&amp;"_REMU"),#REF!,0),(MATCH('5-C_Ind'!Q222,#REF!,0)))+INDEX(#REF!,MATCH(CONCATENATE("NET_"&amp;'5-C_Ind'!U222&amp;"_EXT"),#REF!,0),(MATCH('5-C_Ind'!Q222,#REF!,0)))</f>
        <v>#REF!</v>
      </c>
      <c r="AB222" s="229">
        <f t="shared" si="90"/>
        <v>0</v>
      </c>
      <c r="AC222" s="165" t="e">
        <f t="shared" si="91"/>
        <v>#REF!</v>
      </c>
      <c r="AD222" s="248"/>
      <c r="AE222" s="187"/>
      <c r="AF222" s="19"/>
      <c r="AG222" s="19"/>
      <c r="AH222" s="19"/>
      <c r="AI222" s="19"/>
      <c r="AJ222" s="19"/>
      <c r="AK222" s="19"/>
      <c r="AL222" s="19"/>
      <c r="AM222" s="19"/>
      <c r="AN222" s="19"/>
      <c r="AO222" s="19"/>
      <c r="AP222" s="19"/>
      <c r="AQ222" s="19"/>
      <c r="AR222" s="19"/>
      <c r="AS222" s="231"/>
      <c r="AT222" s="224"/>
      <c r="AU222" s="227"/>
      <c r="AV222" s="223"/>
      <c r="AW222" s="222"/>
      <c r="AY222" s="158"/>
      <c r="AZ222" s="400" t="e">
        <f t="shared" si="3"/>
        <v>#REF!</v>
      </c>
      <c r="BA222" s="442"/>
    </row>
    <row r="223" spans="3:53" s="172" customFormat="1" ht="20.100000000000001" customHeight="1" x14ac:dyDescent="0.25">
      <c r="C223" s="46">
        <v>0</v>
      </c>
      <c r="D223" s="46"/>
      <c r="E223" s="46"/>
      <c r="F223" s="46"/>
      <c r="G223" s="46"/>
      <c r="H223" s="46"/>
      <c r="I223" s="46"/>
      <c r="J223" s="46"/>
      <c r="K223" s="46"/>
      <c r="L223" s="46"/>
      <c r="M223" s="46"/>
      <c r="N223" s="46"/>
      <c r="O223" s="24"/>
      <c r="P223" s="813"/>
      <c r="Q223" s="294">
        <f>T221</f>
        <v>93113</v>
      </c>
      <c r="R223" s="1352"/>
      <c r="S223" s="1349"/>
      <c r="T223" s="1347"/>
      <c r="U223" s="195" t="s">
        <v>1813</v>
      </c>
      <c r="V223" s="221" t="s">
        <v>884</v>
      </c>
      <c r="W223" s="230" t="str">
        <f>$Q223&amp;"_"&amp;$U223</f>
        <v>93113_PA</v>
      </c>
      <c r="X223" s="101"/>
      <c r="Y223" s="118"/>
      <c r="Z223" s="103"/>
      <c r="AA223" s="99" t="e">
        <f>+INDEX(#REF!,MATCH(CONCATENATE("NET_"&amp;'5-C_Ind'!U223&amp;"_REMU"),#REF!,0),(MATCH('5-C_Ind'!Q223,#REF!,0)))+INDEX(#REF!,MATCH(CONCATENATE("NET_"&amp;'5-C_Ind'!U223&amp;"_EXT"),#REF!,0),(MATCH('5-C_Ind'!Q223,#REF!,0)))</f>
        <v>#REF!</v>
      </c>
      <c r="AB223" s="118">
        <f t="shared" si="90"/>
        <v>0</v>
      </c>
      <c r="AC223" s="104" t="e">
        <f t="shared" si="91"/>
        <v>#REF!</v>
      </c>
      <c r="AD223" s="142"/>
      <c r="AE223" s="75"/>
      <c r="AF223" s="13"/>
      <c r="AG223" s="13"/>
      <c r="AH223" s="13"/>
      <c r="AI223" s="13"/>
      <c r="AJ223" s="13"/>
      <c r="AK223" s="13"/>
      <c r="AL223" s="13"/>
      <c r="AM223" s="13"/>
      <c r="AN223" s="13"/>
      <c r="AO223" s="13"/>
      <c r="AP223" s="13"/>
      <c r="AQ223" s="13"/>
      <c r="AR223" s="13"/>
      <c r="AS223" s="155"/>
      <c r="AT223" s="128"/>
      <c r="AU223" s="154"/>
      <c r="AV223" s="141"/>
      <c r="AW223" s="150"/>
      <c r="AY223" s="158"/>
      <c r="AZ223" s="400" t="e">
        <f t="shared" si="3"/>
        <v>#REF!</v>
      </c>
      <c r="BA223" s="442"/>
    </row>
    <row r="224" spans="3:53" s="172" customFormat="1" ht="20.100000000000001" customHeight="1" x14ac:dyDescent="0.25">
      <c r="C224" s="46">
        <v>0</v>
      </c>
      <c r="D224" s="46"/>
      <c r="E224" s="46"/>
      <c r="F224" s="46"/>
      <c r="G224" s="46"/>
      <c r="H224" s="46"/>
      <c r="I224" s="46"/>
      <c r="J224" s="46"/>
      <c r="K224" s="46"/>
      <c r="L224" s="46"/>
      <c r="M224" s="46"/>
      <c r="N224" s="46"/>
      <c r="O224" s="24"/>
      <c r="P224" s="813"/>
      <c r="Q224" s="294">
        <f>T221</f>
        <v>93113</v>
      </c>
      <c r="R224" s="1352"/>
      <c r="S224" s="1349"/>
      <c r="T224" s="1347"/>
      <c r="U224" s="195" t="s">
        <v>2003</v>
      </c>
      <c r="V224" s="221" t="s">
        <v>1335</v>
      </c>
      <c r="W224" s="230" t="str">
        <f>$Q224&amp;"_"&amp;$U224</f>
        <v>93113_PM</v>
      </c>
      <c r="X224" s="101"/>
      <c r="Y224" s="118"/>
      <c r="Z224" s="103"/>
      <c r="AA224" s="99" t="e">
        <f>+INDEX(#REF!,MATCH(CONCATENATE("NET_"&amp;'5-C_Ind'!U224&amp;"_REMU"),#REF!,0),(MATCH('5-C_Ind'!Q224,#REF!,0)))+INDEX(#REF!,MATCH(CONCATENATE("NET_"&amp;'5-C_Ind'!U224&amp;"_EXT"),#REF!,0),(MATCH('5-C_Ind'!Q224,#REF!,0)))+INDEX(#REF!,MATCH(CONCATENATE("NET_"&amp;"PI_REMU"),#REF!,0),(MATCH('5-C_Ind'!Q224,#REF!,0)))</f>
        <v>#REF!</v>
      </c>
      <c r="AB224" s="118">
        <f t="shared" si="90"/>
        <v>0</v>
      </c>
      <c r="AC224" s="104" t="e">
        <f t="shared" si="91"/>
        <v>#REF!</v>
      </c>
      <c r="AD224" s="142"/>
      <c r="AE224" s="75"/>
      <c r="AF224" s="13"/>
      <c r="AG224" s="13"/>
      <c r="AH224" s="13"/>
      <c r="AI224" s="13"/>
      <c r="AJ224" s="13"/>
      <c r="AK224" s="13"/>
      <c r="AL224" s="13"/>
      <c r="AM224" s="13"/>
      <c r="AN224" s="13"/>
      <c r="AO224" s="13"/>
      <c r="AP224" s="13"/>
      <c r="AQ224" s="13"/>
      <c r="AR224" s="13"/>
      <c r="AS224" s="155"/>
      <c r="AT224" s="128"/>
      <c r="AU224" s="154"/>
      <c r="AV224" s="141"/>
      <c r="AW224" s="150"/>
      <c r="AY224" s="158"/>
      <c r="AZ224" s="400" t="e">
        <f t="shared" si="3"/>
        <v>#REF!</v>
      </c>
      <c r="BA224" s="442"/>
    </row>
    <row r="225" spans="3:53" s="172" customFormat="1" ht="20.100000000000001" customHeight="1" x14ac:dyDescent="0.25">
      <c r="C225" s="46">
        <v>0</v>
      </c>
      <c r="D225" s="46"/>
      <c r="E225" s="46"/>
      <c r="F225" s="46"/>
      <c r="G225" s="46"/>
      <c r="H225" s="46"/>
      <c r="I225" s="46"/>
      <c r="J225" s="46"/>
      <c r="K225" s="46"/>
      <c r="L225" s="46"/>
      <c r="M225" s="46"/>
      <c r="N225" s="46"/>
      <c r="O225" s="24"/>
      <c r="P225" s="813"/>
      <c r="Q225" s="294">
        <f>T221</f>
        <v>93113</v>
      </c>
      <c r="R225" s="1352"/>
      <c r="S225" s="1349"/>
      <c r="T225" s="1347"/>
      <c r="U225" s="195" t="s">
        <v>1351</v>
      </c>
      <c r="V225" s="197" t="s">
        <v>328</v>
      </c>
      <c r="W225" s="145" t="str">
        <f>$Q225&amp;"_"&amp;$U225</f>
        <v>93113_PDS</v>
      </c>
      <c r="X225" s="101"/>
      <c r="Y225" s="118"/>
      <c r="Z225" s="103"/>
      <c r="AA225" s="99" t="e">
        <f>+INDEX(#REF!,MATCH(CONCATENATE("NET_"&amp;'5-C_Ind'!U225),#REF!,0),(MATCH('5-C_Ind'!Q225,#REF!,0)))</f>
        <v>#REF!</v>
      </c>
      <c r="AB225" s="118">
        <f t="shared" si="90"/>
        <v>0</v>
      </c>
      <c r="AC225" s="104" t="e">
        <f t="shared" si="91"/>
        <v>#REF!</v>
      </c>
      <c r="AD225" s="142"/>
      <c r="AE225" s="75"/>
      <c r="AF225" s="13"/>
      <c r="AG225" s="13"/>
      <c r="AH225" s="13"/>
      <c r="AI225" s="13"/>
      <c r="AJ225" s="13"/>
      <c r="AK225" s="13"/>
      <c r="AL225" s="13"/>
      <c r="AM225" s="13"/>
      <c r="AN225" s="13"/>
      <c r="AO225" s="13"/>
      <c r="AP225" s="13"/>
      <c r="AQ225" s="13"/>
      <c r="AR225" s="13"/>
      <c r="AS225" s="155"/>
      <c r="AT225" s="128"/>
      <c r="AU225" s="154"/>
      <c r="AV225" s="141"/>
      <c r="AW225" s="150"/>
      <c r="AY225" s="158"/>
      <c r="AZ225" s="400" t="e">
        <f t="shared" si="3"/>
        <v>#REF!</v>
      </c>
      <c r="BA225" s="442"/>
    </row>
    <row r="226" spans="3:53" s="172" customFormat="1" ht="20.100000000000001" customHeight="1" x14ac:dyDescent="0.25">
      <c r="C226" s="46">
        <v>0</v>
      </c>
      <c r="D226" s="46"/>
      <c r="E226" s="46">
        <v>0</v>
      </c>
      <c r="F226" s="46"/>
      <c r="G226" s="46"/>
      <c r="H226" s="46"/>
      <c r="I226" s="46"/>
      <c r="J226" s="46"/>
      <c r="K226" s="46"/>
      <c r="L226" s="46"/>
      <c r="M226" s="46">
        <v>0</v>
      </c>
      <c r="N226" s="46"/>
      <c r="O226" s="24"/>
      <c r="P226" s="813"/>
      <c r="Q226" s="294">
        <f>T221</f>
        <v>93113</v>
      </c>
      <c r="R226" s="1352"/>
      <c r="S226" s="1349"/>
      <c r="T226" s="1347"/>
      <c r="U226" s="195" t="s">
        <v>679</v>
      </c>
      <c r="V226" s="197" t="s">
        <v>22</v>
      </c>
      <c r="W226" s="145" t="str">
        <f>$Q226&amp;"_"&amp;$U226</f>
        <v>93113_PARTICIP</v>
      </c>
      <c r="X226" s="101"/>
      <c r="Y226" s="118"/>
      <c r="Z226" s="103"/>
      <c r="AA226" s="99" t="e">
        <f>+INDEX(#REF!,MATCH(CONCATENATE("NET_"&amp;'5-C_Ind'!U226),#REF!,0),(MATCH('5-C_Ind'!Q226,#REF!,0)))</f>
        <v>#REF!</v>
      </c>
      <c r="AB226" s="118">
        <f t="shared" si="90"/>
        <v>0</v>
      </c>
      <c r="AC226" s="104" t="e">
        <f t="shared" si="91"/>
        <v>#REF!</v>
      </c>
      <c r="AD226" s="142"/>
      <c r="AE226" s="75"/>
      <c r="AF226" s="13"/>
      <c r="AG226" s="13"/>
      <c r="AH226" s="13"/>
      <c r="AI226" s="13"/>
      <c r="AJ226" s="13"/>
      <c r="AK226" s="13"/>
      <c r="AL226" s="13"/>
      <c r="AM226" s="13"/>
      <c r="AN226" s="13"/>
      <c r="AO226" s="13"/>
      <c r="AP226" s="13"/>
      <c r="AQ226" s="13"/>
      <c r="AR226" s="13"/>
      <c r="AS226" s="155"/>
      <c r="AT226" s="128"/>
      <c r="AU226" s="154"/>
      <c r="AV226" s="141"/>
      <c r="AW226" s="150"/>
      <c r="AY226" s="158"/>
      <c r="AZ226" s="400" t="e">
        <f t="shared" si="3"/>
        <v>#REF!</v>
      </c>
      <c r="BA226" s="442"/>
    </row>
    <row r="227" spans="3:53" s="172" customFormat="1" ht="20.100000000000001" customHeight="1" x14ac:dyDescent="0.25">
      <c r="C227" s="46">
        <v>0</v>
      </c>
      <c r="D227" s="46"/>
      <c r="E227" s="46"/>
      <c r="F227" s="46"/>
      <c r="G227" s="46"/>
      <c r="H227" s="46"/>
      <c r="I227" s="46"/>
      <c r="J227" s="46"/>
      <c r="K227" s="46"/>
      <c r="L227" s="46"/>
      <c r="M227" s="46"/>
      <c r="N227" s="46"/>
      <c r="O227" s="24"/>
      <c r="P227" s="813"/>
      <c r="Q227" s="294">
        <f>T221</f>
        <v>93113</v>
      </c>
      <c r="R227" s="1352"/>
      <c r="S227" s="1349"/>
      <c r="T227" s="1347"/>
      <c r="U227" s="195" t="s">
        <v>1044</v>
      </c>
      <c r="V227" s="197" t="s">
        <v>1338</v>
      </c>
      <c r="W227" s="145" t="str">
        <f>$Q227&amp;"_"&amp;$U227</f>
        <v>93113_AUTRESDEP</v>
      </c>
      <c r="X227" s="101"/>
      <c r="Y227" s="118"/>
      <c r="Z227" s="103"/>
      <c r="AA227" s="99" t="e">
        <f>+INDEX(#REF!,MATCH(CONCATENATE("NET_"&amp;'5-C_Ind'!U227),#REF!,0),(MATCH('5-C_Ind'!Q227,#REF!,0)))</f>
        <v>#REF!</v>
      </c>
      <c r="AB227" s="118">
        <f t="shared" si="90"/>
        <v>0</v>
      </c>
      <c r="AC227" s="104" t="e">
        <f t="shared" si="91"/>
        <v>#REF!</v>
      </c>
      <c r="AD227" s="142"/>
      <c r="AE227" s="75"/>
      <c r="AF227" s="13"/>
      <c r="AG227" s="13"/>
      <c r="AH227" s="13"/>
      <c r="AI227" s="13"/>
      <c r="AJ227" s="13"/>
      <c r="AK227" s="13"/>
      <c r="AL227" s="13"/>
      <c r="AM227" s="13"/>
      <c r="AN227" s="13"/>
      <c r="AO227" s="13"/>
      <c r="AP227" s="13"/>
      <c r="AQ227" s="13"/>
      <c r="AR227" s="13"/>
      <c r="AS227" s="155"/>
      <c r="AT227" s="128"/>
      <c r="AU227" s="154"/>
      <c r="AV227" s="141"/>
      <c r="AW227" s="150"/>
      <c r="AY227" s="158"/>
      <c r="AZ227" s="400" t="e">
        <f t="shared" si="3"/>
        <v>#REF!</v>
      </c>
      <c r="BA227" s="442"/>
    </row>
    <row r="228" spans="3:53" s="172" customFormat="1" ht="20.100000000000001" customHeight="1" x14ac:dyDescent="0.25">
      <c r="C228" s="46"/>
      <c r="D228" s="46">
        <v>0</v>
      </c>
      <c r="E228" s="46">
        <v>0</v>
      </c>
      <c r="F228" s="46"/>
      <c r="G228" s="46"/>
      <c r="H228" s="46"/>
      <c r="I228" s="46"/>
      <c r="J228" s="46"/>
      <c r="K228" s="46"/>
      <c r="L228" s="46"/>
      <c r="M228" s="46"/>
      <c r="N228" s="46"/>
      <c r="O228" s="24"/>
      <c r="P228" s="813"/>
      <c r="Q228" s="294">
        <f>T221</f>
        <v>93113</v>
      </c>
      <c r="R228" s="1352"/>
      <c r="S228" s="1349"/>
      <c r="T228" s="326">
        <v>93113</v>
      </c>
      <c r="U228" s="195" t="s">
        <v>2294</v>
      </c>
      <c r="V228" s="197" t="s">
        <v>461</v>
      </c>
      <c r="W228" s="145" t="str">
        <f>$Q228&amp;"_"&amp;$U228</f>
        <v>93113_CI</v>
      </c>
      <c r="X228" s="99"/>
      <c r="Y228" s="118"/>
      <c r="Z228" s="104"/>
      <c r="AA228" s="101"/>
      <c r="AB228" s="6"/>
      <c r="AC228" s="103"/>
      <c r="AD228" s="142"/>
      <c r="AE228" s="75"/>
      <c r="AF228" s="13"/>
      <c r="AG228" s="13"/>
      <c r="AH228" s="13"/>
      <c r="AI228" s="13"/>
      <c r="AJ228" s="13"/>
      <c r="AK228" s="13"/>
      <c r="AL228" s="13"/>
      <c r="AM228" s="13"/>
      <c r="AN228" s="13"/>
      <c r="AO228" s="13"/>
      <c r="AP228" s="13"/>
      <c r="AQ228" s="13"/>
      <c r="AR228" s="13"/>
      <c r="AS228" s="155"/>
      <c r="AT228" s="128"/>
      <c r="AU228" s="154"/>
      <c r="AV228" s="141"/>
      <c r="AW228" s="150"/>
      <c r="AY228" s="159" t="str">
        <f t="shared" ref="AY228:AY229" si="93">IF(Z228&lt;-10,"! solde négatif !","OK")</f>
        <v>OK</v>
      </c>
      <c r="AZ228" s="400" t="str">
        <f t="shared" si="3"/>
        <v>OK</v>
      </c>
      <c r="BA228" s="442"/>
    </row>
    <row r="229" spans="3:53" s="172" customFormat="1" ht="20.100000000000001" customHeight="1" thickBot="1" x14ac:dyDescent="0.3">
      <c r="C229" s="46">
        <v>0</v>
      </c>
      <c r="D229" s="46"/>
      <c r="E229" s="46"/>
      <c r="F229" s="46"/>
      <c r="G229" s="46"/>
      <c r="H229" s="46"/>
      <c r="I229" s="46"/>
      <c r="J229" s="46"/>
      <c r="K229" s="46"/>
      <c r="L229" s="46"/>
      <c r="M229" s="46"/>
      <c r="N229" s="46"/>
      <c r="O229" s="24"/>
      <c r="P229" s="813"/>
      <c r="Q229" s="294">
        <f>T221</f>
        <v>93113</v>
      </c>
      <c r="R229" s="1352"/>
      <c r="S229" s="1350"/>
      <c r="T229" s="372"/>
      <c r="U229" s="198" t="s">
        <v>1163</v>
      </c>
      <c r="V229" s="200" t="s">
        <v>2311</v>
      </c>
      <c r="W229" s="203"/>
      <c r="X229" s="111"/>
      <c r="Y229" s="113"/>
      <c r="Z229" s="116"/>
      <c r="AA229" s="111" t="e">
        <f>SUM(AA221:AA227)</f>
        <v>#REF!</v>
      </c>
      <c r="AB229" s="113">
        <f t="shared" ref="AB229:AB236" si="94">SUM(AD229:AX229)</f>
        <v>0</v>
      </c>
      <c r="AC229" s="116" t="e">
        <f t="shared" ref="AC229:AC236" si="95">AA229-AB229</f>
        <v>#REF!</v>
      </c>
      <c r="AD229" s="112">
        <f t="shared" ref="AD229:AW229" si="96">SUM(AD221:AD227)</f>
        <v>0</v>
      </c>
      <c r="AE229" s="112">
        <f t="shared" si="96"/>
        <v>0</v>
      </c>
      <c r="AF229" s="17">
        <f t="shared" si="96"/>
        <v>0</v>
      </c>
      <c r="AG229" s="17">
        <f t="shared" si="96"/>
        <v>0</v>
      </c>
      <c r="AH229" s="17">
        <f t="shared" si="96"/>
        <v>0</v>
      </c>
      <c r="AI229" s="17">
        <f t="shared" si="96"/>
        <v>0</v>
      </c>
      <c r="AJ229" s="17">
        <f t="shared" si="96"/>
        <v>0</v>
      </c>
      <c r="AK229" s="17">
        <f t="shared" si="96"/>
        <v>0</v>
      </c>
      <c r="AL229" s="17">
        <f t="shared" si="96"/>
        <v>0</v>
      </c>
      <c r="AM229" s="17">
        <f t="shared" si="96"/>
        <v>0</v>
      </c>
      <c r="AN229" s="17">
        <f t="shared" si="96"/>
        <v>0</v>
      </c>
      <c r="AO229" s="17">
        <f t="shared" si="96"/>
        <v>0</v>
      </c>
      <c r="AP229" s="17">
        <f t="shared" si="96"/>
        <v>0</v>
      </c>
      <c r="AQ229" s="17">
        <f t="shared" si="96"/>
        <v>0</v>
      </c>
      <c r="AR229" s="17">
        <f t="shared" si="96"/>
        <v>0</v>
      </c>
      <c r="AS229" s="207">
        <f t="shared" si="96"/>
        <v>0</v>
      </c>
      <c r="AT229" s="219">
        <f t="shared" si="96"/>
        <v>0</v>
      </c>
      <c r="AU229" s="216">
        <f t="shared" si="96"/>
        <v>0</v>
      </c>
      <c r="AV229" s="114">
        <f t="shared" si="96"/>
        <v>0</v>
      </c>
      <c r="AW229" s="114">
        <f t="shared" si="96"/>
        <v>0</v>
      </c>
      <c r="AY229" s="159" t="str">
        <f t="shared" si="93"/>
        <v>OK</v>
      </c>
      <c r="AZ229" s="400" t="e">
        <f t="shared" si="3"/>
        <v>#REF!</v>
      </c>
      <c r="BA229" s="442"/>
    </row>
    <row r="230" spans="3:53" s="172" customFormat="1" ht="20.100000000000001" customHeight="1" x14ac:dyDescent="0.25">
      <c r="C230" s="46">
        <v>0</v>
      </c>
      <c r="D230" s="46"/>
      <c r="E230" s="46"/>
      <c r="F230" s="46"/>
      <c r="G230" s="46"/>
      <c r="H230" s="46"/>
      <c r="I230" s="46"/>
      <c r="J230" s="46"/>
      <c r="K230" s="46"/>
      <c r="L230" s="46"/>
      <c r="M230" s="46"/>
      <c r="N230" s="46"/>
      <c r="O230" s="24"/>
      <c r="P230" s="813"/>
      <c r="Q230" s="294">
        <f>T230</f>
        <v>93116</v>
      </c>
      <c r="R230" s="1352"/>
      <c r="S230" s="1348" t="s">
        <v>2162</v>
      </c>
      <c r="T230" s="1346">
        <v>93116</v>
      </c>
      <c r="U230" s="209" t="s">
        <v>878</v>
      </c>
      <c r="V230" s="225" t="s">
        <v>351</v>
      </c>
      <c r="W230" s="226" t="str">
        <f>$Q230&amp;"_"&amp;$U230</f>
        <v>93116_PS</v>
      </c>
      <c r="X230" s="211"/>
      <c r="Y230" s="118"/>
      <c r="Z230" s="199"/>
      <c r="AA230" s="212" t="e">
        <f>+INDEX(#REF!,MATCH(CONCATENATE("NET_"&amp;'5-C_Ind'!U230&amp;"_REMU"),#REF!,0),(MATCH('5-C_Ind'!Q230,#REF!,0)))+INDEX(#REF!,MATCH(CONCATENATE("NET_"&amp;'5-C_Ind'!U230&amp;"_EXT"),#REF!,0),(MATCH('5-C_Ind'!Q230,#REF!,0)))</f>
        <v>#REF!</v>
      </c>
      <c r="AB230" s="186">
        <f t="shared" si="94"/>
        <v>0</v>
      </c>
      <c r="AC230" s="210" t="e">
        <f t="shared" si="95"/>
        <v>#REF!</v>
      </c>
      <c r="AD230" s="237"/>
      <c r="AE230" s="173"/>
      <c r="AF230" s="18"/>
      <c r="AG230" s="18"/>
      <c r="AH230" s="18"/>
      <c r="AI230" s="18"/>
      <c r="AJ230" s="18"/>
      <c r="AK230" s="18"/>
      <c r="AL230" s="18"/>
      <c r="AM230" s="18"/>
      <c r="AN230" s="18"/>
      <c r="AO230" s="18"/>
      <c r="AP230" s="18"/>
      <c r="AQ230" s="18"/>
      <c r="AR230" s="18"/>
      <c r="AS230" s="208"/>
      <c r="AT230" s="202"/>
      <c r="AU230" s="201"/>
      <c r="AV230" s="205"/>
      <c r="AW230" s="204"/>
      <c r="AY230" s="158"/>
      <c r="AZ230" s="400" t="e">
        <f t="shared" si="3"/>
        <v>#REF!</v>
      </c>
      <c r="BA230" s="442"/>
    </row>
    <row r="231" spans="3:53" s="172" customFormat="1" ht="20.100000000000001" customHeight="1" x14ac:dyDescent="0.25">
      <c r="C231" s="46">
        <v>0</v>
      </c>
      <c r="D231" s="46"/>
      <c r="E231" s="46"/>
      <c r="F231" s="46"/>
      <c r="G231" s="46"/>
      <c r="H231" s="46"/>
      <c r="I231" s="46"/>
      <c r="J231" s="46"/>
      <c r="K231" s="46"/>
      <c r="L231" s="46"/>
      <c r="M231" s="46"/>
      <c r="N231" s="46"/>
      <c r="O231" s="24"/>
      <c r="P231" s="813"/>
      <c r="Q231" s="294">
        <f>T230</f>
        <v>93116</v>
      </c>
      <c r="R231" s="1352"/>
      <c r="S231" s="1349"/>
      <c r="T231" s="1347"/>
      <c r="U231" s="195" t="s">
        <v>818</v>
      </c>
      <c r="V231" s="228" t="s">
        <v>643</v>
      </c>
      <c r="W231" s="220" t="str">
        <f>$Q231&amp;"_"&amp;$U231</f>
        <v>93116_SF</v>
      </c>
      <c r="X231" s="101"/>
      <c r="Y231" s="118"/>
      <c r="Z231" s="103"/>
      <c r="AA231" s="99" t="e">
        <f>+INDEX(#REF!,MATCH(CONCATENATE("NET_"&amp;'5-C_Ind'!U231&amp;"_REMU"),#REF!,0),(MATCH('5-C_Ind'!Q231,#REF!,0)))+INDEX(#REF!,MATCH(CONCATENATE("NET_"&amp;'5-C_Ind'!U231&amp;"_EXT"),#REF!,0),(MATCH('5-C_Ind'!Q231,#REF!,0)))</f>
        <v>#REF!</v>
      </c>
      <c r="AB231" s="229">
        <f t="shared" si="94"/>
        <v>0</v>
      </c>
      <c r="AC231" s="165" t="e">
        <f t="shared" si="95"/>
        <v>#REF!</v>
      </c>
      <c r="AD231" s="248"/>
      <c r="AE231" s="187"/>
      <c r="AF231" s="19"/>
      <c r="AG231" s="19"/>
      <c r="AH231" s="19"/>
      <c r="AI231" s="19"/>
      <c r="AJ231" s="19"/>
      <c r="AK231" s="19"/>
      <c r="AL231" s="19"/>
      <c r="AM231" s="19"/>
      <c r="AN231" s="19"/>
      <c r="AO231" s="19"/>
      <c r="AP231" s="19"/>
      <c r="AQ231" s="19"/>
      <c r="AR231" s="19"/>
      <c r="AS231" s="231"/>
      <c r="AT231" s="224"/>
      <c r="AU231" s="227"/>
      <c r="AV231" s="223"/>
      <c r="AW231" s="222"/>
      <c r="AY231" s="158"/>
      <c r="AZ231" s="400" t="e">
        <f t="shared" si="3"/>
        <v>#REF!</v>
      </c>
      <c r="BA231" s="442"/>
    </row>
    <row r="232" spans="3:53" s="172" customFormat="1" ht="20.100000000000001" customHeight="1" x14ac:dyDescent="0.25">
      <c r="C232" s="46">
        <v>0</v>
      </c>
      <c r="D232" s="46"/>
      <c r="E232" s="46"/>
      <c r="F232" s="46"/>
      <c r="G232" s="46"/>
      <c r="H232" s="46"/>
      <c r="I232" s="46"/>
      <c r="J232" s="46"/>
      <c r="K232" s="46"/>
      <c r="L232" s="46"/>
      <c r="M232" s="46"/>
      <c r="N232" s="46"/>
      <c r="O232" s="24"/>
      <c r="P232" s="813"/>
      <c r="Q232" s="294">
        <f>T230</f>
        <v>93116</v>
      </c>
      <c r="R232" s="1352"/>
      <c r="S232" s="1349"/>
      <c r="T232" s="1347"/>
      <c r="U232" s="195" t="s">
        <v>1813</v>
      </c>
      <c r="V232" s="221" t="s">
        <v>884</v>
      </c>
      <c r="W232" s="230" t="str">
        <f>$Q232&amp;"_"&amp;$U232</f>
        <v>93116_PA</v>
      </c>
      <c r="X232" s="101"/>
      <c r="Y232" s="118"/>
      <c r="Z232" s="103"/>
      <c r="AA232" s="99" t="e">
        <f>+INDEX(#REF!,MATCH(CONCATENATE("NET_"&amp;'5-C_Ind'!U232&amp;"_REMU"),#REF!,0),(MATCH('5-C_Ind'!Q232,#REF!,0)))+INDEX(#REF!,MATCH(CONCATENATE("NET_"&amp;'5-C_Ind'!U232&amp;"_EXT"),#REF!,0),(MATCH('5-C_Ind'!Q232,#REF!,0)))</f>
        <v>#REF!</v>
      </c>
      <c r="AB232" s="118">
        <f t="shared" si="94"/>
        <v>0</v>
      </c>
      <c r="AC232" s="104" t="e">
        <f t="shared" si="95"/>
        <v>#REF!</v>
      </c>
      <c r="AD232" s="142"/>
      <c r="AE232" s="75"/>
      <c r="AF232" s="13"/>
      <c r="AG232" s="13"/>
      <c r="AH232" s="13"/>
      <c r="AI232" s="13"/>
      <c r="AJ232" s="13"/>
      <c r="AK232" s="13"/>
      <c r="AL232" s="13"/>
      <c r="AM232" s="13"/>
      <c r="AN232" s="13"/>
      <c r="AO232" s="13"/>
      <c r="AP232" s="13"/>
      <c r="AQ232" s="13"/>
      <c r="AR232" s="13"/>
      <c r="AS232" s="155"/>
      <c r="AT232" s="128"/>
      <c r="AU232" s="154"/>
      <c r="AV232" s="141"/>
      <c r="AW232" s="150"/>
      <c r="AY232" s="158"/>
      <c r="AZ232" s="400" t="e">
        <f t="shared" si="3"/>
        <v>#REF!</v>
      </c>
      <c r="BA232" s="442"/>
    </row>
    <row r="233" spans="3:53" s="172" customFormat="1" ht="20.100000000000001" customHeight="1" x14ac:dyDescent="0.25">
      <c r="C233" s="46">
        <v>0</v>
      </c>
      <c r="D233" s="46"/>
      <c r="E233" s="46"/>
      <c r="F233" s="46"/>
      <c r="G233" s="46"/>
      <c r="H233" s="46"/>
      <c r="I233" s="46"/>
      <c r="J233" s="46"/>
      <c r="K233" s="46"/>
      <c r="L233" s="46"/>
      <c r="M233" s="46"/>
      <c r="N233" s="46"/>
      <c r="O233" s="24"/>
      <c r="P233" s="813"/>
      <c r="Q233" s="294">
        <f>T230</f>
        <v>93116</v>
      </c>
      <c r="R233" s="1352"/>
      <c r="S233" s="1349"/>
      <c r="T233" s="1347"/>
      <c r="U233" s="195" t="s">
        <v>2003</v>
      </c>
      <c r="V233" s="221" t="s">
        <v>1335</v>
      </c>
      <c r="W233" s="230" t="str">
        <f>$Q233&amp;"_"&amp;$U233</f>
        <v>93116_PM</v>
      </c>
      <c r="X233" s="101"/>
      <c r="Y233" s="118"/>
      <c r="Z233" s="103"/>
      <c r="AA233" s="99" t="e">
        <f>+INDEX(#REF!,MATCH(CONCATENATE("NET_"&amp;'5-C_Ind'!U233&amp;"_REMU"),#REF!,0),(MATCH('5-C_Ind'!Q233,#REF!,0)))+INDEX(#REF!,MATCH(CONCATENATE("NET_"&amp;'5-C_Ind'!U233&amp;"_EXT"),#REF!,0),(MATCH('5-C_Ind'!Q233,#REF!,0)))+INDEX(#REF!,MATCH(CONCATENATE("NET_"&amp;"PI_REMU"),#REF!,0),(MATCH('5-C_Ind'!Q233,#REF!,0)))</f>
        <v>#REF!</v>
      </c>
      <c r="AB233" s="118">
        <f t="shared" si="94"/>
        <v>0</v>
      </c>
      <c r="AC233" s="104" t="e">
        <f t="shared" si="95"/>
        <v>#REF!</v>
      </c>
      <c r="AD233" s="142"/>
      <c r="AE233" s="75"/>
      <c r="AF233" s="13"/>
      <c r="AG233" s="13"/>
      <c r="AH233" s="13"/>
      <c r="AI233" s="13"/>
      <c r="AJ233" s="13"/>
      <c r="AK233" s="13"/>
      <c r="AL233" s="13"/>
      <c r="AM233" s="13"/>
      <c r="AN233" s="13"/>
      <c r="AO233" s="13"/>
      <c r="AP233" s="13"/>
      <c r="AQ233" s="13"/>
      <c r="AR233" s="13"/>
      <c r="AS233" s="155"/>
      <c r="AT233" s="128"/>
      <c r="AU233" s="154"/>
      <c r="AV233" s="141"/>
      <c r="AW233" s="150"/>
      <c r="AY233" s="158"/>
      <c r="AZ233" s="400" t="e">
        <f t="shared" si="3"/>
        <v>#REF!</v>
      </c>
      <c r="BA233" s="442"/>
    </row>
    <row r="234" spans="3:53" s="172" customFormat="1" ht="20.100000000000001" customHeight="1" x14ac:dyDescent="0.25">
      <c r="C234" s="46">
        <v>0</v>
      </c>
      <c r="D234" s="46"/>
      <c r="E234" s="46"/>
      <c r="F234" s="46"/>
      <c r="G234" s="46"/>
      <c r="H234" s="46"/>
      <c r="I234" s="46"/>
      <c r="J234" s="46"/>
      <c r="K234" s="46"/>
      <c r="L234" s="46"/>
      <c r="M234" s="46"/>
      <c r="N234" s="46"/>
      <c r="O234" s="24"/>
      <c r="P234" s="813"/>
      <c r="Q234" s="294">
        <f>T230</f>
        <v>93116</v>
      </c>
      <c r="R234" s="1352"/>
      <c r="S234" s="1349"/>
      <c r="T234" s="1347"/>
      <c r="U234" s="195" t="s">
        <v>1351</v>
      </c>
      <c r="V234" s="197" t="s">
        <v>328</v>
      </c>
      <c r="W234" s="145" t="str">
        <f>$Q234&amp;"_"&amp;$U234</f>
        <v>93116_PDS</v>
      </c>
      <c r="X234" s="101"/>
      <c r="Y234" s="118"/>
      <c r="Z234" s="103"/>
      <c r="AA234" s="99" t="e">
        <f>+INDEX(#REF!,MATCH(CONCATENATE("NET_"&amp;'5-C_Ind'!U234),#REF!,0),(MATCH('5-C_Ind'!Q234,#REF!,0)))</f>
        <v>#REF!</v>
      </c>
      <c r="AB234" s="118">
        <f t="shared" si="94"/>
        <v>0</v>
      </c>
      <c r="AC234" s="104" t="e">
        <f t="shared" si="95"/>
        <v>#REF!</v>
      </c>
      <c r="AD234" s="142"/>
      <c r="AE234" s="75"/>
      <c r="AF234" s="13"/>
      <c r="AG234" s="13"/>
      <c r="AH234" s="13"/>
      <c r="AI234" s="13"/>
      <c r="AJ234" s="13"/>
      <c r="AK234" s="13"/>
      <c r="AL234" s="13"/>
      <c r="AM234" s="13"/>
      <c r="AN234" s="13"/>
      <c r="AO234" s="13"/>
      <c r="AP234" s="13"/>
      <c r="AQ234" s="13"/>
      <c r="AR234" s="13"/>
      <c r="AS234" s="155"/>
      <c r="AT234" s="128"/>
      <c r="AU234" s="154"/>
      <c r="AV234" s="141"/>
      <c r="AW234" s="150"/>
      <c r="AY234" s="158"/>
      <c r="AZ234" s="400" t="e">
        <f t="shared" si="3"/>
        <v>#REF!</v>
      </c>
      <c r="BA234" s="442"/>
    </row>
    <row r="235" spans="3:53" s="172" customFormat="1" ht="20.100000000000001" customHeight="1" x14ac:dyDescent="0.25">
      <c r="C235" s="46">
        <v>0</v>
      </c>
      <c r="D235" s="46"/>
      <c r="E235" s="46">
        <v>0</v>
      </c>
      <c r="F235" s="46"/>
      <c r="G235" s="46"/>
      <c r="H235" s="46"/>
      <c r="I235" s="46"/>
      <c r="J235" s="46"/>
      <c r="K235" s="46"/>
      <c r="L235" s="46"/>
      <c r="M235" s="46">
        <v>0</v>
      </c>
      <c r="N235" s="46"/>
      <c r="O235" s="24"/>
      <c r="P235" s="813"/>
      <c r="Q235" s="294">
        <f>T230</f>
        <v>93116</v>
      </c>
      <c r="R235" s="1352"/>
      <c r="S235" s="1349"/>
      <c r="T235" s="1347"/>
      <c r="U235" s="195" t="s">
        <v>679</v>
      </c>
      <c r="V235" s="197" t="s">
        <v>22</v>
      </c>
      <c r="W235" s="145" t="str">
        <f>$Q235&amp;"_"&amp;$U235</f>
        <v>93116_PARTICIP</v>
      </c>
      <c r="X235" s="101"/>
      <c r="Y235" s="118"/>
      <c r="Z235" s="103"/>
      <c r="AA235" s="99" t="e">
        <f>+INDEX(#REF!,MATCH(CONCATENATE("NET_"&amp;'5-C_Ind'!U235),#REF!,0),(MATCH('5-C_Ind'!Q235,#REF!,0)))</f>
        <v>#REF!</v>
      </c>
      <c r="AB235" s="118">
        <f t="shared" si="94"/>
        <v>0</v>
      </c>
      <c r="AC235" s="104" t="e">
        <f t="shared" si="95"/>
        <v>#REF!</v>
      </c>
      <c r="AD235" s="142"/>
      <c r="AE235" s="75"/>
      <c r="AF235" s="13"/>
      <c r="AG235" s="13"/>
      <c r="AH235" s="13"/>
      <c r="AI235" s="13"/>
      <c r="AJ235" s="13"/>
      <c r="AK235" s="13"/>
      <c r="AL235" s="13"/>
      <c r="AM235" s="13"/>
      <c r="AN235" s="13"/>
      <c r="AO235" s="13"/>
      <c r="AP235" s="13"/>
      <c r="AQ235" s="13"/>
      <c r="AR235" s="13"/>
      <c r="AS235" s="155"/>
      <c r="AT235" s="128"/>
      <c r="AU235" s="154"/>
      <c r="AV235" s="141"/>
      <c r="AW235" s="150"/>
      <c r="AY235" s="158"/>
      <c r="AZ235" s="400" t="e">
        <f t="shared" si="3"/>
        <v>#REF!</v>
      </c>
      <c r="BA235" s="442"/>
    </row>
    <row r="236" spans="3:53" s="172" customFormat="1" ht="20.100000000000001" customHeight="1" x14ac:dyDescent="0.25">
      <c r="C236" s="46">
        <v>0</v>
      </c>
      <c r="D236" s="46"/>
      <c r="E236" s="46"/>
      <c r="F236" s="46"/>
      <c r="G236" s="46"/>
      <c r="H236" s="46"/>
      <c r="I236" s="46"/>
      <c r="J236" s="46"/>
      <c r="K236" s="46"/>
      <c r="L236" s="46"/>
      <c r="M236" s="46"/>
      <c r="N236" s="46"/>
      <c r="O236" s="24"/>
      <c r="P236" s="813"/>
      <c r="Q236" s="294">
        <f>T230</f>
        <v>93116</v>
      </c>
      <c r="R236" s="1352"/>
      <c r="S236" s="1349"/>
      <c r="T236" s="1347"/>
      <c r="U236" s="195" t="s">
        <v>1044</v>
      </c>
      <c r="V236" s="197" t="s">
        <v>1338</v>
      </c>
      <c r="W236" s="145" t="str">
        <f>$Q236&amp;"_"&amp;$U236</f>
        <v>93116_AUTRESDEP</v>
      </c>
      <c r="X236" s="101"/>
      <c r="Y236" s="118"/>
      <c r="Z236" s="103"/>
      <c r="AA236" s="99" t="e">
        <f>+INDEX(#REF!,MATCH(CONCATENATE("NET_"&amp;'5-C_Ind'!U236),#REF!,0),(MATCH('5-C_Ind'!Q236,#REF!,0)))</f>
        <v>#REF!</v>
      </c>
      <c r="AB236" s="118">
        <f t="shared" si="94"/>
        <v>0</v>
      </c>
      <c r="AC236" s="104" t="e">
        <f t="shared" si="95"/>
        <v>#REF!</v>
      </c>
      <c r="AD236" s="142"/>
      <c r="AE236" s="75"/>
      <c r="AF236" s="13"/>
      <c r="AG236" s="13"/>
      <c r="AH236" s="13"/>
      <c r="AI236" s="13"/>
      <c r="AJ236" s="13"/>
      <c r="AK236" s="13"/>
      <c r="AL236" s="13"/>
      <c r="AM236" s="13"/>
      <c r="AN236" s="13"/>
      <c r="AO236" s="13"/>
      <c r="AP236" s="13"/>
      <c r="AQ236" s="13"/>
      <c r="AR236" s="13"/>
      <c r="AS236" s="155"/>
      <c r="AT236" s="128"/>
      <c r="AU236" s="154"/>
      <c r="AV236" s="141"/>
      <c r="AW236" s="150"/>
      <c r="AY236" s="158"/>
      <c r="AZ236" s="400" t="e">
        <f t="shared" si="3"/>
        <v>#REF!</v>
      </c>
      <c r="BA236" s="442"/>
    </row>
    <row r="237" spans="3:53" s="172" customFormat="1" ht="20.100000000000001" customHeight="1" x14ac:dyDescent="0.25">
      <c r="C237" s="46"/>
      <c r="D237" s="46">
        <v>0</v>
      </c>
      <c r="E237" s="46">
        <v>0</v>
      </c>
      <c r="F237" s="46"/>
      <c r="G237" s="46"/>
      <c r="H237" s="46"/>
      <c r="I237" s="46"/>
      <c r="J237" s="46"/>
      <c r="K237" s="46"/>
      <c r="L237" s="46"/>
      <c r="M237" s="46"/>
      <c r="N237" s="46"/>
      <c r="O237" s="24"/>
      <c r="P237" s="813"/>
      <c r="Q237" s="294">
        <f>T230</f>
        <v>93116</v>
      </c>
      <c r="R237" s="1352"/>
      <c r="S237" s="1349"/>
      <c r="T237" s="326">
        <v>93116</v>
      </c>
      <c r="U237" s="195" t="s">
        <v>2294</v>
      </c>
      <c r="V237" s="197" t="s">
        <v>461</v>
      </c>
      <c r="W237" s="145" t="str">
        <f>$Q237&amp;"_"&amp;$U237</f>
        <v>93116_CI</v>
      </c>
      <c r="X237" s="99"/>
      <c r="Y237" s="118"/>
      <c r="Z237" s="104"/>
      <c r="AA237" s="101"/>
      <c r="AB237" s="6"/>
      <c r="AC237" s="103"/>
      <c r="AD237" s="142"/>
      <c r="AE237" s="75"/>
      <c r="AF237" s="13"/>
      <c r="AG237" s="13"/>
      <c r="AH237" s="13"/>
      <c r="AI237" s="13"/>
      <c r="AJ237" s="13"/>
      <c r="AK237" s="13"/>
      <c r="AL237" s="13"/>
      <c r="AM237" s="13"/>
      <c r="AN237" s="13"/>
      <c r="AO237" s="13"/>
      <c r="AP237" s="13"/>
      <c r="AQ237" s="13"/>
      <c r="AR237" s="13"/>
      <c r="AS237" s="155"/>
      <c r="AT237" s="128"/>
      <c r="AU237" s="154"/>
      <c r="AV237" s="141"/>
      <c r="AW237" s="150"/>
      <c r="AY237" s="159" t="str">
        <f t="shared" ref="AY237:AY238" si="97">IF(Z237&lt;-10,"! solde négatif !","OK")</f>
        <v>OK</v>
      </c>
      <c r="AZ237" s="400" t="str">
        <f t="shared" si="3"/>
        <v>OK</v>
      </c>
      <c r="BA237" s="442"/>
    </row>
    <row r="238" spans="3:53" s="172" customFormat="1" ht="20.100000000000001" customHeight="1" thickBot="1" x14ac:dyDescent="0.3">
      <c r="C238" s="46">
        <v>0</v>
      </c>
      <c r="D238" s="46"/>
      <c r="E238" s="46"/>
      <c r="F238" s="46"/>
      <c r="G238" s="46"/>
      <c r="H238" s="46"/>
      <c r="I238" s="46"/>
      <c r="J238" s="46"/>
      <c r="K238" s="46"/>
      <c r="L238" s="46"/>
      <c r="M238" s="46"/>
      <c r="N238" s="46"/>
      <c r="O238" s="24"/>
      <c r="P238" s="813"/>
      <c r="Q238" s="294">
        <f>T230</f>
        <v>93116</v>
      </c>
      <c r="R238" s="1352"/>
      <c r="S238" s="1350"/>
      <c r="T238" s="372"/>
      <c r="U238" s="198" t="s">
        <v>1163</v>
      </c>
      <c r="V238" s="200" t="s">
        <v>2311</v>
      </c>
      <c r="W238" s="203"/>
      <c r="X238" s="111"/>
      <c r="Y238" s="113"/>
      <c r="Z238" s="116"/>
      <c r="AA238" s="111" t="e">
        <f>SUM(AA230:AA236)</f>
        <v>#REF!</v>
      </c>
      <c r="AB238" s="113">
        <f t="shared" ref="AB238:AB245" si="98">SUM(AD238:AX238)</f>
        <v>0</v>
      </c>
      <c r="AC238" s="116" t="e">
        <f t="shared" ref="AC238:AC245" si="99">AA238-AB238</f>
        <v>#REF!</v>
      </c>
      <c r="AD238" s="112">
        <f t="shared" ref="AD238:AW238" si="100">SUM(AD230:AD236)</f>
        <v>0</v>
      </c>
      <c r="AE238" s="112">
        <f t="shared" si="100"/>
        <v>0</v>
      </c>
      <c r="AF238" s="17">
        <f t="shared" si="100"/>
        <v>0</v>
      </c>
      <c r="AG238" s="17">
        <f t="shared" si="100"/>
        <v>0</v>
      </c>
      <c r="AH238" s="17">
        <f t="shared" si="100"/>
        <v>0</v>
      </c>
      <c r="AI238" s="17">
        <f t="shared" si="100"/>
        <v>0</v>
      </c>
      <c r="AJ238" s="17">
        <f t="shared" si="100"/>
        <v>0</v>
      </c>
      <c r="AK238" s="17">
        <f t="shared" si="100"/>
        <v>0</v>
      </c>
      <c r="AL238" s="17">
        <f t="shared" si="100"/>
        <v>0</v>
      </c>
      <c r="AM238" s="17">
        <f t="shared" si="100"/>
        <v>0</v>
      </c>
      <c r="AN238" s="17">
        <f t="shared" si="100"/>
        <v>0</v>
      </c>
      <c r="AO238" s="17">
        <f t="shared" si="100"/>
        <v>0</v>
      </c>
      <c r="AP238" s="17">
        <f t="shared" si="100"/>
        <v>0</v>
      </c>
      <c r="AQ238" s="17">
        <f t="shared" si="100"/>
        <v>0</v>
      </c>
      <c r="AR238" s="17">
        <f t="shared" si="100"/>
        <v>0</v>
      </c>
      <c r="AS238" s="207">
        <f t="shared" si="100"/>
        <v>0</v>
      </c>
      <c r="AT238" s="219">
        <f t="shared" si="100"/>
        <v>0</v>
      </c>
      <c r="AU238" s="216">
        <f t="shared" si="100"/>
        <v>0</v>
      </c>
      <c r="AV238" s="114">
        <f t="shared" si="100"/>
        <v>0</v>
      </c>
      <c r="AW238" s="114">
        <f t="shared" si="100"/>
        <v>0</v>
      </c>
      <c r="AY238" s="159" t="str">
        <f t="shared" si="97"/>
        <v>OK</v>
      </c>
      <c r="AZ238" s="400" t="e">
        <f t="shared" si="3"/>
        <v>#REF!</v>
      </c>
      <c r="BA238" s="442"/>
    </row>
    <row r="239" spans="3:53" s="172" customFormat="1" ht="20.100000000000001" customHeight="1" x14ac:dyDescent="0.25">
      <c r="C239" s="46">
        <v>0</v>
      </c>
      <c r="D239" s="46"/>
      <c r="E239" s="46"/>
      <c r="F239" s="46"/>
      <c r="G239" s="46"/>
      <c r="H239" s="46"/>
      <c r="I239" s="46"/>
      <c r="J239" s="46"/>
      <c r="K239" s="46"/>
      <c r="L239" s="46"/>
      <c r="M239" s="46"/>
      <c r="N239" s="46"/>
      <c r="O239" s="24"/>
      <c r="P239" s="813"/>
      <c r="Q239" s="294">
        <f>T239</f>
        <v>93118</v>
      </c>
      <c r="R239" s="1352"/>
      <c r="S239" s="1348" t="s">
        <v>2196</v>
      </c>
      <c r="T239" s="1346">
        <v>93118</v>
      </c>
      <c r="U239" s="209" t="s">
        <v>878</v>
      </c>
      <c r="V239" s="225" t="s">
        <v>351</v>
      </c>
      <c r="W239" s="226" t="str">
        <f>$Q239&amp;"_"&amp;$U239</f>
        <v>93118_PS</v>
      </c>
      <c r="X239" s="211"/>
      <c r="Y239" s="118"/>
      <c r="Z239" s="199"/>
      <c r="AA239" s="212" t="e">
        <f>+INDEX(#REF!,MATCH(CONCATENATE("NET_"&amp;'5-C_Ind'!U239&amp;"_REMU"),#REF!,0),(MATCH('5-C_Ind'!Q239,#REF!,0)))+INDEX(#REF!,MATCH(CONCATENATE("NET_"&amp;'5-C_Ind'!U239&amp;"_EXT"),#REF!,0),(MATCH('5-C_Ind'!Q239,#REF!,0)))</f>
        <v>#REF!</v>
      </c>
      <c r="AB239" s="186">
        <f t="shared" si="98"/>
        <v>0</v>
      </c>
      <c r="AC239" s="210" t="e">
        <f t="shared" si="99"/>
        <v>#REF!</v>
      </c>
      <c r="AD239" s="237"/>
      <c r="AE239" s="173"/>
      <c r="AF239" s="18"/>
      <c r="AG239" s="18"/>
      <c r="AH239" s="18"/>
      <c r="AI239" s="18"/>
      <c r="AJ239" s="18"/>
      <c r="AK239" s="18"/>
      <c r="AL239" s="18"/>
      <c r="AM239" s="18"/>
      <c r="AN239" s="18"/>
      <c r="AO239" s="18"/>
      <c r="AP239" s="18"/>
      <c r="AQ239" s="18"/>
      <c r="AR239" s="18"/>
      <c r="AS239" s="208"/>
      <c r="AT239" s="202"/>
      <c r="AU239" s="201"/>
      <c r="AV239" s="205"/>
      <c r="AW239" s="204"/>
      <c r="AY239" s="158"/>
      <c r="AZ239" s="400" t="e">
        <f t="shared" si="3"/>
        <v>#REF!</v>
      </c>
      <c r="BA239" s="442"/>
    </row>
    <row r="240" spans="3:53" s="172" customFormat="1" ht="20.100000000000001" customHeight="1" x14ac:dyDescent="0.25">
      <c r="C240" s="46">
        <v>0</v>
      </c>
      <c r="D240" s="46"/>
      <c r="E240" s="46"/>
      <c r="F240" s="46"/>
      <c r="G240" s="46"/>
      <c r="H240" s="46"/>
      <c r="I240" s="46"/>
      <c r="J240" s="46"/>
      <c r="K240" s="46"/>
      <c r="L240" s="46"/>
      <c r="M240" s="46"/>
      <c r="N240" s="46"/>
      <c r="O240" s="24"/>
      <c r="P240" s="813"/>
      <c r="Q240" s="294">
        <f>T239</f>
        <v>93118</v>
      </c>
      <c r="R240" s="1352"/>
      <c r="S240" s="1349"/>
      <c r="T240" s="1347"/>
      <c r="U240" s="195" t="s">
        <v>818</v>
      </c>
      <c r="V240" s="228" t="s">
        <v>643</v>
      </c>
      <c r="W240" s="220" t="str">
        <f>$Q240&amp;"_"&amp;$U240</f>
        <v>93118_SF</v>
      </c>
      <c r="X240" s="101"/>
      <c r="Y240" s="118"/>
      <c r="Z240" s="103"/>
      <c r="AA240" s="99" t="e">
        <f>+INDEX(#REF!,MATCH(CONCATENATE("NET_"&amp;'5-C_Ind'!U240&amp;"_REMU"),#REF!,0),(MATCH('5-C_Ind'!Q240,#REF!,0)))+INDEX(#REF!,MATCH(CONCATENATE("NET_"&amp;'5-C_Ind'!U240&amp;"_EXT"),#REF!,0),(MATCH('5-C_Ind'!Q240,#REF!,0)))</f>
        <v>#REF!</v>
      </c>
      <c r="AB240" s="229">
        <f t="shared" si="98"/>
        <v>0</v>
      </c>
      <c r="AC240" s="165" t="e">
        <f t="shared" si="99"/>
        <v>#REF!</v>
      </c>
      <c r="AD240" s="248"/>
      <c r="AE240" s="187"/>
      <c r="AF240" s="19"/>
      <c r="AG240" s="19"/>
      <c r="AH240" s="19"/>
      <c r="AI240" s="19"/>
      <c r="AJ240" s="19"/>
      <c r="AK240" s="19"/>
      <c r="AL240" s="19"/>
      <c r="AM240" s="19"/>
      <c r="AN240" s="19"/>
      <c r="AO240" s="19"/>
      <c r="AP240" s="19"/>
      <c r="AQ240" s="19"/>
      <c r="AR240" s="19"/>
      <c r="AS240" s="231"/>
      <c r="AT240" s="224"/>
      <c r="AU240" s="227"/>
      <c r="AV240" s="223"/>
      <c r="AW240" s="222"/>
      <c r="AY240" s="158"/>
      <c r="AZ240" s="400" t="e">
        <f t="shared" si="3"/>
        <v>#REF!</v>
      </c>
      <c r="BA240" s="442"/>
    </row>
    <row r="241" spans="3:53" s="172" customFormat="1" ht="20.100000000000001" customHeight="1" x14ac:dyDescent="0.25">
      <c r="C241" s="46">
        <v>0</v>
      </c>
      <c r="D241" s="46"/>
      <c r="E241" s="46"/>
      <c r="F241" s="46"/>
      <c r="G241" s="46"/>
      <c r="H241" s="46"/>
      <c r="I241" s="46"/>
      <c r="J241" s="46"/>
      <c r="K241" s="46"/>
      <c r="L241" s="46"/>
      <c r="M241" s="46"/>
      <c r="N241" s="46"/>
      <c r="O241" s="24"/>
      <c r="P241" s="813"/>
      <c r="Q241" s="294">
        <f>T239</f>
        <v>93118</v>
      </c>
      <c r="R241" s="1352"/>
      <c r="S241" s="1349"/>
      <c r="T241" s="1347"/>
      <c r="U241" s="195" t="s">
        <v>1813</v>
      </c>
      <c r="V241" s="221" t="s">
        <v>884</v>
      </c>
      <c r="W241" s="230" t="str">
        <f>$Q241&amp;"_"&amp;$U241</f>
        <v>93118_PA</v>
      </c>
      <c r="X241" s="101"/>
      <c r="Y241" s="118"/>
      <c r="Z241" s="103"/>
      <c r="AA241" s="99" t="e">
        <f>+INDEX(#REF!,MATCH(CONCATENATE("NET_"&amp;'5-C_Ind'!U241&amp;"_REMU"),#REF!,0),(MATCH('5-C_Ind'!Q241,#REF!,0)))+INDEX(#REF!,MATCH(CONCATENATE("NET_"&amp;'5-C_Ind'!U241&amp;"_EXT"),#REF!,0),(MATCH('5-C_Ind'!Q241,#REF!,0)))</f>
        <v>#REF!</v>
      </c>
      <c r="AB241" s="118">
        <f t="shared" si="98"/>
        <v>0</v>
      </c>
      <c r="AC241" s="104" t="e">
        <f t="shared" si="99"/>
        <v>#REF!</v>
      </c>
      <c r="AD241" s="142"/>
      <c r="AE241" s="75"/>
      <c r="AF241" s="13"/>
      <c r="AG241" s="13"/>
      <c r="AH241" s="13"/>
      <c r="AI241" s="13"/>
      <c r="AJ241" s="13"/>
      <c r="AK241" s="13"/>
      <c r="AL241" s="13"/>
      <c r="AM241" s="13"/>
      <c r="AN241" s="13"/>
      <c r="AO241" s="13"/>
      <c r="AP241" s="13"/>
      <c r="AQ241" s="13"/>
      <c r="AR241" s="13"/>
      <c r="AS241" s="155"/>
      <c r="AT241" s="128"/>
      <c r="AU241" s="154"/>
      <c r="AV241" s="141"/>
      <c r="AW241" s="150"/>
      <c r="AY241" s="158"/>
      <c r="AZ241" s="400" t="e">
        <f t="shared" si="3"/>
        <v>#REF!</v>
      </c>
      <c r="BA241" s="442"/>
    </row>
    <row r="242" spans="3:53" s="172" customFormat="1" ht="20.100000000000001" customHeight="1" x14ac:dyDescent="0.25">
      <c r="C242" s="46">
        <v>0</v>
      </c>
      <c r="D242" s="46"/>
      <c r="E242" s="46"/>
      <c r="F242" s="46"/>
      <c r="G242" s="46"/>
      <c r="H242" s="46"/>
      <c r="I242" s="46"/>
      <c r="J242" s="46"/>
      <c r="K242" s="46"/>
      <c r="L242" s="46"/>
      <c r="M242" s="46"/>
      <c r="N242" s="46"/>
      <c r="O242" s="24"/>
      <c r="P242" s="813"/>
      <c r="Q242" s="294">
        <f>T239</f>
        <v>93118</v>
      </c>
      <c r="R242" s="1352"/>
      <c r="S242" s="1349"/>
      <c r="T242" s="1347"/>
      <c r="U242" s="195" t="s">
        <v>2003</v>
      </c>
      <c r="V242" s="221" t="s">
        <v>1335</v>
      </c>
      <c r="W242" s="230" t="str">
        <f>$Q242&amp;"_"&amp;$U242</f>
        <v>93118_PM</v>
      </c>
      <c r="X242" s="101"/>
      <c r="Y242" s="118"/>
      <c r="Z242" s="103"/>
      <c r="AA242" s="99" t="e">
        <f>+INDEX(#REF!,MATCH(CONCATENATE("NET_"&amp;'5-C_Ind'!U242&amp;"_REMU"),#REF!,0),(MATCH('5-C_Ind'!Q242,#REF!,0)))+INDEX(#REF!,MATCH(CONCATENATE("NET_"&amp;'5-C_Ind'!U242&amp;"_EXT"),#REF!,0),(MATCH('5-C_Ind'!Q242,#REF!,0)))+INDEX(#REF!,MATCH(CONCATENATE("NET_"&amp;"PI_REMU"),#REF!,0),(MATCH('5-C_Ind'!Q242,#REF!,0)))</f>
        <v>#REF!</v>
      </c>
      <c r="AB242" s="118">
        <f t="shared" si="98"/>
        <v>0</v>
      </c>
      <c r="AC242" s="104" t="e">
        <f t="shared" si="99"/>
        <v>#REF!</v>
      </c>
      <c r="AD242" s="142"/>
      <c r="AE242" s="75"/>
      <c r="AF242" s="13"/>
      <c r="AG242" s="13"/>
      <c r="AH242" s="13"/>
      <c r="AI242" s="13"/>
      <c r="AJ242" s="13"/>
      <c r="AK242" s="13"/>
      <c r="AL242" s="13"/>
      <c r="AM242" s="13"/>
      <c r="AN242" s="13"/>
      <c r="AO242" s="13"/>
      <c r="AP242" s="13"/>
      <c r="AQ242" s="13"/>
      <c r="AR242" s="13"/>
      <c r="AS242" s="155"/>
      <c r="AT242" s="128"/>
      <c r="AU242" s="154"/>
      <c r="AV242" s="141"/>
      <c r="AW242" s="150"/>
      <c r="AY242" s="158"/>
      <c r="AZ242" s="400" t="e">
        <f t="shared" si="3"/>
        <v>#REF!</v>
      </c>
      <c r="BA242" s="442"/>
    </row>
    <row r="243" spans="3:53" s="172" customFormat="1" ht="20.100000000000001" customHeight="1" x14ac:dyDescent="0.25">
      <c r="C243" s="46">
        <v>0</v>
      </c>
      <c r="D243" s="46"/>
      <c r="E243" s="46"/>
      <c r="F243" s="46"/>
      <c r="G243" s="46"/>
      <c r="H243" s="46"/>
      <c r="I243" s="46"/>
      <c r="J243" s="46"/>
      <c r="K243" s="46"/>
      <c r="L243" s="46"/>
      <c r="M243" s="46"/>
      <c r="N243" s="46"/>
      <c r="O243" s="24"/>
      <c r="P243" s="813"/>
      <c r="Q243" s="294">
        <f>T239</f>
        <v>93118</v>
      </c>
      <c r="R243" s="1352"/>
      <c r="S243" s="1349"/>
      <c r="T243" s="1347"/>
      <c r="U243" s="195" t="s">
        <v>1351</v>
      </c>
      <c r="V243" s="197" t="s">
        <v>328</v>
      </c>
      <c r="W243" s="145" t="str">
        <f>$Q243&amp;"_"&amp;$U243</f>
        <v>93118_PDS</v>
      </c>
      <c r="X243" s="101"/>
      <c r="Y243" s="118"/>
      <c r="Z243" s="103"/>
      <c r="AA243" s="99" t="e">
        <f>+INDEX(#REF!,MATCH(CONCATENATE("NET_"&amp;'5-C_Ind'!U243),#REF!,0),(MATCH('5-C_Ind'!Q243,#REF!,0)))</f>
        <v>#REF!</v>
      </c>
      <c r="AB243" s="118">
        <f t="shared" si="98"/>
        <v>0</v>
      </c>
      <c r="AC243" s="104" t="e">
        <f t="shared" si="99"/>
        <v>#REF!</v>
      </c>
      <c r="AD243" s="142"/>
      <c r="AE243" s="75"/>
      <c r="AF243" s="13"/>
      <c r="AG243" s="13"/>
      <c r="AH243" s="13"/>
      <c r="AI243" s="13"/>
      <c r="AJ243" s="13"/>
      <c r="AK243" s="13"/>
      <c r="AL243" s="13"/>
      <c r="AM243" s="13"/>
      <c r="AN243" s="13"/>
      <c r="AO243" s="13"/>
      <c r="AP243" s="13"/>
      <c r="AQ243" s="13"/>
      <c r="AR243" s="13"/>
      <c r="AS243" s="155"/>
      <c r="AT243" s="128"/>
      <c r="AU243" s="154"/>
      <c r="AV243" s="141"/>
      <c r="AW243" s="150"/>
      <c r="AY243" s="158"/>
      <c r="AZ243" s="400" t="e">
        <f t="shared" si="3"/>
        <v>#REF!</v>
      </c>
      <c r="BA243" s="442"/>
    </row>
    <row r="244" spans="3:53" s="172" customFormat="1" ht="20.100000000000001" customHeight="1" x14ac:dyDescent="0.25">
      <c r="C244" s="46">
        <v>0</v>
      </c>
      <c r="D244" s="46"/>
      <c r="E244" s="46">
        <v>0</v>
      </c>
      <c r="F244" s="46"/>
      <c r="G244" s="46"/>
      <c r="H244" s="46"/>
      <c r="I244" s="46"/>
      <c r="J244" s="46"/>
      <c r="K244" s="46"/>
      <c r="L244" s="46"/>
      <c r="M244" s="46">
        <v>0</v>
      </c>
      <c r="N244" s="46"/>
      <c r="O244" s="24"/>
      <c r="P244" s="813"/>
      <c r="Q244" s="294">
        <f>T239</f>
        <v>93118</v>
      </c>
      <c r="R244" s="1352"/>
      <c r="S244" s="1349"/>
      <c r="T244" s="1347"/>
      <c r="U244" s="195" t="s">
        <v>679</v>
      </c>
      <c r="V244" s="197" t="s">
        <v>22</v>
      </c>
      <c r="W244" s="145" t="str">
        <f>$Q244&amp;"_"&amp;$U244</f>
        <v>93118_PARTICIP</v>
      </c>
      <c r="X244" s="101"/>
      <c r="Y244" s="118"/>
      <c r="Z244" s="103"/>
      <c r="AA244" s="99" t="e">
        <f>+INDEX(#REF!,MATCH(CONCATENATE("NET_"&amp;'5-C_Ind'!U244),#REF!,0),(MATCH('5-C_Ind'!Q244,#REF!,0)))</f>
        <v>#REF!</v>
      </c>
      <c r="AB244" s="118">
        <f t="shared" si="98"/>
        <v>0</v>
      </c>
      <c r="AC244" s="104" t="e">
        <f t="shared" si="99"/>
        <v>#REF!</v>
      </c>
      <c r="AD244" s="142"/>
      <c r="AE244" s="75"/>
      <c r="AF244" s="13"/>
      <c r="AG244" s="13"/>
      <c r="AH244" s="13"/>
      <c r="AI244" s="13"/>
      <c r="AJ244" s="13"/>
      <c r="AK244" s="13"/>
      <c r="AL244" s="13"/>
      <c r="AM244" s="13"/>
      <c r="AN244" s="13"/>
      <c r="AO244" s="13"/>
      <c r="AP244" s="13"/>
      <c r="AQ244" s="13"/>
      <c r="AR244" s="13"/>
      <c r="AS244" s="155"/>
      <c r="AT244" s="128"/>
      <c r="AU244" s="154"/>
      <c r="AV244" s="141"/>
      <c r="AW244" s="150"/>
      <c r="AY244" s="158"/>
      <c r="AZ244" s="400" t="e">
        <f t="shared" si="3"/>
        <v>#REF!</v>
      </c>
      <c r="BA244" s="442"/>
    </row>
    <row r="245" spans="3:53" s="172" customFormat="1" ht="20.100000000000001" customHeight="1" x14ac:dyDescent="0.25">
      <c r="C245" s="46">
        <v>0</v>
      </c>
      <c r="D245" s="46"/>
      <c r="E245" s="46"/>
      <c r="F245" s="46"/>
      <c r="G245" s="46"/>
      <c r="H245" s="46"/>
      <c r="I245" s="46"/>
      <c r="J245" s="46"/>
      <c r="K245" s="46"/>
      <c r="L245" s="46"/>
      <c r="M245" s="46"/>
      <c r="N245" s="46"/>
      <c r="O245" s="24"/>
      <c r="P245" s="813"/>
      <c r="Q245" s="294">
        <f>T239</f>
        <v>93118</v>
      </c>
      <c r="R245" s="1352"/>
      <c r="S245" s="1349"/>
      <c r="T245" s="1347"/>
      <c r="U245" s="195" t="s">
        <v>1044</v>
      </c>
      <c r="V245" s="197" t="s">
        <v>1338</v>
      </c>
      <c r="W245" s="145" t="str">
        <f>$Q245&amp;"_"&amp;$U245</f>
        <v>93118_AUTRESDEP</v>
      </c>
      <c r="X245" s="101"/>
      <c r="Y245" s="118"/>
      <c r="Z245" s="103"/>
      <c r="AA245" s="99" t="e">
        <f>+INDEX(#REF!,MATCH(CONCATENATE("NET_"&amp;'5-C_Ind'!U245),#REF!,0),(MATCH('5-C_Ind'!Q245,#REF!,0)))</f>
        <v>#REF!</v>
      </c>
      <c r="AB245" s="118">
        <f t="shared" si="98"/>
        <v>0</v>
      </c>
      <c r="AC245" s="104" t="e">
        <f t="shared" si="99"/>
        <v>#REF!</v>
      </c>
      <c r="AD245" s="142"/>
      <c r="AE245" s="75"/>
      <c r="AF245" s="13"/>
      <c r="AG245" s="13"/>
      <c r="AH245" s="13"/>
      <c r="AI245" s="13"/>
      <c r="AJ245" s="13"/>
      <c r="AK245" s="13"/>
      <c r="AL245" s="13"/>
      <c r="AM245" s="13"/>
      <c r="AN245" s="13"/>
      <c r="AO245" s="13"/>
      <c r="AP245" s="13"/>
      <c r="AQ245" s="13"/>
      <c r="AR245" s="13"/>
      <c r="AS245" s="155"/>
      <c r="AT245" s="128"/>
      <c r="AU245" s="154"/>
      <c r="AV245" s="141"/>
      <c r="AW245" s="150"/>
      <c r="AY245" s="158"/>
      <c r="AZ245" s="400" t="e">
        <f t="shared" si="3"/>
        <v>#REF!</v>
      </c>
      <c r="BA245" s="442"/>
    </row>
    <row r="246" spans="3:53" s="172" customFormat="1" ht="20.100000000000001" customHeight="1" x14ac:dyDescent="0.25">
      <c r="C246" s="46"/>
      <c r="D246" s="46">
        <v>0</v>
      </c>
      <c r="E246" s="46">
        <v>0</v>
      </c>
      <c r="F246" s="46"/>
      <c r="G246" s="46"/>
      <c r="H246" s="46"/>
      <c r="I246" s="46"/>
      <c r="J246" s="46"/>
      <c r="K246" s="46"/>
      <c r="L246" s="46"/>
      <c r="M246" s="46"/>
      <c r="N246" s="46"/>
      <c r="O246" s="24"/>
      <c r="P246" s="813"/>
      <c r="Q246" s="294">
        <f>T239</f>
        <v>93118</v>
      </c>
      <c r="R246" s="1352"/>
      <c r="S246" s="1349"/>
      <c r="T246" s="326">
        <v>93118</v>
      </c>
      <c r="U246" s="195" t="s">
        <v>2294</v>
      </c>
      <c r="V246" s="197" t="s">
        <v>461</v>
      </c>
      <c r="W246" s="145" t="str">
        <f>$Q246&amp;"_"&amp;$U246</f>
        <v>93118_CI</v>
      </c>
      <c r="X246" s="99"/>
      <c r="Y246" s="118"/>
      <c r="Z246" s="104"/>
      <c r="AA246" s="101"/>
      <c r="AB246" s="6"/>
      <c r="AC246" s="103"/>
      <c r="AD246" s="142"/>
      <c r="AE246" s="75"/>
      <c r="AF246" s="13"/>
      <c r="AG246" s="13"/>
      <c r="AH246" s="13"/>
      <c r="AI246" s="13"/>
      <c r="AJ246" s="13"/>
      <c r="AK246" s="13"/>
      <c r="AL246" s="13"/>
      <c r="AM246" s="13"/>
      <c r="AN246" s="13"/>
      <c r="AO246" s="13"/>
      <c r="AP246" s="13"/>
      <c r="AQ246" s="13"/>
      <c r="AR246" s="13"/>
      <c r="AS246" s="155"/>
      <c r="AT246" s="128"/>
      <c r="AU246" s="154"/>
      <c r="AV246" s="141"/>
      <c r="AW246" s="150"/>
      <c r="AY246" s="159" t="str">
        <f t="shared" ref="AY246:AY247" si="101">IF(Z246&lt;-10,"! solde négatif !","OK")</f>
        <v>OK</v>
      </c>
      <c r="AZ246" s="400" t="str">
        <f t="shared" si="3"/>
        <v>OK</v>
      </c>
      <c r="BA246" s="442"/>
    </row>
    <row r="247" spans="3:53" s="172" customFormat="1" ht="20.100000000000001" customHeight="1" thickBot="1" x14ac:dyDescent="0.3">
      <c r="C247" s="46">
        <v>0</v>
      </c>
      <c r="D247" s="46"/>
      <c r="E247" s="46"/>
      <c r="F247" s="46"/>
      <c r="G247" s="46"/>
      <c r="H247" s="46"/>
      <c r="I247" s="46"/>
      <c r="J247" s="46"/>
      <c r="K247" s="46"/>
      <c r="L247" s="46"/>
      <c r="M247" s="46"/>
      <c r="N247" s="46"/>
      <c r="O247" s="24"/>
      <c r="P247" s="813"/>
      <c r="Q247" s="294">
        <f>T239</f>
        <v>93118</v>
      </c>
      <c r="R247" s="1352"/>
      <c r="S247" s="1350"/>
      <c r="T247" s="372"/>
      <c r="U247" s="198" t="s">
        <v>1163</v>
      </c>
      <c r="V247" s="200" t="s">
        <v>2311</v>
      </c>
      <c r="W247" s="203"/>
      <c r="X247" s="111"/>
      <c r="Y247" s="113"/>
      <c r="Z247" s="116"/>
      <c r="AA247" s="111" t="e">
        <f>SUM(AA239:AA245)</f>
        <v>#REF!</v>
      </c>
      <c r="AB247" s="113">
        <f t="shared" ref="AB247:AB259" si="102">SUM(AD247:AX247)</f>
        <v>0</v>
      </c>
      <c r="AC247" s="116" t="e">
        <f t="shared" ref="AC247:AC253" si="103">AA247-AB247</f>
        <v>#REF!</v>
      </c>
      <c r="AD247" s="112">
        <f t="shared" ref="AD247:AW247" si="104">SUM(AD239:AD245)</f>
        <v>0</v>
      </c>
      <c r="AE247" s="112">
        <f t="shared" si="104"/>
        <v>0</v>
      </c>
      <c r="AF247" s="17">
        <f t="shared" si="104"/>
        <v>0</v>
      </c>
      <c r="AG247" s="17">
        <f t="shared" si="104"/>
        <v>0</v>
      </c>
      <c r="AH247" s="17">
        <f t="shared" si="104"/>
        <v>0</v>
      </c>
      <c r="AI247" s="17">
        <f t="shared" si="104"/>
        <v>0</v>
      </c>
      <c r="AJ247" s="17">
        <f t="shared" si="104"/>
        <v>0</v>
      </c>
      <c r="AK247" s="17">
        <f t="shared" si="104"/>
        <v>0</v>
      </c>
      <c r="AL247" s="17">
        <f t="shared" si="104"/>
        <v>0</v>
      </c>
      <c r="AM247" s="17">
        <f t="shared" si="104"/>
        <v>0</v>
      </c>
      <c r="AN247" s="17">
        <f t="shared" si="104"/>
        <v>0</v>
      </c>
      <c r="AO247" s="17">
        <f t="shared" si="104"/>
        <v>0</v>
      </c>
      <c r="AP247" s="17">
        <f t="shared" si="104"/>
        <v>0</v>
      </c>
      <c r="AQ247" s="17">
        <f t="shared" si="104"/>
        <v>0</v>
      </c>
      <c r="AR247" s="17">
        <f t="shared" si="104"/>
        <v>0</v>
      </c>
      <c r="AS247" s="207">
        <f t="shared" si="104"/>
        <v>0</v>
      </c>
      <c r="AT247" s="219">
        <f t="shared" si="104"/>
        <v>0</v>
      </c>
      <c r="AU247" s="216">
        <f t="shared" si="104"/>
        <v>0</v>
      </c>
      <c r="AV247" s="114">
        <f t="shared" si="104"/>
        <v>0</v>
      </c>
      <c r="AW247" s="114">
        <f t="shared" si="104"/>
        <v>0</v>
      </c>
      <c r="AY247" s="159" t="str">
        <f t="shared" si="101"/>
        <v>OK</v>
      </c>
      <c r="AZ247" s="400" t="e">
        <f t="shared" si="3"/>
        <v>#REF!</v>
      </c>
      <c r="BA247" s="442"/>
    </row>
    <row r="248" spans="3:53" s="172" customFormat="1" ht="20.100000000000001" customHeight="1" x14ac:dyDescent="0.25">
      <c r="C248" s="46">
        <v>0</v>
      </c>
      <c r="D248" s="46"/>
      <c r="E248" s="46"/>
      <c r="F248" s="46"/>
      <c r="G248" s="46"/>
      <c r="H248" s="46"/>
      <c r="I248" s="46"/>
      <c r="J248" s="46"/>
      <c r="K248" s="46"/>
      <c r="L248" s="46"/>
      <c r="M248" s="46"/>
      <c r="N248" s="46"/>
      <c r="O248" s="24"/>
      <c r="P248" s="813"/>
      <c r="Q248" s="294">
        <f>T248</f>
        <v>93114</v>
      </c>
      <c r="R248" s="1352"/>
      <c r="S248" s="1348" t="s">
        <v>866</v>
      </c>
      <c r="T248" s="1346">
        <v>93114</v>
      </c>
      <c r="U248" s="209" t="s">
        <v>878</v>
      </c>
      <c r="V248" s="225" t="s">
        <v>351</v>
      </c>
      <c r="W248" s="226" t="str">
        <f>$Q248&amp;"_"&amp;$U248</f>
        <v>93114_PS</v>
      </c>
      <c r="X248" s="211"/>
      <c r="Y248" s="118"/>
      <c r="Z248" s="199"/>
      <c r="AA248" s="212" t="e">
        <f>+INDEX(#REF!,MATCH(CONCATENATE("NET_"&amp;'5-C_Ind'!U248&amp;"_REMU"),#REF!,0),(MATCH('5-C_Ind'!Q248,#REF!,0)))+INDEX(#REF!,MATCH(CONCATENATE("NET_"&amp;'5-C_Ind'!U248&amp;"_EXT"),#REF!,0),(MATCH('5-C_Ind'!Q248,#REF!,0)))</f>
        <v>#REF!</v>
      </c>
      <c r="AB248" s="186">
        <f t="shared" si="102"/>
        <v>0</v>
      </c>
      <c r="AC248" s="210" t="e">
        <f t="shared" si="103"/>
        <v>#REF!</v>
      </c>
      <c r="AD248" s="237"/>
      <c r="AE248" s="173"/>
      <c r="AF248" s="18"/>
      <c r="AG248" s="18"/>
      <c r="AH248" s="18"/>
      <c r="AI248" s="18"/>
      <c r="AJ248" s="18"/>
      <c r="AK248" s="18"/>
      <c r="AL248" s="18"/>
      <c r="AM248" s="18"/>
      <c r="AN248" s="18"/>
      <c r="AO248" s="18"/>
      <c r="AP248" s="18"/>
      <c r="AQ248" s="18"/>
      <c r="AR248" s="18"/>
      <c r="AS248" s="208"/>
      <c r="AT248" s="202"/>
      <c r="AU248" s="201"/>
      <c r="AV248" s="205"/>
      <c r="AW248" s="204"/>
      <c r="AY248" s="158"/>
      <c r="AZ248" s="400" t="e">
        <f t="shared" si="3"/>
        <v>#REF!</v>
      </c>
      <c r="BA248" s="442"/>
    </row>
    <row r="249" spans="3:53" s="172" customFormat="1" ht="20.100000000000001" customHeight="1" x14ac:dyDescent="0.25">
      <c r="C249" s="46">
        <v>0</v>
      </c>
      <c r="D249" s="46"/>
      <c r="E249" s="46"/>
      <c r="F249" s="46"/>
      <c r="G249" s="46"/>
      <c r="H249" s="46"/>
      <c r="I249" s="46"/>
      <c r="J249" s="46"/>
      <c r="K249" s="46"/>
      <c r="L249" s="46"/>
      <c r="M249" s="46"/>
      <c r="N249" s="46"/>
      <c r="O249" s="24"/>
      <c r="P249" s="813"/>
      <c r="Q249" s="294">
        <f>T248</f>
        <v>93114</v>
      </c>
      <c r="R249" s="1352"/>
      <c r="S249" s="1349"/>
      <c r="T249" s="1347"/>
      <c r="U249" s="195" t="s">
        <v>818</v>
      </c>
      <c r="V249" s="228" t="s">
        <v>643</v>
      </c>
      <c r="W249" s="220" t="str">
        <f>$Q249&amp;"_"&amp;$U249</f>
        <v>93114_SF</v>
      </c>
      <c r="X249" s="101"/>
      <c r="Y249" s="118"/>
      <c r="Z249" s="103"/>
      <c r="AA249" s="99" t="e">
        <f>+INDEX(#REF!,MATCH(CONCATENATE("NET_"&amp;'5-C_Ind'!U249&amp;"_REMU"),#REF!,0),(MATCH('5-C_Ind'!Q249,#REF!,0)))+INDEX(#REF!,MATCH(CONCATENATE("NET_"&amp;'5-C_Ind'!U249&amp;"_EXT"),#REF!,0),(MATCH('5-C_Ind'!Q249,#REF!,0)))</f>
        <v>#REF!</v>
      </c>
      <c r="AB249" s="229">
        <f t="shared" si="102"/>
        <v>0</v>
      </c>
      <c r="AC249" s="165" t="e">
        <f t="shared" si="103"/>
        <v>#REF!</v>
      </c>
      <c r="AD249" s="248"/>
      <c r="AE249" s="187"/>
      <c r="AF249" s="19"/>
      <c r="AG249" s="19"/>
      <c r="AH249" s="19"/>
      <c r="AI249" s="19"/>
      <c r="AJ249" s="19"/>
      <c r="AK249" s="19"/>
      <c r="AL249" s="19"/>
      <c r="AM249" s="19"/>
      <c r="AN249" s="19"/>
      <c r="AO249" s="19"/>
      <c r="AP249" s="19"/>
      <c r="AQ249" s="19"/>
      <c r="AR249" s="19"/>
      <c r="AS249" s="231"/>
      <c r="AT249" s="224"/>
      <c r="AU249" s="227"/>
      <c r="AV249" s="223"/>
      <c r="AW249" s="222"/>
      <c r="AY249" s="158"/>
      <c r="AZ249" s="400" t="e">
        <f t="shared" si="3"/>
        <v>#REF!</v>
      </c>
      <c r="BA249" s="442"/>
    </row>
    <row r="250" spans="3:53" s="172" customFormat="1" ht="20.100000000000001" customHeight="1" x14ac:dyDescent="0.25">
      <c r="C250" s="46">
        <v>0</v>
      </c>
      <c r="D250" s="46"/>
      <c r="E250" s="46"/>
      <c r="F250" s="46"/>
      <c r="G250" s="46"/>
      <c r="H250" s="46"/>
      <c r="I250" s="46"/>
      <c r="J250" s="46"/>
      <c r="K250" s="46"/>
      <c r="L250" s="46"/>
      <c r="M250" s="46"/>
      <c r="N250" s="46"/>
      <c r="O250" s="24"/>
      <c r="P250" s="813"/>
      <c r="Q250" s="294">
        <f>T248</f>
        <v>93114</v>
      </c>
      <c r="R250" s="1352"/>
      <c r="S250" s="1349"/>
      <c r="T250" s="1347"/>
      <c r="U250" s="195" t="s">
        <v>1813</v>
      </c>
      <c r="V250" s="221" t="s">
        <v>884</v>
      </c>
      <c r="W250" s="230" t="str">
        <f>$Q250&amp;"_"&amp;$U250</f>
        <v>93114_PA</v>
      </c>
      <c r="X250" s="101"/>
      <c r="Y250" s="118"/>
      <c r="Z250" s="103"/>
      <c r="AA250" s="99" t="e">
        <f>+INDEX(#REF!,MATCH(CONCATENATE("NET_"&amp;'5-C_Ind'!U250&amp;"_REMU"),#REF!,0),(MATCH('5-C_Ind'!Q250,#REF!,0)))+INDEX(#REF!,MATCH(CONCATENATE("NET_"&amp;'5-C_Ind'!U250&amp;"_EXT"),#REF!,0),(MATCH('5-C_Ind'!Q250,#REF!,0)))</f>
        <v>#REF!</v>
      </c>
      <c r="AB250" s="118">
        <f t="shared" si="102"/>
        <v>0</v>
      </c>
      <c r="AC250" s="104" t="e">
        <f t="shared" si="103"/>
        <v>#REF!</v>
      </c>
      <c r="AD250" s="142"/>
      <c r="AE250" s="75"/>
      <c r="AF250" s="13"/>
      <c r="AG250" s="13"/>
      <c r="AH250" s="13"/>
      <c r="AI250" s="13"/>
      <c r="AJ250" s="13"/>
      <c r="AK250" s="13"/>
      <c r="AL250" s="13"/>
      <c r="AM250" s="13"/>
      <c r="AN250" s="13"/>
      <c r="AO250" s="13"/>
      <c r="AP250" s="13"/>
      <c r="AQ250" s="13"/>
      <c r="AR250" s="13"/>
      <c r="AS250" s="155"/>
      <c r="AT250" s="128"/>
      <c r="AU250" s="154"/>
      <c r="AV250" s="141"/>
      <c r="AW250" s="150"/>
      <c r="AY250" s="158"/>
      <c r="AZ250" s="400" t="e">
        <f t="shared" si="3"/>
        <v>#REF!</v>
      </c>
      <c r="BA250" s="442"/>
    </row>
    <row r="251" spans="3:53" s="172" customFormat="1" ht="20.100000000000001" customHeight="1" x14ac:dyDescent="0.25">
      <c r="C251" s="46">
        <v>0</v>
      </c>
      <c r="D251" s="46"/>
      <c r="E251" s="46"/>
      <c r="F251" s="46"/>
      <c r="G251" s="46"/>
      <c r="H251" s="46"/>
      <c r="I251" s="46"/>
      <c r="J251" s="46"/>
      <c r="K251" s="46"/>
      <c r="L251" s="46"/>
      <c r="M251" s="46"/>
      <c r="N251" s="46"/>
      <c r="O251" s="24"/>
      <c r="P251" s="813"/>
      <c r="Q251" s="294">
        <f>T248</f>
        <v>93114</v>
      </c>
      <c r="R251" s="1352"/>
      <c r="S251" s="1349"/>
      <c r="T251" s="1347"/>
      <c r="U251" s="195" t="s">
        <v>2003</v>
      </c>
      <c r="V251" s="221" t="s">
        <v>1335</v>
      </c>
      <c r="W251" s="230" t="str">
        <f>$Q251&amp;"_"&amp;$U251</f>
        <v>93114_PM</v>
      </c>
      <c r="X251" s="101"/>
      <c r="Y251" s="118"/>
      <c r="Z251" s="103"/>
      <c r="AA251" s="99" t="e">
        <f>+INDEX(#REF!,MATCH(CONCATENATE("NET_"&amp;'5-C_Ind'!U251&amp;"_REMU"),#REF!,0),(MATCH('5-C_Ind'!Q251,#REF!,0)))+INDEX(#REF!,MATCH(CONCATENATE("NET_"&amp;'5-C_Ind'!U251&amp;"_EXT"),#REF!,0),(MATCH('5-C_Ind'!Q251,#REF!,0)))+INDEX(#REF!,MATCH(CONCATENATE("NET_"&amp;"PI_REMU"),#REF!,0),(MATCH('5-C_Ind'!Q251,#REF!,0)))</f>
        <v>#REF!</v>
      </c>
      <c r="AB251" s="118">
        <f t="shared" si="102"/>
        <v>0</v>
      </c>
      <c r="AC251" s="104" t="e">
        <f t="shared" si="103"/>
        <v>#REF!</v>
      </c>
      <c r="AD251" s="142"/>
      <c r="AE251" s="75"/>
      <c r="AF251" s="13"/>
      <c r="AG251" s="13"/>
      <c r="AH251" s="13"/>
      <c r="AI251" s="13"/>
      <c r="AJ251" s="13"/>
      <c r="AK251" s="13"/>
      <c r="AL251" s="13"/>
      <c r="AM251" s="13"/>
      <c r="AN251" s="13"/>
      <c r="AO251" s="13"/>
      <c r="AP251" s="13"/>
      <c r="AQ251" s="13"/>
      <c r="AR251" s="13"/>
      <c r="AS251" s="155"/>
      <c r="AT251" s="128"/>
      <c r="AU251" s="154"/>
      <c r="AV251" s="141"/>
      <c r="AW251" s="150"/>
      <c r="AY251" s="158"/>
      <c r="AZ251" s="400" t="e">
        <f t="shared" si="3"/>
        <v>#REF!</v>
      </c>
      <c r="BA251" s="442"/>
    </row>
    <row r="252" spans="3:53" s="172" customFormat="1" ht="20.100000000000001" customHeight="1" x14ac:dyDescent="0.25">
      <c r="C252" s="46">
        <v>0</v>
      </c>
      <c r="D252" s="46"/>
      <c r="E252" s="46"/>
      <c r="F252" s="46"/>
      <c r="G252" s="46"/>
      <c r="H252" s="46"/>
      <c r="I252" s="46"/>
      <c r="J252" s="46"/>
      <c r="K252" s="46"/>
      <c r="L252" s="46"/>
      <c r="M252" s="46"/>
      <c r="N252" s="46"/>
      <c r="O252" s="24"/>
      <c r="P252" s="813"/>
      <c r="Q252" s="294">
        <f>T248</f>
        <v>93114</v>
      </c>
      <c r="R252" s="1352"/>
      <c r="S252" s="1349"/>
      <c r="T252" s="1347"/>
      <c r="U252" s="195" t="s">
        <v>1351</v>
      </c>
      <c r="V252" s="197" t="s">
        <v>328</v>
      </c>
      <c r="W252" s="145" t="str">
        <f>$Q252&amp;"_"&amp;$U252</f>
        <v>93114_PDS</v>
      </c>
      <c r="X252" s="101"/>
      <c r="Y252" s="118"/>
      <c r="Z252" s="103"/>
      <c r="AA252" s="99" t="e">
        <f>+INDEX(#REF!,MATCH(CONCATENATE("NET_"&amp;'5-C_Ind'!U252),#REF!,0),(MATCH('5-C_Ind'!Q252,#REF!,0)))</f>
        <v>#REF!</v>
      </c>
      <c r="AB252" s="118">
        <f t="shared" si="102"/>
        <v>0</v>
      </c>
      <c r="AC252" s="104" t="e">
        <f t="shared" si="103"/>
        <v>#REF!</v>
      </c>
      <c r="AD252" s="142"/>
      <c r="AE252" s="75"/>
      <c r="AF252" s="13"/>
      <c r="AG252" s="13"/>
      <c r="AH252" s="13"/>
      <c r="AI252" s="13"/>
      <c r="AJ252" s="13"/>
      <c r="AK252" s="13"/>
      <c r="AL252" s="13"/>
      <c r="AM252" s="13"/>
      <c r="AN252" s="13"/>
      <c r="AO252" s="13"/>
      <c r="AP252" s="13"/>
      <c r="AQ252" s="13"/>
      <c r="AR252" s="13"/>
      <c r="AS252" s="155"/>
      <c r="AT252" s="128"/>
      <c r="AU252" s="154"/>
      <c r="AV252" s="141"/>
      <c r="AW252" s="150"/>
      <c r="AY252" s="158"/>
      <c r="AZ252" s="400" t="e">
        <f t="shared" si="3"/>
        <v>#REF!</v>
      </c>
      <c r="BA252" s="442"/>
    </row>
    <row r="253" spans="3:53" s="172" customFormat="1" ht="20.100000000000001" customHeight="1" x14ac:dyDescent="0.25">
      <c r="C253" s="46">
        <v>0</v>
      </c>
      <c r="D253" s="46"/>
      <c r="E253" s="46">
        <v>0</v>
      </c>
      <c r="F253" s="46"/>
      <c r="G253" s="46"/>
      <c r="H253" s="46"/>
      <c r="I253" s="46"/>
      <c r="J253" s="46"/>
      <c r="K253" s="46"/>
      <c r="L253" s="46"/>
      <c r="M253" s="46">
        <v>0</v>
      </c>
      <c r="N253" s="46"/>
      <c r="O253" s="24"/>
      <c r="P253" s="813"/>
      <c r="Q253" s="294">
        <f>T248</f>
        <v>93114</v>
      </c>
      <c r="R253" s="1352"/>
      <c r="S253" s="1349"/>
      <c r="T253" s="1347"/>
      <c r="U253" s="195" t="s">
        <v>679</v>
      </c>
      <c r="V253" s="197" t="s">
        <v>22</v>
      </c>
      <c r="W253" s="145" t="str">
        <f>$Q253&amp;"_"&amp;$U253</f>
        <v>93114_PARTICIP</v>
      </c>
      <c r="X253" s="101"/>
      <c r="Y253" s="118">
        <f t="shared" ref="Y253:Y260" si="105">SUM(AD253:AX253)</f>
        <v>0</v>
      </c>
      <c r="Z253" s="103"/>
      <c r="AA253" s="99" t="e">
        <f>+INDEX(#REF!,MATCH(CONCATENATE("NET_"&amp;'5-C_Ind'!U253),#REF!,0),(MATCH('5-C_Ind'!Q253,#REF!,0)))</f>
        <v>#REF!</v>
      </c>
      <c r="AB253" s="118">
        <f t="shared" si="102"/>
        <v>0</v>
      </c>
      <c r="AC253" s="104" t="e">
        <f t="shared" si="103"/>
        <v>#REF!</v>
      </c>
      <c r="AD253" s="13"/>
      <c r="AE253" s="75"/>
      <c r="AF253" s="13"/>
      <c r="AG253" s="75"/>
      <c r="AH253" s="13"/>
      <c r="AI253" s="75"/>
      <c r="AJ253" s="13"/>
      <c r="AK253" s="75"/>
      <c r="AL253" s="13"/>
      <c r="AM253" s="13"/>
      <c r="AN253" s="13"/>
      <c r="AO253" s="13"/>
      <c r="AP253" s="13"/>
      <c r="AQ253" s="13"/>
      <c r="AR253" s="155"/>
      <c r="AS253" s="13"/>
      <c r="AT253" s="128"/>
      <c r="AU253" s="154"/>
      <c r="AV253" s="141"/>
      <c r="AW253" s="150"/>
      <c r="AY253" s="158"/>
      <c r="AZ253" s="400" t="e">
        <f t="shared" si="3"/>
        <v>#REF!</v>
      </c>
      <c r="BA253" s="442"/>
    </row>
    <row r="254" spans="3:53" s="172" customFormat="1" ht="20.100000000000001" customHeight="1" x14ac:dyDescent="0.25">
      <c r="C254" s="46"/>
      <c r="D254" s="46"/>
      <c r="E254" s="46"/>
      <c r="F254" s="46"/>
      <c r="G254" s="46"/>
      <c r="H254" s="46"/>
      <c r="I254" s="46"/>
      <c r="J254" s="46"/>
      <c r="K254" s="46"/>
      <c r="L254" s="46"/>
      <c r="M254" s="46"/>
      <c r="N254" s="46"/>
      <c r="O254" s="24"/>
      <c r="P254" s="813"/>
      <c r="Q254" s="294">
        <f>T248</f>
        <v>93114</v>
      </c>
      <c r="R254" s="1352"/>
      <c r="S254" s="1349"/>
      <c r="T254" s="1347"/>
      <c r="U254" s="195">
        <v>6261</v>
      </c>
      <c r="V254" s="197" t="s">
        <v>2350</v>
      </c>
      <c r="W254" s="145" t="str">
        <f>$Q254&amp;"_"&amp;$U254</f>
        <v>93114_6261</v>
      </c>
      <c r="X254" s="99" t="e">
        <f>INDEX(#REF!,MATCH(U254,#REF!,0),MATCH('5-C_Ind'!$Q254,#REF!,0))</f>
        <v>#REF!</v>
      </c>
      <c r="Y254" s="118">
        <f t="shared" si="105"/>
        <v>0</v>
      </c>
      <c r="Z254" s="104" t="e">
        <f t="shared" ref="Z254:Z258" si="106">X254-Y254</f>
        <v>#REF!</v>
      </c>
      <c r="AA254" s="417"/>
      <c r="AB254" s="118">
        <f t="shared" si="102"/>
        <v>0</v>
      </c>
      <c r="AC254" s="416"/>
      <c r="AD254" s="13"/>
      <c r="AE254" s="75"/>
      <c r="AF254" s="13"/>
      <c r="AG254" s="75"/>
      <c r="AH254" s="13"/>
      <c r="AI254" s="75"/>
      <c r="AJ254" s="13"/>
      <c r="AK254" s="75"/>
      <c r="AL254" s="13"/>
      <c r="AM254" s="13"/>
      <c r="AN254" s="13"/>
      <c r="AO254" s="13"/>
      <c r="AP254" s="13"/>
      <c r="AQ254" s="13"/>
      <c r="AR254" s="155"/>
      <c r="AS254" s="13"/>
      <c r="AT254" s="142"/>
      <c r="AU254" s="409"/>
      <c r="AV254" s="141"/>
      <c r="AW254" s="141"/>
      <c r="AY254" s="159" t="e">
        <f t="shared" ref="AY254:AY258" si="107">IF(Z254&lt;-10,"! solde négatif !","OK")</f>
        <v>#REF!</v>
      </c>
      <c r="AZ254" s="400" t="str">
        <f t="shared" si="3"/>
        <v>OK</v>
      </c>
      <c r="BA254" s="442"/>
    </row>
    <row r="255" spans="3:53" s="172" customFormat="1" ht="20.100000000000001" customHeight="1" x14ac:dyDescent="0.25">
      <c r="C255" s="46"/>
      <c r="D255" s="46"/>
      <c r="E255" s="46"/>
      <c r="F255" s="46"/>
      <c r="G255" s="46"/>
      <c r="H255" s="46"/>
      <c r="I255" s="46"/>
      <c r="J255" s="46"/>
      <c r="K255" s="46"/>
      <c r="L255" s="46"/>
      <c r="M255" s="46"/>
      <c r="N255" s="46"/>
      <c r="O255" s="24"/>
      <c r="P255" s="813"/>
      <c r="Q255" s="294">
        <f>T248</f>
        <v>93114</v>
      </c>
      <c r="R255" s="1352"/>
      <c r="S255" s="1349"/>
      <c r="T255" s="1347"/>
      <c r="U255" s="195">
        <v>6263</v>
      </c>
      <c r="V255" s="197" t="s">
        <v>1193</v>
      </c>
      <c r="W255" s="145" t="str">
        <f>$Q255&amp;"_"&amp;$U255</f>
        <v>93114_6263</v>
      </c>
      <c r="X255" s="99" t="e">
        <f>INDEX(#REF!,MATCH(U255,#REF!,0),MATCH('5-C_Ind'!$Q255,#REF!,0))</f>
        <v>#REF!</v>
      </c>
      <c r="Y255" s="118">
        <f t="shared" si="105"/>
        <v>0</v>
      </c>
      <c r="Z255" s="104" t="e">
        <f t="shared" si="106"/>
        <v>#REF!</v>
      </c>
      <c r="AA255" s="444"/>
      <c r="AB255" s="118">
        <f t="shared" si="102"/>
        <v>0</v>
      </c>
      <c r="AC255" s="423"/>
      <c r="AD255" s="13"/>
      <c r="AE255" s="75"/>
      <c r="AF255" s="13"/>
      <c r="AG255" s="75"/>
      <c r="AH255" s="13"/>
      <c r="AI255" s="75"/>
      <c r="AJ255" s="13"/>
      <c r="AK255" s="75"/>
      <c r="AL255" s="13"/>
      <c r="AM255" s="13"/>
      <c r="AN255" s="13"/>
      <c r="AO255" s="13"/>
      <c r="AP255" s="13"/>
      <c r="AQ255" s="13"/>
      <c r="AR255" s="155"/>
      <c r="AS255" s="13"/>
      <c r="AT255" s="142"/>
      <c r="AU255" s="409"/>
      <c r="AV255" s="141"/>
      <c r="AW255" s="141"/>
      <c r="AY255" s="159" t="e">
        <f t="shared" si="107"/>
        <v>#REF!</v>
      </c>
      <c r="AZ255" s="400" t="str">
        <f t="shared" si="3"/>
        <v>OK</v>
      </c>
      <c r="BA255" s="442"/>
    </row>
    <row r="256" spans="3:53" s="172" customFormat="1" ht="20.100000000000001" customHeight="1" x14ac:dyDescent="0.25">
      <c r="C256" s="46"/>
      <c r="D256" s="46"/>
      <c r="E256" s="46"/>
      <c r="F256" s="46"/>
      <c r="G256" s="46"/>
      <c r="H256" s="46"/>
      <c r="I256" s="46"/>
      <c r="J256" s="46"/>
      <c r="K256" s="46"/>
      <c r="L256" s="46"/>
      <c r="M256" s="46"/>
      <c r="N256" s="46"/>
      <c r="O256" s="24"/>
      <c r="P256" s="813"/>
      <c r="Q256" s="294">
        <f>T248</f>
        <v>93114</v>
      </c>
      <c r="R256" s="1352"/>
      <c r="S256" s="1349"/>
      <c r="T256" s="1347"/>
      <c r="U256" s="195">
        <v>6265</v>
      </c>
      <c r="V256" s="197" t="s">
        <v>1478</v>
      </c>
      <c r="W256" s="145" t="str">
        <f>$Q256&amp;"_"&amp;$U256</f>
        <v>93114_6265</v>
      </c>
      <c r="X256" s="99" t="e">
        <f>INDEX(#REF!,MATCH(U256,#REF!,0),MATCH('5-C_Ind'!$Q256,#REF!,0))</f>
        <v>#REF!</v>
      </c>
      <c r="Y256" s="118">
        <f t="shared" si="105"/>
        <v>0</v>
      </c>
      <c r="Z256" s="104" t="e">
        <f t="shared" si="106"/>
        <v>#REF!</v>
      </c>
      <c r="AA256" s="444"/>
      <c r="AB256" s="118">
        <f t="shared" si="102"/>
        <v>0</v>
      </c>
      <c r="AC256" s="423"/>
      <c r="AD256" s="13"/>
      <c r="AE256" s="75"/>
      <c r="AF256" s="13"/>
      <c r="AG256" s="75"/>
      <c r="AH256" s="13"/>
      <c r="AI256" s="75"/>
      <c r="AJ256" s="13"/>
      <c r="AK256" s="75"/>
      <c r="AL256" s="13"/>
      <c r="AM256" s="13"/>
      <c r="AN256" s="13"/>
      <c r="AO256" s="13"/>
      <c r="AP256" s="13"/>
      <c r="AQ256" s="13"/>
      <c r="AR256" s="155"/>
      <c r="AS256" s="13"/>
      <c r="AT256" s="142"/>
      <c r="AU256" s="409"/>
      <c r="AV256" s="141"/>
      <c r="AW256" s="141"/>
      <c r="AY256" s="159" t="e">
        <f t="shared" si="107"/>
        <v>#REF!</v>
      </c>
      <c r="AZ256" s="400" t="str">
        <f t="shared" si="3"/>
        <v>OK</v>
      </c>
      <c r="BA256" s="442"/>
    </row>
    <row r="257" spans="3:53" s="172" customFormat="1" ht="20.100000000000001" customHeight="1" x14ac:dyDescent="0.25">
      <c r="C257" s="46"/>
      <c r="D257" s="46"/>
      <c r="E257" s="46"/>
      <c r="F257" s="46"/>
      <c r="G257" s="46"/>
      <c r="H257" s="46"/>
      <c r="I257" s="46"/>
      <c r="J257" s="46"/>
      <c r="K257" s="46"/>
      <c r="L257" s="46"/>
      <c r="M257" s="46"/>
      <c r="N257" s="46"/>
      <c r="O257" s="24"/>
      <c r="P257" s="813"/>
      <c r="Q257" s="294">
        <f>T248</f>
        <v>93114</v>
      </c>
      <c r="R257" s="1352"/>
      <c r="S257" s="1349"/>
      <c r="T257" s="1347"/>
      <c r="U257" s="195">
        <v>6284</v>
      </c>
      <c r="V257" s="197" t="s">
        <v>687</v>
      </c>
      <c r="W257" s="145" t="str">
        <f>$Q257&amp;"_"&amp;$U257</f>
        <v>93114_6284</v>
      </c>
      <c r="X257" s="99" t="e">
        <f>INDEX(#REF!,MATCH(U257,#REF!,0),MATCH('5-C_Ind'!$Q257,#REF!,0))</f>
        <v>#REF!</v>
      </c>
      <c r="Y257" s="118">
        <f t="shared" si="105"/>
        <v>0</v>
      </c>
      <c r="Z257" s="104" t="e">
        <f t="shared" si="106"/>
        <v>#REF!</v>
      </c>
      <c r="AA257" s="444"/>
      <c r="AB257" s="118">
        <f t="shared" si="102"/>
        <v>0</v>
      </c>
      <c r="AC257" s="423"/>
      <c r="AD257" s="13"/>
      <c r="AE257" s="75"/>
      <c r="AF257" s="13"/>
      <c r="AG257" s="75"/>
      <c r="AH257" s="13"/>
      <c r="AI257" s="75"/>
      <c r="AJ257" s="13"/>
      <c r="AK257" s="75"/>
      <c r="AL257" s="13"/>
      <c r="AM257" s="13"/>
      <c r="AN257" s="13"/>
      <c r="AO257" s="13"/>
      <c r="AP257" s="13"/>
      <c r="AQ257" s="13"/>
      <c r="AR257" s="155"/>
      <c r="AS257" s="13"/>
      <c r="AT257" s="128"/>
      <c r="AU257" s="409"/>
      <c r="AV257" s="141"/>
      <c r="AW257" s="141"/>
      <c r="AY257" s="159" t="e">
        <f t="shared" si="107"/>
        <v>#REF!</v>
      </c>
      <c r="AZ257" s="400" t="str">
        <f t="shared" si="3"/>
        <v>OK</v>
      </c>
      <c r="BA257" s="442"/>
    </row>
    <row r="258" spans="3:53" s="172" customFormat="1" ht="20.100000000000001" customHeight="1" x14ac:dyDescent="0.25">
      <c r="C258" s="46"/>
      <c r="D258" s="46"/>
      <c r="E258" s="46"/>
      <c r="F258" s="46"/>
      <c r="G258" s="46"/>
      <c r="H258" s="46"/>
      <c r="I258" s="46"/>
      <c r="J258" s="46"/>
      <c r="K258" s="46"/>
      <c r="L258" s="46"/>
      <c r="M258" s="46"/>
      <c r="N258" s="46"/>
      <c r="O258" s="24"/>
      <c r="P258" s="813"/>
      <c r="Q258" s="294">
        <f>T248</f>
        <v>93114</v>
      </c>
      <c r="R258" s="1352"/>
      <c r="S258" s="1349"/>
      <c r="T258" s="1347"/>
      <c r="U258" s="195">
        <v>6288</v>
      </c>
      <c r="V258" s="197" t="s">
        <v>1309</v>
      </c>
      <c r="W258" s="145" t="str">
        <f>$Q258&amp;"_"&amp;$U258</f>
        <v>93114_6288</v>
      </c>
      <c r="X258" s="99" t="e">
        <f>INDEX(#REF!,MATCH(U258,#REF!,0),MATCH('5-C_Ind'!$Q258,#REF!,0))</f>
        <v>#REF!</v>
      </c>
      <c r="Y258" s="118">
        <f t="shared" si="105"/>
        <v>0</v>
      </c>
      <c r="Z258" s="104" t="e">
        <f t="shared" si="106"/>
        <v>#REF!</v>
      </c>
      <c r="AA258" s="444"/>
      <c r="AB258" s="118">
        <f t="shared" si="102"/>
        <v>0</v>
      </c>
      <c r="AC258" s="423"/>
      <c r="AD258" s="13"/>
      <c r="AE258" s="75"/>
      <c r="AF258" s="13"/>
      <c r="AG258" s="75"/>
      <c r="AH258" s="13"/>
      <c r="AI258" s="75"/>
      <c r="AJ258" s="13"/>
      <c r="AK258" s="75"/>
      <c r="AL258" s="13"/>
      <c r="AM258" s="13"/>
      <c r="AN258" s="13"/>
      <c r="AO258" s="13"/>
      <c r="AP258" s="13"/>
      <c r="AQ258" s="13"/>
      <c r="AR258" s="155"/>
      <c r="AS258" s="13"/>
      <c r="AT258" s="142"/>
      <c r="AU258" s="409"/>
      <c r="AV258" s="141"/>
      <c r="AW258" s="141"/>
      <c r="AY258" s="159" t="e">
        <f t="shared" si="107"/>
        <v>#REF!</v>
      </c>
      <c r="AZ258" s="400" t="str">
        <f t="shared" si="3"/>
        <v>OK</v>
      </c>
      <c r="BA258" s="442"/>
    </row>
    <row r="259" spans="3:53" s="172" customFormat="1" ht="20.100000000000001" customHeight="1" x14ac:dyDescent="0.25">
      <c r="C259" s="46">
        <v>0</v>
      </c>
      <c r="D259" s="46"/>
      <c r="E259" s="46"/>
      <c r="F259" s="46"/>
      <c r="G259" s="46"/>
      <c r="H259" s="46"/>
      <c r="I259" s="46"/>
      <c r="J259" s="46"/>
      <c r="K259" s="46"/>
      <c r="L259" s="46"/>
      <c r="M259" s="46"/>
      <c r="N259" s="46"/>
      <c r="O259" s="24"/>
      <c r="P259" s="813"/>
      <c r="Q259" s="294">
        <f>T248</f>
        <v>93114</v>
      </c>
      <c r="R259" s="1352"/>
      <c r="S259" s="1349"/>
      <c r="T259" s="1347"/>
      <c r="U259" s="195" t="s">
        <v>1044</v>
      </c>
      <c r="V259" s="197" t="s">
        <v>845</v>
      </c>
      <c r="W259" s="145" t="str">
        <f>$Q259&amp;"_"&amp;$U259</f>
        <v>93114_AUTRESDEP</v>
      </c>
      <c r="X259" s="101"/>
      <c r="Y259" s="118">
        <f t="shared" si="105"/>
        <v>0</v>
      </c>
      <c r="Z259" s="103"/>
      <c r="AA259" s="419" t="e">
        <f>+INDEX(#REF!,MATCH(CONCATENATE("NET_"&amp;'5-C_Ind'!U259),#REF!,0),(MATCH('5-C_Ind'!Q259,#REF!,0)))</f>
        <v>#REF!</v>
      </c>
      <c r="AB259" s="118">
        <f t="shared" si="102"/>
        <v>0</v>
      </c>
      <c r="AC259" s="165" t="e">
        <f>AA259-SUM(AB254:AB259)</f>
        <v>#REF!</v>
      </c>
      <c r="AD259" s="142"/>
      <c r="AE259" s="75"/>
      <c r="AF259" s="13"/>
      <c r="AG259" s="13"/>
      <c r="AH259" s="13"/>
      <c r="AI259" s="13"/>
      <c r="AJ259" s="13"/>
      <c r="AK259" s="13"/>
      <c r="AL259" s="13"/>
      <c r="AM259" s="13"/>
      <c r="AN259" s="13"/>
      <c r="AO259" s="13"/>
      <c r="AP259" s="13"/>
      <c r="AQ259" s="13"/>
      <c r="AR259" s="13"/>
      <c r="AS259" s="155"/>
      <c r="AT259" s="128"/>
      <c r="AU259" s="154"/>
      <c r="AV259" s="141"/>
      <c r="AW259" s="150"/>
      <c r="AY259" s="158"/>
      <c r="AZ259" s="400" t="e">
        <f t="shared" si="3"/>
        <v>#REF!</v>
      </c>
      <c r="BA259" s="442"/>
    </row>
    <row r="260" spans="3:53" s="172" customFormat="1" ht="20.100000000000001" customHeight="1" x14ac:dyDescent="0.25">
      <c r="C260" s="46"/>
      <c r="D260" s="46">
        <v>0</v>
      </c>
      <c r="E260" s="46">
        <v>0</v>
      </c>
      <c r="F260" s="46"/>
      <c r="G260" s="46"/>
      <c r="H260" s="46"/>
      <c r="I260" s="46"/>
      <c r="J260" s="46"/>
      <c r="K260" s="46"/>
      <c r="L260" s="46"/>
      <c r="M260" s="46"/>
      <c r="N260" s="46"/>
      <c r="O260" s="24"/>
      <c r="P260" s="813"/>
      <c r="Q260" s="294">
        <f>T248</f>
        <v>93114</v>
      </c>
      <c r="R260" s="1352"/>
      <c r="S260" s="1349"/>
      <c r="T260" s="1347"/>
      <c r="U260" s="195" t="s">
        <v>2294</v>
      </c>
      <c r="V260" s="197" t="s">
        <v>1791</v>
      </c>
      <c r="W260" s="145" t="str">
        <f>$Q260&amp;"_"&amp;$U260</f>
        <v>93114_CI</v>
      </c>
      <c r="X260" s="99" t="e">
        <f>INDEX(#REF!,1,MATCH('5-C_Ind'!$Q260,#REF!,0))-X254-X255-X256-X257-X258</f>
        <v>#REF!</v>
      </c>
      <c r="Y260" s="118">
        <f t="shared" si="105"/>
        <v>0</v>
      </c>
      <c r="Z260" s="104" t="e">
        <f t="shared" ref="Z260:Z262" si="108">X260-Y260</f>
        <v>#REF!</v>
      </c>
      <c r="AA260" s="101"/>
      <c r="AB260" s="6"/>
      <c r="AC260" s="103"/>
      <c r="AD260" s="142"/>
      <c r="AE260" s="75"/>
      <c r="AF260" s="13"/>
      <c r="AG260" s="13"/>
      <c r="AH260" s="13"/>
      <c r="AI260" s="13"/>
      <c r="AJ260" s="13"/>
      <c r="AK260" s="13"/>
      <c r="AL260" s="13"/>
      <c r="AM260" s="13"/>
      <c r="AN260" s="13"/>
      <c r="AO260" s="13"/>
      <c r="AP260" s="13"/>
      <c r="AQ260" s="13"/>
      <c r="AR260" s="13"/>
      <c r="AS260" s="155"/>
      <c r="AT260" s="128"/>
      <c r="AU260" s="154"/>
      <c r="AV260" s="141"/>
      <c r="AW260" s="150"/>
      <c r="AY260" s="159" t="e">
        <f t="shared" ref="AY260:AY262" si="109">IF(Z260&lt;-10,"! solde négatif !","OK")</f>
        <v>#REF!</v>
      </c>
      <c r="AZ260" s="400" t="str">
        <f t="shared" si="3"/>
        <v>OK</v>
      </c>
      <c r="BA260" s="442"/>
    </row>
    <row r="261" spans="3:53" s="172" customFormat="1" ht="20.100000000000001" customHeight="1" x14ac:dyDescent="0.25">
      <c r="C261" s="46">
        <v>0</v>
      </c>
      <c r="D261" s="46">
        <v>0</v>
      </c>
      <c r="E261" s="46"/>
      <c r="F261" s="46"/>
      <c r="G261" s="46"/>
      <c r="H261" s="46"/>
      <c r="I261" s="46"/>
      <c r="J261" s="46"/>
      <c r="K261" s="46"/>
      <c r="L261" s="46"/>
      <c r="M261" s="46"/>
      <c r="N261" s="46"/>
      <c r="O261" s="24"/>
      <c r="P261" s="813"/>
      <c r="Q261" s="294">
        <f>T248</f>
        <v>93114</v>
      </c>
      <c r="R261" s="1352"/>
      <c r="S261" s="1349"/>
      <c r="T261" s="1347"/>
      <c r="U261" s="195" t="s">
        <v>2294</v>
      </c>
      <c r="V261" s="197" t="s">
        <v>1791</v>
      </c>
      <c r="W261" s="145"/>
      <c r="X261" s="99" t="e">
        <f>INDEX(#REF!,1,MATCH('5-C_Ind'!$Q261,#REF!,0))-X254-X255-X256-X257-X258</f>
        <v>#REF!</v>
      </c>
      <c r="Y261" s="118">
        <f>SUM(Y248:Y253,Y259)</f>
        <v>0</v>
      </c>
      <c r="Z261" s="104" t="e">
        <f t="shared" si="108"/>
        <v>#REF!</v>
      </c>
      <c r="AA261" s="101"/>
      <c r="AB261" s="6"/>
      <c r="AC261" s="103"/>
      <c r="AD261" s="128"/>
      <c r="AE261" s="427"/>
      <c r="AF261" s="76"/>
      <c r="AG261" s="76"/>
      <c r="AH261" s="76"/>
      <c r="AI261" s="76"/>
      <c r="AJ261" s="76"/>
      <c r="AK261" s="76"/>
      <c r="AL261" s="76"/>
      <c r="AM261" s="76"/>
      <c r="AN261" s="76"/>
      <c r="AO261" s="76"/>
      <c r="AP261" s="76"/>
      <c r="AQ261" s="76"/>
      <c r="AR261" s="76"/>
      <c r="AS261" s="437"/>
      <c r="AT261" s="128"/>
      <c r="AU261" s="154"/>
      <c r="AV261" s="141"/>
      <c r="AW261" s="141"/>
      <c r="AY261" s="159" t="e">
        <f t="shared" si="109"/>
        <v>#REF!</v>
      </c>
      <c r="AZ261" s="400" t="str">
        <f t="shared" si="3"/>
        <v>OK</v>
      </c>
      <c r="BA261" s="442"/>
    </row>
    <row r="262" spans="3:53" s="172" customFormat="1" ht="20.100000000000001" customHeight="1" thickBot="1" x14ac:dyDescent="0.3">
      <c r="C262" s="46"/>
      <c r="D262" s="46"/>
      <c r="E262" s="46"/>
      <c r="F262" s="46"/>
      <c r="G262" s="46"/>
      <c r="H262" s="46"/>
      <c r="I262" s="46"/>
      <c r="J262" s="46"/>
      <c r="K262" s="46"/>
      <c r="L262" s="46"/>
      <c r="M262" s="46"/>
      <c r="N262" s="46"/>
      <c r="O262" s="24"/>
      <c r="P262" s="813"/>
      <c r="Q262" s="294">
        <f>T248</f>
        <v>93114</v>
      </c>
      <c r="R262" s="1352"/>
      <c r="S262" s="1350"/>
      <c r="T262" s="1354"/>
      <c r="U262" s="198" t="s">
        <v>1163</v>
      </c>
      <c r="V262" s="200" t="s">
        <v>2311</v>
      </c>
      <c r="W262" s="203"/>
      <c r="X262" s="111" t="e">
        <f>INDEX(#REF!,1,MATCH('5-C_Ind'!$Q262,#REF!,0))</f>
        <v>#REF!</v>
      </c>
      <c r="Y262" s="113">
        <f t="shared" ref="Y262:Y275" si="110">SUM(AD262:AX262)</f>
        <v>0</v>
      </c>
      <c r="Z262" s="116" t="e">
        <f t="shared" si="108"/>
        <v>#REF!</v>
      </c>
      <c r="AA262" s="111" t="e">
        <f t="shared" ref="AA262:AC262" si="111">SUM(AA248:AA259)</f>
        <v>#REF!</v>
      </c>
      <c r="AB262" s="113">
        <f t="shared" si="111"/>
        <v>0</v>
      </c>
      <c r="AC262" s="116" t="e">
        <f t="shared" si="111"/>
        <v>#REF!</v>
      </c>
      <c r="AD262" s="112">
        <f t="shared" ref="AD262:AW262" si="112">SUM(AD248:AD260)</f>
        <v>0</v>
      </c>
      <c r="AE262" s="112">
        <f t="shared" si="112"/>
        <v>0</v>
      </c>
      <c r="AF262" s="17">
        <f t="shared" si="112"/>
        <v>0</v>
      </c>
      <c r="AG262" s="17">
        <f t="shared" si="112"/>
        <v>0</v>
      </c>
      <c r="AH262" s="17">
        <f t="shared" si="112"/>
        <v>0</v>
      </c>
      <c r="AI262" s="17">
        <f t="shared" si="112"/>
        <v>0</v>
      </c>
      <c r="AJ262" s="17">
        <f t="shared" si="112"/>
        <v>0</v>
      </c>
      <c r="AK262" s="17">
        <f t="shared" si="112"/>
        <v>0</v>
      </c>
      <c r="AL262" s="17">
        <f t="shared" si="112"/>
        <v>0</v>
      </c>
      <c r="AM262" s="17">
        <f t="shared" si="112"/>
        <v>0</v>
      </c>
      <c r="AN262" s="17">
        <f t="shared" si="112"/>
        <v>0</v>
      </c>
      <c r="AO262" s="17">
        <f t="shared" si="112"/>
        <v>0</v>
      </c>
      <c r="AP262" s="17">
        <f t="shared" si="112"/>
        <v>0</v>
      </c>
      <c r="AQ262" s="17">
        <f t="shared" si="112"/>
        <v>0</v>
      </c>
      <c r="AR262" s="17">
        <f t="shared" si="112"/>
        <v>0</v>
      </c>
      <c r="AS262" s="207">
        <f t="shared" si="112"/>
        <v>0</v>
      </c>
      <c r="AT262" s="219">
        <f t="shared" si="112"/>
        <v>0</v>
      </c>
      <c r="AU262" s="216">
        <f t="shared" si="112"/>
        <v>0</v>
      </c>
      <c r="AV262" s="114">
        <f t="shared" si="112"/>
        <v>0</v>
      </c>
      <c r="AW262" s="114">
        <f t="shared" si="112"/>
        <v>0</v>
      </c>
      <c r="AY262" s="159" t="e">
        <f t="shared" si="109"/>
        <v>#REF!</v>
      </c>
      <c r="AZ262" s="400" t="e">
        <f t="shared" si="3"/>
        <v>#REF!</v>
      </c>
      <c r="BA262" s="442"/>
    </row>
    <row r="263" spans="3:53" s="172" customFormat="1" ht="20.100000000000001" customHeight="1" x14ac:dyDescent="0.25">
      <c r="C263" s="46">
        <v>0</v>
      </c>
      <c r="D263" s="46"/>
      <c r="E263" s="46"/>
      <c r="F263" s="46"/>
      <c r="G263" s="46"/>
      <c r="H263" s="46"/>
      <c r="I263" s="46"/>
      <c r="J263" s="46"/>
      <c r="K263" s="46"/>
      <c r="L263" s="46"/>
      <c r="M263" s="46"/>
      <c r="N263" s="46"/>
      <c r="O263" s="24"/>
      <c r="P263" s="813"/>
      <c r="Q263" s="294">
        <f>T263</f>
        <v>931141</v>
      </c>
      <c r="R263" s="1352"/>
      <c r="S263" s="1348" t="s">
        <v>2069</v>
      </c>
      <c r="T263" s="1346">
        <v>931141</v>
      </c>
      <c r="U263" s="209" t="s">
        <v>878</v>
      </c>
      <c r="V263" s="225" t="s">
        <v>351</v>
      </c>
      <c r="W263" s="226" t="str">
        <f>$Q263&amp;"_"&amp;$U263</f>
        <v>931141_PS</v>
      </c>
      <c r="X263" s="211"/>
      <c r="Y263" s="118">
        <f t="shared" si="110"/>
        <v>0</v>
      </c>
      <c r="Z263" s="199"/>
      <c r="AA263" s="212" t="e">
        <f>+INDEX(#REF!,MATCH(CONCATENATE("NET_"&amp;'5-C_Ind'!U263&amp;"_REMU"),#REF!,0),(MATCH('5-C_Ind'!Q263,#REF!,0)))+INDEX(#REF!,MATCH(CONCATENATE("NET_"&amp;'5-C_Ind'!U263&amp;"_EXT"),#REF!,0),(MATCH('5-C_Ind'!Q263,#REF!,0)))</f>
        <v>#REF!</v>
      </c>
      <c r="AB263" s="186">
        <f t="shared" ref="AB263:AB274" si="113">SUM(AD263:AX263)</f>
        <v>0</v>
      </c>
      <c r="AC263" s="210" t="e">
        <f t="shared" ref="AC263:AC268" si="114">AA263-AB263</f>
        <v>#REF!</v>
      </c>
      <c r="AD263" s="237"/>
      <c r="AE263" s="173"/>
      <c r="AF263" s="18"/>
      <c r="AG263" s="18"/>
      <c r="AH263" s="18"/>
      <c r="AI263" s="18"/>
      <c r="AJ263" s="18"/>
      <c r="AK263" s="18"/>
      <c r="AL263" s="18"/>
      <c r="AM263" s="18"/>
      <c r="AN263" s="18"/>
      <c r="AO263" s="18"/>
      <c r="AP263" s="18"/>
      <c r="AQ263" s="18"/>
      <c r="AR263" s="18"/>
      <c r="AS263" s="208"/>
      <c r="AT263" s="202"/>
      <c r="AU263" s="201"/>
      <c r="AV263" s="205"/>
      <c r="AW263" s="204"/>
      <c r="AY263" s="158"/>
      <c r="AZ263" s="400" t="e">
        <f t="shared" si="3"/>
        <v>#REF!</v>
      </c>
      <c r="BA263" s="442"/>
    </row>
    <row r="264" spans="3:53" s="172" customFormat="1" ht="20.100000000000001" customHeight="1" x14ac:dyDescent="0.25">
      <c r="C264" s="46">
        <v>0</v>
      </c>
      <c r="D264" s="46"/>
      <c r="E264" s="46"/>
      <c r="F264" s="46"/>
      <c r="G264" s="46"/>
      <c r="H264" s="46"/>
      <c r="I264" s="46"/>
      <c r="J264" s="46"/>
      <c r="K264" s="46"/>
      <c r="L264" s="46"/>
      <c r="M264" s="46"/>
      <c r="N264" s="46"/>
      <c r="O264" s="24"/>
      <c r="P264" s="813"/>
      <c r="Q264" s="294">
        <f>T263</f>
        <v>931141</v>
      </c>
      <c r="R264" s="1352"/>
      <c r="S264" s="1349"/>
      <c r="T264" s="1347"/>
      <c r="U264" s="195" t="s">
        <v>818</v>
      </c>
      <c r="V264" s="228" t="s">
        <v>643</v>
      </c>
      <c r="W264" s="220" t="str">
        <f>$Q264&amp;"_"&amp;$U264</f>
        <v>931141_SF</v>
      </c>
      <c r="X264" s="101"/>
      <c r="Y264" s="118">
        <f t="shared" si="110"/>
        <v>0</v>
      </c>
      <c r="Z264" s="103"/>
      <c r="AA264" s="99" t="e">
        <f>+INDEX(#REF!,MATCH(CONCATENATE("NET_"&amp;'5-C_Ind'!U264&amp;"_REMU"),#REF!,0),(MATCH('5-C_Ind'!Q264,#REF!,0)))+INDEX(#REF!,MATCH(CONCATENATE("NET_"&amp;'5-C_Ind'!U264&amp;"_EXT"),#REF!,0),(MATCH('5-C_Ind'!Q264,#REF!,0)))</f>
        <v>#REF!</v>
      </c>
      <c r="AB264" s="229">
        <f t="shared" si="113"/>
        <v>0</v>
      </c>
      <c r="AC264" s="165" t="e">
        <f t="shared" si="114"/>
        <v>#REF!</v>
      </c>
      <c r="AD264" s="248"/>
      <c r="AE264" s="187"/>
      <c r="AF264" s="19"/>
      <c r="AG264" s="19"/>
      <c r="AH264" s="19"/>
      <c r="AI264" s="19"/>
      <c r="AJ264" s="19"/>
      <c r="AK264" s="19"/>
      <c r="AL264" s="19"/>
      <c r="AM264" s="19"/>
      <c r="AN264" s="19"/>
      <c r="AO264" s="19"/>
      <c r="AP264" s="19"/>
      <c r="AQ264" s="19"/>
      <c r="AR264" s="19"/>
      <c r="AS264" s="231"/>
      <c r="AT264" s="224"/>
      <c r="AU264" s="227"/>
      <c r="AV264" s="223"/>
      <c r="AW264" s="222"/>
      <c r="AY264" s="158"/>
      <c r="AZ264" s="400" t="e">
        <f t="shared" si="3"/>
        <v>#REF!</v>
      </c>
      <c r="BA264" s="442"/>
    </row>
    <row r="265" spans="3:53" s="172" customFormat="1" ht="20.100000000000001" customHeight="1" x14ac:dyDescent="0.25">
      <c r="C265" s="46">
        <v>0</v>
      </c>
      <c r="D265" s="46"/>
      <c r="E265" s="46"/>
      <c r="F265" s="46"/>
      <c r="G265" s="46"/>
      <c r="H265" s="46"/>
      <c r="I265" s="46"/>
      <c r="J265" s="46"/>
      <c r="K265" s="46"/>
      <c r="L265" s="46"/>
      <c r="M265" s="46"/>
      <c r="N265" s="46"/>
      <c r="O265" s="24"/>
      <c r="P265" s="813"/>
      <c r="Q265" s="294">
        <f>T263</f>
        <v>931141</v>
      </c>
      <c r="R265" s="1352"/>
      <c r="S265" s="1349"/>
      <c r="T265" s="1347"/>
      <c r="U265" s="195" t="s">
        <v>1813</v>
      </c>
      <c r="V265" s="221" t="s">
        <v>884</v>
      </c>
      <c r="W265" s="230" t="str">
        <f>$Q265&amp;"_"&amp;$U265</f>
        <v>931141_PA</v>
      </c>
      <c r="X265" s="101"/>
      <c r="Y265" s="118">
        <f t="shared" si="110"/>
        <v>0</v>
      </c>
      <c r="Z265" s="103"/>
      <c r="AA265" s="99" t="e">
        <f>+INDEX(#REF!,MATCH(CONCATENATE("NET_"&amp;'5-C_Ind'!U265&amp;"_REMU"),#REF!,0),(MATCH('5-C_Ind'!Q265,#REF!,0)))+INDEX(#REF!,MATCH(CONCATENATE("NET_"&amp;'5-C_Ind'!U265&amp;"_EXT"),#REF!,0),(MATCH('5-C_Ind'!Q265,#REF!,0)))</f>
        <v>#REF!</v>
      </c>
      <c r="AB265" s="118">
        <f t="shared" si="113"/>
        <v>0</v>
      </c>
      <c r="AC265" s="104" t="e">
        <f t="shared" si="114"/>
        <v>#REF!</v>
      </c>
      <c r="AD265" s="142"/>
      <c r="AE265" s="75"/>
      <c r="AF265" s="13"/>
      <c r="AG265" s="13"/>
      <c r="AH265" s="13"/>
      <c r="AI265" s="13"/>
      <c r="AJ265" s="13"/>
      <c r="AK265" s="13"/>
      <c r="AL265" s="13"/>
      <c r="AM265" s="13"/>
      <c r="AN265" s="13"/>
      <c r="AO265" s="13"/>
      <c r="AP265" s="13"/>
      <c r="AQ265" s="13"/>
      <c r="AR265" s="13"/>
      <c r="AS265" s="155"/>
      <c r="AT265" s="128"/>
      <c r="AU265" s="154"/>
      <c r="AV265" s="141"/>
      <c r="AW265" s="150"/>
      <c r="AY265" s="158"/>
      <c r="AZ265" s="400" t="e">
        <f t="shared" ref="AZ265:AZ353" si="115">IF(AC265&lt;-10,"! solde négatif !","OK")</f>
        <v>#REF!</v>
      </c>
      <c r="BA265" s="442"/>
    </row>
    <row r="266" spans="3:53" s="172" customFormat="1" ht="20.100000000000001" customHeight="1" x14ac:dyDescent="0.25">
      <c r="C266" s="46">
        <v>0</v>
      </c>
      <c r="D266" s="46"/>
      <c r="E266" s="46"/>
      <c r="F266" s="46"/>
      <c r="G266" s="46"/>
      <c r="H266" s="46"/>
      <c r="I266" s="46"/>
      <c r="J266" s="46"/>
      <c r="K266" s="46"/>
      <c r="L266" s="46"/>
      <c r="M266" s="46"/>
      <c r="N266" s="46"/>
      <c r="O266" s="24"/>
      <c r="P266" s="813"/>
      <c r="Q266" s="294">
        <f>T263</f>
        <v>931141</v>
      </c>
      <c r="R266" s="1352"/>
      <c r="S266" s="1349"/>
      <c r="T266" s="1347"/>
      <c r="U266" s="195" t="s">
        <v>2003</v>
      </c>
      <c r="V266" s="221" t="s">
        <v>1335</v>
      </c>
      <c r="W266" s="230" t="str">
        <f>$Q266&amp;"_"&amp;$U266</f>
        <v>931141_PM</v>
      </c>
      <c r="X266" s="101"/>
      <c r="Y266" s="118">
        <f t="shared" si="110"/>
        <v>0</v>
      </c>
      <c r="Z266" s="103"/>
      <c r="AA266" s="99" t="e">
        <f>+INDEX(#REF!,MATCH(CONCATENATE("NET_"&amp;'5-C_Ind'!U266&amp;"_REMU"),#REF!,0),(MATCH('5-C_Ind'!Q266,#REF!,0)))+INDEX(#REF!,MATCH(CONCATENATE("NET_"&amp;'5-C_Ind'!U266&amp;"_EXT"),#REF!,0),(MATCH('5-C_Ind'!Q266,#REF!,0)))+INDEX(#REF!,MATCH(CONCATENATE("NET_"&amp;"PI_REMU"),#REF!,0),(MATCH('5-C_Ind'!Q266,#REF!,0)))</f>
        <v>#REF!</v>
      </c>
      <c r="AB266" s="118">
        <f t="shared" si="113"/>
        <v>0</v>
      </c>
      <c r="AC266" s="104" t="e">
        <f t="shared" si="114"/>
        <v>#REF!</v>
      </c>
      <c r="AD266" s="142"/>
      <c r="AE266" s="75"/>
      <c r="AF266" s="13"/>
      <c r="AG266" s="13"/>
      <c r="AH266" s="13"/>
      <c r="AI266" s="13"/>
      <c r="AJ266" s="13"/>
      <c r="AK266" s="13"/>
      <c r="AL266" s="13"/>
      <c r="AM266" s="13"/>
      <c r="AN266" s="13"/>
      <c r="AO266" s="13"/>
      <c r="AP266" s="13"/>
      <c r="AQ266" s="13"/>
      <c r="AR266" s="13"/>
      <c r="AS266" s="155"/>
      <c r="AT266" s="128"/>
      <c r="AU266" s="154"/>
      <c r="AV266" s="141"/>
      <c r="AW266" s="150"/>
      <c r="AY266" s="158"/>
      <c r="AZ266" s="400" t="e">
        <f t="shared" si="115"/>
        <v>#REF!</v>
      </c>
      <c r="BA266" s="442"/>
    </row>
    <row r="267" spans="3:53" s="172" customFormat="1" ht="20.100000000000001" customHeight="1" x14ac:dyDescent="0.25">
      <c r="C267" s="46">
        <v>0</v>
      </c>
      <c r="D267" s="46"/>
      <c r="E267" s="46"/>
      <c r="F267" s="46"/>
      <c r="G267" s="46"/>
      <c r="H267" s="46"/>
      <c r="I267" s="46"/>
      <c r="J267" s="46"/>
      <c r="K267" s="46"/>
      <c r="L267" s="46"/>
      <c r="M267" s="46"/>
      <c r="N267" s="46"/>
      <c r="O267" s="24"/>
      <c r="P267" s="813"/>
      <c r="Q267" s="294">
        <f>T263</f>
        <v>931141</v>
      </c>
      <c r="R267" s="1352"/>
      <c r="S267" s="1349"/>
      <c r="T267" s="1347"/>
      <c r="U267" s="195" t="s">
        <v>1351</v>
      </c>
      <c r="V267" s="197" t="s">
        <v>328</v>
      </c>
      <c r="W267" s="145" t="str">
        <f>$Q267&amp;"_"&amp;$U267</f>
        <v>931141_PDS</v>
      </c>
      <c r="X267" s="101"/>
      <c r="Y267" s="118">
        <f t="shared" si="110"/>
        <v>0</v>
      </c>
      <c r="Z267" s="103"/>
      <c r="AA267" s="99" t="e">
        <f>+INDEX(#REF!,MATCH(CONCATENATE("NET_"&amp;'5-C_Ind'!U267),#REF!,0),(MATCH('5-C_Ind'!Q267,#REF!,0)))</f>
        <v>#REF!</v>
      </c>
      <c r="AB267" s="118">
        <f t="shared" si="113"/>
        <v>0</v>
      </c>
      <c r="AC267" s="104" t="e">
        <f t="shared" si="114"/>
        <v>#REF!</v>
      </c>
      <c r="AD267" s="142"/>
      <c r="AE267" s="75"/>
      <c r="AF267" s="13"/>
      <c r="AG267" s="13"/>
      <c r="AH267" s="13"/>
      <c r="AI267" s="13"/>
      <c r="AJ267" s="13"/>
      <c r="AK267" s="13"/>
      <c r="AL267" s="13"/>
      <c r="AM267" s="13"/>
      <c r="AN267" s="13"/>
      <c r="AO267" s="13"/>
      <c r="AP267" s="13"/>
      <c r="AQ267" s="13"/>
      <c r="AR267" s="13"/>
      <c r="AS267" s="155"/>
      <c r="AT267" s="128"/>
      <c r="AU267" s="154"/>
      <c r="AV267" s="141"/>
      <c r="AW267" s="150"/>
      <c r="AY267" s="158"/>
      <c r="AZ267" s="400" t="e">
        <f t="shared" si="115"/>
        <v>#REF!</v>
      </c>
      <c r="BA267" s="442"/>
    </row>
    <row r="268" spans="3:53" s="172" customFormat="1" ht="20.100000000000001" customHeight="1" x14ac:dyDescent="0.25">
      <c r="C268" s="46">
        <v>0</v>
      </c>
      <c r="D268" s="46"/>
      <c r="E268" s="46">
        <v>0</v>
      </c>
      <c r="F268" s="46"/>
      <c r="G268" s="46"/>
      <c r="H268" s="46"/>
      <c r="I268" s="46"/>
      <c r="J268" s="46"/>
      <c r="K268" s="46"/>
      <c r="L268" s="46"/>
      <c r="M268" s="46">
        <v>0</v>
      </c>
      <c r="N268" s="46"/>
      <c r="O268" s="24"/>
      <c r="P268" s="813"/>
      <c r="Q268" s="294">
        <f>T263</f>
        <v>931141</v>
      </c>
      <c r="R268" s="1352"/>
      <c r="S268" s="1349"/>
      <c r="T268" s="1347"/>
      <c r="U268" s="195" t="s">
        <v>679</v>
      </c>
      <c r="V268" s="197" t="s">
        <v>22</v>
      </c>
      <c r="W268" s="145" t="str">
        <f>$Q268&amp;"_"&amp;$U268</f>
        <v>931141_PARTICIP</v>
      </c>
      <c r="X268" s="101"/>
      <c r="Y268" s="118">
        <f t="shared" si="110"/>
        <v>0</v>
      </c>
      <c r="Z268" s="103"/>
      <c r="AA268" s="99" t="e">
        <f>+INDEX(#REF!,MATCH(CONCATENATE("NET_"&amp;'5-C_Ind'!U268),#REF!,0),(MATCH('5-C_Ind'!Q268,#REF!,0)))</f>
        <v>#REF!</v>
      </c>
      <c r="AB268" s="118">
        <f t="shared" si="113"/>
        <v>0</v>
      </c>
      <c r="AC268" s="104" t="e">
        <f t="shared" si="114"/>
        <v>#REF!</v>
      </c>
      <c r="AD268" s="142"/>
      <c r="AE268" s="75"/>
      <c r="AF268" s="13"/>
      <c r="AG268" s="13"/>
      <c r="AH268" s="13"/>
      <c r="AI268" s="13"/>
      <c r="AJ268" s="13"/>
      <c r="AK268" s="13"/>
      <c r="AL268" s="13"/>
      <c r="AM268" s="13"/>
      <c r="AN268" s="13"/>
      <c r="AO268" s="13"/>
      <c r="AP268" s="13"/>
      <c r="AQ268" s="13"/>
      <c r="AR268" s="13"/>
      <c r="AS268" s="155"/>
      <c r="AT268" s="128"/>
      <c r="AU268" s="154"/>
      <c r="AV268" s="141"/>
      <c r="AW268" s="150"/>
      <c r="AY268" s="158"/>
      <c r="AZ268" s="400" t="e">
        <f t="shared" si="115"/>
        <v>#REF!</v>
      </c>
      <c r="BA268" s="442"/>
    </row>
    <row r="269" spans="3:53" s="172" customFormat="1" ht="20.100000000000001" customHeight="1" x14ac:dyDescent="0.25">
      <c r="C269" s="46"/>
      <c r="D269" s="46"/>
      <c r="E269" s="46"/>
      <c r="F269" s="46"/>
      <c r="G269" s="46"/>
      <c r="H269" s="46"/>
      <c r="I269" s="46"/>
      <c r="J269" s="46"/>
      <c r="K269" s="46"/>
      <c r="L269" s="46"/>
      <c r="M269" s="46"/>
      <c r="N269" s="46"/>
      <c r="O269" s="24"/>
      <c r="P269" s="813"/>
      <c r="Q269" s="294">
        <f>T263</f>
        <v>931141</v>
      </c>
      <c r="R269" s="1352"/>
      <c r="S269" s="1349"/>
      <c r="T269" s="1347"/>
      <c r="U269" s="195">
        <v>6261</v>
      </c>
      <c r="V269" s="197" t="s">
        <v>2350</v>
      </c>
      <c r="W269" s="145" t="str">
        <f>$Q269&amp;"_"&amp;$U269</f>
        <v>931141_6261</v>
      </c>
      <c r="X269" s="99" t="e">
        <f>INDEX(#REF!,MATCH(U269,#REF!,0),MATCH('5-C_Ind'!$Q269,#REF!,0))</f>
        <v>#REF!</v>
      </c>
      <c r="Y269" s="118">
        <f t="shared" si="110"/>
        <v>0</v>
      </c>
      <c r="Z269" s="104" t="e">
        <f t="shared" ref="Z269:Z273" si="116">X269-Y269</f>
        <v>#REF!</v>
      </c>
      <c r="AA269" s="417"/>
      <c r="AB269" s="118">
        <f t="shared" si="113"/>
        <v>0</v>
      </c>
      <c r="AC269" s="416"/>
      <c r="AD269" s="13"/>
      <c r="AE269" s="13"/>
      <c r="AF269" s="13"/>
      <c r="AG269" s="13"/>
      <c r="AH269" s="13"/>
      <c r="AI269" s="13"/>
      <c r="AJ269" s="13"/>
      <c r="AK269" s="13"/>
      <c r="AL269" s="13"/>
      <c r="AM269" s="13"/>
      <c r="AN269" s="13"/>
      <c r="AO269" s="13"/>
      <c r="AP269" s="13"/>
      <c r="AQ269" s="13"/>
      <c r="AR269" s="13"/>
      <c r="AS269" s="13"/>
      <c r="AT269" s="142"/>
      <c r="AU269" s="409"/>
      <c r="AV269" s="141"/>
      <c r="AW269" s="141"/>
      <c r="AY269" s="159" t="e">
        <f t="shared" ref="AY269:AY273" si="117">IF(Z269&lt;-10,"! solde négatif !","OK")</f>
        <v>#REF!</v>
      </c>
      <c r="AZ269" s="400" t="str">
        <f t="shared" si="115"/>
        <v>OK</v>
      </c>
      <c r="BA269" s="442"/>
    </row>
    <row r="270" spans="3:53" s="172" customFormat="1" ht="20.100000000000001" customHeight="1" x14ac:dyDescent="0.25">
      <c r="C270" s="46"/>
      <c r="D270" s="46"/>
      <c r="E270" s="46"/>
      <c r="F270" s="46"/>
      <c r="G270" s="46"/>
      <c r="H270" s="46"/>
      <c r="I270" s="46"/>
      <c r="J270" s="46"/>
      <c r="K270" s="46"/>
      <c r="L270" s="46"/>
      <c r="M270" s="46"/>
      <c r="N270" s="46"/>
      <c r="O270" s="24"/>
      <c r="P270" s="813"/>
      <c r="Q270" s="294">
        <f>T263</f>
        <v>931141</v>
      </c>
      <c r="R270" s="1352"/>
      <c r="S270" s="1349"/>
      <c r="T270" s="1347"/>
      <c r="U270" s="195">
        <v>6263</v>
      </c>
      <c r="V270" s="197" t="s">
        <v>1193</v>
      </c>
      <c r="W270" s="145" t="str">
        <f>$Q270&amp;"_"&amp;$U270</f>
        <v>931141_6263</v>
      </c>
      <c r="X270" s="99" t="e">
        <f>INDEX(#REF!,MATCH(U270,#REF!,0),MATCH('5-C_Ind'!$Q270,#REF!,0))</f>
        <v>#REF!</v>
      </c>
      <c r="Y270" s="118">
        <f t="shared" si="110"/>
        <v>0</v>
      </c>
      <c r="Z270" s="104" t="e">
        <f t="shared" si="116"/>
        <v>#REF!</v>
      </c>
      <c r="AA270" s="444"/>
      <c r="AB270" s="118">
        <f t="shared" si="113"/>
        <v>0</v>
      </c>
      <c r="AC270" s="423"/>
      <c r="AD270" s="13"/>
      <c r="AE270" s="13"/>
      <c r="AF270" s="13"/>
      <c r="AG270" s="13"/>
      <c r="AH270" s="13"/>
      <c r="AI270" s="13"/>
      <c r="AJ270" s="13"/>
      <c r="AK270" s="13"/>
      <c r="AL270" s="13"/>
      <c r="AM270" s="13"/>
      <c r="AN270" s="13"/>
      <c r="AO270" s="13"/>
      <c r="AP270" s="13"/>
      <c r="AQ270" s="13"/>
      <c r="AR270" s="13"/>
      <c r="AS270" s="13"/>
      <c r="AT270" s="142"/>
      <c r="AU270" s="409"/>
      <c r="AV270" s="141"/>
      <c r="AW270" s="141"/>
      <c r="AY270" s="159" t="e">
        <f t="shared" si="117"/>
        <v>#REF!</v>
      </c>
      <c r="AZ270" s="400" t="str">
        <f t="shared" si="115"/>
        <v>OK</v>
      </c>
      <c r="BA270" s="442"/>
    </row>
    <row r="271" spans="3:53" s="172" customFormat="1" ht="20.100000000000001" customHeight="1" x14ac:dyDescent="0.25">
      <c r="C271" s="46"/>
      <c r="D271" s="46"/>
      <c r="E271" s="46"/>
      <c r="F271" s="46"/>
      <c r="G271" s="46"/>
      <c r="H271" s="46"/>
      <c r="I271" s="46"/>
      <c r="J271" s="46"/>
      <c r="K271" s="46"/>
      <c r="L271" s="46"/>
      <c r="M271" s="46"/>
      <c r="N271" s="46"/>
      <c r="O271" s="24"/>
      <c r="P271" s="813"/>
      <c r="Q271" s="294">
        <f>T263</f>
        <v>931141</v>
      </c>
      <c r="R271" s="1352"/>
      <c r="S271" s="1349"/>
      <c r="T271" s="1347"/>
      <c r="U271" s="195">
        <v>6265</v>
      </c>
      <c r="V271" s="197" t="s">
        <v>1478</v>
      </c>
      <c r="W271" s="145" t="str">
        <f>$Q271&amp;"_"&amp;$U271</f>
        <v>931141_6265</v>
      </c>
      <c r="X271" s="99" t="e">
        <f>INDEX(#REF!,MATCH(U271,#REF!,0),MATCH('5-C_Ind'!$Q271,#REF!,0))</f>
        <v>#REF!</v>
      </c>
      <c r="Y271" s="118">
        <f t="shared" si="110"/>
        <v>0</v>
      </c>
      <c r="Z271" s="104" t="e">
        <f t="shared" si="116"/>
        <v>#REF!</v>
      </c>
      <c r="AA271" s="444"/>
      <c r="AB271" s="118">
        <f t="shared" si="113"/>
        <v>0</v>
      </c>
      <c r="AC271" s="423"/>
      <c r="AD271" s="13"/>
      <c r="AE271" s="13"/>
      <c r="AF271" s="13"/>
      <c r="AG271" s="13"/>
      <c r="AH271" s="13"/>
      <c r="AI271" s="13"/>
      <c r="AJ271" s="13"/>
      <c r="AK271" s="13"/>
      <c r="AL271" s="13"/>
      <c r="AM271" s="13"/>
      <c r="AN271" s="13"/>
      <c r="AO271" s="13"/>
      <c r="AP271" s="13"/>
      <c r="AQ271" s="13"/>
      <c r="AR271" s="13"/>
      <c r="AS271" s="13"/>
      <c r="AT271" s="142"/>
      <c r="AU271" s="409"/>
      <c r="AV271" s="141"/>
      <c r="AW271" s="141"/>
      <c r="AY271" s="159" t="e">
        <f t="shared" si="117"/>
        <v>#REF!</v>
      </c>
      <c r="AZ271" s="400" t="str">
        <f t="shared" si="115"/>
        <v>OK</v>
      </c>
      <c r="BA271" s="442"/>
    </row>
    <row r="272" spans="3:53" s="172" customFormat="1" ht="20.100000000000001" customHeight="1" x14ac:dyDescent="0.25">
      <c r="C272" s="46"/>
      <c r="D272" s="46"/>
      <c r="E272" s="46"/>
      <c r="F272" s="46"/>
      <c r="G272" s="46"/>
      <c r="H272" s="46"/>
      <c r="I272" s="46"/>
      <c r="J272" s="46"/>
      <c r="K272" s="46"/>
      <c r="L272" s="46"/>
      <c r="M272" s="46"/>
      <c r="N272" s="46"/>
      <c r="O272" s="24"/>
      <c r="P272" s="813"/>
      <c r="Q272" s="294">
        <f>T263</f>
        <v>931141</v>
      </c>
      <c r="R272" s="1352"/>
      <c r="S272" s="1349"/>
      <c r="T272" s="1347"/>
      <c r="U272" s="195">
        <v>6284</v>
      </c>
      <c r="V272" s="197" t="s">
        <v>687</v>
      </c>
      <c r="W272" s="145" t="str">
        <f>$Q272&amp;"_"&amp;$U272</f>
        <v>931141_6284</v>
      </c>
      <c r="X272" s="99" t="e">
        <f>INDEX(#REF!,MATCH(U272,#REF!,0),MATCH('5-C_Ind'!$Q272,#REF!,0))</f>
        <v>#REF!</v>
      </c>
      <c r="Y272" s="118">
        <f t="shared" si="110"/>
        <v>0</v>
      </c>
      <c r="Z272" s="104" t="e">
        <f t="shared" si="116"/>
        <v>#REF!</v>
      </c>
      <c r="AA272" s="444"/>
      <c r="AB272" s="118">
        <f t="shared" si="113"/>
        <v>0</v>
      </c>
      <c r="AC272" s="423"/>
      <c r="AD272" s="13"/>
      <c r="AE272" s="13"/>
      <c r="AF272" s="13"/>
      <c r="AG272" s="13"/>
      <c r="AH272" s="13"/>
      <c r="AI272" s="13"/>
      <c r="AJ272" s="13"/>
      <c r="AK272" s="13"/>
      <c r="AL272" s="13"/>
      <c r="AM272" s="13"/>
      <c r="AN272" s="13"/>
      <c r="AO272" s="13"/>
      <c r="AP272" s="13"/>
      <c r="AQ272" s="13"/>
      <c r="AR272" s="13"/>
      <c r="AS272" s="13"/>
      <c r="AT272" s="128"/>
      <c r="AU272" s="409"/>
      <c r="AV272" s="141"/>
      <c r="AW272" s="141"/>
      <c r="AY272" s="159" t="e">
        <f t="shared" si="117"/>
        <v>#REF!</v>
      </c>
      <c r="AZ272" s="400" t="str">
        <f t="shared" si="115"/>
        <v>OK</v>
      </c>
      <c r="BA272" s="442"/>
    </row>
    <row r="273" spans="3:53" s="172" customFormat="1" ht="20.100000000000001" customHeight="1" x14ac:dyDescent="0.25">
      <c r="C273" s="46"/>
      <c r="D273" s="46"/>
      <c r="E273" s="46"/>
      <c r="F273" s="46"/>
      <c r="G273" s="46"/>
      <c r="H273" s="46"/>
      <c r="I273" s="46"/>
      <c r="J273" s="46"/>
      <c r="K273" s="46"/>
      <c r="L273" s="46"/>
      <c r="M273" s="46"/>
      <c r="N273" s="46"/>
      <c r="O273" s="24"/>
      <c r="P273" s="813"/>
      <c r="Q273" s="294">
        <f>T263</f>
        <v>931141</v>
      </c>
      <c r="R273" s="1352"/>
      <c r="S273" s="1349"/>
      <c r="T273" s="1347"/>
      <c r="U273" s="195">
        <v>6288</v>
      </c>
      <c r="V273" s="197" t="s">
        <v>1309</v>
      </c>
      <c r="W273" s="145" t="str">
        <f>$Q273&amp;"_"&amp;$U273</f>
        <v>931141_6288</v>
      </c>
      <c r="X273" s="99" t="e">
        <f>INDEX(#REF!,MATCH(U273,#REF!,0),MATCH('5-C_Ind'!$Q273,#REF!,0))</f>
        <v>#REF!</v>
      </c>
      <c r="Y273" s="118">
        <f t="shared" si="110"/>
        <v>0</v>
      </c>
      <c r="Z273" s="104" t="e">
        <f t="shared" si="116"/>
        <v>#REF!</v>
      </c>
      <c r="AA273" s="444"/>
      <c r="AB273" s="118">
        <f t="shared" si="113"/>
        <v>0</v>
      </c>
      <c r="AC273" s="423"/>
      <c r="AD273" s="13"/>
      <c r="AE273" s="13"/>
      <c r="AF273" s="13"/>
      <c r="AG273" s="13"/>
      <c r="AH273" s="13"/>
      <c r="AI273" s="13"/>
      <c r="AJ273" s="13"/>
      <c r="AK273" s="13"/>
      <c r="AL273" s="13"/>
      <c r="AM273" s="13"/>
      <c r="AN273" s="13"/>
      <c r="AO273" s="13"/>
      <c r="AP273" s="13"/>
      <c r="AQ273" s="13"/>
      <c r="AR273" s="13"/>
      <c r="AS273" s="13"/>
      <c r="AT273" s="142"/>
      <c r="AU273" s="409"/>
      <c r="AV273" s="141"/>
      <c r="AW273" s="141"/>
      <c r="AY273" s="159" t="e">
        <f t="shared" si="117"/>
        <v>#REF!</v>
      </c>
      <c r="AZ273" s="400" t="str">
        <f t="shared" si="115"/>
        <v>OK</v>
      </c>
      <c r="BA273" s="442"/>
    </row>
    <row r="274" spans="3:53" s="172" customFormat="1" ht="20.100000000000001" customHeight="1" x14ac:dyDescent="0.25">
      <c r="C274" s="46">
        <v>0</v>
      </c>
      <c r="D274" s="46"/>
      <c r="E274" s="46"/>
      <c r="F274" s="46"/>
      <c r="G274" s="46"/>
      <c r="H274" s="46"/>
      <c r="I274" s="46"/>
      <c r="J274" s="46"/>
      <c r="K274" s="46"/>
      <c r="L274" s="46"/>
      <c r="M274" s="46"/>
      <c r="N274" s="46"/>
      <c r="O274" s="24"/>
      <c r="P274" s="813"/>
      <c r="Q274" s="294">
        <f>T263</f>
        <v>931141</v>
      </c>
      <c r="R274" s="1352"/>
      <c r="S274" s="1349"/>
      <c r="T274" s="1347"/>
      <c r="U274" s="195" t="s">
        <v>1044</v>
      </c>
      <c r="V274" s="197" t="s">
        <v>845</v>
      </c>
      <c r="W274" s="145" t="str">
        <f>$Q274&amp;"_"&amp;$U274</f>
        <v>931141_AUTRESDEP</v>
      </c>
      <c r="X274" s="101"/>
      <c r="Y274" s="118">
        <f t="shared" si="110"/>
        <v>0</v>
      </c>
      <c r="Z274" s="103"/>
      <c r="AA274" s="419" t="e">
        <f>+INDEX(#REF!,MATCH(CONCATENATE("NET_"&amp;'5-C_Ind'!U274),#REF!,0),(MATCH('5-C_Ind'!Q274,#REF!,0)))</f>
        <v>#REF!</v>
      </c>
      <c r="AB274" s="118">
        <f t="shared" si="113"/>
        <v>0</v>
      </c>
      <c r="AC274" s="165" t="e">
        <f>AA274-SUM(AB269:AB274)</f>
        <v>#REF!</v>
      </c>
      <c r="AD274" s="142"/>
      <c r="AE274" s="75"/>
      <c r="AF274" s="13"/>
      <c r="AG274" s="13"/>
      <c r="AH274" s="13"/>
      <c r="AI274" s="13"/>
      <c r="AJ274" s="13"/>
      <c r="AK274" s="13"/>
      <c r="AL274" s="13"/>
      <c r="AM274" s="13"/>
      <c r="AN274" s="13"/>
      <c r="AO274" s="13"/>
      <c r="AP274" s="13"/>
      <c r="AQ274" s="13"/>
      <c r="AR274" s="13"/>
      <c r="AS274" s="155"/>
      <c r="AT274" s="128"/>
      <c r="AU274" s="154"/>
      <c r="AV274" s="141"/>
      <c r="AW274" s="150"/>
      <c r="AY274" s="158"/>
      <c r="AZ274" s="400" t="e">
        <f t="shared" si="115"/>
        <v>#REF!</v>
      </c>
      <c r="BA274" s="442"/>
    </row>
    <row r="275" spans="3:53" s="172" customFormat="1" ht="20.100000000000001" customHeight="1" x14ac:dyDescent="0.25">
      <c r="C275" s="46"/>
      <c r="D275" s="46">
        <v>0</v>
      </c>
      <c r="E275" s="46">
        <v>0</v>
      </c>
      <c r="F275" s="46"/>
      <c r="G275" s="46"/>
      <c r="H275" s="46"/>
      <c r="I275" s="46"/>
      <c r="J275" s="46"/>
      <c r="K275" s="46"/>
      <c r="L275" s="46"/>
      <c r="M275" s="46"/>
      <c r="N275" s="46"/>
      <c r="O275" s="24"/>
      <c r="P275" s="813"/>
      <c r="Q275" s="294">
        <f>T263</f>
        <v>931141</v>
      </c>
      <c r="R275" s="1352"/>
      <c r="S275" s="1349"/>
      <c r="T275" s="1347"/>
      <c r="U275" s="195" t="s">
        <v>2294</v>
      </c>
      <c r="V275" s="197" t="s">
        <v>1791</v>
      </c>
      <c r="W275" s="145" t="str">
        <f>$Q275&amp;"_"&amp;$U275</f>
        <v>931141_CI</v>
      </c>
      <c r="X275" s="99" t="e">
        <f>INDEX(#REF!,1,MATCH('5-C_Ind'!$Q275,#REF!,0))-X269-X270-X271-X272-X273</f>
        <v>#REF!</v>
      </c>
      <c r="Y275" s="118">
        <f t="shared" si="110"/>
        <v>0</v>
      </c>
      <c r="Z275" s="104" t="e">
        <f t="shared" ref="Z275:Z277" si="118">X275-Y275</f>
        <v>#REF!</v>
      </c>
      <c r="AA275" s="101"/>
      <c r="AB275" s="6"/>
      <c r="AC275" s="103"/>
      <c r="AD275" s="142"/>
      <c r="AE275" s="75"/>
      <c r="AF275" s="13"/>
      <c r="AG275" s="13"/>
      <c r="AH275" s="13"/>
      <c r="AI275" s="13"/>
      <c r="AJ275" s="13"/>
      <c r="AK275" s="13"/>
      <c r="AL275" s="13"/>
      <c r="AM275" s="13"/>
      <c r="AN275" s="13"/>
      <c r="AO275" s="13"/>
      <c r="AP275" s="13"/>
      <c r="AQ275" s="13"/>
      <c r="AR275" s="13"/>
      <c r="AS275" s="155"/>
      <c r="AT275" s="128"/>
      <c r="AU275" s="154"/>
      <c r="AV275" s="141"/>
      <c r="AW275" s="150"/>
      <c r="AY275" s="159" t="e">
        <f t="shared" ref="AY275:AY277" si="119">IF(Z275&lt;-10,"! solde négatif !","OK")</f>
        <v>#REF!</v>
      </c>
      <c r="AZ275" s="400" t="str">
        <f t="shared" si="115"/>
        <v>OK</v>
      </c>
      <c r="BA275" s="442"/>
    </row>
    <row r="276" spans="3:53" s="172" customFormat="1" ht="20.100000000000001" customHeight="1" x14ac:dyDescent="0.25">
      <c r="C276" s="46">
        <v>0</v>
      </c>
      <c r="D276" s="46">
        <v>0</v>
      </c>
      <c r="E276" s="46"/>
      <c r="F276" s="46"/>
      <c r="G276" s="46"/>
      <c r="H276" s="46"/>
      <c r="I276" s="46"/>
      <c r="J276" s="46"/>
      <c r="K276" s="46"/>
      <c r="L276" s="46"/>
      <c r="M276" s="46"/>
      <c r="N276" s="46"/>
      <c r="O276" s="24"/>
      <c r="P276" s="813"/>
      <c r="Q276" s="294">
        <f>T263</f>
        <v>931141</v>
      </c>
      <c r="R276" s="1352"/>
      <c r="S276" s="1349"/>
      <c r="T276" s="1347"/>
      <c r="U276" s="195" t="s">
        <v>2294</v>
      </c>
      <c r="V276" s="197" t="s">
        <v>1791</v>
      </c>
      <c r="W276" s="145"/>
      <c r="X276" s="99" t="e">
        <f>INDEX(#REF!,1,MATCH('5-C_Ind'!$Q276,#REF!,0))-X269-X270-X271-X272-X273</f>
        <v>#REF!</v>
      </c>
      <c r="Y276" s="118">
        <f>SUM(Y263:Y268,Y274)</f>
        <v>0</v>
      </c>
      <c r="Z276" s="104" t="e">
        <f t="shared" si="118"/>
        <v>#REF!</v>
      </c>
      <c r="AA276" s="101"/>
      <c r="AB276" s="6"/>
      <c r="AC276" s="103"/>
      <c r="AD276" s="128"/>
      <c r="AE276" s="427"/>
      <c r="AF276" s="76"/>
      <c r="AG276" s="76"/>
      <c r="AH276" s="76"/>
      <c r="AI276" s="76"/>
      <c r="AJ276" s="76"/>
      <c r="AK276" s="76"/>
      <c r="AL276" s="76"/>
      <c r="AM276" s="76"/>
      <c r="AN276" s="76"/>
      <c r="AO276" s="76"/>
      <c r="AP276" s="76"/>
      <c r="AQ276" s="76"/>
      <c r="AR276" s="76"/>
      <c r="AS276" s="437"/>
      <c r="AT276" s="128"/>
      <c r="AU276" s="154"/>
      <c r="AV276" s="141"/>
      <c r="AW276" s="141"/>
      <c r="AY276" s="159" t="e">
        <f t="shared" si="119"/>
        <v>#REF!</v>
      </c>
      <c r="AZ276" s="400" t="str">
        <f t="shared" si="115"/>
        <v>OK</v>
      </c>
      <c r="BA276" s="442"/>
    </row>
    <row r="277" spans="3:53" s="172" customFormat="1" ht="20.100000000000001" customHeight="1" thickBot="1" x14ac:dyDescent="0.3">
      <c r="C277" s="46"/>
      <c r="D277" s="46"/>
      <c r="E277" s="46"/>
      <c r="F277" s="46"/>
      <c r="G277" s="46"/>
      <c r="H277" s="46"/>
      <c r="I277" s="46"/>
      <c r="J277" s="46"/>
      <c r="K277" s="46"/>
      <c r="L277" s="46"/>
      <c r="M277" s="46"/>
      <c r="N277" s="46"/>
      <c r="O277" s="24"/>
      <c r="P277" s="813"/>
      <c r="Q277" s="294">
        <f>T263</f>
        <v>931141</v>
      </c>
      <c r="R277" s="1352"/>
      <c r="S277" s="1350"/>
      <c r="T277" s="1354"/>
      <c r="U277" s="198" t="s">
        <v>1163</v>
      </c>
      <c r="V277" s="200" t="s">
        <v>2311</v>
      </c>
      <c r="W277" s="203"/>
      <c r="X277" s="111" t="e">
        <f>INDEX(#REF!,1,MATCH('5-C_Ind'!$Q277,#REF!,0))</f>
        <v>#REF!</v>
      </c>
      <c r="Y277" s="113">
        <f t="shared" ref="Y277:Y290" si="120">SUM(AD277:AX277)</f>
        <v>0</v>
      </c>
      <c r="Z277" s="116" t="e">
        <f t="shared" si="118"/>
        <v>#REF!</v>
      </c>
      <c r="AA277" s="111" t="e">
        <f>SUM(AA263:AA274)</f>
        <v>#REF!</v>
      </c>
      <c r="AB277" s="113">
        <f t="shared" ref="AB277:AB289" si="121">SUM(AD277:AX277)</f>
        <v>0</v>
      </c>
      <c r="AC277" s="116" t="e">
        <f t="shared" ref="AC277:AC283" si="122">AA277-AB277</f>
        <v>#REF!</v>
      </c>
      <c r="AD277" s="112">
        <f t="shared" ref="AD277:AW277" si="123">SUM(AD263:AD275)</f>
        <v>0</v>
      </c>
      <c r="AE277" s="112">
        <f t="shared" si="123"/>
        <v>0</v>
      </c>
      <c r="AF277" s="17">
        <f t="shared" si="123"/>
        <v>0</v>
      </c>
      <c r="AG277" s="17">
        <f t="shared" si="123"/>
        <v>0</v>
      </c>
      <c r="AH277" s="17">
        <f t="shared" si="123"/>
        <v>0</v>
      </c>
      <c r="AI277" s="17">
        <f t="shared" si="123"/>
        <v>0</v>
      </c>
      <c r="AJ277" s="17">
        <f t="shared" si="123"/>
        <v>0</v>
      </c>
      <c r="AK277" s="17">
        <f t="shared" si="123"/>
        <v>0</v>
      </c>
      <c r="AL277" s="17">
        <f t="shared" si="123"/>
        <v>0</v>
      </c>
      <c r="AM277" s="17">
        <f t="shared" si="123"/>
        <v>0</v>
      </c>
      <c r="AN277" s="17">
        <f t="shared" si="123"/>
        <v>0</v>
      </c>
      <c r="AO277" s="17">
        <f t="shared" si="123"/>
        <v>0</v>
      </c>
      <c r="AP277" s="17">
        <f t="shared" si="123"/>
        <v>0</v>
      </c>
      <c r="AQ277" s="17">
        <f t="shared" si="123"/>
        <v>0</v>
      </c>
      <c r="AR277" s="17">
        <f t="shared" si="123"/>
        <v>0</v>
      </c>
      <c r="AS277" s="207">
        <f t="shared" si="123"/>
        <v>0</v>
      </c>
      <c r="AT277" s="219">
        <f t="shared" si="123"/>
        <v>0</v>
      </c>
      <c r="AU277" s="216">
        <f t="shared" si="123"/>
        <v>0</v>
      </c>
      <c r="AV277" s="114">
        <f t="shared" si="123"/>
        <v>0</v>
      </c>
      <c r="AW277" s="114">
        <f t="shared" si="123"/>
        <v>0</v>
      </c>
      <c r="AY277" s="159" t="e">
        <f t="shared" si="119"/>
        <v>#REF!</v>
      </c>
      <c r="AZ277" s="400" t="e">
        <f t="shared" si="115"/>
        <v>#REF!</v>
      </c>
      <c r="BA277" s="442"/>
    </row>
    <row r="278" spans="3:53" s="172" customFormat="1" ht="20.100000000000001" customHeight="1" x14ac:dyDescent="0.25">
      <c r="C278" s="46">
        <v>0</v>
      </c>
      <c r="D278" s="46"/>
      <c r="E278" s="46"/>
      <c r="F278" s="46"/>
      <c r="G278" s="46"/>
      <c r="H278" s="46"/>
      <c r="I278" s="46"/>
      <c r="J278" s="46"/>
      <c r="K278" s="46"/>
      <c r="L278" s="46"/>
      <c r="M278" s="46"/>
      <c r="N278" s="46"/>
      <c r="O278" s="24"/>
      <c r="P278" s="813"/>
      <c r="Q278" s="294">
        <f>T278</f>
        <v>931142</v>
      </c>
      <c r="R278" s="1352"/>
      <c r="S278" s="1348" t="s">
        <v>2246</v>
      </c>
      <c r="T278" s="1346">
        <v>931142</v>
      </c>
      <c r="U278" s="209" t="s">
        <v>878</v>
      </c>
      <c r="V278" s="225" t="s">
        <v>351</v>
      </c>
      <c r="W278" s="226" t="str">
        <f>$Q278&amp;"_"&amp;$U278</f>
        <v>931142_PS</v>
      </c>
      <c r="X278" s="211"/>
      <c r="Y278" s="118">
        <f t="shared" si="120"/>
        <v>0</v>
      </c>
      <c r="Z278" s="199"/>
      <c r="AA278" s="212" t="e">
        <f>+INDEX(#REF!,MATCH(CONCATENATE("NET_"&amp;'5-C_Ind'!U278&amp;"_REMU"),#REF!,0),(MATCH('5-C_Ind'!Q278,#REF!,0)))+INDEX(#REF!,MATCH(CONCATENATE("NET_"&amp;'5-C_Ind'!U278&amp;"_EXT"),#REF!,0),(MATCH('5-C_Ind'!Q278,#REF!,0)))</f>
        <v>#REF!</v>
      </c>
      <c r="AB278" s="186">
        <f t="shared" si="121"/>
        <v>0</v>
      </c>
      <c r="AC278" s="210" t="e">
        <f t="shared" si="122"/>
        <v>#REF!</v>
      </c>
      <c r="AD278" s="237"/>
      <c r="AE278" s="173"/>
      <c r="AF278" s="18"/>
      <c r="AG278" s="18"/>
      <c r="AH278" s="18"/>
      <c r="AI278" s="18"/>
      <c r="AJ278" s="18"/>
      <c r="AK278" s="18"/>
      <c r="AL278" s="18"/>
      <c r="AM278" s="18"/>
      <c r="AN278" s="18"/>
      <c r="AO278" s="18"/>
      <c r="AP278" s="18"/>
      <c r="AQ278" s="18"/>
      <c r="AR278" s="18"/>
      <c r="AS278" s="208"/>
      <c r="AT278" s="202"/>
      <c r="AU278" s="201"/>
      <c r="AV278" s="205"/>
      <c r="AW278" s="204"/>
      <c r="AY278" s="158"/>
      <c r="AZ278" s="400" t="e">
        <f t="shared" si="115"/>
        <v>#REF!</v>
      </c>
      <c r="BA278" s="442"/>
    </row>
    <row r="279" spans="3:53" s="172" customFormat="1" ht="20.100000000000001" customHeight="1" x14ac:dyDescent="0.25">
      <c r="C279" s="46">
        <v>0</v>
      </c>
      <c r="D279" s="46"/>
      <c r="E279" s="46"/>
      <c r="F279" s="46"/>
      <c r="G279" s="46"/>
      <c r="H279" s="46"/>
      <c r="I279" s="46"/>
      <c r="J279" s="46"/>
      <c r="K279" s="46"/>
      <c r="L279" s="46"/>
      <c r="M279" s="46"/>
      <c r="N279" s="46"/>
      <c r="O279" s="24"/>
      <c r="P279" s="813"/>
      <c r="Q279" s="294">
        <f>T278</f>
        <v>931142</v>
      </c>
      <c r="R279" s="1352"/>
      <c r="S279" s="1349"/>
      <c r="T279" s="1347"/>
      <c r="U279" s="195" t="s">
        <v>818</v>
      </c>
      <c r="V279" s="228" t="s">
        <v>643</v>
      </c>
      <c r="W279" s="220" t="str">
        <f>$Q279&amp;"_"&amp;$U279</f>
        <v>931142_SF</v>
      </c>
      <c r="X279" s="101"/>
      <c r="Y279" s="118">
        <f t="shared" si="120"/>
        <v>0</v>
      </c>
      <c r="Z279" s="103"/>
      <c r="AA279" s="99" t="e">
        <f>+INDEX(#REF!,MATCH(CONCATENATE("NET_"&amp;'5-C_Ind'!U279&amp;"_REMU"),#REF!,0),(MATCH('5-C_Ind'!Q279,#REF!,0)))+INDEX(#REF!,MATCH(CONCATENATE("NET_"&amp;'5-C_Ind'!U279&amp;"_EXT"),#REF!,0),(MATCH('5-C_Ind'!Q279,#REF!,0)))</f>
        <v>#REF!</v>
      </c>
      <c r="AB279" s="229">
        <f t="shared" si="121"/>
        <v>0</v>
      </c>
      <c r="AC279" s="165" t="e">
        <f t="shared" si="122"/>
        <v>#REF!</v>
      </c>
      <c r="AD279" s="248"/>
      <c r="AE279" s="187"/>
      <c r="AF279" s="19"/>
      <c r="AG279" s="19"/>
      <c r="AH279" s="19"/>
      <c r="AI279" s="19"/>
      <c r="AJ279" s="19"/>
      <c r="AK279" s="19"/>
      <c r="AL279" s="19"/>
      <c r="AM279" s="19"/>
      <c r="AN279" s="19"/>
      <c r="AO279" s="19"/>
      <c r="AP279" s="19"/>
      <c r="AQ279" s="19"/>
      <c r="AR279" s="19"/>
      <c r="AS279" s="231"/>
      <c r="AT279" s="224"/>
      <c r="AU279" s="227"/>
      <c r="AV279" s="223"/>
      <c r="AW279" s="222"/>
      <c r="AY279" s="158"/>
      <c r="AZ279" s="400" t="e">
        <f t="shared" si="115"/>
        <v>#REF!</v>
      </c>
      <c r="BA279" s="442"/>
    </row>
    <row r="280" spans="3:53" s="172" customFormat="1" ht="20.100000000000001" customHeight="1" x14ac:dyDescent="0.25">
      <c r="C280" s="46">
        <v>0</v>
      </c>
      <c r="D280" s="46"/>
      <c r="E280" s="46"/>
      <c r="F280" s="46"/>
      <c r="G280" s="46"/>
      <c r="H280" s="46"/>
      <c r="I280" s="46"/>
      <c r="J280" s="46"/>
      <c r="K280" s="46"/>
      <c r="L280" s="46"/>
      <c r="M280" s="46"/>
      <c r="N280" s="46"/>
      <c r="O280" s="24"/>
      <c r="P280" s="813"/>
      <c r="Q280" s="294">
        <f>T278</f>
        <v>931142</v>
      </c>
      <c r="R280" s="1352"/>
      <c r="S280" s="1349"/>
      <c r="T280" s="1347"/>
      <c r="U280" s="195" t="s">
        <v>1813</v>
      </c>
      <c r="V280" s="221" t="s">
        <v>884</v>
      </c>
      <c r="W280" s="230" t="str">
        <f>$Q280&amp;"_"&amp;$U280</f>
        <v>931142_PA</v>
      </c>
      <c r="X280" s="101"/>
      <c r="Y280" s="118">
        <f t="shared" si="120"/>
        <v>0</v>
      </c>
      <c r="Z280" s="103"/>
      <c r="AA280" s="99" t="e">
        <f>+INDEX(#REF!,MATCH(CONCATENATE("NET_"&amp;'5-C_Ind'!U280&amp;"_REMU"),#REF!,0),(MATCH('5-C_Ind'!Q280,#REF!,0)))+INDEX(#REF!,MATCH(CONCATENATE("NET_"&amp;'5-C_Ind'!U280&amp;"_EXT"),#REF!,0),(MATCH('5-C_Ind'!Q280,#REF!,0)))</f>
        <v>#REF!</v>
      </c>
      <c r="AB280" s="118">
        <f t="shared" si="121"/>
        <v>0</v>
      </c>
      <c r="AC280" s="104" t="e">
        <f t="shared" si="122"/>
        <v>#REF!</v>
      </c>
      <c r="AD280" s="142"/>
      <c r="AE280" s="75"/>
      <c r="AF280" s="13"/>
      <c r="AG280" s="13"/>
      <c r="AH280" s="13"/>
      <c r="AI280" s="13"/>
      <c r="AJ280" s="13"/>
      <c r="AK280" s="13"/>
      <c r="AL280" s="13"/>
      <c r="AM280" s="13"/>
      <c r="AN280" s="13"/>
      <c r="AO280" s="13"/>
      <c r="AP280" s="13"/>
      <c r="AQ280" s="13"/>
      <c r="AR280" s="13"/>
      <c r="AS280" s="155"/>
      <c r="AT280" s="128"/>
      <c r="AU280" s="154"/>
      <c r="AV280" s="141"/>
      <c r="AW280" s="150"/>
      <c r="AY280" s="158"/>
      <c r="AZ280" s="400" t="e">
        <f t="shared" si="115"/>
        <v>#REF!</v>
      </c>
      <c r="BA280" s="442"/>
    </row>
    <row r="281" spans="3:53" s="172" customFormat="1" ht="20.100000000000001" customHeight="1" x14ac:dyDescent="0.25">
      <c r="C281" s="46">
        <v>0</v>
      </c>
      <c r="D281" s="46"/>
      <c r="E281" s="46"/>
      <c r="F281" s="46"/>
      <c r="G281" s="46"/>
      <c r="H281" s="46"/>
      <c r="I281" s="46"/>
      <c r="J281" s="46"/>
      <c r="K281" s="46"/>
      <c r="L281" s="46"/>
      <c r="M281" s="46"/>
      <c r="N281" s="46"/>
      <c r="O281" s="24"/>
      <c r="P281" s="813"/>
      <c r="Q281" s="294">
        <f>T278</f>
        <v>931142</v>
      </c>
      <c r="R281" s="1352"/>
      <c r="S281" s="1349"/>
      <c r="T281" s="1347"/>
      <c r="U281" s="195" t="s">
        <v>2003</v>
      </c>
      <c r="V281" s="221" t="s">
        <v>1335</v>
      </c>
      <c r="W281" s="230" t="str">
        <f>$Q281&amp;"_"&amp;$U281</f>
        <v>931142_PM</v>
      </c>
      <c r="X281" s="101"/>
      <c r="Y281" s="118">
        <f t="shared" si="120"/>
        <v>0</v>
      </c>
      <c r="Z281" s="103"/>
      <c r="AA281" s="99" t="e">
        <f>+INDEX(#REF!,MATCH(CONCATENATE("NET_"&amp;'5-C_Ind'!U281&amp;"_REMU"),#REF!,0),(MATCH('5-C_Ind'!Q281,#REF!,0)))+INDEX(#REF!,MATCH(CONCATENATE("NET_"&amp;'5-C_Ind'!U281&amp;"_EXT"),#REF!,0),(MATCH('5-C_Ind'!Q281,#REF!,0)))+INDEX(#REF!,MATCH(CONCATENATE("NET_"&amp;"PI_REMU"),#REF!,0),(MATCH('5-C_Ind'!Q281,#REF!,0)))</f>
        <v>#REF!</v>
      </c>
      <c r="AB281" s="118">
        <f t="shared" si="121"/>
        <v>0</v>
      </c>
      <c r="AC281" s="104" t="e">
        <f t="shared" si="122"/>
        <v>#REF!</v>
      </c>
      <c r="AD281" s="142"/>
      <c r="AE281" s="75"/>
      <c r="AF281" s="13"/>
      <c r="AG281" s="13"/>
      <c r="AH281" s="13"/>
      <c r="AI281" s="13"/>
      <c r="AJ281" s="13"/>
      <c r="AK281" s="13"/>
      <c r="AL281" s="13"/>
      <c r="AM281" s="13"/>
      <c r="AN281" s="13"/>
      <c r="AO281" s="13"/>
      <c r="AP281" s="13"/>
      <c r="AQ281" s="13"/>
      <c r="AR281" s="13"/>
      <c r="AS281" s="155"/>
      <c r="AT281" s="128"/>
      <c r="AU281" s="154"/>
      <c r="AV281" s="141"/>
      <c r="AW281" s="150"/>
      <c r="AY281" s="158"/>
      <c r="AZ281" s="400" t="e">
        <f t="shared" si="115"/>
        <v>#REF!</v>
      </c>
      <c r="BA281" s="442"/>
    </row>
    <row r="282" spans="3:53" s="172" customFormat="1" ht="20.100000000000001" customHeight="1" x14ac:dyDescent="0.25">
      <c r="C282" s="46">
        <v>0</v>
      </c>
      <c r="D282" s="46"/>
      <c r="E282" s="46"/>
      <c r="F282" s="46"/>
      <c r="G282" s="46"/>
      <c r="H282" s="46"/>
      <c r="I282" s="46"/>
      <c r="J282" s="46"/>
      <c r="K282" s="46"/>
      <c r="L282" s="46"/>
      <c r="M282" s="46"/>
      <c r="N282" s="46"/>
      <c r="O282" s="24"/>
      <c r="P282" s="813"/>
      <c r="Q282" s="294">
        <f>T278</f>
        <v>931142</v>
      </c>
      <c r="R282" s="1352"/>
      <c r="S282" s="1349"/>
      <c r="T282" s="1347"/>
      <c r="U282" s="195" t="s">
        <v>1351</v>
      </c>
      <c r="V282" s="197" t="s">
        <v>328</v>
      </c>
      <c r="W282" s="145" t="str">
        <f>$Q282&amp;"_"&amp;$U282</f>
        <v>931142_PDS</v>
      </c>
      <c r="X282" s="101"/>
      <c r="Y282" s="118">
        <f t="shared" si="120"/>
        <v>0</v>
      </c>
      <c r="Z282" s="103"/>
      <c r="AA282" s="99" t="e">
        <f>+INDEX(#REF!,MATCH(CONCATENATE("NET_"&amp;'5-C_Ind'!U282),#REF!,0),(MATCH('5-C_Ind'!Q282,#REF!,0)))</f>
        <v>#REF!</v>
      </c>
      <c r="AB282" s="118">
        <f t="shared" si="121"/>
        <v>0</v>
      </c>
      <c r="AC282" s="104" t="e">
        <f t="shared" si="122"/>
        <v>#REF!</v>
      </c>
      <c r="AD282" s="142"/>
      <c r="AE282" s="75"/>
      <c r="AF282" s="13"/>
      <c r="AG282" s="13"/>
      <c r="AH282" s="13"/>
      <c r="AI282" s="13"/>
      <c r="AJ282" s="13"/>
      <c r="AK282" s="13"/>
      <c r="AL282" s="13"/>
      <c r="AM282" s="13"/>
      <c r="AN282" s="13"/>
      <c r="AO282" s="13"/>
      <c r="AP282" s="13"/>
      <c r="AQ282" s="13"/>
      <c r="AR282" s="13"/>
      <c r="AS282" s="155"/>
      <c r="AT282" s="128"/>
      <c r="AU282" s="154"/>
      <c r="AV282" s="141"/>
      <c r="AW282" s="150"/>
      <c r="AY282" s="158"/>
      <c r="AZ282" s="400" t="e">
        <f t="shared" si="115"/>
        <v>#REF!</v>
      </c>
      <c r="BA282" s="442"/>
    </row>
    <row r="283" spans="3:53" s="172" customFormat="1" ht="20.100000000000001" customHeight="1" x14ac:dyDescent="0.25">
      <c r="C283" s="46">
        <v>0</v>
      </c>
      <c r="D283" s="46"/>
      <c r="E283" s="46">
        <v>0</v>
      </c>
      <c r="F283" s="46"/>
      <c r="G283" s="46"/>
      <c r="H283" s="46"/>
      <c r="I283" s="46"/>
      <c r="J283" s="46"/>
      <c r="K283" s="46"/>
      <c r="L283" s="46"/>
      <c r="M283" s="46">
        <v>0</v>
      </c>
      <c r="N283" s="46"/>
      <c r="O283" s="24"/>
      <c r="P283" s="813"/>
      <c r="Q283" s="294">
        <f>T278</f>
        <v>931142</v>
      </c>
      <c r="R283" s="1352"/>
      <c r="S283" s="1349"/>
      <c r="T283" s="1347"/>
      <c r="U283" s="195" t="s">
        <v>679</v>
      </c>
      <c r="V283" s="197" t="s">
        <v>22</v>
      </c>
      <c r="W283" s="145" t="str">
        <f>$Q283&amp;"_"&amp;$U283</f>
        <v>931142_PARTICIP</v>
      </c>
      <c r="X283" s="101"/>
      <c r="Y283" s="118">
        <f t="shared" si="120"/>
        <v>0</v>
      </c>
      <c r="Z283" s="103"/>
      <c r="AA283" s="99" t="e">
        <f>+INDEX(#REF!,MATCH(CONCATENATE("NET_"&amp;'5-C_Ind'!U283),#REF!,0),(MATCH('5-C_Ind'!Q283,#REF!,0)))</f>
        <v>#REF!</v>
      </c>
      <c r="AB283" s="118">
        <f t="shared" si="121"/>
        <v>0</v>
      </c>
      <c r="AC283" s="104" t="e">
        <f t="shared" si="122"/>
        <v>#REF!</v>
      </c>
      <c r="AD283" s="142"/>
      <c r="AE283" s="75"/>
      <c r="AF283" s="13"/>
      <c r="AG283" s="13"/>
      <c r="AH283" s="13"/>
      <c r="AI283" s="13"/>
      <c r="AJ283" s="13"/>
      <c r="AK283" s="13"/>
      <c r="AL283" s="13"/>
      <c r="AM283" s="13"/>
      <c r="AN283" s="13"/>
      <c r="AO283" s="13"/>
      <c r="AP283" s="13"/>
      <c r="AQ283" s="13"/>
      <c r="AR283" s="13"/>
      <c r="AS283" s="155"/>
      <c r="AT283" s="128"/>
      <c r="AU283" s="154"/>
      <c r="AV283" s="141"/>
      <c r="AW283" s="150"/>
      <c r="AY283" s="158"/>
      <c r="AZ283" s="400" t="e">
        <f t="shared" si="115"/>
        <v>#REF!</v>
      </c>
      <c r="BA283" s="442"/>
    </row>
    <row r="284" spans="3:53" s="172" customFormat="1" ht="20.100000000000001" customHeight="1" x14ac:dyDescent="0.25">
      <c r="C284" s="46"/>
      <c r="D284" s="46"/>
      <c r="E284" s="46"/>
      <c r="F284" s="46"/>
      <c r="G284" s="46"/>
      <c r="H284" s="46"/>
      <c r="I284" s="46"/>
      <c r="J284" s="46"/>
      <c r="K284" s="46"/>
      <c r="L284" s="46"/>
      <c r="M284" s="46"/>
      <c r="N284" s="46"/>
      <c r="O284" s="24"/>
      <c r="P284" s="813"/>
      <c r="Q284" s="294">
        <f>T278</f>
        <v>931142</v>
      </c>
      <c r="R284" s="1352"/>
      <c r="S284" s="1349"/>
      <c r="T284" s="1347"/>
      <c r="U284" s="195">
        <v>6261</v>
      </c>
      <c r="V284" s="197" t="s">
        <v>2350</v>
      </c>
      <c r="W284" s="145" t="str">
        <f>$Q284&amp;"_"&amp;$U284</f>
        <v>931142_6261</v>
      </c>
      <c r="X284" s="99" t="e">
        <f>INDEX(#REF!,MATCH(U284,#REF!,0),MATCH('5-C_Ind'!$Q284,#REF!,0))</f>
        <v>#REF!</v>
      </c>
      <c r="Y284" s="118">
        <f t="shared" si="120"/>
        <v>0</v>
      </c>
      <c r="Z284" s="104" t="e">
        <f t="shared" ref="Z284:Z288" si="124">X284-Y284</f>
        <v>#REF!</v>
      </c>
      <c r="AA284" s="417"/>
      <c r="AB284" s="118">
        <f t="shared" si="121"/>
        <v>0</v>
      </c>
      <c r="AC284" s="416"/>
      <c r="AD284" s="13"/>
      <c r="AE284" s="13"/>
      <c r="AF284" s="13"/>
      <c r="AG284" s="13"/>
      <c r="AH284" s="13"/>
      <c r="AI284" s="13"/>
      <c r="AJ284" s="13"/>
      <c r="AK284" s="13"/>
      <c r="AL284" s="13"/>
      <c r="AM284" s="13"/>
      <c r="AN284" s="13"/>
      <c r="AO284" s="13"/>
      <c r="AP284" s="13"/>
      <c r="AQ284" s="13"/>
      <c r="AR284" s="13"/>
      <c r="AS284" s="13"/>
      <c r="AT284" s="142"/>
      <c r="AU284" s="409"/>
      <c r="AV284" s="141"/>
      <c r="AW284" s="141"/>
      <c r="AY284" s="159" t="e">
        <f t="shared" ref="AY284:AY289" si="125">IF(Z284&lt;-10,"! solde négatif !","OK")</f>
        <v>#REF!</v>
      </c>
      <c r="AZ284" s="400" t="str">
        <f t="shared" si="115"/>
        <v>OK</v>
      </c>
      <c r="BA284" s="442"/>
    </row>
    <row r="285" spans="3:53" s="172" customFormat="1" ht="20.100000000000001" customHeight="1" x14ac:dyDescent="0.25">
      <c r="C285" s="46"/>
      <c r="D285" s="46"/>
      <c r="E285" s="46"/>
      <c r="F285" s="46"/>
      <c r="G285" s="46"/>
      <c r="H285" s="46"/>
      <c r="I285" s="46"/>
      <c r="J285" s="46"/>
      <c r="K285" s="46"/>
      <c r="L285" s="46"/>
      <c r="M285" s="46"/>
      <c r="N285" s="46"/>
      <c r="O285" s="24"/>
      <c r="P285" s="813"/>
      <c r="Q285" s="294">
        <f>T278</f>
        <v>931142</v>
      </c>
      <c r="R285" s="1352"/>
      <c r="S285" s="1349"/>
      <c r="T285" s="1347"/>
      <c r="U285" s="195">
        <v>6263</v>
      </c>
      <c r="V285" s="197" t="s">
        <v>1193</v>
      </c>
      <c r="W285" s="145" t="str">
        <f>$Q285&amp;"_"&amp;$U285</f>
        <v>931142_6263</v>
      </c>
      <c r="X285" s="99" t="e">
        <f>INDEX(#REF!,MATCH(U285,#REF!,0),MATCH('5-C_Ind'!$Q285,#REF!,0))</f>
        <v>#REF!</v>
      </c>
      <c r="Y285" s="118">
        <f t="shared" si="120"/>
        <v>0</v>
      </c>
      <c r="Z285" s="104" t="e">
        <f t="shared" si="124"/>
        <v>#REF!</v>
      </c>
      <c r="AA285" s="444"/>
      <c r="AB285" s="118">
        <f t="shared" si="121"/>
        <v>0</v>
      </c>
      <c r="AC285" s="423"/>
      <c r="AD285" s="13"/>
      <c r="AE285" s="13"/>
      <c r="AF285" s="13"/>
      <c r="AG285" s="13"/>
      <c r="AH285" s="13"/>
      <c r="AI285" s="13"/>
      <c r="AJ285" s="13"/>
      <c r="AK285" s="13"/>
      <c r="AL285" s="13"/>
      <c r="AM285" s="13"/>
      <c r="AN285" s="13"/>
      <c r="AO285" s="13"/>
      <c r="AP285" s="13"/>
      <c r="AQ285" s="13"/>
      <c r="AR285" s="13"/>
      <c r="AS285" s="13"/>
      <c r="AT285" s="142"/>
      <c r="AU285" s="409"/>
      <c r="AV285" s="141"/>
      <c r="AW285" s="141"/>
      <c r="AY285" s="159" t="e">
        <f t="shared" si="125"/>
        <v>#REF!</v>
      </c>
      <c r="AZ285" s="400" t="str">
        <f t="shared" si="115"/>
        <v>OK</v>
      </c>
      <c r="BA285" s="442"/>
    </row>
    <row r="286" spans="3:53" s="172" customFormat="1" ht="20.100000000000001" customHeight="1" x14ac:dyDescent="0.25">
      <c r="C286" s="46"/>
      <c r="D286" s="46"/>
      <c r="E286" s="46"/>
      <c r="F286" s="46"/>
      <c r="G286" s="46"/>
      <c r="H286" s="46"/>
      <c r="I286" s="46"/>
      <c r="J286" s="46"/>
      <c r="K286" s="46"/>
      <c r="L286" s="46"/>
      <c r="M286" s="46"/>
      <c r="N286" s="46"/>
      <c r="O286" s="24"/>
      <c r="P286" s="813"/>
      <c r="Q286" s="294">
        <f>T278</f>
        <v>931142</v>
      </c>
      <c r="R286" s="1352"/>
      <c r="S286" s="1349"/>
      <c r="T286" s="1347"/>
      <c r="U286" s="195">
        <v>6265</v>
      </c>
      <c r="V286" s="197" t="s">
        <v>1478</v>
      </c>
      <c r="W286" s="145" t="str">
        <f>$Q286&amp;"_"&amp;$U286</f>
        <v>931142_6265</v>
      </c>
      <c r="X286" s="99" t="e">
        <f>INDEX(#REF!,MATCH(U286,#REF!,0),MATCH('5-C_Ind'!$Q286,#REF!,0))</f>
        <v>#REF!</v>
      </c>
      <c r="Y286" s="118">
        <f t="shared" si="120"/>
        <v>0</v>
      </c>
      <c r="Z286" s="104" t="e">
        <f t="shared" si="124"/>
        <v>#REF!</v>
      </c>
      <c r="AA286" s="444"/>
      <c r="AB286" s="118">
        <f t="shared" si="121"/>
        <v>0</v>
      </c>
      <c r="AC286" s="423"/>
      <c r="AD286" s="13"/>
      <c r="AE286" s="13"/>
      <c r="AF286" s="13"/>
      <c r="AG286" s="13"/>
      <c r="AH286" s="13"/>
      <c r="AI286" s="13"/>
      <c r="AJ286" s="13"/>
      <c r="AK286" s="13"/>
      <c r="AL286" s="13"/>
      <c r="AM286" s="13"/>
      <c r="AN286" s="13"/>
      <c r="AO286" s="13"/>
      <c r="AP286" s="13"/>
      <c r="AQ286" s="13"/>
      <c r="AR286" s="13"/>
      <c r="AS286" s="13"/>
      <c r="AT286" s="142"/>
      <c r="AU286" s="409"/>
      <c r="AV286" s="141"/>
      <c r="AW286" s="141"/>
      <c r="AY286" s="159" t="e">
        <f t="shared" si="125"/>
        <v>#REF!</v>
      </c>
      <c r="AZ286" s="400" t="str">
        <f t="shared" si="115"/>
        <v>OK</v>
      </c>
      <c r="BA286" s="442"/>
    </row>
    <row r="287" spans="3:53" s="172" customFormat="1" ht="20.100000000000001" customHeight="1" x14ac:dyDescent="0.25">
      <c r="C287" s="46"/>
      <c r="D287" s="46"/>
      <c r="E287" s="46"/>
      <c r="F287" s="46"/>
      <c r="G287" s="46"/>
      <c r="H287" s="46"/>
      <c r="I287" s="46"/>
      <c r="J287" s="46"/>
      <c r="K287" s="46"/>
      <c r="L287" s="46"/>
      <c r="M287" s="46"/>
      <c r="N287" s="46"/>
      <c r="O287" s="24"/>
      <c r="P287" s="813"/>
      <c r="Q287" s="294">
        <f>T278</f>
        <v>931142</v>
      </c>
      <c r="R287" s="1352"/>
      <c r="S287" s="1349"/>
      <c r="T287" s="1347"/>
      <c r="U287" s="195">
        <v>6284</v>
      </c>
      <c r="V287" s="197" t="s">
        <v>687</v>
      </c>
      <c r="W287" s="145" t="str">
        <f>$Q287&amp;"_"&amp;$U287</f>
        <v>931142_6284</v>
      </c>
      <c r="X287" s="99" t="e">
        <f>INDEX(#REF!,MATCH(U287,#REF!,0),MATCH('5-C_Ind'!$Q287,#REF!,0))</f>
        <v>#REF!</v>
      </c>
      <c r="Y287" s="118">
        <f t="shared" si="120"/>
        <v>0</v>
      </c>
      <c r="Z287" s="104" t="e">
        <f t="shared" si="124"/>
        <v>#REF!</v>
      </c>
      <c r="AA287" s="444"/>
      <c r="AB287" s="118">
        <f t="shared" si="121"/>
        <v>0</v>
      </c>
      <c r="AC287" s="423"/>
      <c r="AD287" s="13"/>
      <c r="AE287" s="13"/>
      <c r="AF287" s="13"/>
      <c r="AG287" s="13"/>
      <c r="AH287" s="13"/>
      <c r="AI287" s="13"/>
      <c r="AJ287" s="13"/>
      <c r="AK287" s="13"/>
      <c r="AL287" s="13"/>
      <c r="AM287" s="13"/>
      <c r="AN287" s="13"/>
      <c r="AO287" s="13"/>
      <c r="AP287" s="13"/>
      <c r="AQ287" s="13"/>
      <c r="AR287" s="13"/>
      <c r="AS287" s="13"/>
      <c r="AT287" s="128"/>
      <c r="AU287" s="409"/>
      <c r="AV287" s="141"/>
      <c r="AW287" s="141"/>
      <c r="AY287" s="159" t="e">
        <f t="shared" si="125"/>
        <v>#REF!</v>
      </c>
      <c r="AZ287" s="400" t="str">
        <f t="shared" si="115"/>
        <v>OK</v>
      </c>
      <c r="BA287" s="442"/>
    </row>
    <row r="288" spans="3:53" s="172" customFormat="1" ht="20.100000000000001" customHeight="1" x14ac:dyDescent="0.25">
      <c r="C288" s="46"/>
      <c r="D288" s="46"/>
      <c r="E288" s="46"/>
      <c r="F288" s="46"/>
      <c r="G288" s="46"/>
      <c r="H288" s="46"/>
      <c r="I288" s="46"/>
      <c r="J288" s="46"/>
      <c r="K288" s="46"/>
      <c r="L288" s="46"/>
      <c r="M288" s="46"/>
      <c r="N288" s="46"/>
      <c r="O288" s="24"/>
      <c r="P288" s="813"/>
      <c r="Q288" s="294">
        <f>T278</f>
        <v>931142</v>
      </c>
      <c r="R288" s="1352"/>
      <c r="S288" s="1349"/>
      <c r="T288" s="1347"/>
      <c r="U288" s="195">
        <v>6288</v>
      </c>
      <c r="V288" s="197" t="s">
        <v>1309</v>
      </c>
      <c r="W288" s="145" t="str">
        <f>$Q288&amp;"_"&amp;$U288</f>
        <v>931142_6288</v>
      </c>
      <c r="X288" s="99" t="e">
        <f>INDEX(#REF!,MATCH(U288,#REF!,0),MATCH('5-C_Ind'!$Q288,#REF!,0))</f>
        <v>#REF!</v>
      </c>
      <c r="Y288" s="118">
        <f t="shared" si="120"/>
        <v>0</v>
      </c>
      <c r="Z288" s="104" t="e">
        <f t="shared" si="124"/>
        <v>#REF!</v>
      </c>
      <c r="AA288" s="444"/>
      <c r="AB288" s="118">
        <f t="shared" si="121"/>
        <v>0</v>
      </c>
      <c r="AC288" s="423"/>
      <c r="AD288" s="13"/>
      <c r="AE288" s="13"/>
      <c r="AF288" s="13"/>
      <c r="AG288" s="13"/>
      <c r="AH288" s="13"/>
      <c r="AI288" s="13"/>
      <c r="AJ288" s="13"/>
      <c r="AK288" s="13"/>
      <c r="AL288" s="13"/>
      <c r="AM288" s="13"/>
      <c r="AN288" s="13"/>
      <c r="AO288" s="13"/>
      <c r="AP288" s="13"/>
      <c r="AQ288" s="13"/>
      <c r="AR288" s="13"/>
      <c r="AS288" s="13"/>
      <c r="AT288" s="142"/>
      <c r="AU288" s="409"/>
      <c r="AV288" s="141"/>
      <c r="AW288" s="141"/>
      <c r="AY288" s="159" t="e">
        <f t="shared" si="125"/>
        <v>#REF!</v>
      </c>
      <c r="AZ288" s="400" t="str">
        <f t="shared" si="115"/>
        <v>OK</v>
      </c>
      <c r="BA288" s="442"/>
    </row>
    <row r="289" spans="3:53" s="172" customFormat="1" ht="20.100000000000001" customHeight="1" x14ac:dyDescent="0.25">
      <c r="C289" s="46">
        <v>0</v>
      </c>
      <c r="D289" s="46"/>
      <c r="E289" s="46"/>
      <c r="F289" s="46"/>
      <c r="G289" s="46"/>
      <c r="H289" s="46"/>
      <c r="I289" s="46"/>
      <c r="J289" s="46"/>
      <c r="K289" s="46"/>
      <c r="L289" s="46"/>
      <c r="M289" s="46"/>
      <c r="N289" s="46"/>
      <c r="O289" s="24"/>
      <c r="P289" s="813"/>
      <c r="Q289" s="294">
        <f>T278</f>
        <v>931142</v>
      </c>
      <c r="R289" s="1352"/>
      <c r="S289" s="1349"/>
      <c r="T289" s="1347"/>
      <c r="U289" s="195" t="s">
        <v>1044</v>
      </c>
      <c r="V289" s="197" t="s">
        <v>845</v>
      </c>
      <c r="W289" s="145" t="str">
        <f>$Q289&amp;"_"&amp;$U289</f>
        <v>931142_AUTRESDEP</v>
      </c>
      <c r="X289" s="101"/>
      <c r="Y289" s="118">
        <f t="shared" si="120"/>
        <v>0</v>
      </c>
      <c r="Z289" s="103"/>
      <c r="AA289" s="419" t="e">
        <f>+INDEX(#REF!,MATCH(CONCATENATE("NET_"&amp;'5-C_Ind'!U289),#REF!,0),(MATCH('5-C_Ind'!Q289,#REF!,0)))</f>
        <v>#REF!</v>
      </c>
      <c r="AB289" s="118">
        <f t="shared" si="121"/>
        <v>0</v>
      </c>
      <c r="AC289" s="165" t="e">
        <f>AA289-SUM(AB284:AB289)</f>
        <v>#REF!</v>
      </c>
      <c r="AD289" s="142"/>
      <c r="AE289" s="75"/>
      <c r="AF289" s="13"/>
      <c r="AG289" s="13"/>
      <c r="AH289" s="13"/>
      <c r="AI289" s="13"/>
      <c r="AJ289" s="13"/>
      <c r="AK289" s="13"/>
      <c r="AL289" s="13"/>
      <c r="AM289" s="13"/>
      <c r="AN289" s="13"/>
      <c r="AO289" s="13"/>
      <c r="AP289" s="13"/>
      <c r="AQ289" s="13"/>
      <c r="AR289" s="13"/>
      <c r="AS289" s="155"/>
      <c r="AT289" s="128"/>
      <c r="AU289" s="154"/>
      <c r="AV289" s="141"/>
      <c r="AW289" s="150"/>
      <c r="AY289" s="159" t="str">
        <f t="shared" si="125"/>
        <v>OK</v>
      </c>
      <c r="AZ289" s="400" t="e">
        <f t="shared" si="115"/>
        <v>#REF!</v>
      </c>
      <c r="BA289" s="442"/>
    </row>
    <row r="290" spans="3:53" s="172" customFormat="1" ht="20.100000000000001" customHeight="1" x14ac:dyDescent="0.25">
      <c r="C290" s="46"/>
      <c r="D290" s="46">
        <v>0</v>
      </c>
      <c r="E290" s="46">
        <v>0</v>
      </c>
      <c r="F290" s="46"/>
      <c r="G290" s="46"/>
      <c r="H290" s="46"/>
      <c r="I290" s="46"/>
      <c r="J290" s="46"/>
      <c r="K290" s="46"/>
      <c r="L290" s="46"/>
      <c r="M290" s="46"/>
      <c r="N290" s="46"/>
      <c r="O290" s="24"/>
      <c r="P290" s="813"/>
      <c r="Q290" s="294">
        <f>T278</f>
        <v>931142</v>
      </c>
      <c r="R290" s="1352"/>
      <c r="S290" s="1349"/>
      <c r="T290" s="1347"/>
      <c r="U290" s="195" t="s">
        <v>2294</v>
      </c>
      <c r="V290" s="197" t="s">
        <v>1791</v>
      </c>
      <c r="W290" s="145" t="str">
        <f>$Q290&amp;"_"&amp;$U290</f>
        <v>931142_CI</v>
      </c>
      <c r="X290" s="99" t="e">
        <f>INDEX(#REF!,1,MATCH('5-C_Ind'!$Q290,#REF!,0))-X284-X285-X286-X287-X288</f>
        <v>#REF!</v>
      </c>
      <c r="Y290" s="118">
        <f t="shared" si="120"/>
        <v>0</v>
      </c>
      <c r="Z290" s="104" t="e">
        <f t="shared" ref="Z290:Z292" si="126">X290-Y290</f>
        <v>#REF!</v>
      </c>
      <c r="AA290" s="101"/>
      <c r="AB290" s="6"/>
      <c r="AC290" s="103"/>
      <c r="AD290" s="142"/>
      <c r="AE290" s="75"/>
      <c r="AF290" s="13"/>
      <c r="AG290" s="13"/>
      <c r="AH290" s="13"/>
      <c r="AI290" s="13"/>
      <c r="AJ290" s="13"/>
      <c r="AK290" s="13"/>
      <c r="AL290" s="13"/>
      <c r="AM290" s="13"/>
      <c r="AN290" s="13"/>
      <c r="AO290" s="13"/>
      <c r="AP290" s="13"/>
      <c r="AQ290" s="13"/>
      <c r="AR290" s="13"/>
      <c r="AS290" s="155"/>
      <c r="AT290" s="128"/>
      <c r="AU290" s="154"/>
      <c r="AV290" s="141"/>
      <c r="AW290" s="150"/>
      <c r="AY290" s="158"/>
      <c r="AZ290" s="400" t="str">
        <f t="shared" si="115"/>
        <v>OK</v>
      </c>
      <c r="BA290" s="442"/>
    </row>
    <row r="291" spans="3:53" s="172" customFormat="1" ht="20.100000000000001" customHeight="1" x14ac:dyDescent="0.25">
      <c r="C291" s="46">
        <v>0</v>
      </c>
      <c r="D291" s="46">
        <v>0</v>
      </c>
      <c r="E291" s="46"/>
      <c r="F291" s="46"/>
      <c r="G291" s="46"/>
      <c r="H291" s="46"/>
      <c r="I291" s="46"/>
      <c r="J291" s="46"/>
      <c r="K291" s="46"/>
      <c r="L291" s="46"/>
      <c r="M291" s="46"/>
      <c r="N291" s="46"/>
      <c r="O291" s="24"/>
      <c r="P291" s="813"/>
      <c r="Q291" s="294">
        <f>T278</f>
        <v>931142</v>
      </c>
      <c r="R291" s="1352"/>
      <c r="S291" s="1349"/>
      <c r="T291" s="1347"/>
      <c r="U291" s="195" t="s">
        <v>2294</v>
      </c>
      <c r="V291" s="197" t="s">
        <v>1791</v>
      </c>
      <c r="W291" s="145"/>
      <c r="X291" s="99" t="e">
        <f>INDEX(#REF!,1,MATCH('5-C_Ind'!$Q291,#REF!,0))-X284-X285-X286-X287-X288</f>
        <v>#REF!</v>
      </c>
      <c r="Y291" s="118">
        <f>SUM(Y278:Y283,Y289)</f>
        <v>0</v>
      </c>
      <c r="Z291" s="104" t="e">
        <f t="shared" si="126"/>
        <v>#REF!</v>
      </c>
      <c r="AA291" s="101"/>
      <c r="AB291" s="6"/>
      <c r="AC291" s="103"/>
      <c r="AD291" s="128"/>
      <c r="AE291" s="427"/>
      <c r="AF291" s="76"/>
      <c r="AG291" s="76"/>
      <c r="AH291" s="76"/>
      <c r="AI291" s="76"/>
      <c r="AJ291" s="76"/>
      <c r="AK291" s="76"/>
      <c r="AL291" s="76"/>
      <c r="AM291" s="76"/>
      <c r="AN291" s="76"/>
      <c r="AO291" s="76"/>
      <c r="AP291" s="76"/>
      <c r="AQ291" s="76"/>
      <c r="AR291" s="76"/>
      <c r="AS291" s="437"/>
      <c r="AT291" s="128"/>
      <c r="AU291" s="154"/>
      <c r="AV291" s="141"/>
      <c r="AW291" s="141"/>
      <c r="AY291" s="159" t="e">
        <f t="shared" ref="AY291:AY292" si="127">IF(Z291&lt;-10,"! solde négatif !","OK")</f>
        <v>#REF!</v>
      </c>
      <c r="AZ291" s="400" t="str">
        <f t="shared" si="115"/>
        <v>OK</v>
      </c>
      <c r="BA291" s="442"/>
    </row>
    <row r="292" spans="3:53" s="172" customFormat="1" ht="20.100000000000001" customHeight="1" thickBot="1" x14ac:dyDescent="0.3">
      <c r="C292" s="46"/>
      <c r="D292" s="46"/>
      <c r="E292" s="46"/>
      <c r="F292" s="46"/>
      <c r="G292" s="46"/>
      <c r="H292" s="46"/>
      <c r="I292" s="46"/>
      <c r="J292" s="46"/>
      <c r="K292" s="46"/>
      <c r="L292" s="46"/>
      <c r="M292" s="46"/>
      <c r="N292" s="46"/>
      <c r="O292" s="24"/>
      <c r="P292" s="813"/>
      <c r="Q292" s="294">
        <f>T278</f>
        <v>931142</v>
      </c>
      <c r="R292" s="1352"/>
      <c r="S292" s="1350"/>
      <c r="T292" s="1354"/>
      <c r="U292" s="198" t="s">
        <v>1163</v>
      </c>
      <c r="V292" s="200" t="s">
        <v>2311</v>
      </c>
      <c r="W292" s="203"/>
      <c r="X292" s="111" t="e">
        <f>INDEX(#REF!,1,MATCH('5-C_Ind'!$Q292,#REF!,0))</f>
        <v>#REF!</v>
      </c>
      <c r="Y292" s="113">
        <f t="shared" ref="Y292:Y353" si="128">SUM(AD292:AX292)</f>
        <v>0</v>
      </c>
      <c r="Z292" s="116" t="e">
        <f t="shared" si="126"/>
        <v>#REF!</v>
      </c>
      <c r="AA292" s="111" t="e">
        <f>SUM(AA278:AA289)</f>
        <v>#REF!</v>
      </c>
      <c r="AB292" s="113">
        <f t="shared" ref="AB292:AB299" si="129">SUM(AD292:AX292)</f>
        <v>0</v>
      </c>
      <c r="AC292" s="116" t="e">
        <f t="shared" ref="AC292:AC299" si="130">AA292-AB292</f>
        <v>#REF!</v>
      </c>
      <c r="AD292" s="112">
        <f t="shared" ref="AD292:AW292" si="131">SUM(AD278:AD290)</f>
        <v>0</v>
      </c>
      <c r="AE292" s="112">
        <f t="shared" si="131"/>
        <v>0</v>
      </c>
      <c r="AF292" s="17">
        <f t="shared" si="131"/>
        <v>0</v>
      </c>
      <c r="AG292" s="17">
        <f t="shared" si="131"/>
        <v>0</v>
      </c>
      <c r="AH292" s="17">
        <f t="shared" si="131"/>
        <v>0</v>
      </c>
      <c r="AI292" s="17">
        <f t="shared" si="131"/>
        <v>0</v>
      </c>
      <c r="AJ292" s="17">
        <f t="shared" si="131"/>
        <v>0</v>
      </c>
      <c r="AK292" s="17">
        <f t="shared" si="131"/>
        <v>0</v>
      </c>
      <c r="AL292" s="17">
        <f t="shared" si="131"/>
        <v>0</v>
      </c>
      <c r="AM292" s="17">
        <f t="shared" si="131"/>
        <v>0</v>
      </c>
      <c r="AN292" s="17">
        <f t="shared" si="131"/>
        <v>0</v>
      </c>
      <c r="AO292" s="17">
        <f t="shared" si="131"/>
        <v>0</v>
      </c>
      <c r="AP292" s="17">
        <f t="shared" si="131"/>
        <v>0</v>
      </c>
      <c r="AQ292" s="17">
        <f t="shared" si="131"/>
        <v>0</v>
      </c>
      <c r="AR292" s="17">
        <f t="shared" si="131"/>
        <v>0</v>
      </c>
      <c r="AS292" s="207">
        <f t="shared" si="131"/>
        <v>0</v>
      </c>
      <c r="AT292" s="219">
        <f t="shared" si="131"/>
        <v>0</v>
      </c>
      <c r="AU292" s="216">
        <f t="shared" si="131"/>
        <v>0</v>
      </c>
      <c r="AV292" s="114">
        <f t="shared" si="131"/>
        <v>0</v>
      </c>
      <c r="AW292" s="114">
        <f t="shared" si="131"/>
        <v>0</v>
      </c>
      <c r="AY292" s="159" t="e">
        <f t="shared" si="127"/>
        <v>#REF!</v>
      </c>
      <c r="AZ292" s="400" t="e">
        <f t="shared" si="115"/>
        <v>#REF!</v>
      </c>
      <c r="BA292" s="442"/>
    </row>
    <row r="293" spans="3:53" s="172" customFormat="1" ht="20.100000000000001" customHeight="1" x14ac:dyDescent="0.25">
      <c r="C293" s="46">
        <v>0</v>
      </c>
      <c r="D293" s="46"/>
      <c r="E293" s="46"/>
      <c r="F293" s="46"/>
      <c r="G293" s="46"/>
      <c r="H293" s="46"/>
      <c r="I293" s="46"/>
      <c r="J293" s="46"/>
      <c r="K293" s="46"/>
      <c r="L293" s="46"/>
      <c r="M293" s="46"/>
      <c r="N293" s="46"/>
      <c r="O293" s="24"/>
      <c r="P293" s="813"/>
      <c r="Q293" s="294">
        <f>T293</f>
        <v>93115</v>
      </c>
      <c r="R293" s="1352"/>
      <c r="S293" s="1348" t="s">
        <v>1985</v>
      </c>
      <c r="T293" s="1346">
        <v>93115</v>
      </c>
      <c r="U293" s="209" t="s">
        <v>878</v>
      </c>
      <c r="V293" s="225" t="s">
        <v>351</v>
      </c>
      <c r="W293" s="226" t="str">
        <f>$Q293&amp;"_"&amp;$U293</f>
        <v>93115_PS</v>
      </c>
      <c r="X293" s="211"/>
      <c r="Y293" s="118">
        <f t="shared" si="128"/>
        <v>0</v>
      </c>
      <c r="Z293" s="199"/>
      <c r="AA293" s="212" t="e">
        <f>+INDEX(#REF!,MATCH(CONCATENATE("NET_"&amp;'5-C_Ind'!U293&amp;"_REMU"),#REF!,0),(MATCH('5-C_Ind'!Q293,#REF!,0)))+INDEX(#REF!,MATCH(CONCATENATE("NET_"&amp;'5-C_Ind'!U293&amp;"_EXT"),#REF!,0),(MATCH('5-C_Ind'!Q293,#REF!,0)))</f>
        <v>#REF!</v>
      </c>
      <c r="AB293" s="186">
        <f t="shared" si="129"/>
        <v>0</v>
      </c>
      <c r="AC293" s="210" t="e">
        <f t="shared" si="130"/>
        <v>#REF!</v>
      </c>
      <c r="AD293" s="237"/>
      <c r="AE293" s="173"/>
      <c r="AF293" s="18"/>
      <c r="AG293" s="18"/>
      <c r="AH293" s="18"/>
      <c r="AI293" s="18"/>
      <c r="AJ293" s="18"/>
      <c r="AK293" s="18"/>
      <c r="AL293" s="18"/>
      <c r="AM293" s="18"/>
      <c r="AN293" s="18"/>
      <c r="AO293" s="18"/>
      <c r="AP293" s="18"/>
      <c r="AQ293" s="18"/>
      <c r="AR293" s="18"/>
      <c r="AS293" s="208"/>
      <c r="AT293" s="202"/>
      <c r="AU293" s="201"/>
      <c r="AV293" s="205"/>
      <c r="AW293" s="204"/>
      <c r="AY293" s="158"/>
      <c r="AZ293" s="400" t="e">
        <f t="shared" si="115"/>
        <v>#REF!</v>
      </c>
      <c r="BA293" s="442"/>
    </row>
    <row r="294" spans="3:53" s="172" customFormat="1" ht="20.100000000000001" customHeight="1" x14ac:dyDescent="0.25">
      <c r="C294" s="46">
        <v>0</v>
      </c>
      <c r="D294" s="46"/>
      <c r="E294" s="46"/>
      <c r="F294" s="46"/>
      <c r="G294" s="46"/>
      <c r="H294" s="46"/>
      <c r="I294" s="46"/>
      <c r="J294" s="46"/>
      <c r="K294" s="46"/>
      <c r="L294" s="46"/>
      <c r="M294" s="46"/>
      <c r="N294" s="46"/>
      <c r="O294" s="24"/>
      <c r="P294" s="813"/>
      <c r="Q294" s="294">
        <f>T293</f>
        <v>93115</v>
      </c>
      <c r="R294" s="1352"/>
      <c r="S294" s="1349"/>
      <c r="T294" s="1347"/>
      <c r="U294" s="195" t="s">
        <v>818</v>
      </c>
      <c r="V294" s="228" t="s">
        <v>643</v>
      </c>
      <c r="W294" s="220" t="str">
        <f>$Q294&amp;"_"&amp;$U294</f>
        <v>93115_SF</v>
      </c>
      <c r="X294" s="101"/>
      <c r="Y294" s="118">
        <f t="shared" si="128"/>
        <v>0</v>
      </c>
      <c r="Z294" s="103"/>
      <c r="AA294" s="99" t="e">
        <f>+INDEX(#REF!,MATCH(CONCATENATE("NET_"&amp;'5-C_Ind'!U294&amp;"_REMU"),#REF!,0),(MATCH('5-C_Ind'!Q294,#REF!,0)))+INDEX(#REF!,MATCH(CONCATENATE("NET_"&amp;'5-C_Ind'!U294&amp;"_EXT"),#REF!,0),(MATCH('5-C_Ind'!Q294,#REF!,0)))</f>
        <v>#REF!</v>
      </c>
      <c r="AB294" s="229">
        <f t="shared" si="129"/>
        <v>0</v>
      </c>
      <c r="AC294" s="165" t="e">
        <f t="shared" si="130"/>
        <v>#REF!</v>
      </c>
      <c r="AD294" s="248"/>
      <c r="AE294" s="187"/>
      <c r="AF294" s="19"/>
      <c r="AG294" s="19"/>
      <c r="AH294" s="19"/>
      <c r="AI294" s="19"/>
      <c r="AJ294" s="19"/>
      <c r="AK294" s="19"/>
      <c r="AL294" s="19"/>
      <c r="AM294" s="19"/>
      <c r="AN294" s="19"/>
      <c r="AO294" s="19"/>
      <c r="AP294" s="19"/>
      <c r="AQ294" s="19"/>
      <c r="AR294" s="19"/>
      <c r="AS294" s="231"/>
      <c r="AT294" s="224"/>
      <c r="AU294" s="227"/>
      <c r="AV294" s="223"/>
      <c r="AW294" s="222"/>
      <c r="AY294" s="158"/>
      <c r="AZ294" s="400" t="e">
        <f t="shared" si="115"/>
        <v>#REF!</v>
      </c>
      <c r="BA294" s="442"/>
    </row>
    <row r="295" spans="3:53" s="172" customFormat="1" ht="20.100000000000001" customHeight="1" x14ac:dyDescent="0.25">
      <c r="C295" s="46">
        <v>0</v>
      </c>
      <c r="D295" s="46"/>
      <c r="E295" s="46"/>
      <c r="F295" s="46"/>
      <c r="G295" s="46"/>
      <c r="H295" s="46"/>
      <c r="I295" s="46"/>
      <c r="J295" s="46"/>
      <c r="K295" s="46"/>
      <c r="L295" s="46"/>
      <c r="M295" s="46"/>
      <c r="N295" s="46"/>
      <c r="O295" s="24"/>
      <c r="P295" s="813"/>
      <c r="Q295" s="294">
        <f>T293</f>
        <v>93115</v>
      </c>
      <c r="R295" s="1352"/>
      <c r="S295" s="1349"/>
      <c r="T295" s="1347"/>
      <c r="U295" s="195" t="s">
        <v>1813</v>
      </c>
      <c r="V295" s="221" t="s">
        <v>884</v>
      </c>
      <c r="W295" s="230" t="str">
        <f>$Q295&amp;"_"&amp;$U295</f>
        <v>93115_PA</v>
      </c>
      <c r="X295" s="101"/>
      <c r="Y295" s="118">
        <f t="shared" si="128"/>
        <v>0</v>
      </c>
      <c r="Z295" s="103"/>
      <c r="AA295" s="99" t="e">
        <f>+INDEX(#REF!,MATCH(CONCATENATE("NET_"&amp;'5-C_Ind'!U295&amp;"_REMU"),#REF!,0),(MATCH('5-C_Ind'!Q295,#REF!,0)))+INDEX(#REF!,MATCH(CONCATENATE("NET_"&amp;'5-C_Ind'!U295&amp;"_EXT"),#REF!,0),(MATCH('5-C_Ind'!Q295,#REF!,0)))</f>
        <v>#REF!</v>
      </c>
      <c r="AB295" s="118">
        <f t="shared" si="129"/>
        <v>0</v>
      </c>
      <c r="AC295" s="104" t="e">
        <f t="shared" si="130"/>
        <v>#REF!</v>
      </c>
      <c r="AD295" s="142"/>
      <c r="AE295" s="75"/>
      <c r="AF295" s="13"/>
      <c r="AG295" s="13"/>
      <c r="AH295" s="13"/>
      <c r="AI295" s="13"/>
      <c r="AJ295" s="13"/>
      <c r="AK295" s="13"/>
      <c r="AL295" s="13"/>
      <c r="AM295" s="13"/>
      <c r="AN295" s="13"/>
      <c r="AO295" s="13"/>
      <c r="AP295" s="13"/>
      <c r="AQ295" s="13"/>
      <c r="AR295" s="13"/>
      <c r="AS295" s="155"/>
      <c r="AT295" s="128"/>
      <c r="AU295" s="154"/>
      <c r="AV295" s="141"/>
      <c r="AW295" s="150"/>
      <c r="AY295" s="158"/>
      <c r="AZ295" s="400" t="e">
        <f t="shared" si="115"/>
        <v>#REF!</v>
      </c>
      <c r="BA295" s="442"/>
    </row>
    <row r="296" spans="3:53" s="172" customFormat="1" ht="20.100000000000001" customHeight="1" x14ac:dyDescent="0.25">
      <c r="C296" s="46">
        <v>0</v>
      </c>
      <c r="D296" s="46"/>
      <c r="E296" s="46"/>
      <c r="F296" s="46"/>
      <c r="G296" s="46"/>
      <c r="H296" s="46"/>
      <c r="I296" s="46"/>
      <c r="J296" s="46"/>
      <c r="K296" s="46"/>
      <c r="L296" s="46"/>
      <c r="M296" s="46"/>
      <c r="N296" s="46"/>
      <c r="O296" s="24"/>
      <c r="P296" s="813"/>
      <c r="Q296" s="294">
        <f>T293</f>
        <v>93115</v>
      </c>
      <c r="R296" s="1352"/>
      <c r="S296" s="1349"/>
      <c r="T296" s="1347"/>
      <c r="U296" s="195" t="s">
        <v>2003</v>
      </c>
      <c r="V296" s="221" t="s">
        <v>1335</v>
      </c>
      <c r="W296" s="230" t="str">
        <f>$Q296&amp;"_"&amp;$U296</f>
        <v>93115_PM</v>
      </c>
      <c r="X296" s="101"/>
      <c r="Y296" s="118">
        <f t="shared" si="128"/>
        <v>0</v>
      </c>
      <c r="Z296" s="103"/>
      <c r="AA296" s="99" t="e">
        <f>+INDEX(#REF!,MATCH(CONCATENATE("NET_"&amp;'5-C_Ind'!U296&amp;"_REMU"),#REF!,0),(MATCH('5-C_Ind'!Q296,#REF!,0)))+INDEX(#REF!,MATCH(CONCATENATE("NET_"&amp;'5-C_Ind'!U296&amp;"_EXT"),#REF!,0),(MATCH('5-C_Ind'!Q296,#REF!,0)))+INDEX(#REF!,MATCH(CONCATENATE("NET_"&amp;"PI_REMU"),#REF!,0),(MATCH('5-C_Ind'!Q296,#REF!,0)))</f>
        <v>#REF!</v>
      </c>
      <c r="AB296" s="118">
        <f t="shared" si="129"/>
        <v>0</v>
      </c>
      <c r="AC296" s="104" t="e">
        <f t="shared" si="130"/>
        <v>#REF!</v>
      </c>
      <c r="AD296" s="142"/>
      <c r="AE296" s="75"/>
      <c r="AF296" s="13"/>
      <c r="AG296" s="13"/>
      <c r="AH296" s="13"/>
      <c r="AI296" s="13"/>
      <c r="AJ296" s="13"/>
      <c r="AK296" s="13"/>
      <c r="AL296" s="13"/>
      <c r="AM296" s="13"/>
      <c r="AN296" s="13"/>
      <c r="AO296" s="13"/>
      <c r="AP296" s="13"/>
      <c r="AQ296" s="13"/>
      <c r="AR296" s="13"/>
      <c r="AS296" s="155"/>
      <c r="AT296" s="128"/>
      <c r="AU296" s="154"/>
      <c r="AV296" s="141"/>
      <c r="AW296" s="150"/>
      <c r="AY296" s="158"/>
      <c r="AZ296" s="400" t="e">
        <f t="shared" si="115"/>
        <v>#REF!</v>
      </c>
      <c r="BA296" s="442"/>
    </row>
    <row r="297" spans="3:53" s="172" customFormat="1" ht="20.100000000000001" customHeight="1" x14ac:dyDescent="0.25">
      <c r="C297" s="46">
        <v>0</v>
      </c>
      <c r="D297" s="46"/>
      <c r="E297" s="46"/>
      <c r="F297" s="46"/>
      <c r="G297" s="46"/>
      <c r="H297" s="46"/>
      <c r="I297" s="46"/>
      <c r="J297" s="46"/>
      <c r="K297" s="46"/>
      <c r="L297" s="46"/>
      <c r="M297" s="46"/>
      <c r="N297" s="46"/>
      <c r="O297" s="24"/>
      <c r="P297" s="813"/>
      <c r="Q297" s="294">
        <f>T293</f>
        <v>93115</v>
      </c>
      <c r="R297" s="1352"/>
      <c r="S297" s="1349"/>
      <c r="T297" s="1347"/>
      <c r="U297" s="195" t="s">
        <v>1351</v>
      </c>
      <c r="V297" s="197" t="s">
        <v>328</v>
      </c>
      <c r="W297" s="145" t="str">
        <f>$Q297&amp;"_"&amp;$U297</f>
        <v>93115_PDS</v>
      </c>
      <c r="X297" s="101"/>
      <c r="Y297" s="118">
        <f t="shared" si="128"/>
        <v>0</v>
      </c>
      <c r="Z297" s="103"/>
      <c r="AA297" s="99" t="e">
        <f>+INDEX(#REF!,MATCH(CONCATENATE("NET_"&amp;'5-C_Ind'!U297),#REF!,0),(MATCH('5-C_Ind'!Q297,#REF!,0)))</f>
        <v>#REF!</v>
      </c>
      <c r="AB297" s="118">
        <f t="shared" si="129"/>
        <v>0</v>
      </c>
      <c r="AC297" s="104" t="e">
        <f t="shared" si="130"/>
        <v>#REF!</v>
      </c>
      <c r="AD297" s="142"/>
      <c r="AE297" s="75"/>
      <c r="AF297" s="13"/>
      <c r="AG297" s="13"/>
      <c r="AH297" s="13"/>
      <c r="AI297" s="13"/>
      <c r="AJ297" s="13"/>
      <c r="AK297" s="13"/>
      <c r="AL297" s="13"/>
      <c r="AM297" s="13"/>
      <c r="AN297" s="13"/>
      <c r="AO297" s="13"/>
      <c r="AP297" s="13"/>
      <c r="AQ297" s="13"/>
      <c r="AR297" s="13"/>
      <c r="AS297" s="155"/>
      <c r="AT297" s="128"/>
      <c r="AU297" s="154"/>
      <c r="AV297" s="141"/>
      <c r="AW297" s="150"/>
      <c r="AY297" s="158"/>
      <c r="AZ297" s="400" t="e">
        <f t="shared" si="115"/>
        <v>#REF!</v>
      </c>
      <c r="BA297" s="442"/>
    </row>
    <row r="298" spans="3:53" s="172" customFormat="1" ht="20.100000000000001" customHeight="1" x14ac:dyDescent="0.25">
      <c r="C298" s="46">
        <v>0</v>
      </c>
      <c r="D298" s="46"/>
      <c r="E298" s="46">
        <v>0</v>
      </c>
      <c r="F298" s="46"/>
      <c r="G298" s="46"/>
      <c r="H298" s="46"/>
      <c r="I298" s="46"/>
      <c r="J298" s="46"/>
      <c r="K298" s="46"/>
      <c r="L298" s="46"/>
      <c r="M298" s="46">
        <v>0</v>
      </c>
      <c r="N298" s="46"/>
      <c r="O298" s="24"/>
      <c r="P298" s="813"/>
      <c r="Q298" s="294">
        <f>T293</f>
        <v>93115</v>
      </c>
      <c r="R298" s="1352"/>
      <c r="S298" s="1349"/>
      <c r="T298" s="1347"/>
      <c r="U298" s="195" t="s">
        <v>679</v>
      </c>
      <c r="V298" s="197" t="s">
        <v>22</v>
      </c>
      <c r="W298" s="145" t="str">
        <f>$Q298&amp;"_"&amp;$U298</f>
        <v>93115_PARTICIP</v>
      </c>
      <c r="X298" s="101"/>
      <c r="Y298" s="118">
        <f t="shared" si="128"/>
        <v>0</v>
      </c>
      <c r="Z298" s="103"/>
      <c r="AA298" s="99" t="e">
        <f>+INDEX(#REF!,MATCH(CONCATENATE("NET_"&amp;'5-C_Ind'!U298),#REF!,0),(MATCH('5-C_Ind'!Q298,#REF!,0)))</f>
        <v>#REF!</v>
      </c>
      <c r="AB298" s="118">
        <f t="shared" si="129"/>
        <v>0</v>
      </c>
      <c r="AC298" s="104" t="e">
        <f t="shared" si="130"/>
        <v>#REF!</v>
      </c>
      <c r="AD298" s="142"/>
      <c r="AE298" s="75"/>
      <c r="AF298" s="13"/>
      <c r="AG298" s="13"/>
      <c r="AH298" s="13"/>
      <c r="AI298" s="13"/>
      <c r="AJ298" s="13"/>
      <c r="AK298" s="13"/>
      <c r="AL298" s="13"/>
      <c r="AM298" s="13"/>
      <c r="AN298" s="13"/>
      <c r="AO298" s="13"/>
      <c r="AP298" s="13"/>
      <c r="AQ298" s="13"/>
      <c r="AR298" s="13"/>
      <c r="AS298" s="155"/>
      <c r="AT298" s="128"/>
      <c r="AU298" s="154"/>
      <c r="AV298" s="141"/>
      <c r="AW298" s="150"/>
      <c r="AY298" s="158"/>
      <c r="AZ298" s="400" t="e">
        <f t="shared" si="115"/>
        <v>#REF!</v>
      </c>
      <c r="BA298" s="442"/>
    </row>
    <row r="299" spans="3:53" s="172" customFormat="1" ht="20.100000000000001" customHeight="1" x14ac:dyDescent="0.25">
      <c r="C299" s="46">
        <v>0</v>
      </c>
      <c r="D299" s="46"/>
      <c r="E299" s="46"/>
      <c r="F299" s="46"/>
      <c r="G299" s="46"/>
      <c r="H299" s="46"/>
      <c r="I299" s="46"/>
      <c r="J299" s="46"/>
      <c r="K299" s="46"/>
      <c r="L299" s="46"/>
      <c r="M299" s="46"/>
      <c r="N299" s="46"/>
      <c r="O299" s="24"/>
      <c r="P299" s="813"/>
      <c r="Q299" s="294">
        <f>T293</f>
        <v>93115</v>
      </c>
      <c r="R299" s="1352"/>
      <c r="S299" s="1349"/>
      <c r="T299" s="1347"/>
      <c r="U299" s="195" t="s">
        <v>1044</v>
      </c>
      <c r="V299" s="197" t="s">
        <v>1338</v>
      </c>
      <c r="W299" s="145" t="str">
        <f>$Q299&amp;"_"&amp;$U299</f>
        <v>93115_AUTRESDEP</v>
      </c>
      <c r="X299" s="101"/>
      <c r="Y299" s="118">
        <f t="shared" si="128"/>
        <v>0</v>
      </c>
      <c r="Z299" s="103"/>
      <c r="AA299" s="99" t="e">
        <f>+INDEX(#REF!,MATCH(CONCATENATE("NET_"&amp;'5-C_Ind'!U299),#REF!,0),(MATCH('5-C_Ind'!Q299,#REF!,0)))</f>
        <v>#REF!</v>
      </c>
      <c r="AB299" s="118">
        <f t="shared" si="129"/>
        <v>0</v>
      </c>
      <c r="AC299" s="104" t="e">
        <f t="shared" si="130"/>
        <v>#REF!</v>
      </c>
      <c r="AD299" s="142"/>
      <c r="AE299" s="75"/>
      <c r="AF299" s="13"/>
      <c r="AG299" s="13"/>
      <c r="AH299" s="13"/>
      <c r="AI299" s="13"/>
      <c r="AJ299" s="13"/>
      <c r="AK299" s="13"/>
      <c r="AL299" s="13"/>
      <c r="AM299" s="13"/>
      <c r="AN299" s="13"/>
      <c r="AO299" s="13"/>
      <c r="AP299" s="13"/>
      <c r="AQ299" s="13"/>
      <c r="AR299" s="13"/>
      <c r="AS299" s="155"/>
      <c r="AT299" s="128"/>
      <c r="AU299" s="154"/>
      <c r="AV299" s="141"/>
      <c r="AW299" s="150"/>
      <c r="AY299" s="158"/>
      <c r="AZ299" s="400" t="e">
        <f t="shared" si="115"/>
        <v>#REF!</v>
      </c>
      <c r="BA299" s="442"/>
    </row>
    <row r="300" spans="3:53" s="172" customFormat="1" ht="20.100000000000001" customHeight="1" x14ac:dyDescent="0.25">
      <c r="C300" s="46"/>
      <c r="D300" s="46">
        <v>0</v>
      </c>
      <c r="E300" s="46">
        <v>0</v>
      </c>
      <c r="F300" s="46"/>
      <c r="G300" s="46"/>
      <c r="H300" s="46"/>
      <c r="I300" s="46"/>
      <c r="J300" s="46"/>
      <c r="K300" s="46"/>
      <c r="L300" s="46"/>
      <c r="M300" s="46"/>
      <c r="N300" s="46"/>
      <c r="O300" s="24"/>
      <c r="P300" s="813"/>
      <c r="Q300" s="294">
        <f>T293</f>
        <v>93115</v>
      </c>
      <c r="R300" s="1352"/>
      <c r="S300" s="1349"/>
      <c r="T300" s="326">
        <v>93115</v>
      </c>
      <c r="U300" s="195" t="s">
        <v>2294</v>
      </c>
      <c r="V300" s="197" t="s">
        <v>461</v>
      </c>
      <c r="W300" s="145" t="str">
        <f>$Q300&amp;"_"&amp;$U300</f>
        <v>93115_CI</v>
      </c>
      <c r="X300" s="99" t="e">
        <f>INDEX(#REF!,1,MATCH('5-C_Ind'!$Q300,#REF!,0))</f>
        <v>#REF!</v>
      </c>
      <c r="Y300" s="118">
        <f t="shared" si="128"/>
        <v>0</v>
      </c>
      <c r="Z300" s="104" t="e">
        <f t="shared" ref="Z300:Z301" si="132">X300-Y300</f>
        <v>#REF!</v>
      </c>
      <c r="AA300" s="101"/>
      <c r="AB300" s="6"/>
      <c r="AC300" s="103"/>
      <c r="AD300" s="142"/>
      <c r="AE300" s="75"/>
      <c r="AF300" s="13"/>
      <c r="AG300" s="13"/>
      <c r="AH300" s="13"/>
      <c r="AI300" s="13"/>
      <c r="AJ300" s="13"/>
      <c r="AK300" s="13"/>
      <c r="AL300" s="13"/>
      <c r="AM300" s="13"/>
      <c r="AN300" s="13"/>
      <c r="AO300" s="13"/>
      <c r="AP300" s="13"/>
      <c r="AQ300" s="13"/>
      <c r="AR300" s="13"/>
      <c r="AS300" s="155"/>
      <c r="AT300" s="128"/>
      <c r="AU300" s="154"/>
      <c r="AV300" s="141"/>
      <c r="AW300" s="150"/>
      <c r="AY300" s="159" t="e">
        <f t="shared" ref="AY300:AY301" si="133">IF(Z300&lt;-10,"! solde négatif !","OK")</f>
        <v>#REF!</v>
      </c>
      <c r="AZ300" s="400" t="str">
        <f t="shared" si="115"/>
        <v>OK</v>
      </c>
      <c r="BA300" s="442"/>
    </row>
    <row r="301" spans="3:53" s="172" customFormat="1" ht="20.100000000000001" customHeight="1" thickBot="1" x14ac:dyDescent="0.3">
      <c r="C301" s="46">
        <v>0</v>
      </c>
      <c r="D301" s="46"/>
      <c r="E301" s="46"/>
      <c r="F301" s="46"/>
      <c r="G301" s="46"/>
      <c r="H301" s="46"/>
      <c r="I301" s="46"/>
      <c r="J301" s="46"/>
      <c r="K301" s="46"/>
      <c r="L301" s="46"/>
      <c r="M301" s="46"/>
      <c r="N301" s="46"/>
      <c r="O301" s="24"/>
      <c r="P301" s="813"/>
      <c r="Q301" s="294">
        <f>T293</f>
        <v>93115</v>
      </c>
      <c r="R301" s="1352"/>
      <c r="S301" s="1350"/>
      <c r="T301" s="372"/>
      <c r="U301" s="198" t="s">
        <v>1163</v>
      </c>
      <c r="V301" s="200" t="s">
        <v>2311</v>
      </c>
      <c r="W301" s="203"/>
      <c r="X301" s="111" t="e">
        <f>INDEX(#REF!,1,MATCH('5-C_Ind'!$Q301,#REF!,0))</f>
        <v>#REF!</v>
      </c>
      <c r="Y301" s="113">
        <f t="shared" si="128"/>
        <v>0</v>
      </c>
      <c r="Z301" s="116" t="e">
        <f t="shared" si="132"/>
        <v>#REF!</v>
      </c>
      <c r="AA301" s="111" t="e">
        <f>SUM(AA293:AA299)</f>
        <v>#REF!</v>
      </c>
      <c r="AB301" s="113">
        <f t="shared" ref="AB301:AB308" si="134">SUM(AD301:AX301)</f>
        <v>0</v>
      </c>
      <c r="AC301" s="116" t="e">
        <f t="shared" ref="AC301:AC308" si="135">AA301-AB301</f>
        <v>#REF!</v>
      </c>
      <c r="AD301" s="112">
        <f t="shared" ref="AD301:AW301" si="136">SUM(AD293:AD299)</f>
        <v>0</v>
      </c>
      <c r="AE301" s="112">
        <f t="shared" si="136"/>
        <v>0</v>
      </c>
      <c r="AF301" s="17">
        <f t="shared" si="136"/>
        <v>0</v>
      </c>
      <c r="AG301" s="17">
        <f t="shared" si="136"/>
        <v>0</v>
      </c>
      <c r="AH301" s="17">
        <f t="shared" si="136"/>
        <v>0</v>
      </c>
      <c r="AI301" s="17">
        <f t="shared" si="136"/>
        <v>0</v>
      </c>
      <c r="AJ301" s="17">
        <f t="shared" si="136"/>
        <v>0</v>
      </c>
      <c r="AK301" s="17">
        <f t="shared" si="136"/>
        <v>0</v>
      </c>
      <c r="AL301" s="17">
        <f t="shared" si="136"/>
        <v>0</v>
      </c>
      <c r="AM301" s="17">
        <f t="shared" si="136"/>
        <v>0</v>
      </c>
      <c r="AN301" s="17">
        <f t="shared" si="136"/>
        <v>0</v>
      </c>
      <c r="AO301" s="17">
        <f t="shared" si="136"/>
        <v>0</v>
      </c>
      <c r="AP301" s="17">
        <f t="shared" si="136"/>
        <v>0</v>
      </c>
      <c r="AQ301" s="17">
        <f t="shared" si="136"/>
        <v>0</v>
      </c>
      <c r="AR301" s="17">
        <f t="shared" si="136"/>
        <v>0</v>
      </c>
      <c r="AS301" s="207">
        <f t="shared" si="136"/>
        <v>0</v>
      </c>
      <c r="AT301" s="219">
        <f t="shared" si="136"/>
        <v>0</v>
      </c>
      <c r="AU301" s="216">
        <f t="shared" si="136"/>
        <v>0</v>
      </c>
      <c r="AV301" s="114">
        <f t="shared" si="136"/>
        <v>0</v>
      </c>
      <c r="AW301" s="114">
        <f t="shared" si="136"/>
        <v>0</v>
      </c>
      <c r="AY301" s="159" t="e">
        <f t="shared" si="133"/>
        <v>#REF!</v>
      </c>
      <c r="AZ301" s="400" t="e">
        <f t="shared" si="115"/>
        <v>#REF!</v>
      </c>
      <c r="BA301" s="442"/>
    </row>
    <row r="302" spans="3:53" s="172" customFormat="1" ht="20.100000000000001" customHeight="1" x14ac:dyDescent="0.25">
      <c r="C302" s="46">
        <v>0</v>
      </c>
      <c r="D302" s="46"/>
      <c r="E302" s="46"/>
      <c r="F302" s="46"/>
      <c r="G302" s="46"/>
      <c r="H302" s="46"/>
      <c r="I302" s="46"/>
      <c r="J302" s="46"/>
      <c r="K302" s="46"/>
      <c r="L302" s="46"/>
      <c r="M302" s="46"/>
      <c r="N302" s="46"/>
      <c r="O302" s="24"/>
      <c r="P302" s="813"/>
      <c r="Q302" s="294">
        <f>T302</f>
        <v>931151</v>
      </c>
      <c r="R302" s="1352"/>
      <c r="S302" s="1348" t="s">
        <v>1971</v>
      </c>
      <c r="T302" s="1346">
        <v>931151</v>
      </c>
      <c r="U302" s="209" t="s">
        <v>878</v>
      </c>
      <c r="V302" s="225" t="s">
        <v>351</v>
      </c>
      <c r="W302" s="226" t="str">
        <f>$Q302&amp;"_"&amp;$U302</f>
        <v>931151_PS</v>
      </c>
      <c r="X302" s="211"/>
      <c r="Y302" s="118">
        <f t="shared" si="128"/>
        <v>0</v>
      </c>
      <c r="Z302" s="199"/>
      <c r="AA302" s="212" t="e">
        <f>+INDEX(#REF!,MATCH(CONCATENATE("NET_"&amp;'5-C_Ind'!U302&amp;"_REMU"),#REF!,0),(MATCH('5-C_Ind'!Q302,#REF!,0)))+INDEX(#REF!,MATCH(CONCATENATE("NET_"&amp;'5-C_Ind'!U302&amp;"_EXT"),#REF!,0),(MATCH('5-C_Ind'!Q302,#REF!,0)))</f>
        <v>#REF!</v>
      </c>
      <c r="AB302" s="186">
        <f t="shared" si="134"/>
        <v>0</v>
      </c>
      <c r="AC302" s="210" t="e">
        <f t="shared" si="135"/>
        <v>#REF!</v>
      </c>
      <c r="AD302" s="237"/>
      <c r="AE302" s="173"/>
      <c r="AF302" s="18"/>
      <c r="AG302" s="18"/>
      <c r="AH302" s="18"/>
      <c r="AI302" s="18"/>
      <c r="AJ302" s="18"/>
      <c r="AK302" s="18"/>
      <c r="AL302" s="18"/>
      <c r="AM302" s="18"/>
      <c r="AN302" s="18"/>
      <c r="AO302" s="18"/>
      <c r="AP302" s="18"/>
      <c r="AQ302" s="18"/>
      <c r="AR302" s="18"/>
      <c r="AS302" s="208"/>
      <c r="AT302" s="202"/>
      <c r="AU302" s="201"/>
      <c r="AV302" s="205"/>
      <c r="AW302" s="204"/>
      <c r="AY302" s="158"/>
      <c r="AZ302" s="400" t="e">
        <f t="shared" si="115"/>
        <v>#REF!</v>
      </c>
      <c r="BA302" s="442"/>
    </row>
    <row r="303" spans="3:53" s="172" customFormat="1" ht="20.100000000000001" customHeight="1" x14ac:dyDescent="0.25">
      <c r="C303" s="46">
        <v>0</v>
      </c>
      <c r="D303" s="46"/>
      <c r="E303" s="46"/>
      <c r="F303" s="46"/>
      <c r="G303" s="46"/>
      <c r="H303" s="46"/>
      <c r="I303" s="46"/>
      <c r="J303" s="46"/>
      <c r="K303" s="46"/>
      <c r="L303" s="46"/>
      <c r="M303" s="46"/>
      <c r="N303" s="46"/>
      <c r="O303" s="24"/>
      <c r="P303" s="813"/>
      <c r="Q303" s="294">
        <f>T302</f>
        <v>931151</v>
      </c>
      <c r="R303" s="1352"/>
      <c r="S303" s="1349"/>
      <c r="T303" s="1347"/>
      <c r="U303" s="195" t="s">
        <v>818</v>
      </c>
      <c r="V303" s="228" t="s">
        <v>643</v>
      </c>
      <c r="W303" s="220" t="str">
        <f>$Q303&amp;"_"&amp;$U303</f>
        <v>931151_SF</v>
      </c>
      <c r="X303" s="101"/>
      <c r="Y303" s="118">
        <f t="shared" si="128"/>
        <v>0</v>
      </c>
      <c r="Z303" s="103"/>
      <c r="AA303" s="99" t="e">
        <f>+INDEX(#REF!,MATCH(CONCATENATE("NET_"&amp;'5-C_Ind'!U303&amp;"_REMU"),#REF!,0),(MATCH('5-C_Ind'!Q303,#REF!,0)))+INDEX(#REF!,MATCH(CONCATENATE("NET_"&amp;'5-C_Ind'!U303&amp;"_EXT"),#REF!,0),(MATCH('5-C_Ind'!Q303,#REF!,0)))</f>
        <v>#REF!</v>
      </c>
      <c r="AB303" s="229">
        <f t="shared" si="134"/>
        <v>0</v>
      </c>
      <c r="AC303" s="165" t="e">
        <f t="shared" si="135"/>
        <v>#REF!</v>
      </c>
      <c r="AD303" s="248"/>
      <c r="AE303" s="187"/>
      <c r="AF303" s="19"/>
      <c r="AG303" s="19"/>
      <c r="AH303" s="19"/>
      <c r="AI303" s="19"/>
      <c r="AJ303" s="19"/>
      <c r="AK303" s="19"/>
      <c r="AL303" s="19"/>
      <c r="AM303" s="19"/>
      <c r="AN303" s="19"/>
      <c r="AO303" s="19"/>
      <c r="AP303" s="19"/>
      <c r="AQ303" s="19"/>
      <c r="AR303" s="19"/>
      <c r="AS303" s="231"/>
      <c r="AT303" s="224"/>
      <c r="AU303" s="227"/>
      <c r="AV303" s="223"/>
      <c r="AW303" s="222"/>
      <c r="AY303" s="158"/>
      <c r="AZ303" s="400" t="e">
        <f t="shared" si="115"/>
        <v>#REF!</v>
      </c>
      <c r="BA303" s="442"/>
    </row>
    <row r="304" spans="3:53" s="172" customFormat="1" ht="20.100000000000001" customHeight="1" x14ac:dyDescent="0.25">
      <c r="C304" s="46">
        <v>0</v>
      </c>
      <c r="D304" s="46"/>
      <c r="E304" s="46"/>
      <c r="F304" s="46"/>
      <c r="G304" s="46"/>
      <c r="H304" s="46"/>
      <c r="I304" s="46"/>
      <c r="J304" s="46"/>
      <c r="K304" s="46"/>
      <c r="L304" s="46"/>
      <c r="M304" s="46"/>
      <c r="N304" s="46"/>
      <c r="O304" s="24"/>
      <c r="P304" s="813"/>
      <c r="Q304" s="294">
        <f>T302</f>
        <v>931151</v>
      </c>
      <c r="R304" s="1352"/>
      <c r="S304" s="1349"/>
      <c r="T304" s="1347"/>
      <c r="U304" s="195" t="s">
        <v>1813</v>
      </c>
      <c r="V304" s="221" t="s">
        <v>884</v>
      </c>
      <c r="W304" s="230" t="str">
        <f>$Q304&amp;"_"&amp;$U304</f>
        <v>931151_PA</v>
      </c>
      <c r="X304" s="101"/>
      <c r="Y304" s="118">
        <f t="shared" si="128"/>
        <v>0</v>
      </c>
      <c r="Z304" s="103"/>
      <c r="AA304" s="99" t="e">
        <f>+INDEX(#REF!,MATCH(CONCATENATE("NET_"&amp;'5-C_Ind'!U304&amp;"_REMU"),#REF!,0),(MATCH('5-C_Ind'!Q304,#REF!,0)))+INDEX(#REF!,MATCH(CONCATENATE("NET_"&amp;'5-C_Ind'!U304&amp;"_EXT"),#REF!,0),(MATCH('5-C_Ind'!Q304,#REF!,0)))</f>
        <v>#REF!</v>
      </c>
      <c r="AB304" s="118">
        <f t="shared" si="134"/>
        <v>0</v>
      </c>
      <c r="AC304" s="104" t="e">
        <f t="shared" si="135"/>
        <v>#REF!</v>
      </c>
      <c r="AD304" s="142"/>
      <c r="AE304" s="75"/>
      <c r="AF304" s="13"/>
      <c r="AG304" s="13"/>
      <c r="AH304" s="13"/>
      <c r="AI304" s="13"/>
      <c r="AJ304" s="13"/>
      <c r="AK304" s="13"/>
      <c r="AL304" s="13"/>
      <c r="AM304" s="13"/>
      <c r="AN304" s="13"/>
      <c r="AO304" s="13"/>
      <c r="AP304" s="13"/>
      <c r="AQ304" s="13"/>
      <c r="AR304" s="13"/>
      <c r="AS304" s="155"/>
      <c r="AT304" s="128"/>
      <c r="AU304" s="154"/>
      <c r="AV304" s="141"/>
      <c r="AW304" s="150"/>
      <c r="AY304" s="158"/>
      <c r="AZ304" s="400" t="e">
        <f t="shared" si="115"/>
        <v>#REF!</v>
      </c>
      <c r="BA304" s="442"/>
    </row>
    <row r="305" spans="3:53" s="172" customFormat="1" ht="20.100000000000001" customHeight="1" x14ac:dyDescent="0.25">
      <c r="C305" s="46">
        <v>0</v>
      </c>
      <c r="D305" s="46"/>
      <c r="E305" s="46"/>
      <c r="F305" s="46"/>
      <c r="G305" s="46"/>
      <c r="H305" s="46"/>
      <c r="I305" s="46"/>
      <c r="J305" s="46"/>
      <c r="K305" s="46"/>
      <c r="L305" s="46"/>
      <c r="M305" s="46"/>
      <c r="N305" s="46"/>
      <c r="O305" s="24"/>
      <c r="P305" s="813"/>
      <c r="Q305" s="294">
        <f>T302</f>
        <v>931151</v>
      </c>
      <c r="R305" s="1352"/>
      <c r="S305" s="1349"/>
      <c r="T305" s="1347"/>
      <c r="U305" s="195" t="s">
        <v>2003</v>
      </c>
      <c r="V305" s="221" t="s">
        <v>1335</v>
      </c>
      <c r="W305" s="230" t="str">
        <f>$Q305&amp;"_"&amp;$U305</f>
        <v>931151_PM</v>
      </c>
      <c r="X305" s="101"/>
      <c r="Y305" s="118">
        <f t="shared" si="128"/>
        <v>0</v>
      </c>
      <c r="Z305" s="103"/>
      <c r="AA305" s="99" t="e">
        <f>+INDEX(#REF!,MATCH(CONCATENATE("NET_"&amp;'5-C_Ind'!U305&amp;"_REMU"),#REF!,0),(MATCH('5-C_Ind'!Q305,#REF!,0)))+INDEX(#REF!,MATCH(CONCATENATE("NET_"&amp;'5-C_Ind'!U305&amp;"_EXT"),#REF!,0),(MATCH('5-C_Ind'!Q305,#REF!,0)))+INDEX(#REF!,MATCH(CONCATENATE("NET_"&amp;"PI_REMU"),#REF!,0),(MATCH('5-C_Ind'!Q305,#REF!,0)))</f>
        <v>#REF!</v>
      </c>
      <c r="AB305" s="118">
        <f t="shared" si="134"/>
        <v>0</v>
      </c>
      <c r="AC305" s="104" t="e">
        <f t="shared" si="135"/>
        <v>#REF!</v>
      </c>
      <c r="AD305" s="142"/>
      <c r="AE305" s="75"/>
      <c r="AF305" s="13"/>
      <c r="AG305" s="13"/>
      <c r="AH305" s="13"/>
      <c r="AI305" s="13"/>
      <c r="AJ305" s="13"/>
      <c r="AK305" s="13"/>
      <c r="AL305" s="13"/>
      <c r="AM305" s="13"/>
      <c r="AN305" s="13"/>
      <c r="AO305" s="13"/>
      <c r="AP305" s="13"/>
      <c r="AQ305" s="13"/>
      <c r="AR305" s="13"/>
      <c r="AS305" s="155"/>
      <c r="AT305" s="128"/>
      <c r="AU305" s="154"/>
      <c r="AV305" s="141"/>
      <c r="AW305" s="150"/>
      <c r="AY305" s="158"/>
      <c r="AZ305" s="400" t="e">
        <f t="shared" si="115"/>
        <v>#REF!</v>
      </c>
      <c r="BA305" s="442"/>
    </row>
    <row r="306" spans="3:53" s="172" customFormat="1" ht="20.100000000000001" customHeight="1" x14ac:dyDescent="0.25">
      <c r="C306" s="46">
        <v>0</v>
      </c>
      <c r="D306" s="46"/>
      <c r="E306" s="46"/>
      <c r="F306" s="46"/>
      <c r="G306" s="46"/>
      <c r="H306" s="46"/>
      <c r="I306" s="46"/>
      <c r="J306" s="46"/>
      <c r="K306" s="46"/>
      <c r="L306" s="46"/>
      <c r="M306" s="46"/>
      <c r="N306" s="46"/>
      <c r="O306" s="24"/>
      <c r="P306" s="813"/>
      <c r="Q306" s="294">
        <f>T302</f>
        <v>931151</v>
      </c>
      <c r="R306" s="1352"/>
      <c r="S306" s="1349"/>
      <c r="T306" s="1347"/>
      <c r="U306" s="195" t="s">
        <v>1351</v>
      </c>
      <c r="V306" s="197" t="s">
        <v>328</v>
      </c>
      <c r="W306" s="145" t="str">
        <f>$Q306&amp;"_"&amp;$U306</f>
        <v>931151_PDS</v>
      </c>
      <c r="X306" s="101"/>
      <c r="Y306" s="118">
        <f t="shared" si="128"/>
        <v>0</v>
      </c>
      <c r="Z306" s="103"/>
      <c r="AA306" s="99" t="e">
        <f>+INDEX(#REF!,MATCH(CONCATENATE("NET_"&amp;'5-C_Ind'!U306),#REF!,0),(MATCH('5-C_Ind'!Q306,#REF!,0)))</f>
        <v>#REF!</v>
      </c>
      <c r="AB306" s="118">
        <f t="shared" si="134"/>
        <v>0</v>
      </c>
      <c r="AC306" s="104" t="e">
        <f t="shared" si="135"/>
        <v>#REF!</v>
      </c>
      <c r="AD306" s="142"/>
      <c r="AE306" s="75"/>
      <c r="AF306" s="13"/>
      <c r="AG306" s="13"/>
      <c r="AH306" s="13"/>
      <c r="AI306" s="13"/>
      <c r="AJ306" s="13"/>
      <c r="AK306" s="13"/>
      <c r="AL306" s="13"/>
      <c r="AM306" s="13"/>
      <c r="AN306" s="13"/>
      <c r="AO306" s="13"/>
      <c r="AP306" s="13"/>
      <c r="AQ306" s="13"/>
      <c r="AR306" s="13"/>
      <c r="AS306" s="155"/>
      <c r="AT306" s="128"/>
      <c r="AU306" s="154"/>
      <c r="AV306" s="141"/>
      <c r="AW306" s="150"/>
      <c r="AY306" s="158"/>
      <c r="AZ306" s="400" t="e">
        <f t="shared" si="115"/>
        <v>#REF!</v>
      </c>
      <c r="BA306" s="442"/>
    </row>
    <row r="307" spans="3:53" s="172" customFormat="1" ht="20.100000000000001" customHeight="1" x14ac:dyDescent="0.25">
      <c r="C307" s="46">
        <v>0</v>
      </c>
      <c r="D307" s="46"/>
      <c r="E307" s="46">
        <v>0</v>
      </c>
      <c r="F307" s="46"/>
      <c r="G307" s="46"/>
      <c r="H307" s="46"/>
      <c r="I307" s="46"/>
      <c r="J307" s="46"/>
      <c r="K307" s="46"/>
      <c r="L307" s="46"/>
      <c r="M307" s="46">
        <v>0</v>
      </c>
      <c r="N307" s="46"/>
      <c r="O307" s="24"/>
      <c r="P307" s="813"/>
      <c r="Q307" s="294">
        <f>T302</f>
        <v>931151</v>
      </c>
      <c r="R307" s="1352"/>
      <c r="S307" s="1349"/>
      <c r="T307" s="1347"/>
      <c r="U307" s="195" t="s">
        <v>679</v>
      </c>
      <c r="V307" s="197" t="s">
        <v>22</v>
      </c>
      <c r="W307" s="145" t="str">
        <f>$Q307&amp;"_"&amp;$U307</f>
        <v>931151_PARTICIP</v>
      </c>
      <c r="X307" s="101"/>
      <c r="Y307" s="118">
        <f t="shared" si="128"/>
        <v>0</v>
      </c>
      <c r="Z307" s="103"/>
      <c r="AA307" s="99" t="e">
        <f>+INDEX(#REF!,MATCH(CONCATENATE("NET_"&amp;'5-C_Ind'!U307),#REF!,0),(MATCH('5-C_Ind'!Q307,#REF!,0)))</f>
        <v>#REF!</v>
      </c>
      <c r="AB307" s="118">
        <f t="shared" si="134"/>
        <v>0</v>
      </c>
      <c r="AC307" s="104" t="e">
        <f t="shared" si="135"/>
        <v>#REF!</v>
      </c>
      <c r="AD307" s="142"/>
      <c r="AE307" s="75"/>
      <c r="AF307" s="13"/>
      <c r="AG307" s="13"/>
      <c r="AH307" s="13"/>
      <c r="AI307" s="13"/>
      <c r="AJ307" s="13"/>
      <c r="AK307" s="13"/>
      <c r="AL307" s="13"/>
      <c r="AM307" s="13"/>
      <c r="AN307" s="13"/>
      <c r="AO307" s="13"/>
      <c r="AP307" s="13"/>
      <c r="AQ307" s="13"/>
      <c r="AR307" s="13"/>
      <c r="AS307" s="155"/>
      <c r="AT307" s="128"/>
      <c r="AU307" s="154"/>
      <c r="AV307" s="141"/>
      <c r="AW307" s="150"/>
      <c r="AY307" s="158"/>
      <c r="AZ307" s="400" t="e">
        <f t="shared" si="115"/>
        <v>#REF!</v>
      </c>
      <c r="BA307" s="442"/>
    </row>
    <row r="308" spans="3:53" s="172" customFormat="1" ht="20.100000000000001" customHeight="1" x14ac:dyDescent="0.25">
      <c r="C308" s="46">
        <v>0</v>
      </c>
      <c r="D308" s="46"/>
      <c r="E308" s="46"/>
      <c r="F308" s="46"/>
      <c r="G308" s="46"/>
      <c r="H308" s="46"/>
      <c r="I308" s="46"/>
      <c r="J308" s="46"/>
      <c r="K308" s="46"/>
      <c r="L308" s="46"/>
      <c r="M308" s="46"/>
      <c r="N308" s="46"/>
      <c r="O308" s="24"/>
      <c r="P308" s="813"/>
      <c r="Q308" s="294">
        <f>T302</f>
        <v>931151</v>
      </c>
      <c r="R308" s="1352"/>
      <c r="S308" s="1349"/>
      <c r="T308" s="1347"/>
      <c r="U308" s="195" t="s">
        <v>1044</v>
      </c>
      <c r="V308" s="197" t="s">
        <v>1338</v>
      </c>
      <c r="W308" s="145" t="str">
        <f>$Q308&amp;"_"&amp;$U308</f>
        <v>931151_AUTRESDEP</v>
      </c>
      <c r="X308" s="101"/>
      <c r="Y308" s="118">
        <f t="shared" si="128"/>
        <v>0</v>
      </c>
      <c r="Z308" s="103"/>
      <c r="AA308" s="99" t="e">
        <f>+INDEX(#REF!,MATCH(CONCATENATE("NET_"&amp;'5-C_Ind'!U308),#REF!,0),(MATCH('5-C_Ind'!Q308,#REF!,0)))</f>
        <v>#REF!</v>
      </c>
      <c r="AB308" s="118">
        <f t="shared" si="134"/>
        <v>0</v>
      </c>
      <c r="AC308" s="104" t="e">
        <f t="shared" si="135"/>
        <v>#REF!</v>
      </c>
      <c r="AD308" s="142"/>
      <c r="AE308" s="75"/>
      <c r="AF308" s="13"/>
      <c r="AG308" s="13"/>
      <c r="AH308" s="13"/>
      <c r="AI308" s="13"/>
      <c r="AJ308" s="13"/>
      <c r="AK308" s="13"/>
      <c r="AL308" s="13"/>
      <c r="AM308" s="13"/>
      <c r="AN308" s="13"/>
      <c r="AO308" s="13"/>
      <c r="AP308" s="13"/>
      <c r="AQ308" s="13"/>
      <c r="AR308" s="13"/>
      <c r="AS308" s="155"/>
      <c r="AT308" s="128"/>
      <c r="AU308" s="154"/>
      <c r="AV308" s="141"/>
      <c r="AW308" s="150"/>
      <c r="AY308" s="158"/>
      <c r="AZ308" s="400" t="e">
        <f t="shared" si="115"/>
        <v>#REF!</v>
      </c>
      <c r="BA308" s="442"/>
    </row>
    <row r="309" spans="3:53" s="172" customFormat="1" ht="20.100000000000001" customHeight="1" x14ac:dyDescent="0.25">
      <c r="C309" s="46"/>
      <c r="D309" s="46">
        <v>0</v>
      </c>
      <c r="E309" s="46">
        <v>0</v>
      </c>
      <c r="F309" s="46"/>
      <c r="G309" s="46"/>
      <c r="H309" s="46"/>
      <c r="I309" s="46"/>
      <c r="J309" s="46"/>
      <c r="K309" s="46"/>
      <c r="L309" s="46"/>
      <c r="M309" s="46"/>
      <c r="N309" s="46"/>
      <c r="O309" s="24"/>
      <c r="P309" s="813"/>
      <c r="Q309" s="294">
        <f>T302</f>
        <v>931151</v>
      </c>
      <c r="R309" s="1352"/>
      <c r="S309" s="1349"/>
      <c r="T309" s="326">
        <v>931151</v>
      </c>
      <c r="U309" s="195" t="s">
        <v>2294</v>
      </c>
      <c r="V309" s="197" t="s">
        <v>461</v>
      </c>
      <c r="W309" s="145" t="str">
        <f>$Q309&amp;"_"&amp;$U309</f>
        <v>931151_CI</v>
      </c>
      <c r="X309" s="99" t="e">
        <f>INDEX(#REF!,1,MATCH('5-C_Ind'!$Q309,#REF!,0))</f>
        <v>#REF!</v>
      </c>
      <c r="Y309" s="118">
        <f t="shared" si="128"/>
        <v>0</v>
      </c>
      <c r="Z309" s="104" t="e">
        <f t="shared" ref="Z309:Z310" si="137">X309-Y309</f>
        <v>#REF!</v>
      </c>
      <c r="AA309" s="101"/>
      <c r="AB309" s="6"/>
      <c r="AC309" s="103"/>
      <c r="AD309" s="142"/>
      <c r="AE309" s="75"/>
      <c r="AF309" s="13"/>
      <c r="AG309" s="13"/>
      <c r="AH309" s="13"/>
      <c r="AI309" s="13"/>
      <c r="AJ309" s="13"/>
      <c r="AK309" s="13"/>
      <c r="AL309" s="13"/>
      <c r="AM309" s="13"/>
      <c r="AN309" s="13"/>
      <c r="AO309" s="13"/>
      <c r="AP309" s="13"/>
      <c r="AQ309" s="13"/>
      <c r="AR309" s="13"/>
      <c r="AS309" s="155"/>
      <c r="AT309" s="128"/>
      <c r="AU309" s="154"/>
      <c r="AV309" s="141"/>
      <c r="AW309" s="150"/>
      <c r="AY309" s="159" t="e">
        <f t="shared" ref="AY309:AY310" si="138">IF(Z309&lt;-10,"! solde négatif !","OK")</f>
        <v>#REF!</v>
      </c>
      <c r="AZ309" s="400" t="str">
        <f t="shared" si="115"/>
        <v>OK</v>
      </c>
      <c r="BA309" s="442"/>
    </row>
    <row r="310" spans="3:53" s="172" customFormat="1" ht="20.100000000000001" customHeight="1" thickBot="1" x14ac:dyDescent="0.3">
      <c r="C310" s="46">
        <v>0</v>
      </c>
      <c r="D310" s="46"/>
      <c r="E310" s="46"/>
      <c r="F310" s="46"/>
      <c r="G310" s="46"/>
      <c r="H310" s="46"/>
      <c r="I310" s="46"/>
      <c r="J310" s="46"/>
      <c r="K310" s="46"/>
      <c r="L310" s="46"/>
      <c r="M310" s="46"/>
      <c r="N310" s="46"/>
      <c r="O310" s="24"/>
      <c r="P310" s="813"/>
      <c r="Q310" s="294">
        <f>T302</f>
        <v>931151</v>
      </c>
      <c r="R310" s="1352"/>
      <c r="S310" s="1350"/>
      <c r="T310" s="372"/>
      <c r="U310" s="198" t="s">
        <v>1163</v>
      </c>
      <c r="V310" s="200" t="s">
        <v>2311</v>
      </c>
      <c r="W310" s="203"/>
      <c r="X310" s="111" t="e">
        <f>INDEX(#REF!,1,MATCH('5-C_Ind'!$Q310,#REF!,0))</f>
        <v>#REF!</v>
      </c>
      <c r="Y310" s="113">
        <f t="shared" si="128"/>
        <v>0</v>
      </c>
      <c r="Z310" s="116" t="e">
        <f t="shared" si="137"/>
        <v>#REF!</v>
      </c>
      <c r="AA310" s="111" t="e">
        <f>SUM(AA302:AA308)</f>
        <v>#REF!</v>
      </c>
      <c r="AB310" s="113">
        <f t="shared" ref="AB310:AB317" si="139">SUM(AD310:AX310)</f>
        <v>0</v>
      </c>
      <c r="AC310" s="116" t="e">
        <f t="shared" ref="AC310:AC317" si="140">AA310-AB310</f>
        <v>#REF!</v>
      </c>
      <c r="AD310" s="112">
        <f t="shared" ref="AD310:AW310" si="141">SUM(AD302:AD308)</f>
        <v>0</v>
      </c>
      <c r="AE310" s="112">
        <f t="shared" si="141"/>
        <v>0</v>
      </c>
      <c r="AF310" s="17">
        <f t="shared" si="141"/>
        <v>0</v>
      </c>
      <c r="AG310" s="17">
        <f t="shared" si="141"/>
        <v>0</v>
      </c>
      <c r="AH310" s="17">
        <f t="shared" si="141"/>
        <v>0</v>
      </c>
      <c r="AI310" s="17">
        <f t="shared" si="141"/>
        <v>0</v>
      </c>
      <c r="AJ310" s="17">
        <f t="shared" si="141"/>
        <v>0</v>
      </c>
      <c r="AK310" s="17">
        <f t="shared" si="141"/>
        <v>0</v>
      </c>
      <c r="AL310" s="17">
        <f t="shared" si="141"/>
        <v>0</v>
      </c>
      <c r="AM310" s="17">
        <f t="shared" si="141"/>
        <v>0</v>
      </c>
      <c r="AN310" s="17">
        <f t="shared" si="141"/>
        <v>0</v>
      </c>
      <c r="AO310" s="17">
        <f t="shared" si="141"/>
        <v>0</v>
      </c>
      <c r="AP310" s="17">
        <f t="shared" si="141"/>
        <v>0</v>
      </c>
      <c r="AQ310" s="17">
        <f t="shared" si="141"/>
        <v>0</v>
      </c>
      <c r="AR310" s="17">
        <f t="shared" si="141"/>
        <v>0</v>
      </c>
      <c r="AS310" s="207">
        <f t="shared" si="141"/>
        <v>0</v>
      </c>
      <c r="AT310" s="219">
        <f t="shared" si="141"/>
        <v>0</v>
      </c>
      <c r="AU310" s="216">
        <f t="shared" si="141"/>
        <v>0</v>
      </c>
      <c r="AV310" s="114">
        <f t="shared" si="141"/>
        <v>0</v>
      </c>
      <c r="AW310" s="114">
        <f t="shared" si="141"/>
        <v>0</v>
      </c>
      <c r="AY310" s="159" t="e">
        <f t="shared" si="138"/>
        <v>#REF!</v>
      </c>
      <c r="AZ310" s="400" t="e">
        <f t="shared" si="115"/>
        <v>#REF!</v>
      </c>
      <c r="BA310" s="442"/>
    </row>
    <row r="311" spans="3:53" s="172" customFormat="1" ht="20.100000000000001" customHeight="1" x14ac:dyDescent="0.25">
      <c r="C311" s="46">
        <v>0</v>
      </c>
      <c r="D311" s="46"/>
      <c r="E311" s="46"/>
      <c r="F311" s="46"/>
      <c r="G311" s="46"/>
      <c r="H311" s="46"/>
      <c r="I311" s="46"/>
      <c r="J311" s="46"/>
      <c r="K311" s="46"/>
      <c r="L311" s="46"/>
      <c r="M311" s="46"/>
      <c r="N311" s="46"/>
      <c r="O311" s="24"/>
      <c r="P311" s="813"/>
      <c r="Q311" s="294">
        <f>T311</f>
        <v>931152</v>
      </c>
      <c r="R311" s="1352"/>
      <c r="S311" s="1348" t="s">
        <v>1016</v>
      </c>
      <c r="T311" s="1346">
        <v>931152</v>
      </c>
      <c r="U311" s="209" t="s">
        <v>878</v>
      </c>
      <c r="V311" s="225" t="s">
        <v>351</v>
      </c>
      <c r="W311" s="226" t="str">
        <f>$Q311&amp;"_"&amp;$U311</f>
        <v>931152_PS</v>
      </c>
      <c r="X311" s="211"/>
      <c r="Y311" s="118">
        <f t="shared" si="128"/>
        <v>0</v>
      </c>
      <c r="Z311" s="199"/>
      <c r="AA311" s="212" t="e">
        <f>+INDEX(#REF!,MATCH(CONCATENATE("NET_"&amp;'5-C_Ind'!U311&amp;"_REMU"),#REF!,0),(MATCH('5-C_Ind'!Q311,#REF!,0)))+INDEX(#REF!,MATCH(CONCATENATE("NET_"&amp;'5-C_Ind'!U311&amp;"_EXT"),#REF!,0),(MATCH('5-C_Ind'!Q311,#REF!,0)))</f>
        <v>#REF!</v>
      </c>
      <c r="AB311" s="186">
        <f t="shared" si="139"/>
        <v>0</v>
      </c>
      <c r="AC311" s="210" t="e">
        <f t="shared" si="140"/>
        <v>#REF!</v>
      </c>
      <c r="AD311" s="237"/>
      <c r="AE311" s="173"/>
      <c r="AF311" s="18"/>
      <c r="AG311" s="18"/>
      <c r="AH311" s="18"/>
      <c r="AI311" s="18"/>
      <c r="AJ311" s="18"/>
      <c r="AK311" s="18"/>
      <c r="AL311" s="18"/>
      <c r="AM311" s="18"/>
      <c r="AN311" s="18"/>
      <c r="AO311" s="18"/>
      <c r="AP311" s="18"/>
      <c r="AQ311" s="18"/>
      <c r="AR311" s="18"/>
      <c r="AS311" s="208"/>
      <c r="AT311" s="202"/>
      <c r="AU311" s="201"/>
      <c r="AV311" s="205"/>
      <c r="AW311" s="204"/>
      <c r="AY311" s="158"/>
      <c r="AZ311" s="400" t="e">
        <f t="shared" si="115"/>
        <v>#REF!</v>
      </c>
      <c r="BA311" s="442"/>
    </row>
    <row r="312" spans="3:53" s="172" customFormat="1" ht="20.100000000000001" customHeight="1" x14ac:dyDescent="0.25">
      <c r="C312" s="46">
        <v>0</v>
      </c>
      <c r="D312" s="46"/>
      <c r="E312" s="46"/>
      <c r="F312" s="46"/>
      <c r="G312" s="46"/>
      <c r="H312" s="46"/>
      <c r="I312" s="46"/>
      <c r="J312" s="46"/>
      <c r="K312" s="46"/>
      <c r="L312" s="46"/>
      <c r="M312" s="46"/>
      <c r="N312" s="46"/>
      <c r="O312" s="24"/>
      <c r="P312" s="813"/>
      <c r="Q312" s="294">
        <f>T311</f>
        <v>931152</v>
      </c>
      <c r="R312" s="1352"/>
      <c r="S312" s="1349"/>
      <c r="T312" s="1347"/>
      <c r="U312" s="195" t="s">
        <v>818</v>
      </c>
      <c r="V312" s="228" t="s">
        <v>643</v>
      </c>
      <c r="W312" s="220" t="str">
        <f>$Q312&amp;"_"&amp;$U312</f>
        <v>931152_SF</v>
      </c>
      <c r="X312" s="101"/>
      <c r="Y312" s="118">
        <f t="shared" si="128"/>
        <v>0</v>
      </c>
      <c r="Z312" s="103"/>
      <c r="AA312" s="99" t="e">
        <f>+INDEX(#REF!,MATCH(CONCATENATE("NET_"&amp;'5-C_Ind'!U312&amp;"_REMU"),#REF!,0),(MATCH('5-C_Ind'!Q312,#REF!,0)))+INDEX(#REF!,MATCH(CONCATENATE("NET_"&amp;'5-C_Ind'!U312&amp;"_EXT"),#REF!,0),(MATCH('5-C_Ind'!Q312,#REF!,0)))</f>
        <v>#REF!</v>
      </c>
      <c r="AB312" s="229">
        <f t="shared" si="139"/>
        <v>0</v>
      </c>
      <c r="AC312" s="165" t="e">
        <f t="shared" si="140"/>
        <v>#REF!</v>
      </c>
      <c r="AD312" s="248"/>
      <c r="AE312" s="187"/>
      <c r="AF312" s="19"/>
      <c r="AG312" s="19"/>
      <c r="AH312" s="19"/>
      <c r="AI312" s="19"/>
      <c r="AJ312" s="19"/>
      <c r="AK312" s="19"/>
      <c r="AL312" s="19"/>
      <c r="AM312" s="19"/>
      <c r="AN312" s="19"/>
      <c r="AO312" s="19"/>
      <c r="AP312" s="19"/>
      <c r="AQ312" s="19"/>
      <c r="AR312" s="19"/>
      <c r="AS312" s="231"/>
      <c r="AT312" s="224"/>
      <c r="AU312" s="227"/>
      <c r="AV312" s="223"/>
      <c r="AW312" s="222"/>
      <c r="AY312" s="158"/>
      <c r="AZ312" s="400" t="e">
        <f t="shared" si="115"/>
        <v>#REF!</v>
      </c>
      <c r="BA312" s="442"/>
    </row>
    <row r="313" spans="3:53" s="172" customFormat="1" ht="20.100000000000001" customHeight="1" x14ac:dyDescent="0.25">
      <c r="C313" s="46">
        <v>0</v>
      </c>
      <c r="D313" s="46"/>
      <c r="E313" s="46"/>
      <c r="F313" s="46"/>
      <c r="G313" s="46"/>
      <c r="H313" s="46"/>
      <c r="I313" s="46"/>
      <c r="J313" s="46"/>
      <c r="K313" s="46"/>
      <c r="L313" s="46"/>
      <c r="M313" s="46"/>
      <c r="N313" s="46"/>
      <c r="O313" s="24"/>
      <c r="P313" s="813"/>
      <c r="Q313" s="294">
        <f>T311</f>
        <v>931152</v>
      </c>
      <c r="R313" s="1352"/>
      <c r="S313" s="1349"/>
      <c r="T313" s="1347"/>
      <c r="U313" s="195" t="s">
        <v>1813</v>
      </c>
      <c r="V313" s="221" t="s">
        <v>884</v>
      </c>
      <c r="W313" s="230" t="str">
        <f>$Q313&amp;"_"&amp;$U313</f>
        <v>931152_PA</v>
      </c>
      <c r="X313" s="101"/>
      <c r="Y313" s="118">
        <f t="shared" si="128"/>
        <v>0</v>
      </c>
      <c r="Z313" s="103"/>
      <c r="AA313" s="99" t="e">
        <f>+INDEX(#REF!,MATCH(CONCATENATE("NET_"&amp;'5-C_Ind'!U313&amp;"_REMU"),#REF!,0),(MATCH('5-C_Ind'!Q313,#REF!,0)))+INDEX(#REF!,MATCH(CONCATENATE("NET_"&amp;'5-C_Ind'!U313&amp;"_EXT"),#REF!,0),(MATCH('5-C_Ind'!Q313,#REF!,0)))</f>
        <v>#REF!</v>
      </c>
      <c r="AB313" s="118">
        <f t="shared" si="139"/>
        <v>0</v>
      </c>
      <c r="AC313" s="104" t="e">
        <f t="shared" si="140"/>
        <v>#REF!</v>
      </c>
      <c r="AD313" s="142"/>
      <c r="AE313" s="75"/>
      <c r="AF313" s="13"/>
      <c r="AG313" s="13"/>
      <c r="AH313" s="13"/>
      <c r="AI313" s="13"/>
      <c r="AJ313" s="13"/>
      <c r="AK313" s="13"/>
      <c r="AL313" s="13"/>
      <c r="AM313" s="13"/>
      <c r="AN313" s="13"/>
      <c r="AO313" s="13"/>
      <c r="AP313" s="13"/>
      <c r="AQ313" s="13"/>
      <c r="AR313" s="13"/>
      <c r="AS313" s="155"/>
      <c r="AT313" s="128"/>
      <c r="AU313" s="154"/>
      <c r="AV313" s="141"/>
      <c r="AW313" s="150"/>
      <c r="AY313" s="158"/>
      <c r="AZ313" s="400" t="e">
        <f t="shared" si="115"/>
        <v>#REF!</v>
      </c>
      <c r="BA313" s="442"/>
    </row>
    <row r="314" spans="3:53" s="172" customFormat="1" ht="20.100000000000001" customHeight="1" x14ac:dyDescent="0.25">
      <c r="C314" s="46">
        <v>0</v>
      </c>
      <c r="D314" s="46"/>
      <c r="E314" s="46"/>
      <c r="F314" s="46"/>
      <c r="G314" s="46"/>
      <c r="H314" s="46"/>
      <c r="I314" s="46"/>
      <c r="J314" s="46"/>
      <c r="K314" s="46"/>
      <c r="L314" s="46"/>
      <c r="M314" s="46"/>
      <c r="N314" s="46"/>
      <c r="O314" s="24"/>
      <c r="P314" s="813"/>
      <c r="Q314" s="294">
        <f>T311</f>
        <v>931152</v>
      </c>
      <c r="R314" s="1352"/>
      <c r="S314" s="1349"/>
      <c r="T314" s="1347"/>
      <c r="U314" s="195" t="s">
        <v>2003</v>
      </c>
      <c r="V314" s="221" t="s">
        <v>1335</v>
      </c>
      <c r="W314" s="230" t="str">
        <f>$Q314&amp;"_"&amp;$U314</f>
        <v>931152_PM</v>
      </c>
      <c r="X314" s="101"/>
      <c r="Y314" s="118">
        <f t="shared" si="128"/>
        <v>0</v>
      </c>
      <c r="Z314" s="103"/>
      <c r="AA314" s="99" t="e">
        <f>+INDEX(#REF!,MATCH(CONCATENATE("NET_"&amp;'5-C_Ind'!U314&amp;"_REMU"),#REF!,0),(MATCH('5-C_Ind'!Q314,#REF!,0)))+INDEX(#REF!,MATCH(CONCATENATE("NET_"&amp;'5-C_Ind'!U314&amp;"_EXT"),#REF!,0),(MATCH('5-C_Ind'!Q314,#REF!,0)))+INDEX(#REF!,MATCH(CONCATENATE("NET_"&amp;"PI_REMU"),#REF!,0),(MATCH('5-C_Ind'!Q314,#REF!,0)))</f>
        <v>#REF!</v>
      </c>
      <c r="AB314" s="118">
        <f t="shared" si="139"/>
        <v>0</v>
      </c>
      <c r="AC314" s="104" t="e">
        <f t="shared" si="140"/>
        <v>#REF!</v>
      </c>
      <c r="AD314" s="142"/>
      <c r="AE314" s="75"/>
      <c r="AF314" s="13"/>
      <c r="AG314" s="13"/>
      <c r="AH314" s="13"/>
      <c r="AI314" s="13"/>
      <c r="AJ314" s="13"/>
      <c r="AK314" s="13"/>
      <c r="AL314" s="13"/>
      <c r="AM314" s="13"/>
      <c r="AN314" s="13"/>
      <c r="AO314" s="13"/>
      <c r="AP314" s="13"/>
      <c r="AQ314" s="13"/>
      <c r="AR314" s="13"/>
      <c r="AS314" s="155"/>
      <c r="AT314" s="128"/>
      <c r="AU314" s="154"/>
      <c r="AV314" s="141"/>
      <c r="AW314" s="150"/>
      <c r="AY314" s="158"/>
      <c r="AZ314" s="400" t="e">
        <f t="shared" si="115"/>
        <v>#REF!</v>
      </c>
      <c r="BA314" s="442"/>
    </row>
    <row r="315" spans="3:53" s="172" customFormat="1" ht="20.100000000000001" customHeight="1" x14ac:dyDescent="0.25">
      <c r="C315" s="46">
        <v>0</v>
      </c>
      <c r="D315" s="46"/>
      <c r="E315" s="46"/>
      <c r="F315" s="46"/>
      <c r="G315" s="46"/>
      <c r="H315" s="46"/>
      <c r="I315" s="46"/>
      <c r="J315" s="46"/>
      <c r="K315" s="46"/>
      <c r="L315" s="46"/>
      <c r="M315" s="46"/>
      <c r="N315" s="46"/>
      <c r="O315" s="24"/>
      <c r="P315" s="813"/>
      <c r="Q315" s="294">
        <f>T311</f>
        <v>931152</v>
      </c>
      <c r="R315" s="1352"/>
      <c r="S315" s="1349"/>
      <c r="T315" s="1347"/>
      <c r="U315" s="195" t="s">
        <v>1351</v>
      </c>
      <c r="V315" s="197" t="s">
        <v>328</v>
      </c>
      <c r="W315" s="145" t="str">
        <f>$Q315&amp;"_"&amp;$U315</f>
        <v>931152_PDS</v>
      </c>
      <c r="X315" s="101"/>
      <c r="Y315" s="118">
        <f t="shared" si="128"/>
        <v>0</v>
      </c>
      <c r="Z315" s="103"/>
      <c r="AA315" s="99" t="e">
        <f>+INDEX(#REF!,MATCH(CONCATENATE("NET_"&amp;'5-C_Ind'!U315),#REF!,0),(MATCH('5-C_Ind'!Q315,#REF!,0)))</f>
        <v>#REF!</v>
      </c>
      <c r="AB315" s="118">
        <f t="shared" si="139"/>
        <v>0</v>
      </c>
      <c r="AC315" s="104" t="e">
        <f t="shared" si="140"/>
        <v>#REF!</v>
      </c>
      <c r="AD315" s="142"/>
      <c r="AE315" s="75"/>
      <c r="AF315" s="13"/>
      <c r="AG315" s="13"/>
      <c r="AH315" s="13"/>
      <c r="AI315" s="13"/>
      <c r="AJ315" s="13"/>
      <c r="AK315" s="13"/>
      <c r="AL315" s="13"/>
      <c r="AM315" s="13"/>
      <c r="AN315" s="13"/>
      <c r="AO315" s="13"/>
      <c r="AP315" s="13"/>
      <c r="AQ315" s="13"/>
      <c r="AR315" s="13"/>
      <c r="AS315" s="155"/>
      <c r="AT315" s="128"/>
      <c r="AU315" s="154"/>
      <c r="AV315" s="141"/>
      <c r="AW315" s="150"/>
      <c r="AY315" s="158"/>
      <c r="AZ315" s="400" t="e">
        <f t="shared" si="115"/>
        <v>#REF!</v>
      </c>
      <c r="BA315" s="442"/>
    </row>
    <row r="316" spans="3:53" s="172" customFormat="1" ht="20.100000000000001" customHeight="1" x14ac:dyDescent="0.25">
      <c r="C316" s="46">
        <v>0</v>
      </c>
      <c r="D316" s="46"/>
      <c r="E316" s="46">
        <v>0</v>
      </c>
      <c r="F316" s="46"/>
      <c r="G316" s="46"/>
      <c r="H316" s="46"/>
      <c r="I316" s="46"/>
      <c r="J316" s="46"/>
      <c r="K316" s="46"/>
      <c r="L316" s="46"/>
      <c r="M316" s="46">
        <v>0</v>
      </c>
      <c r="N316" s="46"/>
      <c r="O316" s="24"/>
      <c r="P316" s="813"/>
      <c r="Q316" s="294">
        <f>T311</f>
        <v>931152</v>
      </c>
      <c r="R316" s="1352"/>
      <c r="S316" s="1349"/>
      <c r="T316" s="1347"/>
      <c r="U316" s="195" t="s">
        <v>679</v>
      </c>
      <c r="V316" s="197" t="s">
        <v>22</v>
      </c>
      <c r="W316" s="145" t="str">
        <f>$Q316&amp;"_"&amp;$U316</f>
        <v>931152_PARTICIP</v>
      </c>
      <c r="X316" s="101"/>
      <c r="Y316" s="118">
        <f t="shared" si="128"/>
        <v>0</v>
      </c>
      <c r="Z316" s="103"/>
      <c r="AA316" s="99" t="e">
        <f>+INDEX(#REF!,MATCH(CONCATENATE("NET_"&amp;'5-C_Ind'!U316),#REF!,0),(MATCH('5-C_Ind'!Q316,#REF!,0)))</f>
        <v>#REF!</v>
      </c>
      <c r="AB316" s="118">
        <f t="shared" si="139"/>
        <v>0</v>
      </c>
      <c r="AC316" s="104" t="e">
        <f t="shared" si="140"/>
        <v>#REF!</v>
      </c>
      <c r="AD316" s="142"/>
      <c r="AE316" s="75"/>
      <c r="AF316" s="13"/>
      <c r="AG316" s="13"/>
      <c r="AH316" s="13"/>
      <c r="AI316" s="13"/>
      <c r="AJ316" s="13"/>
      <c r="AK316" s="13"/>
      <c r="AL316" s="13"/>
      <c r="AM316" s="13"/>
      <c r="AN316" s="13"/>
      <c r="AO316" s="13"/>
      <c r="AP316" s="13"/>
      <c r="AQ316" s="13"/>
      <c r="AR316" s="13"/>
      <c r="AS316" s="155"/>
      <c r="AT316" s="128"/>
      <c r="AU316" s="154"/>
      <c r="AV316" s="141"/>
      <c r="AW316" s="150"/>
      <c r="AY316" s="158"/>
      <c r="AZ316" s="400" t="e">
        <f t="shared" si="115"/>
        <v>#REF!</v>
      </c>
      <c r="BA316" s="442"/>
    </row>
    <row r="317" spans="3:53" s="172" customFormat="1" ht="20.100000000000001" customHeight="1" x14ac:dyDescent="0.25">
      <c r="C317" s="46">
        <v>0</v>
      </c>
      <c r="D317" s="46"/>
      <c r="E317" s="46"/>
      <c r="F317" s="46"/>
      <c r="G317" s="46"/>
      <c r="H317" s="46"/>
      <c r="I317" s="46"/>
      <c r="J317" s="46"/>
      <c r="K317" s="46"/>
      <c r="L317" s="46"/>
      <c r="M317" s="46"/>
      <c r="N317" s="46"/>
      <c r="O317" s="24"/>
      <c r="P317" s="813"/>
      <c r="Q317" s="294">
        <f>T311</f>
        <v>931152</v>
      </c>
      <c r="R317" s="1352"/>
      <c r="S317" s="1349"/>
      <c r="T317" s="1347"/>
      <c r="U317" s="195" t="s">
        <v>1044</v>
      </c>
      <c r="V317" s="197" t="s">
        <v>1338</v>
      </c>
      <c r="W317" s="145" t="str">
        <f>$Q317&amp;"_"&amp;$U317</f>
        <v>931152_AUTRESDEP</v>
      </c>
      <c r="X317" s="101"/>
      <c r="Y317" s="118">
        <f t="shared" si="128"/>
        <v>0</v>
      </c>
      <c r="Z317" s="103"/>
      <c r="AA317" s="99" t="e">
        <f>+INDEX(#REF!,MATCH(CONCATENATE("NET_"&amp;'5-C_Ind'!U317),#REF!,0),(MATCH('5-C_Ind'!Q317,#REF!,0)))</f>
        <v>#REF!</v>
      </c>
      <c r="AB317" s="118">
        <f t="shared" si="139"/>
        <v>0</v>
      </c>
      <c r="AC317" s="104" t="e">
        <f t="shared" si="140"/>
        <v>#REF!</v>
      </c>
      <c r="AD317" s="142"/>
      <c r="AE317" s="75"/>
      <c r="AF317" s="13"/>
      <c r="AG317" s="13"/>
      <c r="AH317" s="13"/>
      <c r="AI317" s="13"/>
      <c r="AJ317" s="13"/>
      <c r="AK317" s="13"/>
      <c r="AL317" s="13"/>
      <c r="AM317" s="13"/>
      <c r="AN317" s="13"/>
      <c r="AO317" s="13"/>
      <c r="AP317" s="13"/>
      <c r="AQ317" s="13"/>
      <c r="AR317" s="13"/>
      <c r="AS317" s="155"/>
      <c r="AT317" s="128"/>
      <c r="AU317" s="154"/>
      <c r="AV317" s="141"/>
      <c r="AW317" s="150"/>
      <c r="AY317" s="158"/>
      <c r="AZ317" s="400" t="e">
        <f t="shared" si="115"/>
        <v>#REF!</v>
      </c>
      <c r="BA317" s="442"/>
    </row>
    <row r="318" spans="3:53" s="172" customFormat="1" ht="20.100000000000001" customHeight="1" x14ac:dyDescent="0.25">
      <c r="C318" s="46"/>
      <c r="D318" s="46">
        <v>0</v>
      </c>
      <c r="E318" s="46">
        <v>0</v>
      </c>
      <c r="F318" s="46"/>
      <c r="G318" s="46"/>
      <c r="H318" s="46"/>
      <c r="I318" s="46"/>
      <c r="J318" s="46"/>
      <c r="K318" s="46"/>
      <c r="L318" s="46"/>
      <c r="M318" s="46"/>
      <c r="N318" s="46"/>
      <c r="O318" s="24"/>
      <c r="P318" s="813"/>
      <c r="Q318" s="294">
        <f>T311</f>
        <v>931152</v>
      </c>
      <c r="R318" s="1352"/>
      <c r="S318" s="1349"/>
      <c r="T318" s="326">
        <v>931152</v>
      </c>
      <c r="U318" s="195" t="s">
        <v>2294</v>
      </c>
      <c r="V318" s="197" t="s">
        <v>461</v>
      </c>
      <c r="W318" s="145" t="str">
        <f>$Q318&amp;"_"&amp;$U318</f>
        <v>931152_CI</v>
      </c>
      <c r="X318" s="99" t="e">
        <f>INDEX(#REF!,1,MATCH('5-C_Ind'!$Q318,#REF!,0))</f>
        <v>#REF!</v>
      </c>
      <c r="Y318" s="118">
        <f t="shared" si="128"/>
        <v>0</v>
      </c>
      <c r="Z318" s="104" t="e">
        <f t="shared" ref="Z318:Z320" si="142">X318-Y318</f>
        <v>#REF!</v>
      </c>
      <c r="AA318" s="101"/>
      <c r="AB318" s="6"/>
      <c r="AC318" s="103"/>
      <c r="AD318" s="142"/>
      <c r="AE318" s="75"/>
      <c r="AF318" s="13"/>
      <c r="AG318" s="13"/>
      <c r="AH318" s="13"/>
      <c r="AI318" s="13"/>
      <c r="AJ318" s="13"/>
      <c r="AK318" s="13"/>
      <c r="AL318" s="13"/>
      <c r="AM318" s="13"/>
      <c r="AN318" s="13"/>
      <c r="AO318" s="13"/>
      <c r="AP318" s="13"/>
      <c r="AQ318" s="13"/>
      <c r="AR318" s="13"/>
      <c r="AS318" s="155"/>
      <c r="AT318" s="128"/>
      <c r="AU318" s="154"/>
      <c r="AV318" s="141"/>
      <c r="AW318" s="150"/>
      <c r="AY318" s="159" t="e">
        <f t="shared" ref="AY318:AY320" si="143">IF(Z318&lt;-10,"! solde négatif !","OK")</f>
        <v>#REF!</v>
      </c>
      <c r="AZ318" s="400" t="str">
        <f t="shared" si="115"/>
        <v>OK</v>
      </c>
      <c r="BA318" s="442"/>
    </row>
    <row r="319" spans="3:53" s="172" customFormat="1" ht="20.100000000000001" customHeight="1" thickBot="1" x14ac:dyDescent="0.3">
      <c r="C319" s="46">
        <v>0</v>
      </c>
      <c r="D319" s="46"/>
      <c r="E319" s="46"/>
      <c r="F319" s="46"/>
      <c r="G319" s="46"/>
      <c r="H319" s="46"/>
      <c r="I319" s="46"/>
      <c r="J319" s="46"/>
      <c r="K319" s="46"/>
      <c r="L319" s="46"/>
      <c r="M319" s="46"/>
      <c r="N319" s="46"/>
      <c r="O319" s="24"/>
      <c r="P319" s="813"/>
      <c r="Q319" s="294">
        <f>T311</f>
        <v>931152</v>
      </c>
      <c r="R319" s="1352"/>
      <c r="S319" s="1350"/>
      <c r="T319" s="372"/>
      <c r="U319" s="198" t="s">
        <v>1163</v>
      </c>
      <c r="V319" s="200" t="s">
        <v>2311</v>
      </c>
      <c r="W319" s="203"/>
      <c r="X319" s="111" t="e">
        <f>INDEX(#REF!,1,MATCH('5-C_Ind'!$Q319,#REF!,0))</f>
        <v>#REF!</v>
      </c>
      <c r="Y319" s="113">
        <f t="shared" si="128"/>
        <v>0</v>
      </c>
      <c r="Z319" s="116" t="e">
        <f t="shared" si="142"/>
        <v>#REF!</v>
      </c>
      <c r="AA319" s="111" t="e">
        <f>SUM(AA311:AA317)</f>
        <v>#REF!</v>
      </c>
      <c r="AB319" s="113">
        <f>SUM(AD319:AX319)</f>
        <v>0</v>
      </c>
      <c r="AC319" s="116" t="e">
        <f>AA319-AB319</f>
        <v>#REF!</v>
      </c>
      <c r="AD319" s="112">
        <f t="shared" ref="AD319:AW319" si="144">SUM(AD311:AD317)</f>
        <v>0</v>
      </c>
      <c r="AE319" s="112">
        <f t="shared" si="144"/>
        <v>0</v>
      </c>
      <c r="AF319" s="17">
        <f t="shared" si="144"/>
        <v>0</v>
      </c>
      <c r="AG319" s="17">
        <f t="shared" si="144"/>
        <v>0</v>
      </c>
      <c r="AH319" s="17">
        <f t="shared" si="144"/>
        <v>0</v>
      </c>
      <c r="AI319" s="17">
        <f t="shared" si="144"/>
        <v>0</v>
      </c>
      <c r="AJ319" s="17">
        <f t="shared" si="144"/>
        <v>0</v>
      </c>
      <c r="AK319" s="17">
        <f t="shared" si="144"/>
        <v>0</v>
      </c>
      <c r="AL319" s="17">
        <f t="shared" si="144"/>
        <v>0</v>
      </c>
      <c r="AM319" s="17">
        <f t="shared" si="144"/>
        <v>0</v>
      </c>
      <c r="AN319" s="17">
        <f t="shared" si="144"/>
        <v>0</v>
      </c>
      <c r="AO319" s="17">
        <f t="shared" si="144"/>
        <v>0</v>
      </c>
      <c r="AP319" s="17">
        <f t="shared" si="144"/>
        <v>0</v>
      </c>
      <c r="AQ319" s="17">
        <f t="shared" si="144"/>
        <v>0</v>
      </c>
      <c r="AR319" s="17">
        <f t="shared" si="144"/>
        <v>0</v>
      </c>
      <c r="AS319" s="207">
        <f t="shared" si="144"/>
        <v>0</v>
      </c>
      <c r="AT319" s="219">
        <f t="shared" si="144"/>
        <v>0</v>
      </c>
      <c r="AU319" s="216">
        <f t="shared" si="144"/>
        <v>0</v>
      </c>
      <c r="AV319" s="114">
        <f t="shared" si="144"/>
        <v>0</v>
      </c>
      <c r="AW319" s="114">
        <f t="shared" si="144"/>
        <v>0</v>
      </c>
      <c r="AY319" s="159" t="e">
        <f t="shared" si="143"/>
        <v>#REF!</v>
      </c>
      <c r="AZ319" s="400" t="e">
        <f t="shared" si="115"/>
        <v>#REF!</v>
      </c>
      <c r="BA319" s="442"/>
    </row>
    <row r="320" spans="3:53" s="172" customFormat="1" ht="51.6" thickBot="1" x14ac:dyDescent="0.3">
      <c r="C320" s="46"/>
      <c r="D320" s="46">
        <v>0</v>
      </c>
      <c r="E320" s="46"/>
      <c r="F320" s="46"/>
      <c r="G320" s="46"/>
      <c r="H320" s="46"/>
      <c r="I320" s="46"/>
      <c r="J320" s="46"/>
      <c r="K320" s="46"/>
      <c r="L320" s="46"/>
      <c r="M320" s="46"/>
      <c r="N320" s="46"/>
      <c r="O320" s="24"/>
      <c r="P320" s="813"/>
      <c r="Q320" s="294">
        <f t="shared" ref="Q320:Q321" si="145">T320</f>
        <v>9311721</v>
      </c>
      <c r="R320" s="1352"/>
      <c r="S320" s="298" t="s">
        <v>2139</v>
      </c>
      <c r="T320" s="1065">
        <v>9311721</v>
      </c>
      <c r="U320" s="195" t="s">
        <v>2294</v>
      </c>
      <c r="V320" s="197" t="s">
        <v>461</v>
      </c>
      <c r="W320" s="145" t="str">
        <f>$Q320&amp;"_"&amp;$U320</f>
        <v>9311721_CI</v>
      </c>
      <c r="X320" s="99" t="e">
        <f>INDEX(#REF!,1,MATCH('5-C_Ind'!$Q320,#REF!,0))</f>
        <v>#REF!</v>
      </c>
      <c r="Y320" s="113">
        <f t="shared" si="128"/>
        <v>0</v>
      </c>
      <c r="Z320" s="116" t="e">
        <f t="shared" si="142"/>
        <v>#REF!</v>
      </c>
      <c r="AA320" s="101"/>
      <c r="AB320" s="6"/>
      <c r="AC320" s="103"/>
      <c r="AD320" s="101"/>
      <c r="AE320" s="75"/>
      <c r="AF320" s="13"/>
      <c r="AG320" s="13"/>
      <c r="AH320" s="13"/>
      <c r="AI320" s="13"/>
      <c r="AJ320" s="13"/>
      <c r="AK320" s="13"/>
      <c r="AL320" s="13"/>
      <c r="AM320" s="13"/>
      <c r="AN320" s="13"/>
      <c r="AO320" s="13"/>
      <c r="AP320" s="13"/>
      <c r="AQ320" s="13"/>
      <c r="AR320" s="13"/>
      <c r="AS320" s="155"/>
      <c r="AT320" s="128"/>
      <c r="AU320" s="154"/>
      <c r="AV320" s="141"/>
      <c r="AW320" s="150"/>
      <c r="AY320" s="159" t="e">
        <f t="shared" si="143"/>
        <v>#REF!</v>
      </c>
      <c r="AZ320" s="400" t="str">
        <f t="shared" si="115"/>
        <v>OK</v>
      </c>
      <c r="BA320" s="442"/>
    </row>
    <row r="321" spans="3:53" s="172" customFormat="1" ht="20.100000000000001" customHeight="1" x14ac:dyDescent="0.25">
      <c r="C321" s="46">
        <v>0</v>
      </c>
      <c r="D321" s="46"/>
      <c r="E321" s="46"/>
      <c r="F321" s="46"/>
      <c r="G321" s="46"/>
      <c r="H321" s="46"/>
      <c r="I321" s="46"/>
      <c r="J321" s="46"/>
      <c r="K321" s="46"/>
      <c r="L321" s="46"/>
      <c r="M321" s="46"/>
      <c r="N321" s="46"/>
      <c r="O321" s="24"/>
      <c r="P321" s="813"/>
      <c r="Q321" s="294">
        <f t="shared" si="145"/>
        <v>9311722</v>
      </c>
      <c r="R321" s="1352"/>
      <c r="S321" s="1367" t="s">
        <v>2140</v>
      </c>
      <c r="T321" s="1365">
        <v>9311722</v>
      </c>
      <c r="U321" s="209" t="s">
        <v>878</v>
      </c>
      <c r="V321" s="225" t="s">
        <v>351</v>
      </c>
      <c r="W321" s="226" t="str">
        <f>$Q321&amp;"_"&amp;$U321</f>
        <v>9311722_PS</v>
      </c>
      <c r="X321" s="211"/>
      <c r="Y321" s="118">
        <f t="shared" si="128"/>
        <v>0</v>
      </c>
      <c r="Z321" s="199"/>
      <c r="AA321" s="212" t="e">
        <f>+INDEX(#REF!,MATCH(CONCATENATE("NET_"&amp;'5-C_Ind'!U321&amp;"_REMU"),#REF!,0),(MATCH('5-C_Ind'!Q321,#REF!,0)))+INDEX(#REF!,MATCH(CONCATENATE("NET_"&amp;'5-C_Ind'!U321&amp;"_EXT"),#REF!,0),(MATCH('5-C_Ind'!Q321,#REF!,0)))</f>
        <v>#REF!</v>
      </c>
      <c r="AB321" s="186">
        <f t="shared" ref="AB321:AB327" si="146">SUM(AD321:AX321)</f>
        <v>0</v>
      </c>
      <c r="AC321" s="210" t="e">
        <f t="shared" ref="AC321:AC327" si="147">AA321-AB321</f>
        <v>#REF!</v>
      </c>
      <c r="AD321" s="237"/>
      <c r="AE321" s="173"/>
      <c r="AF321" s="18"/>
      <c r="AG321" s="18"/>
      <c r="AH321" s="18"/>
      <c r="AI321" s="18"/>
      <c r="AJ321" s="18"/>
      <c r="AK321" s="18"/>
      <c r="AL321" s="18"/>
      <c r="AM321" s="18"/>
      <c r="AN321" s="18"/>
      <c r="AO321" s="18"/>
      <c r="AP321" s="18"/>
      <c r="AQ321" s="18"/>
      <c r="AR321" s="18"/>
      <c r="AS321" s="208"/>
      <c r="AT321" s="202"/>
      <c r="AU321" s="201"/>
      <c r="AV321" s="205"/>
      <c r="AW321" s="204"/>
      <c r="AY321" s="158"/>
      <c r="AZ321" s="400" t="e">
        <f t="shared" si="115"/>
        <v>#REF!</v>
      </c>
      <c r="BA321" s="442"/>
    </row>
    <row r="322" spans="3:53" s="172" customFormat="1" ht="20.100000000000001" customHeight="1" x14ac:dyDescent="0.25">
      <c r="C322" s="46">
        <v>0</v>
      </c>
      <c r="D322" s="46"/>
      <c r="E322" s="46"/>
      <c r="F322" s="46"/>
      <c r="G322" s="46"/>
      <c r="H322" s="46"/>
      <c r="I322" s="46"/>
      <c r="J322" s="46"/>
      <c r="K322" s="46"/>
      <c r="L322" s="46"/>
      <c r="M322" s="46"/>
      <c r="N322" s="46"/>
      <c r="O322" s="24"/>
      <c r="P322" s="813"/>
      <c r="Q322" s="294">
        <f>T321</f>
        <v>9311722</v>
      </c>
      <c r="R322" s="1352"/>
      <c r="S322" s="1368"/>
      <c r="T322" s="1366"/>
      <c r="U322" s="195" t="s">
        <v>818</v>
      </c>
      <c r="V322" s="228" t="s">
        <v>643</v>
      </c>
      <c r="W322" s="220" t="str">
        <f>$Q322&amp;"_"&amp;$U322</f>
        <v>9311722_SF</v>
      </c>
      <c r="X322" s="101"/>
      <c r="Y322" s="118">
        <f t="shared" si="128"/>
        <v>0</v>
      </c>
      <c r="Z322" s="103"/>
      <c r="AA322" s="99" t="e">
        <f>+INDEX(#REF!,MATCH(CONCATENATE("NET_"&amp;'5-C_Ind'!U322&amp;"_REMU"),#REF!,0),(MATCH('5-C_Ind'!Q322,#REF!,0)))+INDEX(#REF!,MATCH(CONCATENATE("NET_"&amp;'5-C_Ind'!U322&amp;"_EXT"),#REF!,0),(MATCH('5-C_Ind'!Q322,#REF!,0)))</f>
        <v>#REF!</v>
      </c>
      <c r="AB322" s="229">
        <f t="shared" si="146"/>
        <v>0</v>
      </c>
      <c r="AC322" s="165" t="e">
        <f t="shared" si="147"/>
        <v>#REF!</v>
      </c>
      <c r="AD322" s="248"/>
      <c r="AE322" s="187"/>
      <c r="AF322" s="19"/>
      <c r="AG322" s="19"/>
      <c r="AH322" s="19"/>
      <c r="AI322" s="19"/>
      <c r="AJ322" s="19"/>
      <c r="AK322" s="19"/>
      <c r="AL322" s="19"/>
      <c r="AM322" s="19"/>
      <c r="AN322" s="19"/>
      <c r="AO322" s="19"/>
      <c r="AP322" s="19"/>
      <c r="AQ322" s="19"/>
      <c r="AR322" s="19"/>
      <c r="AS322" s="231"/>
      <c r="AT322" s="224"/>
      <c r="AU322" s="227"/>
      <c r="AV322" s="223"/>
      <c r="AW322" s="222"/>
      <c r="AY322" s="158"/>
      <c r="AZ322" s="400" t="e">
        <f t="shared" si="115"/>
        <v>#REF!</v>
      </c>
      <c r="BA322" s="442"/>
    </row>
    <row r="323" spans="3:53" s="172" customFormat="1" ht="20.100000000000001" customHeight="1" x14ac:dyDescent="0.25">
      <c r="C323" s="46">
        <v>0</v>
      </c>
      <c r="D323" s="46"/>
      <c r="E323" s="46"/>
      <c r="F323" s="46"/>
      <c r="G323" s="46"/>
      <c r="H323" s="46"/>
      <c r="I323" s="46"/>
      <c r="J323" s="46"/>
      <c r="K323" s="46"/>
      <c r="L323" s="46"/>
      <c r="M323" s="46"/>
      <c r="N323" s="46"/>
      <c r="O323" s="24"/>
      <c r="P323" s="813"/>
      <c r="Q323" s="294">
        <f>T321</f>
        <v>9311722</v>
      </c>
      <c r="R323" s="1352"/>
      <c r="S323" s="1368"/>
      <c r="T323" s="1366"/>
      <c r="U323" s="195" t="s">
        <v>1813</v>
      </c>
      <c r="V323" s="221" t="s">
        <v>884</v>
      </c>
      <c r="W323" s="230" t="str">
        <f>$Q323&amp;"_"&amp;$U323</f>
        <v>9311722_PA</v>
      </c>
      <c r="X323" s="101"/>
      <c r="Y323" s="118">
        <f t="shared" si="128"/>
        <v>0</v>
      </c>
      <c r="Z323" s="103"/>
      <c r="AA323" s="99" t="e">
        <f>+INDEX(#REF!,MATCH(CONCATENATE("NET_"&amp;'5-C_Ind'!U323&amp;"_REMU"),#REF!,0),(MATCH('5-C_Ind'!Q323,#REF!,0)))+INDEX(#REF!,MATCH(CONCATENATE("NET_"&amp;'5-C_Ind'!U323&amp;"_EXT"),#REF!,0),(MATCH('5-C_Ind'!Q323,#REF!,0)))</f>
        <v>#REF!</v>
      </c>
      <c r="AB323" s="118">
        <f t="shared" si="146"/>
        <v>0</v>
      </c>
      <c r="AC323" s="104" t="e">
        <f t="shared" si="147"/>
        <v>#REF!</v>
      </c>
      <c r="AD323" s="142"/>
      <c r="AE323" s="75"/>
      <c r="AF323" s="13"/>
      <c r="AG323" s="13"/>
      <c r="AH323" s="13"/>
      <c r="AI323" s="13"/>
      <c r="AJ323" s="13"/>
      <c r="AK323" s="13"/>
      <c r="AL323" s="13"/>
      <c r="AM323" s="13"/>
      <c r="AN323" s="13"/>
      <c r="AO323" s="13"/>
      <c r="AP323" s="13"/>
      <c r="AQ323" s="13"/>
      <c r="AR323" s="13"/>
      <c r="AS323" s="155"/>
      <c r="AT323" s="128"/>
      <c r="AU323" s="154"/>
      <c r="AV323" s="141"/>
      <c r="AW323" s="150"/>
      <c r="AY323" s="158"/>
      <c r="AZ323" s="400" t="e">
        <f t="shared" si="115"/>
        <v>#REF!</v>
      </c>
      <c r="BA323" s="442"/>
    </row>
    <row r="324" spans="3:53" s="172" customFormat="1" ht="20.100000000000001" customHeight="1" x14ac:dyDescent="0.25">
      <c r="C324" s="46">
        <v>0</v>
      </c>
      <c r="D324" s="46"/>
      <c r="E324" s="46"/>
      <c r="F324" s="46"/>
      <c r="G324" s="46"/>
      <c r="H324" s="46"/>
      <c r="I324" s="46"/>
      <c r="J324" s="46"/>
      <c r="K324" s="46"/>
      <c r="L324" s="46"/>
      <c r="M324" s="46"/>
      <c r="N324" s="46"/>
      <c r="O324" s="24"/>
      <c r="P324" s="813"/>
      <c r="Q324" s="294">
        <f>T321</f>
        <v>9311722</v>
      </c>
      <c r="R324" s="1352"/>
      <c r="S324" s="1368"/>
      <c r="T324" s="1366"/>
      <c r="U324" s="195" t="s">
        <v>2003</v>
      </c>
      <c r="V324" s="221" t="s">
        <v>1335</v>
      </c>
      <c r="W324" s="230" t="str">
        <f>$Q324&amp;"_"&amp;$U324</f>
        <v>9311722_PM</v>
      </c>
      <c r="X324" s="101"/>
      <c r="Y324" s="118">
        <f t="shared" si="128"/>
        <v>0</v>
      </c>
      <c r="Z324" s="103"/>
      <c r="AA324" s="99" t="e">
        <f>+INDEX(#REF!,MATCH(CONCATENATE("NET_"&amp;'5-C_Ind'!U324&amp;"_REMU"),#REF!,0),(MATCH('5-C_Ind'!Q324,#REF!,0)))+INDEX(#REF!,MATCH(CONCATENATE("NET_"&amp;'5-C_Ind'!U324&amp;"_EXT"),#REF!,0),(MATCH('5-C_Ind'!Q324,#REF!,0)))+INDEX(#REF!,MATCH(CONCATENATE("NET_"&amp;"PI_REMU"),#REF!,0),(MATCH('5-C_Ind'!Q324,#REF!,0)))</f>
        <v>#REF!</v>
      </c>
      <c r="AB324" s="118">
        <f t="shared" si="146"/>
        <v>0</v>
      </c>
      <c r="AC324" s="104" t="e">
        <f t="shared" si="147"/>
        <v>#REF!</v>
      </c>
      <c r="AD324" s="142"/>
      <c r="AE324" s="75"/>
      <c r="AF324" s="13"/>
      <c r="AG324" s="13"/>
      <c r="AH324" s="13"/>
      <c r="AI324" s="13"/>
      <c r="AJ324" s="13"/>
      <c r="AK324" s="13"/>
      <c r="AL324" s="13"/>
      <c r="AM324" s="13"/>
      <c r="AN324" s="13"/>
      <c r="AO324" s="13"/>
      <c r="AP324" s="13"/>
      <c r="AQ324" s="13"/>
      <c r="AR324" s="13"/>
      <c r="AS324" s="155"/>
      <c r="AT324" s="128"/>
      <c r="AU324" s="154"/>
      <c r="AV324" s="141"/>
      <c r="AW324" s="150"/>
      <c r="AY324" s="158"/>
      <c r="AZ324" s="400" t="e">
        <f t="shared" si="115"/>
        <v>#REF!</v>
      </c>
      <c r="BA324" s="442"/>
    </row>
    <row r="325" spans="3:53" s="172" customFormat="1" ht="20.100000000000001" customHeight="1" x14ac:dyDescent="0.25">
      <c r="C325" s="46">
        <v>0</v>
      </c>
      <c r="D325" s="46"/>
      <c r="E325" s="46"/>
      <c r="F325" s="46"/>
      <c r="G325" s="46"/>
      <c r="H325" s="46"/>
      <c r="I325" s="46"/>
      <c r="J325" s="46"/>
      <c r="K325" s="46"/>
      <c r="L325" s="46"/>
      <c r="M325" s="46"/>
      <c r="N325" s="46"/>
      <c r="O325" s="24"/>
      <c r="P325" s="813"/>
      <c r="Q325" s="294">
        <f>T321</f>
        <v>9311722</v>
      </c>
      <c r="R325" s="1352"/>
      <c r="S325" s="1368"/>
      <c r="T325" s="1366"/>
      <c r="U325" s="195" t="s">
        <v>1351</v>
      </c>
      <c r="V325" s="197" t="s">
        <v>328</v>
      </c>
      <c r="W325" s="145" t="str">
        <f>$Q325&amp;"_"&amp;$U325</f>
        <v>9311722_PDS</v>
      </c>
      <c r="X325" s="101"/>
      <c r="Y325" s="118">
        <f t="shared" si="128"/>
        <v>0</v>
      </c>
      <c r="Z325" s="103"/>
      <c r="AA325" s="99" t="e">
        <f>+INDEX(#REF!,MATCH(CONCATENATE("NET_"&amp;'5-C_Ind'!U325),#REF!,0),(MATCH('5-C_Ind'!Q325,#REF!,0)))</f>
        <v>#REF!</v>
      </c>
      <c r="AB325" s="118">
        <f t="shared" si="146"/>
        <v>0</v>
      </c>
      <c r="AC325" s="104" t="e">
        <f t="shared" si="147"/>
        <v>#REF!</v>
      </c>
      <c r="AD325" s="142"/>
      <c r="AE325" s="75"/>
      <c r="AF325" s="13"/>
      <c r="AG325" s="13"/>
      <c r="AH325" s="13"/>
      <c r="AI325" s="13"/>
      <c r="AJ325" s="13"/>
      <c r="AK325" s="13"/>
      <c r="AL325" s="13"/>
      <c r="AM325" s="13"/>
      <c r="AN325" s="13"/>
      <c r="AO325" s="13"/>
      <c r="AP325" s="13"/>
      <c r="AQ325" s="13"/>
      <c r="AR325" s="13"/>
      <c r="AS325" s="155"/>
      <c r="AT325" s="128"/>
      <c r="AU325" s="154"/>
      <c r="AV325" s="141"/>
      <c r="AW325" s="150"/>
      <c r="AY325" s="158"/>
      <c r="AZ325" s="400" t="e">
        <f t="shared" si="115"/>
        <v>#REF!</v>
      </c>
      <c r="BA325" s="442"/>
    </row>
    <row r="326" spans="3:53" s="172" customFormat="1" ht="20.100000000000001" customHeight="1" x14ac:dyDescent="0.25">
      <c r="C326" s="46">
        <v>0</v>
      </c>
      <c r="D326" s="46"/>
      <c r="E326" s="46">
        <v>0</v>
      </c>
      <c r="F326" s="46"/>
      <c r="G326" s="46"/>
      <c r="H326" s="46"/>
      <c r="I326" s="46"/>
      <c r="J326" s="46"/>
      <c r="K326" s="46"/>
      <c r="L326" s="46"/>
      <c r="M326" s="46">
        <v>0</v>
      </c>
      <c r="N326" s="46"/>
      <c r="O326" s="24"/>
      <c r="P326" s="813"/>
      <c r="Q326" s="294">
        <f>T321</f>
        <v>9311722</v>
      </c>
      <c r="R326" s="1352"/>
      <c r="S326" s="1368"/>
      <c r="T326" s="1366"/>
      <c r="U326" s="195" t="s">
        <v>679</v>
      </c>
      <c r="V326" s="197" t="s">
        <v>22</v>
      </c>
      <c r="W326" s="145" t="str">
        <f>$Q326&amp;"_"&amp;$U326</f>
        <v>9311722_PARTICIP</v>
      </c>
      <c r="X326" s="101"/>
      <c r="Y326" s="118">
        <f t="shared" si="128"/>
        <v>0</v>
      </c>
      <c r="Z326" s="103"/>
      <c r="AA326" s="99" t="e">
        <f>+INDEX(#REF!,MATCH(CONCATENATE("NET_"&amp;'5-C_Ind'!U326),#REF!,0),(MATCH('5-C_Ind'!Q326,#REF!,0)))</f>
        <v>#REF!</v>
      </c>
      <c r="AB326" s="118">
        <f t="shared" si="146"/>
        <v>0</v>
      </c>
      <c r="AC326" s="104" t="e">
        <f t="shared" si="147"/>
        <v>#REF!</v>
      </c>
      <c r="AD326" s="142"/>
      <c r="AE326" s="75"/>
      <c r="AF326" s="13"/>
      <c r="AG326" s="13"/>
      <c r="AH326" s="13"/>
      <c r="AI326" s="13"/>
      <c r="AJ326" s="13"/>
      <c r="AK326" s="13"/>
      <c r="AL326" s="13"/>
      <c r="AM326" s="13"/>
      <c r="AN326" s="13"/>
      <c r="AO326" s="13"/>
      <c r="AP326" s="13"/>
      <c r="AQ326" s="13"/>
      <c r="AR326" s="13"/>
      <c r="AS326" s="155"/>
      <c r="AT326" s="128"/>
      <c r="AU326" s="154"/>
      <c r="AV326" s="141"/>
      <c r="AW326" s="150"/>
      <c r="AY326" s="158"/>
      <c r="AZ326" s="400" t="e">
        <f t="shared" si="115"/>
        <v>#REF!</v>
      </c>
      <c r="BA326" s="442"/>
    </row>
    <row r="327" spans="3:53" s="172" customFormat="1" ht="20.100000000000001" customHeight="1" x14ac:dyDescent="0.25">
      <c r="C327" s="46">
        <v>0</v>
      </c>
      <c r="D327" s="46"/>
      <c r="E327" s="46"/>
      <c r="F327" s="46"/>
      <c r="G327" s="46"/>
      <c r="H327" s="46"/>
      <c r="I327" s="46"/>
      <c r="J327" s="46"/>
      <c r="K327" s="46"/>
      <c r="L327" s="46"/>
      <c r="M327" s="46"/>
      <c r="N327" s="46"/>
      <c r="O327" s="24"/>
      <c r="P327" s="813"/>
      <c r="Q327" s="294">
        <f>T321</f>
        <v>9311722</v>
      </c>
      <c r="R327" s="1352"/>
      <c r="S327" s="1368"/>
      <c r="T327" s="1366"/>
      <c r="U327" s="195" t="s">
        <v>1044</v>
      </c>
      <c r="V327" s="197" t="s">
        <v>1338</v>
      </c>
      <c r="W327" s="145" t="str">
        <f>$Q327&amp;"_"&amp;$U327</f>
        <v>9311722_AUTRESDEP</v>
      </c>
      <c r="X327" s="101"/>
      <c r="Y327" s="118">
        <f t="shared" si="128"/>
        <v>0</v>
      </c>
      <c r="Z327" s="103"/>
      <c r="AA327" s="99" t="e">
        <f>+INDEX(#REF!,MATCH(CONCATENATE("NET_"&amp;'5-C_Ind'!U327),#REF!,0),(MATCH('5-C_Ind'!Q327,#REF!,0)))</f>
        <v>#REF!</v>
      </c>
      <c r="AB327" s="118">
        <f t="shared" si="146"/>
        <v>0</v>
      </c>
      <c r="AC327" s="104" t="e">
        <f t="shared" si="147"/>
        <v>#REF!</v>
      </c>
      <c r="AD327" s="142"/>
      <c r="AE327" s="75"/>
      <c r="AF327" s="13"/>
      <c r="AG327" s="13"/>
      <c r="AH327" s="13"/>
      <c r="AI327" s="13"/>
      <c r="AJ327" s="13"/>
      <c r="AK327" s="13"/>
      <c r="AL327" s="13"/>
      <c r="AM327" s="13"/>
      <c r="AN327" s="13"/>
      <c r="AO327" s="13"/>
      <c r="AP327" s="13"/>
      <c r="AQ327" s="13"/>
      <c r="AR327" s="13"/>
      <c r="AS327" s="155"/>
      <c r="AT327" s="128"/>
      <c r="AU327" s="154"/>
      <c r="AV327" s="141"/>
      <c r="AW327" s="150"/>
      <c r="AY327" s="158"/>
      <c r="AZ327" s="400" t="e">
        <f t="shared" si="115"/>
        <v>#REF!</v>
      </c>
      <c r="BA327" s="442"/>
    </row>
    <row r="328" spans="3:53" s="172" customFormat="1" ht="20.100000000000001" customHeight="1" x14ac:dyDescent="0.25">
      <c r="C328" s="46"/>
      <c r="D328" s="46">
        <v>0</v>
      </c>
      <c r="E328" s="46">
        <v>0</v>
      </c>
      <c r="F328" s="46"/>
      <c r="G328" s="46"/>
      <c r="H328" s="46"/>
      <c r="I328" s="46"/>
      <c r="J328" s="46"/>
      <c r="K328" s="46"/>
      <c r="L328" s="46"/>
      <c r="M328" s="46"/>
      <c r="N328" s="46"/>
      <c r="O328" s="24"/>
      <c r="P328" s="813"/>
      <c r="Q328" s="294">
        <f>T321</f>
        <v>9311722</v>
      </c>
      <c r="R328" s="1352"/>
      <c r="S328" s="1368"/>
      <c r="T328" s="1072"/>
      <c r="U328" s="195" t="s">
        <v>2294</v>
      </c>
      <c r="V328" s="197" t="s">
        <v>461</v>
      </c>
      <c r="W328" s="145" t="str">
        <f>$Q328&amp;"_"&amp;$U328</f>
        <v>9311722_CI</v>
      </c>
      <c r="X328" s="99" t="e">
        <f>INDEX(#REF!,1,MATCH('5-C_Ind'!$Q328,#REF!,0))</f>
        <v>#REF!</v>
      </c>
      <c r="Y328" s="118">
        <f t="shared" si="128"/>
        <v>0</v>
      </c>
      <c r="Z328" s="104" t="e">
        <f t="shared" ref="Z328:Z329" si="148">X328-Y328</f>
        <v>#REF!</v>
      </c>
      <c r="AA328" s="101"/>
      <c r="AB328" s="6"/>
      <c r="AC328" s="103"/>
      <c r="AD328" s="142"/>
      <c r="AE328" s="75"/>
      <c r="AF328" s="13"/>
      <c r="AG328" s="13"/>
      <c r="AH328" s="13"/>
      <c r="AI328" s="13"/>
      <c r="AJ328" s="13"/>
      <c r="AK328" s="13"/>
      <c r="AL328" s="13"/>
      <c r="AM328" s="13"/>
      <c r="AN328" s="13"/>
      <c r="AO328" s="13"/>
      <c r="AP328" s="13"/>
      <c r="AQ328" s="13"/>
      <c r="AR328" s="13"/>
      <c r="AS328" s="155"/>
      <c r="AT328" s="128"/>
      <c r="AU328" s="154"/>
      <c r="AV328" s="141"/>
      <c r="AW328" s="150"/>
      <c r="AY328" s="159" t="e">
        <f t="shared" ref="AY328:AY329" si="149">IF(Z328&lt;-10,"! solde négatif !","OK")</f>
        <v>#REF!</v>
      </c>
      <c r="AZ328" s="400" t="str">
        <f t="shared" si="115"/>
        <v>OK</v>
      </c>
      <c r="BA328" s="442"/>
    </row>
    <row r="329" spans="3:53" s="172" customFormat="1" ht="20.100000000000001" customHeight="1" thickBot="1" x14ac:dyDescent="0.3">
      <c r="C329" s="46">
        <v>0</v>
      </c>
      <c r="D329" s="46"/>
      <c r="E329" s="46"/>
      <c r="F329" s="46"/>
      <c r="G329" s="46"/>
      <c r="H329" s="46"/>
      <c r="I329" s="46"/>
      <c r="J329" s="46"/>
      <c r="K329" s="46"/>
      <c r="L329" s="46"/>
      <c r="M329" s="46"/>
      <c r="N329" s="46"/>
      <c r="O329" s="24"/>
      <c r="P329" s="813"/>
      <c r="Q329" s="294">
        <f>T321</f>
        <v>9311722</v>
      </c>
      <c r="R329" s="1352"/>
      <c r="S329" s="1369"/>
      <c r="T329" s="980"/>
      <c r="U329" s="198" t="s">
        <v>1163</v>
      </c>
      <c r="V329" s="200" t="s">
        <v>2311</v>
      </c>
      <c r="W329" s="203"/>
      <c r="X329" s="111" t="e">
        <f>INDEX(#REF!,1,MATCH('5-C_Ind'!$Q329,#REF!,0))</f>
        <v>#REF!</v>
      </c>
      <c r="Y329" s="113">
        <f t="shared" si="128"/>
        <v>0</v>
      </c>
      <c r="Z329" s="116" t="e">
        <f t="shared" si="148"/>
        <v>#REF!</v>
      </c>
      <c r="AA329" s="111" t="e">
        <f>SUM(AA321:AA327)</f>
        <v>#REF!</v>
      </c>
      <c r="AB329" s="113">
        <f t="shared" ref="AB329:AB336" si="150">SUM(AD329:AX329)</f>
        <v>0</v>
      </c>
      <c r="AC329" s="116" t="e">
        <f t="shared" ref="AC329:AC336" si="151">AA329-AB329</f>
        <v>#REF!</v>
      </c>
      <c r="AD329" s="112">
        <f t="shared" ref="AD329:AW329" si="152">SUM(AD321:AD327)</f>
        <v>0</v>
      </c>
      <c r="AE329" s="112">
        <f t="shared" si="152"/>
        <v>0</v>
      </c>
      <c r="AF329" s="17">
        <f t="shared" si="152"/>
        <v>0</v>
      </c>
      <c r="AG329" s="17">
        <f t="shared" si="152"/>
        <v>0</v>
      </c>
      <c r="AH329" s="17">
        <f t="shared" si="152"/>
        <v>0</v>
      </c>
      <c r="AI329" s="17">
        <f t="shared" si="152"/>
        <v>0</v>
      </c>
      <c r="AJ329" s="17">
        <f t="shared" si="152"/>
        <v>0</v>
      </c>
      <c r="AK329" s="17">
        <f t="shared" si="152"/>
        <v>0</v>
      </c>
      <c r="AL329" s="17">
        <f t="shared" si="152"/>
        <v>0</v>
      </c>
      <c r="AM329" s="17">
        <f t="shared" si="152"/>
        <v>0</v>
      </c>
      <c r="AN329" s="17">
        <f t="shared" si="152"/>
        <v>0</v>
      </c>
      <c r="AO329" s="17">
        <f t="shared" si="152"/>
        <v>0</v>
      </c>
      <c r="AP329" s="17">
        <f t="shared" si="152"/>
        <v>0</v>
      </c>
      <c r="AQ329" s="17">
        <f t="shared" si="152"/>
        <v>0</v>
      </c>
      <c r="AR329" s="17">
        <f t="shared" si="152"/>
        <v>0</v>
      </c>
      <c r="AS329" s="207">
        <f t="shared" si="152"/>
        <v>0</v>
      </c>
      <c r="AT329" s="219">
        <f t="shared" si="152"/>
        <v>0</v>
      </c>
      <c r="AU329" s="216">
        <f t="shared" si="152"/>
        <v>0</v>
      </c>
      <c r="AV329" s="114">
        <f t="shared" si="152"/>
        <v>0</v>
      </c>
      <c r="AW329" s="114">
        <f t="shared" si="152"/>
        <v>0</v>
      </c>
      <c r="AY329" s="159" t="e">
        <f t="shared" si="149"/>
        <v>#REF!</v>
      </c>
      <c r="AZ329" s="400" t="e">
        <f t="shared" si="115"/>
        <v>#REF!</v>
      </c>
      <c r="BA329" s="442"/>
    </row>
    <row r="330" spans="3:53" s="172" customFormat="1" ht="20.100000000000001" customHeight="1" x14ac:dyDescent="0.25">
      <c r="C330" s="46">
        <v>0</v>
      </c>
      <c r="D330" s="46"/>
      <c r="E330" s="46"/>
      <c r="F330" s="46"/>
      <c r="G330" s="46"/>
      <c r="H330" s="46"/>
      <c r="I330" s="46"/>
      <c r="J330" s="46"/>
      <c r="K330" s="46"/>
      <c r="L330" s="46"/>
      <c r="M330" s="46"/>
      <c r="N330" s="46"/>
      <c r="O330" s="24"/>
      <c r="P330" s="813"/>
      <c r="Q330" s="294">
        <f>T330</f>
        <v>931171</v>
      </c>
      <c r="R330" s="1352"/>
      <c r="S330" s="1348" t="s">
        <v>2332</v>
      </c>
      <c r="T330" s="1346">
        <v>931171</v>
      </c>
      <c r="U330" s="209" t="s">
        <v>878</v>
      </c>
      <c r="V330" s="225" t="s">
        <v>351</v>
      </c>
      <c r="W330" s="226" t="str">
        <f>$Q330&amp;"_"&amp;$U330</f>
        <v>931171_PS</v>
      </c>
      <c r="X330" s="211"/>
      <c r="Y330" s="118">
        <f t="shared" si="128"/>
        <v>0</v>
      </c>
      <c r="Z330" s="199"/>
      <c r="AA330" s="212" t="e">
        <f>+INDEX(#REF!,MATCH(CONCATENATE("NET_"&amp;'5-C_Ind'!U330&amp;"_REMU"),#REF!,0),(MATCH('5-C_Ind'!Q330,#REF!,0)))+INDEX(#REF!,MATCH(CONCATENATE("NET_"&amp;'5-C_Ind'!U330&amp;"_EXT"),#REF!,0),(MATCH('5-C_Ind'!Q330,#REF!,0)))</f>
        <v>#REF!</v>
      </c>
      <c r="AB330" s="186">
        <f t="shared" si="150"/>
        <v>0</v>
      </c>
      <c r="AC330" s="210" t="e">
        <f t="shared" si="151"/>
        <v>#REF!</v>
      </c>
      <c r="AD330" s="237"/>
      <c r="AE330" s="173"/>
      <c r="AF330" s="18"/>
      <c r="AG330" s="18"/>
      <c r="AH330" s="18"/>
      <c r="AI330" s="18"/>
      <c r="AJ330" s="18"/>
      <c r="AK330" s="18"/>
      <c r="AL330" s="18"/>
      <c r="AM330" s="18"/>
      <c r="AN330" s="18"/>
      <c r="AO330" s="18"/>
      <c r="AP330" s="18"/>
      <c r="AQ330" s="18"/>
      <c r="AR330" s="18"/>
      <c r="AS330" s="208"/>
      <c r="AT330" s="202"/>
      <c r="AU330" s="201"/>
      <c r="AV330" s="205"/>
      <c r="AW330" s="204"/>
      <c r="AY330" s="158"/>
      <c r="AZ330" s="400" t="e">
        <f t="shared" si="115"/>
        <v>#REF!</v>
      </c>
      <c r="BA330" s="442"/>
    </row>
    <row r="331" spans="3:53" s="172" customFormat="1" ht="20.100000000000001" customHeight="1" x14ac:dyDescent="0.25">
      <c r="C331" s="46">
        <v>0</v>
      </c>
      <c r="D331" s="46"/>
      <c r="E331" s="46"/>
      <c r="F331" s="46"/>
      <c r="G331" s="46"/>
      <c r="H331" s="46"/>
      <c r="I331" s="46"/>
      <c r="J331" s="46"/>
      <c r="K331" s="46"/>
      <c r="L331" s="46"/>
      <c r="M331" s="46"/>
      <c r="N331" s="46"/>
      <c r="O331" s="24"/>
      <c r="P331" s="813"/>
      <c r="Q331" s="294">
        <f>T330</f>
        <v>931171</v>
      </c>
      <c r="R331" s="1352"/>
      <c r="S331" s="1349"/>
      <c r="T331" s="1347"/>
      <c r="U331" s="195" t="s">
        <v>818</v>
      </c>
      <c r="V331" s="228" t="s">
        <v>643</v>
      </c>
      <c r="W331" s="220" t="str">
        <f>$Q331&amp;"_"&amp;$U331</f>
        <v>931171_SF</v>
      </c>
      <c r="X331" s="101"/>
      <c r="Y331" s="118">
        <f t="shared" si="128"/>
        <v>0</v>
      </c>
      <c r="Z331" s="103"/>
      <c r="AA331" s="99" t="e">
        <f>+INDEX(#REF!,MATCH(CONCATENATE("NET_"&amp;'5-C_Ind'!U331&amp;"_REMU"),#REF!,0),(MATCH('5-C_Ind'!Q331,#REF!,0)))+INDEX(#REF!,MATCH(CONCATENATE("NET_"&amp;'5-C_Ind'!U331&amp;"_EXT"),#REF!,0),(MATCH('5-C_Ind'!Q331,#REF!,0)))</f>
        <v>#REF!</v>
      </c>
      <c r="AB331" s="229">
        <f t="shared" si="150"/>
        <v>0</v>
      </c>
      <c r="AC331" s="165" t="e">
        <f t="shared" si="151"/>
        <v>#REF!</v>
      </c>
      <c r="AD331" s="248"/>
      <c r="AE331" s="187"/>
      <c r="AF331" s="19"/>
      <c r="AG331" s="19"/>
      <c r="AH331" s="19"/>
      <c r="AI331" s="19"/>
      <c r="AJ331" s="19"/>
      <c r="AK331" s="19"/>
      <c r="AL331" s="19"/>
      <c r="AM331" s="19"/>
      <c r="AN331" s="19"/>
      <c r="AO331" s="19"/>
      <c r="AP331" s="19"/>
      <c r="AQ331" s="19"/>
      <c r="AR331" s="19"/>
      <c r="AS331" s="231"/>
      <c r="AT331" s="224"/>
      <c r="AU331" s="227"/>
      <c r="AV331" s="223"/>
      <c r="AW331" s="222"/>
      <c r="AY331" s="158"/>
      <c r="AZ331" s="400" t="e">
        <f t="shared" si="115"/>
        <v>#REF!</v>
      </c>
      <c r="BA331" s="442"/>
    </row>
    <row r="332" spans="3:53" s="172" customFormat="1" ht="20.100000000000001" customHeight="1" x14ac:dyDescent="0.25">
      <c r="C332" s="46">
        <v>0</v>
      </c>
      <c r="D332" s="46"/>
      <c r="E332" s="46"/>
      <c r="F332" s="46"/>
      <c r="G332" s="46"/>
      <c r="H332" s="46"/>
      <c r="I332" s="46"/>
      <c r="J332" s="46"/>
      <c r="K332" s="46"/>
      <c r="L332" s="46"/>
      <c r="M332" s="46"/>
      <c r="N332" s="46"/>
      <c r="O332" s="24"/>
      <c r="P332" s="813"/>
      <c r="Q332" s="294">
        <f>T330</f>
        <v>931171</v>
      </c>
      <c r="R332" s="1352"/>
      <c r="S332" s="1349"/>
      <c r="T332" s="1347"/>
      <c r="U332" s="195" t="s">
        <v>1813</v>
      </c>
      <c r="V332" s="221" t="s">
        <v>884</v>
      </c>
      <c r="W332" s="230" t="str">
        <f>$Q332&amp;"_"&amp;$U332</f>
        <v>931171_PA</v>
      </c>
      <c r="X332" s="101"/>
      <c r="Y332" s="118">
        <f t="shared" si="128"/>
        <v>0</v>
      </c>
      <c r="Z332" s="103"/>
      <c r="AA332" s="99" t="e">
        <f>+INDEX(#REF!,MATCH(CONCATENATE("NET_"&amp;'5-C_Ind'!U332&amp;"_REMU"),#REF!,0),(MATCH('5-C_Ind'!Q332,#REF!,0)))+INDEX(#REF!,MATCH(CONCATENATE("NET_"&amp;'5-C_Ind'!U332&amp;"_EXT"),#REF!,0),(MATCH('5-C_Ind'!Q332,#REF!,0)))</f>
        <v>#REF!</v>
      </c>
      <c r="AB332" s="118">
        <f t="shared" si="150"/>
        <v>0</v>
      </c>
      <c r="AC332" s="104" t="e">
        <f t="shared" si="151"/>
        <v>#REF!</v>
      </c>
      <c r="AD332" s="142"/>
      <c r="AE332" s="75"/>
      <c r="AF332" s="13"/>
      <c r="AG332" s="13"/>
      <c r="AH332" s="13"/>
      <c r="AI332" s="13"/>
      <c r="AJ332" s="13"/>
      <c r="AK332" s="13"/>
      <c r="AL332" s="13"/>
      <c r="AM332" s="13"/>
      <c r="AN332" s="13"/>
      <c r="AO332" s="13"/>
      <c r="AP332" s="13"/>
      <c r="AQ332" s="13"/>
      <c r="AR332" s="13"/>
      <c r="AS332" s="155"/>
      <c r="AT332" s="128"/>
      <c r="AU332" s="154"/>
      <c r="AV332" s="141"/>
      <c r="AW332" s="150"/>
      <c r="AY332" s="158"/>
      <c r="AZ332" s="400" t="e">
        <f t="shared" si="115"/>
        <v>#REF!</v>
      </c>
      <c r="BA332" s="442"/>
    </row>
    <row r="333" spans="3:53" s="172" customFormat="1" ht="20.100000000000001" customHeight="1" x14ac:dyDescent="0.25">
      <c r="C333" s="46">
        <v>0</v>
      </c>
      <c r="D333" s="46"/>
      <c r="E333" s="46"/>
      <c r="F333" s="46"/>
      <c r="G333" s="46"/>
      <c r="H333" s="46"/>
      <c r="I333" s="46"/>
      <c r="J333" s="46"/>
      <c r="K333" s="46"/>
      <c r="L333" s="46"/>
      <c r="M333" s="46"/>
      <c r="N333" s="46"/>
      <c r="O333" s="24"/>
      <c r="P333" s="813"/>
      <c r="Q333" s="294">
        <f>T330</f>
        <v>931171</v>
      </c>
      <c r="R333" s="1352"/>
      <c r="S333" s="1349"/>
      <c r="T333" s="1347"/>
      <c r="U333" s="195" t="s">
        <v>2003</v>
      </c>
      <c r="V333" s="221" t="s">
        <v>1335</v>
      </c>
      <c r="W333" s="230" t="str">
        <f>$Q333&amp;"_"&amp;$U333</f>
        <v>931171_PM</v>
      </c>
      <c r="X333" s="101"/>
      <c r="Y333" s="118">
        <f t="shared" si="128"/>
        <v>0</v>
      </c>
      <c r="Z333" s="103"/>
      <c r="AA333" s="99" t="e">
        <f>+INDEX(#REF!,MATCH(CONCATENATE("NET_"&amp;'5-C_Ind'!U333&amp;"_REMU"),#REF!,0),(MATCH('5-C_Ind'!Q333,#REF!,0)))+INDEX(#REF!,MATCH(CONCATENATE("NET_"&amp;'5-C_Ind'!U333&amp;"_EXT"),#REF!,0),(MATCH('5-C_Ind'!Q333,#REF!,0)))+INDEX(#REF!,MATCH(CONCATENATE("NET_"&amp;"PI_REMU"),#REF!,0),(MATCH('5-C_Ind'!Q333,#REF!,0)))</f>
        <v>#REF!</v>
      </c>
      <c r="AB333" s="118">
        <f t="shared" si="150"/>
        <v>0</v>
      </c>
      <c r="AC333" s="104" t="e">
        <f t="shared" si="151"/>
        <v>#REF!</v>
      </c>
      <c r="AD333" s="142"/>
      <c r="AE333" s="75"/>
      <c r="AF333" s="13"/>
      <c r="AG333" s="13"/>
      <c r="AH333" s="13"/>
      <c r="AI333" s="13"/>
      <c r="AJ333" s="13"/>
      <c r="AK333" s="13"/>
      <c r="AL333" s="13"/>
      <c r="AM333" s="13"/>
      <c r="AN333" s="13"/>
      <c r="AO333" s="13"/>
      <c r="AP333" s="13"/>
      <c r="AQ333" s="13"/>
      <c r="AR333" s="13"/>
      <c r="AS333" s="155"/>
      <c r="AT333" s="128"/>
      <c r="AU333" s="154"/>
      <c r="AV333" s="141"/>
      <c r="AW333" s="150"/>
      <c r="AY333" s="158"/>
      <c r="AZ333" s="400" t="e">
        <f t="shared" si="115"/>
        <v>#REF!</v>
      </c>
      <c r="BA333" s="442"/>
    </row>
    <row r="334" spans="3:53" s="172" customFormat="1" ht="20.100000000000001" customHeight="1" x14ac:dyDescent="0.25">
      <c r="C334" s="46">
        <v>0</v>
      </c>
      <c r="D334" s="46"/>
      <c r="E334" s="46"/>
      <c r="F334" s="46"/>
      <c r="G334" s="46"/>
      <c r="H334" s="46"/>
      <c r="I334" s="46"/>
      <c r="J334" s="46"/>
      <c r="K334" s="46"/>
      <c r="L334" s="46"/>
      <c r="M334" s="46"/>
      <c r="N334" s="46"/>
      <c r="O334" s="24"/>
      <c r="P334" s="813"/>
      <c r="Q334" s="294">
        <f>T330</f>
        <v>931171</v>
      </c>
      <c r="R334" s="1352"/>
      <c r="S334" s="1349"/>
      <c r="T334" s="1347"/>
      <c r="U334" s="195" t="s">
        <v>1351</v>
      </c>
      <c r="V334" s="197" t="s">
        <v>328</v>
      </c>
      <c r="W334" s="145" t="str">
        <f>$Q334&amp;"_"&amp;$U334</f>
        <v>931171_PDS</v>
      </c>
      <c r="X334" s="101"/>
      <c r="Y334" s="118">
        <f t="shared" si="128"/>
        <v>0</v>
      </c>
      <c r="Z334" s="103"/>
      <c r="AA334" s="99" t="e">
        <f>+INDEX(#REF!,MATCH(CONCATENATE("NET_"&amp;'5-C_Ind'!U334),#REF!,0),(MATCH('5-C_Ind'!Q334,#REF!,0)))</f>
        <v>#REF!</v>
      </c>
      <c r="AB334" s="118">
        <f t="shared" si="150"/>
        <v>0</v>
      </c>
      <c r="AC334" s="104" t="e">
        <f t="shared" si="151"/>
        <v>#REF!</v>
      </c>
      <c r="AD334" s="142"/>
      <c r="AE334" s="75"/>
      <c r="AF334" s="13"/>
      <c r="AG334" s="13"/>
      <c r="AH334" s="13"/>
      <c r="AI334" s="13"/>
      <c r="AJ334" s="13"/>
      <c r="AK334" s="13"/>
      <c r="AL334" s="13"/>
      <c r="AM334" s="13"/>
      <c r="AN334" s="13"/>
      <c r="AO334" s="13"/>
      <c r="AP334" s="13"/>
      <c r="AQ334" s="13"/>
      <c r="AR334" s="13"/>
      <c r="AS334" s="155"/>
      <c r="AT334" s="128"/>
      <c r="AU334" s="154"/>
      <c r="AV334" s="141"/>
      <c r="AW334" s="150"/>
      <c r="AY334" s="158"/>
      <c r="AZ334" s="400" t="e">
        <f t="shared" si="115"/>
        <v>#REF!</v>
      </c>
      <c r="BA334" s="442"/>
    </row>
    <row r="335" spans="3:53" s="172" customFormat="1" ht="20.100000000000001" customHeight="1" x14ac:dyDescent="0.25">
      <c r="C335" s="46">
        <v>0</v>
      </c>
      <c r="D335" s="46"/>
      <c r="E335" s="46">
        <v>0</v>
      </c>
      <c r="F335" s="46"/>
      <c r="G335" s="46"/>
      <c r="H335" s="46"/>
      <c r="I335" s="46"/>
      <c r="J335" s="46"/>
      <c r="K335" s="46"/>
      <c r="L335" s="46"/>
      <c r="M335" s="46">
        <v>0</v>
      </c>
      <c r="N335" s="46"/>
      <c r="O335" s="24"/>
      <c r="P335" s="813"/>
      <c r="Q335" s="294">
        <f>T330</f>
        <v>931171</v>
      </c>
      <c r="R335" s="1352"/>
      <c r="S335" s="1349"/>
      <c r="T335" s="1347"/>
      <c r="U335" s="195" t="s">
        <v>679</v>
      </c>
      <c r="V335" s="197" t="s">
        <v>22</v>
      </c>
      <c r="W335" s="145" t="str">
        <f>$Q335&amp;"_"&amp;$U335</f>
        <v>931171_PARTICIP</v>
      </c>
      <c r="X335" s="101"/>
      <c r="Y335" s="118">
        <f t="shared" si="128"/>
        <v>0</v>
      </c>
      <c r="Z335" s="103"/>
      <c r="AA335" s="99" t="e">
        <f>+INDEX(#REF!,MATCH(CONCATENATE("NET_"&amp;'5-C_Ind'!U335),#REF!,0),(MATCH('5-C_Ind'!Q335,#REF!,0)))</f>
        <v>#REF!</v>
      </c>
      <c r="AB335" s="118">
        <f t="shared" si="150"/>
        <v>0</v>
      </c>
      <c r="AC335" s="104" t="e">
        <f t="shared" si="151"/>
        <v>#REF!</v>
      </c>
      <c r="AD335" s="142"/>
      <c r="AE335" s="75"/>
      <c r="AF335" s="13"/>
      <c r="AG335" s="13"/>
      <c r="AH335" s="13"/>
      <c r="AI335" s="13"/>
      <c r="AJ335" s="13"/>
      <c r="AK335" s="13"/>
      <c r="AL335" s="13"/>
      <c r="AM335" s="13"/>
      <c r="AN335" s="13"/>
      <c r="AO335" s="13"/>
      <c r="AP335" s="13"/>
      <c r="AQ335" s="13"/>
      <c r="AR335" s="13"/>
      <c r="AS335" s="155"/>
      <c r="AT335" s="128"/>
      <c r="AU335" s="154"/>
      <c r="AV335" s="141"/>
      <c r="AW335" s="150"/>
      <c r="AY335" s="158"/>
      <c r="AZ335" s="400" t="e">
        <f t="shared" si="115"/>
        <v>#REF!</v>
      </c>
      <c r="BA335" s="442"/>
    </row>
    <row r="336" spans="3:53" s="172" customFormat="1" ht="20.100000000000001" customHeight="1" x14ac:dyDescent="0.25">
      <c r="C336" s="46">
        <v>0</v>
      </c>
      <c r="D336" s="46"/>
      <c r="E336" s="46"/>
      <c r="F336" s="46"/>
      <c r="G336" s="46"/>
      <c r="H336" s="46"/>
      <c r="I336" s="46"/>
      <c r="J336" s="46"/>
      <c r="K336" s="46"/>
      <c r="L336" s="46"/>
      <c r="M336" s="46"/>
      <c r="N336" s="46"/>
      <c r="O336" s="24"/>
      <c r="P336" s="813"/>
      <c r="Q336" s="294">
        <f>T330</f>
        <v>931171</v>
      </c>
      <c r="R336" s="1352"/>
      <c r="S336" s="1349"/>
      <c r="T336" s="1347"/>
      <c r="U336" s="195" t="s">
        <v>1044</v>
      </c>
      <c r="V336" s="197" t="s">
        <v>1338</v>
      </c>
      <c r="W336" s="145" t="str">
        <f>$Q336&amp;"_"&amp;$U336</f>
        <v>931171_AUTRESDEP</v>
      </c>
      <c r="X336" s="101"/>
      <c r="Y336" s="118">
        <f t="shared" si="128"/>
        <v>0</v>
      </c>
      <c r="Z336" s="103"/>
      <c r="AA336" s="99" t="e">
        <f>+INDEX(#REF!,MATCH(CONCATENATE("NET_"&amp;'5-C_Ind'!U336),#REF!,0),(MATCH('5-C_Ind'!Q336,#REF!,0)))</f>
        <v>#REF!</v>
      </c>
      <c r="AB336" s="118">
        <f t="shared" si="150"/>
        <v>0</v>
      </c>
      <c r="AC336" s="104" t="e">
        <f t="shared" si="151"/>
        <v>#REF!</v>
      </c>
      <c r="AD336" s="142"/>
      <c r="AE336" s="75"/>
      <c r="AF336" s="13"/>
      <c r="AG336" s="13"/>
      <c r="AH336" s="13"/>
      <c r="AI336" s="13"/>
      <c r="AJ336" s="13"/>
      <c r="AK336" s="13"/>
      <c r="AL336" s="13"/>
      <c r="AM336" s="13"/>
      <c r="AN336" s="13"/>
      <c r="AO336" s="13"/>
      <c r="AP336" s="13"/>
      <c r="AQ336" s="13"/>
      <c r="AR336" s="13"/>
      <c r="AS336" s="155"/>
      <c r="AT336" s="128"/>
      <c r="AU336" s="154"/>
      <c r="AV336" s="141"/>
      <c r="AW336" s="150"/>
      <c r="AY336" s="158"/>
      <c r="AZ336" s="400" t="e">
        <f t="shared" si="115"/>
        <v>#REF!</v>
      </c>
      <c r="BA336" s="442"/>
    </row>
    <row r="337" spans="3:53" s="172" customFormat="1" ht="20.100000000000001" customHeight="1" x14ac:dyDescent="0.25">
      <c r="C337" s="46"/>
      <c r="D337" s="46">
        <v>0</v>
      </c>
      <c r="E337" s="46">
        <v>0</v>
      </c>
      <c r="F337" s="46"/>
      <c r="G337" s="46"/>
      <c r="H337" s="46"/>
      <c r="I337" s="46"/>
      <c r="J337" s="46"/>
      <c r="K337" s="46"/>
      <c r="L337" s="46"/>
      <c r="M337" s="46"/>
      <c r="N337" s="46"/>
      <c r="O337" s="24"/>
      <c r="P337" s="813"/>
      <c r="Q337" s="294">
        <f>T330</f>
        <v>931171</v>
      </c>
      <c r="R337" s="1352"/>
      <c r="S337" s="1349"/>
      <c r="T337" s="326">
        <v>931171</v>
      </c>
      <c r="U337" s="195" t="s">
        <v>2294</v>
      </c>
      <c r="V337" s="197" t="s">
        <v>461</v>
      </c>
      <c r="W337" s="145" t="str">
        <f>$Q337&amp;"_"&amp;$U337</f>
        <v>931171_CI</v>
      </c>
      <c r="X337" s="99" t="e">
        <f>INDEX(#REF!,1,MATCH('5-C_Ind'!$Q337,#REF!,0))</f>
        <v>#REF!</v>
      </c>
      <c r="Y337" s="118">
        <f t="shared" si="128"/>
        <v>0</v>
      </c>
      <c r="Z337" s="104" t="e">
        <f t="shared" ref="Z337:Z338" si="153">X337-Y337</f>
        <v>#REF!</v>
      </c>
      <c r="AA337" s="101"/>
      <c r="AB337" s="6"/>
      <c r="AC337" s="103"/>
      <c r="AD337" s="142"/>
      <c r="AE337" s="75"/>
      <c r="AF337" s="13"/>
      <c r="AG337" s="13"/>
      <c r="AH337" s="13"/>
      <c r="AI337" s="13"/>
      <c r="AJ337" s="13"/>
      <c r="AK337" s="13"/>
      <c r="AL337" s="13"/>
      <c r="AM337" s="13"/>
      <c r="AN337" s="13"/>
      <c r="AO337" s="13"/>
      <c r="AP337" s="13"/>
      <c r="AQ337" s="13"/>
      <c r="AR337" s="13"/>
      <c r="AS337" s="155"/>
      <c r="AT337" s="128"/>
      <c r="AU337" s="154"/>
      <c r="AV337" s="141"/>
      <c r="AW337" s="150"/>
      <c r="AY337" s="159" t="e">
        <f t="shared" ref="AY337:AY338" si="154">IF(Z337&lt;-10,"! solde négatif !","OK")</f>
        <v>#REF!</v>
      </c>
      <c r="AZ337" s="400" t="str">
        <f t="shared" si="115"/>
        <v>OK</v>
      </c>
      <c r="BA337" s="442"/>
    </row>
    <row r="338" spans="3:53" s="172" customFormat="1" ht="20.100000000000001" customHeight="1" thickBot="1" x14ac:dyDescent="0.3">
      <c r="C338" s="46">
        <v>0</v>
      </c>
      <c r="D338" s="46"/>
      <c r="E338" s="46"/>
      <c r="F338" s="46"/>
      <c r="G338" s="46"/>
      <c r="H338" s="46"/>
      <c r="I338" s="46"/>
      <c r="J338" s="46"/>
      <c r="K338" s="46"/>
      <c r="L338" s="46"/>
      <c r="M338" s="46"/>
      <c r="N338" s="46"/>
      <c r="O338" s="24"/>
      <c r="P338" s="813"/>
      <c r="Q338" s="294">
        <f>T330</f>
        <v>931171</v>
      </c>
      <c r="R338" s="1352"/>
      <c r="S338" s="1350"/>
      <c r="T338" s="372"/>
      <c r="U338" s="198" t="s">
        <v>1163</v>
      </c>
      <c r="V338" s="200" t="s">
        <v>2311</v>
      </c>
      <c r="W338" s="203"/>
      <c r="X338" s="111" t="e">
        <f>INDEX(#REF!,1,MATCH('5-C_Ind'!$Q338,#REF!,0))</f>
        <v>#REF!</v>
      </c>
      <c r="Y338" s="113">
        <f t="shared" si="128"/>
        <v>0</v>
      </c>
      <c r="Z338" s="116" t="e">
        <f t="shared" si="153"/>
        <v>#REF!</v>
      </c>
      <c r="AA338" s="111" t="e">
        <f>SUM(AA330:AA336)</f>
        <v>#REF!</v>
      </c>
      <c r="AB338" s="113">
        <f t="shared" ref="AB338:AB345" si="155">SUM(AD338:AX338)</f>
        <v>0</v>
      </c>
      <c r="AC338" s="116" t="e">
        <f t="shared" ref="AC338:AC345" si="156">AA338-AB338</f>
        <v>#REF!</v>
      </c>
      <c r="AD338" s="112">
        <f t="shared" ref="AD338:AW338" si="157">SUM(AD330:AD336)</f>
        <v>0</v>
      </c>
      <c r="AE338" s="112">
        <f t="shared" si="157"/>
        <v>0</v>
      </c>
      <c r="AF338" s="17">
        <f t="shared" si="157"/>
        <v>0</v>
      </c>
      <c r="AG338" s="17">
        <f t="shared" si="157"/>
        <v>0</v>
      </c>
      <c r="AH338" s="17">
        <f t="shared" si="157"/>
        <v>0</v>
      </c>
      <c r="AI338" s="17">
        <f t="shared" si="157"/>
        <v>0</v>
      </c>
      <c r="AJ338" s="17">
        <f t="shared" si="157"/>
        <v>0</v>
      </c>
      <c r="AK338" s="17">
        <f t="shared" si="157"/>
        <v>0</v>
      </c>
      <c r="AL338" s="17">
        <f t="shared" si="157"/>
        <v>0</v>
      </c>
      <c r="AM338" s="17">
        <f t="shared" si="157"/>
        <v>0</v>
      </c>
      <c r="AN338" s="17">
        <f t="shared" si="157"/>
        <v>0</v>
      </c>
      <c r="AO338" s="17">
        <f t="shared" si="157"/>
        <v>0</v>
      </c>
      <c r="AP338" s="17">
        <f t="shared" si="157"/>
        <v>0</v>
      </c>
      <c r="AQ338" s="17">
        <f t="shared" si="157"/>
        <v>0</v>
      </c>
      <c r="AR338" s="17">
        <f t="shared" si="157"/>
        <v>0</v>
      </c>
      <c r="AS338" s="207">
        <f t="shared" si="157"/>
        <v>0</v>
      </c>
      <c r="AT338" s="219">
        <f t="shared" si="157"/>
        <v>0</v>
      </c>
      <c r="AU338" s="216">
        <f t="shared" si="157"/>
        <v>0</v>
      </c>
      <c r="AV338" s="114">
        <f t="shared" si="157"/>
        <v>0</v>
      </c>
      <c r="AW338" s="114">
        <f t="shared" si="157"/>
        <v>0</v>
      </c>
      <c r="AY338" s="159" t="e">
        <f t="shared" si="154"/>
        <v>#REF!</v>
      </c>
      <c r="AZ338" s="400" t="e">
        <f t="shared" si="115"/>
        <v>#REF!</v>
      </c>
      <c r="BA338" s="442"/>
    </row>
    <row r="339" spans="3:53" s="172" customFormat="1" ht="20.100000000000001" customHeight="1" x14ac:dyDescent="0.25">
      <c r="C339" s="46">
        <v>0</v>
      </c>
      <c r="D339" s="46"/>
      <c r="E339" s="46"/>
      <c r="F339" s="46"/>
      <c r="G339" s="46"/>
      <c r="H339" s="46"/>
      <c r="I339" s="46"/>
      <c r="J339" s="46"/>
      <c r="K339" s="46"/>
      <c r="L339" s="46"/>
      <c r="M339" s="46"/>
      <c r="N339" s="46"/>
      <c r="O339" s="24"/>
      <c r="P339" s="813"/>
      <c r="Q339" s="294">
        <f>T339</f>
        <v>93119</v>
      </c>
      <c r="R339" s="1352"/>
      <c r="S339" s="1348" t="s">
        <v>2470</v>
      </c>
      <c r="T339" s="1346">
        <v>93119</v>
      </c>
      <c r="U339" s="209" t="s">
        <v>878</v>
      </c>
      <c r="V339" s="225" t="s">
        <v>351</v>
      </c>
      <c r="W339" s="226" t="str">
        <f>$Q339&amp;"_"&amp;$U339</f>
        <v>93119_PS</v>
      </c>
      <c r="X339" s="211"/>
      <c r="Y339" s="118">
        <f t="shared" si="128"/>
        <v>0</v>
      </c>
      <c r="Z339" s="199"/>
      <c r="AA339" s="212" t="e">
        <f>+INDEX(#REF!,MATCH(CONCATENATE("NET_"&amp;'5-C_Ind'!U339&amp;"_REMU"),#REF!,0),(MATCH('5-C_Ind'!Q339,#REF!,0)))+INDEX(#REF!,MATCH(CONCATENATE("NET_"&amp;'5-C_Ind'!U339&amp;"_EXT"),#REF!,0),(MATCH('5-C_Ind'!Q339,#REF!,0)))</f>
        <v>#REF!</v>
      </c>
      <c r="AB339" s="186">
        <f t="shared" si="155"/>
        <v>0</v>
      </c>
      <c r="AC339" s="210" t="e">
        <f t="shared" si="156"/>
        <v>#REF!</v>
      </c>
      <c r="AD339" s="237"/>
      <c r="AE339" s="173"/>
      <c r="AF339" s="18"/>
      <c r="AG339" s="18"/>
      <c r="AH339" s="18"/>
      <c r="AI339" s="18"/>
      <c r="AJ339" s="18"/>
      <c r="AK339" s="18"/>
      <c r="AL339" s="18"/>
      <c r="AM339" s="18"/>
      <c r="AN339" s="18"/>
      <c r="AO339" s="18"/>
      <c r="AP339" s="18"/>
      <c r="AQ339" s="18"/>
      <c r="AR339" s="18"/>
      <c r="AS339" s="208"/>
      <c r="AT339" s="202"/>
      <c r="AU339" s="201"/>
      <c r="AV339" s="205"/>
      <c r="AW339" s="204"/>
      <c r="AY339" s="158"/>
      <c r="AZ339" s="400" t="e">
        <f t="shared" si="115"/>
        <v>#REF!</v>
      </c>
      <c r="BA339" s="442"/>
    </row>
    <row r="340" spans="3:53" s="172" customFormat="1" ht="20.100000000000001" customHeight="1" x14ac:dyDescent="0.25">
      <c r="C340" s="46">
        <v>0</v>
      </c>
      <c r="D340" s="46"/>
      <c r="E340" s="46"/>
      <c r="F340" s="46"/>
      <c r="G340" s="46"/>
      <c r="H340" s="46"/>
      <c r="I340" s="46"/>
      <c r="J340" s="46"/>
      <c r="K340" s="46"/>
      <c r="L340" s="46"/>
      <c r="M340" s="46"/>
      <c r="N340" s="46"/>
      <c r="O340" s="24"/>
      <c r="P340" s="813"/>
      <c r="Q340" s="294">
        <f>T339</f>
        <v>93119</v>
      </c>
      <c r="R340" s="1352"/>
      <c r="S340" s="1349"/>
      <c r="T340" s="1347"/>
      <c r="U340" s="195" t="s">
        <v>818</v>
      </c>
      <c r="V340" s="228" t="s">
        <v>643</v>
      </c>
      <c r="W340" s="220" t="str">
        <f>$Q340&amp;"_"&amp;$U340</f>
        <v>93119_SF</v>
      </c>
      <c r="X340" s="101"/>
      <c r="Y340" s="118">
        <f t="shared" si="128"/>
        <v>0</v>
      </c>
      <c r="Z340" s="103"/>
      <c r="AA340" s="99" t="e">
        <f>+INDEX(#REF!,MATCH(CONCATENATE("NET_"&amp;'5-C_Ind'!U340&amp;"_REMU"),#REF!,0),(MATCH('5-C_Ind'!Q340,#REF!,0)))+INDEX(#REF!,MATCH(CONCATENATE("NET_"&amp;'5-C_Ind'!U340&amp;"_EXT"),#REF!,0),(MATCH('5-C_Ind'!Q340,#REF!,0)))</f>
        <v>#REF!</v>
      </c>
      <c r="AB340" s="229">
        <f t="shared" si="155"/>
        <v>0</v>
      </c>
      <c r="AC340" s="165" t="e">
        <f t="shared" si="156"/>
        <v>#REF!</v>
      </c>
      <c r="AD340" s="248"/>
      <c r="AE340" s="187"/>
      <c r="AF340" s="19"/>
      <c r="AG340" s="19"/>
      <c r="AH340" s="19"/>
      <c r="AI340" s="19"/>
      <c r="AJ340" s="19"/>
      <c r="AK340" s="19"/>
      <c r="AL340" s="19"/>
      <c r="AM340" s="19"/>
      <c r="AN340" s="19"/>
      <c r="AO340" s="19"/>
      <c r="AP340" s="19"/>
      <c r="AQ340" s="19"/>
      <c r="AR340" s="19"/>
      <c r="AS340" s="231"/>
      <c r="AT340" s="224"/>
      <c r="AU340" s="227"/>
      <c r="AV340" s="223"/>
      <c r="AW340" s="222"/>
      <c r="AY340" s="158"/>
      <c r="AZ340" s="400" t="e">
        <f t="shared" si="115"/>
        <v>#REF!</v>
      </c>
      <c r="BA340" s="442"/>
    </row>
    <row r="341" spans="3:53" s="172" customFormat="1" ht="20.100000000000001" customHeight="1" x14ac:dyDescent="0.25">
      <c r="C341" s="46">
        <v>0</v>
      </c>
      <c r="D341" s="46"/>
      <c r="E341" s="46"/>
      <c r="F341" s="46"/>
      <c r="G341" s="46"/>
      <c r="H341" s="46"/>
      <c r="I341" s="46"/>
      <c r="J341" s="46"/>
      <c r="K341" s="46"/>
      <c r="L341" s="46"/>
      <c r="M341" s="46"/>
      <c r="N341" s="46"/>
      <c r="O341" s="24"/>
      <c r="P341" s="813"/>
      <c r="Q341" s="294">
        <f>T339</f>
        <v>93119</v>
      </c>
      <c r="R341" s="1352"/>
      <c r="S341" s="1349"/>
      <c r="T341" s="1347"/>
      <c r="U341" s="195" t="s">
        <v>1813</v>
      </c>
      <c r="V341" s="221" t="s">
        <v>884</v>
      </c>
      <c r="W341" s="230" t="str">
        <f>$Q341&amp;"_"&amp;$U341</f>
        <v>93119_PA</v>
      </c>
      <c r="X341" s="101"/>
      <c r="Y341" s="118">
        <f t="shared" si="128"/>
        <v>0</v>
      </c>
      <c r="Z341" s="103"/>
      <c r="AA341" s="99" t="e">
        <f>+INDEX(#REF!,MATCH(CONCATENATE("NET_"&amp;'5-C_Ind'!U341&amp;"_REMU"),#REF!,0),(MATCH('5-C_Ind'!Q341,#REF!,0)))+INDEX(#REF!,MATCH(CONCATENATE("NET_"&amp;'5-C_Ind'!U341&amp;"_EXT"),#REF!,0),(MATCH('5-C_Ind'!Q341,#REF!,0)))</f>
        <v>#REF!</v>
      </c>
      <c r="AB341" s="118">
        <f t="shared" si="155"/>
        <v>0</v>
      </c>
      <c r="AC341" s="104" t="e">
        <f t="shared" si="156"/>
        <v>#REF!</v>
      </c>
      <c r="AD341" s="142"/>
      <c r="AE341" s="75"/>
      <c r="AF341" s="13"/>
      <c r="AG341" s="13"/>
      <c r="AH341" s="13"/>
      <c r="AI341" s="13"/>
      <c r="AJ341" s="13"/>
      <c r="AK341" s="13"/>
      <c r="AL341" s="13"/>
      <c r="AM341" s="13"/>
      <c r="AN341" s="13"/>
      <c r="AO341" s="13"/>
      <c r="AP341" s="13"/>
      <c r="AQ341" s="13"/>
      <c r="AR341" s="13"/>
      <c r="AS341" s="155"/>
      <c r="AT341" s="128"/>
      <c r="AU341" s="154"/>
      <c r="AV341" s="141"/>
      <c r="AW341" s="150"/>
      <c r="AY341" s="158"/>
      <c r="AZ341" s="400" t="e">
        <f t="shared" si="115"/>
        <v>#REF!</v>
      </c>
      <c r="BA341" s="442"/>
    </row>
    <row r="342" spans="3:53" s="172" customFormat="1" ht="20.100000000000001" customHeight="1" x14ac:dyDescent="0.25">
      <c r="C342" s="46">
        <v>0</v>
      </c>
      <c r="D342" s="46"/>
      <c r="E342" s="46"/>
      <c r="F342" s="46"/>
      <c r="G342" s="46"/>
      <c r="H342" s="46"/>
      <c r="I342" s="46"/>
      <c r="J342" s="46"/>
      <c r="K342" s="46"/>
      <c r="L342" s="46"/>
      <c r="M342" s="46"/>
      <c r="N342" s="46"/>
      <c r="O342" s="24"/>
      <c r="P342" s="813"/>
      <c r="Q342" s="294">
        <f>T339</f>
        <v>93119</v>
      </c>
      <c r="R342" s="1352"/>
      <c r="S342" s="1349"/>
      <c r="T342" s="1347"/>
      <c r="U342" s="195" t="s">
        <v>2003</v>
      </c>
      <c r="V342" s="221" t="s">
        <v>1335</v>
      </c>
      <c r="W342" s="230" t="str">
        <f>$Q342&amp;"_"&amp;$U342</f>
        <v>93119_PM</v>
      </c>
      <c r="X342" s="101"/>
      <c r="Y342" s="118">
        <f t="shared" si="128"/>
        <v>0</v>
      </c>
      <c r="Z342" s="103"/>
      <c r="AA342" s="99" t="e">
        <f>+INDEX(#REF!,MATCH(CONCATENATE("NET_"&amp;'5-C_Ind'!U342&amp;"_REMU"),#REF!,0),(MATCH('5-C_Ind'!Q342,#REF!,0)))+INDEX(#REF!,MATCH(CONCATENATE("NET_"&amp;'5-C_Ind'!U342&amp;"_EXT"),#REF!,0),(MATCH('5-C_Ind'!Q342,#REF!,0)))+INDEX(#REF!,MATCH(CONCATENATE("NET_"&amp;"PI_REMU"),#REF!,0),(MATCH('5-C_Ind'!Q342,#REF!,0)))</f>
        <v>#REF!</v>
      </c>
      <c r="AB342" s="118">
        <f t="shared" si="155"/>
        <v>0</v>
      </c>
      <c r="AC342" s="104" t="e">
        <f t="shared" si="156"/>
        <v>#REF!</v>
      </c>
      <c r="AD342" s="142"/>
      <c r="AE342" s="75"/>
      <c r="AF342" s="13"/>
      <c r="AG342" s="13"/>
      <c r="AH342" s="13"/>
      <c r="AI342" s="13"/>
      <c r="AJ342" s="13"/>
      <c r="AK342" s="13"/>
      <c r="AL342" s="13"/>
      <c r="AM342" s="13"/>
      <c r="AN342" s="13"/>
      <c r="AO342" s="13"/>
      <c r="AP342" s="13"/>
      <c r="AQ342" s="13"/>
      <c r="AR342" s="13"/>
      <c r="AS342" s="155"/>
      <c r="AT342" s="128"/>
      <c r="AU342" s="154"/>
      <c r="AV342" s="141"/>
      <c r="AW342" s="150"/>
      <c r="AY342" s="158"/>
      <c r="AZ342" s="400" t="e">
        <f t="shared" si="115"/>
        <v>#REF!</v>
      </c>
      <c r="BA342" s="442"/>
    </row>
    <row r="343" spans="3:53" s="172" customFormat="1" ht="20.100000000000001" customHeight="1" x14ac:dyDescent="0.25">
      <c r="C343" s="46">
        <v>0</v>
      </c>
      <c r="D343" s="46"/>
      <c r="E343" s="46"/>
      <c r="F343" s="46"/>
      <c r="G343" s="46"/>
      <c r="H343" s="46"/>
      <c r="I343" s="46"/>
      <c r="J343" s="46"/>
      <c r="K343" s="46"/>
      <c r="L343" s="46"/>
      <c r="M343" s="46"/>
      <c r="N343" s="46"/>
      <c r="O343" s="24"/>
      <c r="P343" s="813"/>
      <c r="Q343" s="294">
        <f>T339</f>
        <v>93119</v>
      </c>
      <c r="R343" s="1352"/>
      <c r="S343" s="1349"/>
      <c r="T343" s="1347"/>
      <c r="U343" s="195" t="s">
        <v>1351</v>
      </c>
      <c r="V343" s="197" t="s">
        <v>328</v>
      </c>
      <c r="W343" s="145" t="str">
        <f>$Q343&amp;"_"&amp;$U343</f>
        <v>93119_PDS</v>
      </c>
      <c r="X343" s="101"/>
      <c r="Y343" s="118">
        <f t="shared" si="128"/>
        <v>0</v>
      </c>
      <c r="Z343" s="103"/>
      <c r="AA343" s="99" t="e">
        <f>+INDEX(#REF!,MATCH(CONCATENATE("NET_"&amp;'5-C_Ind'!U343),#REF!,0),(MATCH('5-C_Ind'!Q343,#REF!,0)))</f>
        <v>#REF!</v>
      </c>
      <c r="AB343" s="118">
        <f t="shared" si="155"/>
        <v>0</v>
      </c>
      <c r="AC343" s="104" t="e">
        <f t="shared" si="156"/>
        <v>#REF!</v>
      </c>
      <c r="AD343" s="142"/>
      <c r="AE343" s="75"/>
      <c r="AF343" s="13"/>
      <c r="AG343" s="13"/>
      <c r="AH343" s="13"/>
      <c r="AI343" s="13"/>
      <c r="AJ343" s="13"/>
      <c r="AK343" s="13"/>
      <c r="AL343" s="13"/>
      <c r="AM343" s="13"/>
      <c r="AN343" s="13"/>
      <c r="AO343" s="13"/>
      <c r="AP343" s="13"/>
      <c r="AQ343" s="13"/>
      <c r="AR343" s="13"/>
      <c r="AS343" s="155"/>
      <c r="AT343" s="128"/>
      <c r="AU343" s="154"/>
      <c r="AV343" s="141"/>
      <c r="AW343" s="150"/>
      <c r="AY343" s="158"/>
      <c r="AZ343" s="400" t="e">
        <f t="shared" si="115"/>
        <v>#REF!</v>
      </c>
      <c r="BA343" s="442"/>
    </row>
    <row r="344" spans="3:53" s="172" customFormat="1" ht="20.100000000000001" customHeight="1" x14ac:dyDescent="0.25">
      <c r="C344" s="46">
        <v>0</v>
      </c>
      <c r="D344" s="46"/>
      <c r="E344" s="46">
        <v>0</v>
      </c>
      <c r="F344" s="46"/>
      <c r="G344" s="46"/>
      <c r="H344" s="46"/>
      <c r="I344" s="46"/>
      <c r="J344" s="46"/>
      <c r="K344" s="46"/>
      <c r="L344" s="46"/>
      <c r="M344" s="46">
        <v>0</v>
      </c>
      <c r="N344" s="46"/>
      <c r="O344" s="24"/>
      <c r="P344" s="813"/>
      <c r="Q344" s="294">
        <f>T339</f>
        <v>93119</v>
      </c>
      <c r="R344" s="1352"/>
      <c r="S344" s="1349"/>
      <c r="T344" s="1347"/>
      <c r="U344" s="195" t="s">
        <v>679</v>
      </c>
      <c r="V344" s="197" t="s">
        <v>22</v>
      </c>
      <c r="W344" s="145" t="str">
        <f>$Q344&amp;"_"&amp;$U344</f>
        <v>93119_PARTICIP</v>
      </c>
      <c r="X344" s="101"/>
      <c r="Y344" s="118">
        <f t="shared" si="128"/>
        <v>0</v>
      </c>
      <c r="Z344" s="103"/>
      <c r="AA344" s="99" t="e">
        <f>+INDEX(#REF!,MATCH(CONCATENATE("NET_"&amp;'5-C_Ind'!U344),#REF!,0),(MATCH('5-C_Ind'!Q344,#REF!,0)))</f>
        <v>#REF!</v>
      </c>
      <c r="AB344" s="118">
        <f t="shared" si="155"/>
        <v>0</v>
      </c>
      <c r="AC344" s="104" t="e">
        <f t="shared" si="156"/>
        <v>#REF!</v>
      </c>
      <c r="AD344" s="142"/>
      <c r="AE344" s="75"/>
      <c r="AF344" s="13"/>
      <c r="AG344" s="13"/>
      <c r="AH344" s="13"/>
      <c r="AI344" s="13"/>
      <c r="AJ344" s="13"/>
      <c r="AK344" s="13"/>
      <c r="AL344" s="13"/>
      <c r="AM344" s="13"/>
      <c r="AN344" s="13"/>
      <c r="AO344" s="13"/>
      <c r="AP344" s="13"/>
      <c r="AQ344" s="13"/>
      <c r="AR344" s="13"/>
      <c r="AS344" s="155"/>
      <c r="AT344" s="128"/>
      <c r="AU344" s="154"/>
      <c r="AV344" s="141"/>
      <c r="AW344" s="150"/>
      <c r="AY344" s="158"/>
      <c r="AZ344" s="400" t="e">
        <f t="shared" si="115"/>
        <v>#REF!</v>
      </c>
      <c r="BA344" s="442"/>
    </row>
    <row r="345" spans="3:53" s="172" customFormat="1" ht="20.100000000000001" customHeight="1" x14ac:dyDescent="0.25">
      <c r="C345" s="46">
        <v>0</v>
      </c>
      <c r="D345" s="46"/>
      <c r="E345" s="46"/>
      <c r="F345" s="46"/>
      <c r="G345" s="46"/>
      <c r="H345" s="46"/>
      <c r="I345" s="46"/>
      <c r="J345" s="46"/>
      <c r="K345" s="46"/>
      <c r="L345" s="46"/>
      <c r="M345" s="46"/>
      <c r="N345" s="46"/>
      <c r="O345" s="24"/>
      <c r="P345" s="813"/>
      <c r="Q345" s="294">
        <f>T339</f>
        <v>93119</v>
      </c>
      <c r="R345" s="1352"/>
      <c r="S345" s="1349"/>
      <c r="T345" s="1347"/>
      <c r="U345" s="195" t="s">
        <v>1044</v>
      </c>
      <c r="V345" s="197" t="s">
        <v>1338</v>
      </c>
      <c r="W345" s="145" t="str">
        <f>$Q345&amp;"_"&amp;$U345</f>
        <v>93119_AUTRESDEP</v>
      </c>
      <c r="X345" s="101"/>
      <c r="Y345" s="118">
        <f t="shared" si="128"/>
        <v>0</v>
      </c>
      <c r="Z345" s="103"/>
      <c r="AA345" s="99" t="e">
        <f>+INDEX(#REF!,MATCH(CONCATENATE("NET_"&amp;'5-C_Ind'!U345),#REF!,0),(MATCH('5-C_Ind'!Q345,#REF!,0)))</f>
        <v>#REF!</v>
      </c>
      <c r="AB345" s="118">
        <f t="shared" si="155"/>
        <v>0</v>
      </c>
      <c r="AC345" s="104" t="e">
        <f t="shared" si="156"/>
        <v>#REF!</v>
      </c>
      <c r="AD345" s="142"/>
      <c r="AE345" s="75"/>
      <c r="AF345" s="13"/>
      <c r="AG345" s="13"/>
      <c r="AH345" s="13"/>
      <c r="AI345" s="13"/>
      <c r="AJ345" s="13"/>
      <c r="AK345" s="13"/>
      <c r="AL345" s="13"/>
      <c r="AM345" s="13"/>
      <c r="AN345" s="13"/>
      <c r="AO345" s="13"/>
      <c r="AP345" s="13"/>
      <c r="AQ345" s="13"/>
      <c r="AR345" s="13"/>
      <c r="AS345" s="155"/>
      <c r="AT345" s="128"/>
      <c r="AU345" s="154"/>
      <c r="AV345" s="141"/>
      <c r="AW345" s="150"/>
      <c r="AY345" s="158"/>
      <c r="AZ345" s="400" t="e">
        <f t="shared" si="115"/>
        <v>#REF!</v>
      </c>
      <c r="BA345" s="442"/>
    </row>
    <row r="346" spans="3:53" s="172" customFormat="1" ht="20.100000000000001" customHeight="1" x14ac:dyDescent="0.25">
      <c r="C346" s="46"/>
      <c r="D346" s="46">
        <v>0</v>
      </c>
      <c r="E346" s="46">
        <v>0</v>
      </c>
      <c r="F346" s="46"/>
      <c r="G346" s="46"/>
      <c r="H346" s="46"/>
      <c r="I346" s="46"/>
      <c r="J346" s="46"/>
      <c r="K346" s="46"/>
      <c r="L346" s="46"/>
      <c r="M346" s="46"/>
      <c r="N346" s="46"/>
      <c r="O346" s="24"/>
      <c r="P346" s="813"/>
      <c r="Q346" s="294">
        <f>T339</f>
        <v>93119</v>
      </c>
      <c r="R346" s="1352"/>
      <c r="S346" s="1349"/>
      <c r="T346" s="326">
        <v>93119</v>
      </c>
      <c r="U346" s="195" t="s">
        <v>2294</v>
      </c>
      <c r="V346" s="197" t="s">
        <v>461</v>
      </c>
      <c r="W346" s="145" t="str">
        <f>$Q346&amp;"_"&amp;$U346</f>
        <v>93119_CI</v>
      </c>
      <c r="X346" s="99" t="e">
        <f>INDEX(#REF!,1,MATCH('5-C_Ind'!$Q346,#REF!,0))</f>
        <v>#REF!</v>
      </c>
      <c r="Y346" s="118">
        <f t="shared" si="128"/>
        <v>0</v>
      </c>
      <c r="Z346" s="104" t="e">
        <f t="shared" ref="Z346:Z347" si="158">X346-Y346</f>
        <v>#REF!</v>
      </c>
      <c r="AA346" s="101"/>
      <c r="AB346" s="6"/>
      <c r="AC346" s="103"/>
      <c r="AD346" s="142"/>
      <c r="AE346" s="75"/>
      <c r="AF346" s="13"/>
      <c r="AG346" s="13"/>
      <c r="AH346" s="13"/>
      <c r="AI346" s="13"/>
      <c r="AJ346" s="13"/>
      <c r="AK346" s="13"/>
      <c r="AL346" s="13"/>
      <c r="AM346" s="13"/>
      <c r="AN346" s="13"/>
      <c r="AO346" s="13"/>
      <c r="AP346" s="13"/>
      <c r="AQ346" s="13"/>
      <c r="AR346" s="13"/>
      <c r="AS346" s="155"/>
      <c r="AT346" s="128"/>
      <c r="AU346" s="154"/>
      <c r="AV346" s="141"/>
      <c r="AW346" s="150"/>
      <c r="AY346" s="159" t="e">
        <f t="shared" ref="AY346:AY347" si="159">IF(Z346&lt;-10,"! solde négatif !","OK")</f>
        <v>#REF!</v>
      </c>
      <c r="AZ346" s="400" t="str">
        <f t="shared" si="115"/>
        <v>OK</v>
      </c>
      <c r="BA346" s="442"/>
    </row>
    <row r="347" spans="3:53" s="172" customFormat="1" ht="20.100000000000001" customHeight="1" thickBot="1" x14ac:dyDescent="0.3">
      <c r="C347" s="46">
        <v>0</v>
      </c>
      <c r="D347" s="46"/>
      <c r="E347" s="46"/>
      <c r="F347" s="46"/>
      <c r="G347" s="46"/>
      <c r="H347" s="46"/>
      <c r="I347" s="46"/>
      <c r="J347" s="46"/>
      <c r="K347" s="46"/>
      <c r="L347" s="46"/>
      <c r="M347" s="46"/>
      <c r="N347" s="46"/>
      <c r="O347" s="24"/>
      <c r="P347" s="813"/>
      <c r="Q347" s="294">
        <f>T339</f>
        <v>93119</v>
      </c>
      <c r="R347" s="1353"/>
      <c r="S347" s="1350"/>
      <c r="T347" s="372"/>
      <c r="U347" s="198" t="s">
        <v>1163</v>
      </c>
      <c r="V347" s="200" t="s">
        <v>2311</v>
      </c>
      <c r="W347" s="203"/>
      <c r="X347" s="111" t="e">
        <f>INDEX(#REF!,1,MATCH('5-C_Ind'!$Q347,#REF!,0))</f>
        <v>#REF!</v>
      </c>
      <c r="Y347" s="113">
        <f t="shared" si="128"/>
        <v>0</v>
      </c>
      <c r="Z347" s="116" t="e">
        <f t="shared" si="158"/>
        <v>#REF!</v>
      </c>
      <c r="AA347" s="111" t="e">
        <f>SUM(AA339:AA345)</f>
        <v>#REF!</v>
      </c>
      <c r="AB347" s="113">
        <f t="shared" ref="AB347:AB348" si="160">SUM(AD347:AX347)</f>
        <v>0</v>
      </c>
      <c r="AC347" s="116" t="e">
        <f t="shared" ref="AC347:AC348" si="161">AA347-AB347</f>
        <v>#REF!</v>
      </c>
      <c r="AD347" s="112">
        <f t="shared" ref="AD347:AW347" si="162">SUM(AD339:AD345)</f>
        <v>0</v>
      </c>
      <c r="AE347" s="112">
        <f t="shared" si="162"/>
        <v>0</v>
      </c>
      <c r="AF347" s="17">
        <f t="shared" si="162"/>
        <v>0</v>
      </c>
      <c r="AG347" s="17">
        <f t="shared" si="162"/>
        <v>0</v>
      </c>
      <c r="AH347" s="17">
        <f t="shared" si="162"/>
        <v>0</v>
      </c>
      <c r="AI347" s="17">
        <f t="shared" si="162"/>
        <v>0</v>
      </c>
      <c r="AJ347" s="17">
        <f t="shared" si="162"/>
        <v>0</v>
      </c>
      <c r="AK347" s="17">
        <f t="shared" si="162"/>
        <v>0</v>
      </c>
      <c r="AL347" s="17">
        <f t="shared" si="162"/>
        <v>0</v>
      </c>
      <c r="AM347" s="17">
        <f t="shared" si="162"/>
        <v>0</v>
      </c>
      <c r="AN347" s="17">
        <f t="shared" si="162"/>
        <v>0</v>
      </c>
      <c r="AO347" s="17">
        <f t="shared" si="162"/>
        <v>0</v>
      </c>
      <c r="AP347" s="17">
        <f t="shared" si="162"/>
        <v>0</v>
      </c>
      <c r="AQ347" s="17">
        <f t="shared" si="162"/>
        <v>0</v>
      </c>
      <c r="AR347" s="17">
        <f t="shared" si="162"/>
        <v>0</v>
      </c>
      <c r="AS347" s="207">
        <f t="shared" si="162"/>
        <v>0</v>
      </c>
      <c r="AT347" s="219">
        <f t="shared" si="162"/>
        <v>0</v>
      </c>
      <c r="AU347" s="216">
        <f t="shared" si="162"/>
        <v>0</v>
      </c>
      <c r="AV347" s="114">
        <f t="shared" si="162"/>
        <v>0</v>
      </c>
      <c r="AW347" s="114">
        <f t="shared" si="162"/>
        <v>0</v>
      </c>
      <c r="AY347" s="159" t="e">
        <f t="shared" si="159"/>
        <v>#REF!</v>
      </c>
      <c r="AZ347" s="400" t="e">
        <f t="shared" si="115"/>
        <v>#REF!</v>
      </c>
      <c r="BA347" s="442"/>
    </row>
    <row r="348" spans="3:53" s="172" customFormat="1" ht="20.100000000000001" customHeight="1" x14ac:dyDescent="0.25">
      <c r="C348" s="46">
        <v>0</v>
      </c>
      <c r="D348" s="46"/>
      <c r="E348" s="46"/>
      <c r="F348" s="46"/>
      <c r="G348" s="46"/>
      <c r="H348" s="46"/>
      <c r="I348" s="46"/>
      <c r="J348" s="46"/>
      <c r="K348" s="46"/>
      <c r="L348" s="46"/>
      <c r="M348" s="46"/>
      <c r="N348" s="46"/>
      <c r="O348" s="24"/>
      <c r="P348" s="813"/>
      <c r="Q348" s="294">
        <f>T348</f>
        <v>9381</v>
      </c>
      <c r="R348" s="1355" t="s">
        <v>865</v>
      </c>
      <c r="S348" s="1357" t="s">
        <v>315</v>
      </c>
      <c r="T348" s="1360">
        <v>9381</v>
      </c>
      <c r="U348" s="209" t="s">
        <v>1044</v>
      </c>
      <c r="V348" s="863" t="s">
        <v>1338</v>
      </c>
      <c r="W348" s="781" t="str">
        <f>$Q348&amp;"_"&amp;$U348</f>
        <v>9381_AUTRESDEP</v>
      </c>
      <c r="X348" s="211"/>
      <c r="Y348" s="186">
        <f t="shared" si="128"/>
        <v>0</v>
      </c>
      <c r="Z348" s="199"/>
      <c r="AA348" s="212" t="e">
        <f>+INDEX(#REF!,MATCH(CONCATENATE("NET_"&amp;'5-C_Ind'!U348),#REF!,0),(MATCH('5-C_Ind'!Q348,#REF!,0)))</f>
        <v>#REF!</v>
      </c>
      <c r="AB348" s="186">
        <f t="shared" si="160"/>
        <v>0</v>
      </c>
      <c r="AC348" s="210" t="e">
        <f t="shared" si="161"/>
        <v>#REF!</v>
      </c>
      <c r="AD348" s="237"/>
      <c r="AE348" s="173"/>
      <c r="AF348" s="18"/>
      <c r="AG348" s="18"/>
      <c r="AH348" s="18"/>
      <c r="AI348" s="18"/>
      <c r="AJ348" s="18"/>
      <c r="AK348" s="18"/>
      <c r="AL348" s="18"/>
      <c r="AM348" s="18"/>
      <c r="AN348" s="18"/>
      <c r="AO348" s="18"/>
      <c r="AP348" s="18"/>
      <c r="AQ348" s="18"/>
      <c r="AR348" s="18"/>
      <c r="AS348" s="208"/>
      <c r="AT348" s="202"/>
      <c r="AU348" s="201"/>
      <c r="AV348" s="205"/>
      <c r="AW348" s="204"/>
      <c r="AY348" s="158"/>
      <c r="AZ348" s="400" t="e">
        <f t="shared" si="115"/>
        <v>#REF!</v>
      </c>
      <c r="BA348" s="442"/>
    </row>
    <row r="349" spans="3:53" s="172" customFormat="1" ht="20.100000000000001" customHeight="1" x14ac:dyDescent="0.25">
      <c r="C349" s="46"/>
      <c r="D349" s="46">
        <v>0</v>
      </c>
      <c r="E349" s="46">
        <v>0</v>
      </c>
      <c r="F349" s="46"/>
      <c r="G349" s="46"/>
      <c r="H349" s="46"/>
      <c r="I349" s="46"/>
      <c r="J349" s="46"/>
      <c r="K349" s="46"/>
      <c r="L349" s="46"/>
      <c r="M349" s="46"/>
      <c r="N349" s="46"/>
      <c r="O349" s="24"/>
      <c r="P349" s="813"/>
      <c r="Q349" s="294">
        <f>T348</f>
        <v>9381</v>
      </c>
      <c r="R349" s="1355"/>
      <c r="S349" s="1358"/>
      <c r="T349" s="1361"/>
      <c r="U349" s="195" t="s">
        <v>2294</v>
      </c>
      <c r="V349" s="197" t="s">
        <v>461</v>
      </c>
      <c r="W349" s="145" t="str">
        <f>$Q349&amp;"_"&amp;$U349</f>
        <v>9381_CI</v>
      </c>
      <c r="X349" s="99" t="e">
        <f>INDEX(#REF!,1,MATCH('5-C_Ind'!$Q349,#REF!,0))</f>
        <v>#REF!</v>
      </c>
      <c r="Y349" s="118">
        <f t="shared" si="128"/>
        <v>0</v>
      </c>
      <c r="Z349" s="104" t="e">
        <f t="shared" ref="Z349:Z350" si="163">X349-Y349</f>
        <v>#REF!</v>
      </c>
      <c r="AA349" s="101"/>
      <c r="AB349" s="6"/>
      <c r="AC349" s="103"/>
      <c r="AD349" s="142"/>
      <c r="AE349" s="75"/>
      <c r="AF349" s="13"/>
      <c r="AG349" s="13"/>
      <c r="AH349" s="13"/>
      <c r="AI349" s="13"/>
      <c r="AJ349" s="13"/>
      <c r="AK349" s="13"/>
      <c r="AL349" s="13"/>
      <c r="AM349" s="13"/>
      <c r="AN349" s="13"/>
      <c r="AO349" s="13"/>
      <c r="AP349" s="13"/>
      <c r="AQ349" s="13"/>
      <c r="AR349" s="13"/>
      <c r="AS349" s="155"/>
      <c r="AT349" s="128"/>
      <c r="AU349" s="154"/>
      <c r="AV349" s="141"/>
      <c r="AW349" s="150"/>
      <c r="AY349" s="159" t="e">
        <f t="shared" ref="AY349:AY350" si="164">IF(Z349&lt;-10,"! solde négatif !","OK")</f>
        <v>#REF!</v>
      </c>
      <c r="AZ349" s="400" t="str">
        <f t="shared" si="115"/>
        <v>OK</v>
      </c>
      <c r="BA349" s="442"/>
    </row>
    <row r="350" spans="3:53" s="172" customFormat="1" ht="20.100000000000001" customHeight="1" thickBot="1" x14ac:dyDescent="0.3">
      <c r="C350" s="46">
        <v>0</v>
      </c>
      <c r="D350" s="46"/>
      <c r="E350" s="46"/>
      <c r="F350" s="46"/>
      <c r="G350" s="46"/>
      <c r="H350" s="46"/>
      <c r="I350" s="46"/>
      <c r="J350" s="46"/>
      <c r="K350" s="46"/>
      <c r="L350" s="46"/>
      <c r="M350" s="46"/>
      <c r="N350" s="46"/>
      <c r="O350" s="24"/>
      <c r="P350" s="813"/>
      <c r="Q350" s="294">
        <f>T348</f>
        <v>9381</v>
      </c>
      <c r="R350" s="1355"/>
      <c r="S350" s="1359"/>
      <c r="T350" s="1362"/>
      <c r="U350" s="198" t="s">
        <v>1163</v>
      </c>
      <c r="V350" s="200" t="s">
        <v>2311</v>
      </c>
      <c r="W350" s="203"/>
      <c r="X350" s="111" t="e">
        <f>INDEX(#REF!,1,MATCH('5-C_Ind'!$Q350,#REF!,0))</f>
        <v>#REF!</v>
      </c>
      <c r="Y350" s="113">
        <f t="shared" si="128"/>
        <v>0</v>
      </c>
      <c r="Z350" s="116" t="e">
        <f t="shared" si="163"/>
        <v>#REF!</v>
      </c>
      <c r="AA350" s="111" t="e">
        <f>SUM(AA348:AA348)</f>
        <v>#REF!</v>
      </c>
      <c r="AB350" s="113">
        <f t="shared" ref="AB350:AB351" si="165">SUM(AD350:AX350)</f>
        <v>0</v>
      </c>
      <c r="AC350" s="116" t="e">
        <f t="shared" ref="AC350:AC351" si="166">AA350-AB350</f>
        <v>#REF!</v>
      </c>
      <c r="AD350" s="112">
        <f t="shared" ref="AD350:AW350" si="167">SUM(AD348:AD348)</f>
        <v>0</v>
      </c>
      <c r="AE350" s="112">
        <f t="shared" si="167"/>
        <v>0</v>
      </c>
      <c r="AF350" s="17">
        <f t="shared" si="167"/>
        <v>0</v>
      </c>
      <c r="AG350" s="17">
        <f t="shared" si="167"/>
        <v>0</v>
      </c>
      <c r="AH350" s="17">
        <f t="shared" si="167"/>
        <v>0</v>
      </c>
      <c r="AI350" s="17">
        <f t="shared" si="167"/>
        <v>0</v>
      </c>
      <c r="AJ350" s="17">
        <f t="shared" si="167"/>
        <v>0</v>
      </c>
      <c r="AK350" s="17">
        <f t="shared" si="167"/>
        <v>0</v>
      </c>
      <c r="AL350" s="17">
        <f t="shared" si="167"/>
        <v>0</v>
      </c>
      <c r="AM350" s="17">
        <f t="shared" si="167"/>
        <v>0</v>
      </c>
      <c r="AN350" s="17">
        <f t="shared" si="167"/>
        <v>0</v>
      </c>
      <c r="AO350" s="17">
        <f t="shared" si="167"/>
        <v>0</v>
      </c>
      <c r="AP350" s="17">
        <f t="shared" si="167"/>
        <v>0</v>
      </c>
      <c r="AQ350" s="17">
        <f t="shared" si="167"/>
        <v>0</v>
      </c>
      <c r="AR350" s="17">
        <f t="shared" si="167"/>
        <v>0</v>
      </c>
      <c r="AS350" s="207">
        <f t="shared" si="167"/>
        <v>0</v>
      </c>
      <c r="AT350" s="219">
        <f t="shared" si="167"/>
        <v>0</v>
      </c>
      <c r="AU350" s="216">
        <f t="shared" si="167"/>
        <v>0</v>
      </c>
      <c r="AV350" s="114">
        <f t="shared" si="167"/>
        <v>0</v>
      </c>
      <c r="AW350" s="114">
        <f t="shared" si="167"/>
        <v>0</v>
      </c>
      <c r="AY350" s="159" t="e">
        <f t="shared" si="164"/>
        <v>#REF!</v>
      </c>
      <c r="AZ350" s="400" t="e">
        <f t="shared" si="115"/>
        <v>#REF!</v>
      </c>
      <c r="BA350" s="442"/>
    </row>
    <row r="351" spans="3:53" s="172" customFormat="1" ht="20.100000000000001" customHeight="1" x14ac:dyDescent="0.25">
      <c r="C351" s="46">
        <v>0</v>
      </c>
      <c r="D351" s="46"/>
      <c r="E351" s="46"/>
      <c r="F351" s="46"/>
      <c r="G351" s="46"/>
      <c r="H351" s="46"/>
      <c r="I351" s="46"/>
      <c r="J351" s="46"/>
      <c r="K351" s="46"/>
      <c r="L351" s="46"/>
      <c r="M351" s="46"/>
      <c r="N351" s="46"/>
      <c r="O351" s="24"/>
      <c r="P351" s="813"/>
      <c r="Q351" s="294">
        <f>T351</f>
        <v>9382</v>
      </c>
      <c r="R351" s="1355"/>
      <c r="S351" s="1357" t="s">
        <v>1625</v>
      </c>
      <c r="T351" s="1360">
        <v>9382</v>
      </c>
      <c r="U351" s="209" t="s">
        <v>1044</v>
      </c>
      <c r="V351" s="863" t="s">
        <v>1338</v>
      </c>
      <c r="W351" s="781" t="str">
        <f>$Q351&amp;"_"&amp;$U351</f>
        <v>9382_AUTRESDEP</v>
      </c>
      <c r="X351" s="211"/>
      <c r="Y351" s="186">
        <f t="shared" si="128"/>
        <v>0</v>
      </c>
      <c r="Z351" s="199"/>
      <c r="AA351" s="212" t="e">
        <f>+INDEX(#REF!,MATCH(CONCATENATE("NET_"&amp;'5-C_Ind'!U351),#REF!,0),(MATCH('5-C_Ind'!Q351,#REF!,0)))</f>
        <v>#REF!</v>
      </c>
      <c r="AB351" s="186">
        <f t="shared" si="165"/>
        <v>0</v>
      </c>
      <c r="AC351" s="210" t="e">
        <f t="shared" si="166"/>
        <v>#REF!</v>
      </c>
      <c r="AD351" s="237"/>
      <c r="AE351" s="173"/>
      <c r="AF351" s="18"/>
      <c r="AG351" s="18"/>
      <c r="AH351" s="18"/>
      <c r="AI351" s="18"/>
      <c r="AJ351" s="18"/>
      <c r="AK351" s="18"/>
      <c r="AL351" s="18"/>
      <c r="AM351" s="18"/>
      <c r="AN351" s="18"/>
      <c r="AO351" s="18"/>
      <c r="AP351" s="18"/>
      <c r="AQ351" s="18"/>
      <c r="AR351" s="18"/>
      <c r="AS351" s="208"/>
      <c r="AT351" s="202"/>
      <c r="AU351" s="201"/>
      <c r="AV351" s="205"/>
      <c r="AW351" s="204"/>
      <c r="AY351" s="158"/>
      <c r="AZ351" s="400" t="e">
        <f t="shared" si="115"/>
        <v>#REF!</v>
      </c>
      <c r="BA351" s="442"/>
    </row>
    <row r="352" spans="3:53" s="172" customFormat="1" ht="20.100000000000001" customHeight="1" x14ac:dyDescent="0.25">
      <c r="C352" s="46"/>
      <c r="D352" s="46">
        <v>0</v>
      </c>
      <c r="E352" s="46">
        <v>0</v>
      </c>
      <c r="F352" s="46"/>
      <c r="G352" s="46"/>
      <c r="H352" s="46"/>
      <c r="I352" s="46"/>
      <c r="J352" s="46"/>
      <c r="K352" s="46"/>
      <c r="L352" s="46"/>
      <c r="M352" s="46"/>
      <c r="N352" s="46"/>
      <c r="O352" s="24"/>
      <c r="P352" s="813"/>
      <c r="Q352" s="294">
        <f>T351</f>
        <v>9382</v>
      </c>
      <c r="R352" s="1355"/>
      <c r="S352" s="1358"/>
      <c r="T352" s="1361"/>
      <c r="U352" s="195" t="s">
        <v>2294</v>
      </c>
      <c r="V352" s="197" t="s">
        <v>461</v>
      </c>
      <c r="W352" s="145" t="str">
        <f>$Q352&amp;"_"&amp;$U352</f>
        <v>9382_CI</v>
      </c>
      <c r="X352" s="99" t="e">
        <f>INDEX(#REF!,1,MATCH('5-C_Ind'!$Q352,#REF!,0))</f>
        <v>#REF!</v>
      </c>
      <c r="Y352" s="118">
        <f t="shared" si="128"/>
        <v>0</v>
      </c>
      <c r="Z352" s="104" t="e">
        <f t="shared" ref="Z352:Z353" si="168">X352-Y352</f>
        <v>#REF!</v>
      </c>
      <c r="AA352" s="101"/>
      <c r="AB352" s="6"/>
      <c r="AC352" s="103"/>
      <c r="AD352" s="142"/>
      <c r="AE352" s="75"/>
      <c r="AF352" s="13"/>
      <c r="AG352" s="13"/>
      <c r="AH352" s="13"/>
      <c r="AI352" s="13"/>
      <c r="AJ352" s="13"/>
      <c r="AK352" s="13"/>
      <c r="AL352" s="13"/>
      <c r="AM352" s="13"/>
      <c r="AN352" s="13"/>
      <c r="AO352" s="13"/>
      <c r="AP352" s="13"/>
      <c r="AQ352" s="13"/>
      <c r="AR352" s="13"/>
      <c r="AS352" s="155"/>
      <c r="AT352" s="128"/>
      <c r="AU352" s="154"/>
      <c r="AV352" s="141"/>
      <c r="AW352" s="150"/>
      <c r="AY352" s="159" t="e">
        <f t="shared" ref="AY352:AY353" si="169">IF(Z352&lt;-10,"! solde négatif !","OK")</f>
        <v>#REF!</v>
      </c>
      <c r="AZ352" s="400" t="str">
        <f t="shared" si="115"/>
        <v>OK</v>
      </c>
      <c r="BA352" s="442"/>
    </row>
    <row r="353" spans="3:53" s="172" customFormat="1" ht="20.100000000000001" customHeight="1" thickBot="1" x14ac:dyDescent="0.3">
      <c r="C353" s="46">
        <v>0</v>
      </c>
      <c r="D353" s="46"/>
      <c r="E353" s="46"/>
      <c r="F353" s="70"/>
      <c r="G353" s="70"/>
      <c r="H353" s="70"/>
      <c r="I353" s="70"/>
      <c r="J353" s="70"/>
      <c r="K353" s="70"/>
      <c r="L353" s="70"/>
      <c r="M353" s="70"/>
      <c r="N353" s="70"/>
      <c r="O353" s="24"/>
      <c r="P353" s="813"/>
      <c r="Q353" s="294">
        <f>T351</f>
        <v>9382</v>
      </c>
      <c r="R353" s="1356"/>
      <c r="S353" s="1359"/>
      <c r="T353" s="1362"/>
      <c r="U353" s="198" t="s">
        <v>1163</v>
      </c>
      <c r="V353" s="200" t="s">
        <v>2311</v>
      </c>
      <c r="W353" s="203"/>
      <c r="X353" s="111" t="e">
        <f>INDEX(#REF!,1,MATCH('5-C_Ind'!$Q353,#REF!,0))</f>
        <v>#REF!</v>
      </c>
      <c r="Y353" s="113">
        <f t="shared" si="128"/>
        <v>0</v>
      </c>
      <c r="Z353" s="116" t="e">
        <f t="shared" si="168"/>
        <v>#REF!</v>
      </c>
      <c r="AA353" s="111" t="e">
        <f>SUM(AA351:AA351)</f>
        <v>#REF!</v>
      </c>
      <c r="AB353" s="113">
        <f>SUM(AD353:AX353)</f>
        <v>0</v>
      </c>
      <c r="AC353" s="116" t="e">
        <f>AA353-AB353</f>
        <v>#REF!</v>
      </c>
      <c r="AD353" s="112">
        <f t="shared" ref="AD353:AW353" si="170">SUM(AD351:AD351)</f>
        <v>0</v>
      </c>
      <c r="AE353" s="112">
        <f t="shared" si="170"/>
        <v>0</v>
      </c>
      <c r="AF353" s="17">
        <f t="shared" si="170"/>
        <v>0</v>
      </c>
      <c r="AG353" s="17">
        <f t="shared" si="170"/>
        <v>0</v>
      </c>
      <c r="AH353" s="17">
        <f t="shared" si="170"/>
        <v>0</v>
      </c>
      <c r="AI353" s="17">
        <f t="shared" si="170"/>
        <v>0</v>
      </c>
      <c r="AJ353" s="17">
        <f t="shared" si="170"/>
        <v>0</v>
      </c>
      <c r="AK353" s="17">
        <f t="shared" si="170"/>
        <v>0</v>
      </c>
      <c r="AL353" s="17">
        <f t="shared" si="170"/>
        <v>0</v>
      </c>
      <c r="AM353" s="17">
        <f t="shared" si="170"/>
        <v>0</v>
      </c>
      <c r="AN353" s="17">
        <f t="shared" si="170"/>
        <v>0</v>
      </c>
      <c r="AO353" s="17">
        <f t="shared" si="170"/>
        <v>0</v>
      </c>
      <c r="AP353" s="17">
        <f t="shared" si="170"/>
        <v>0</v>
      </c>
      <c r="AQ353" s="17">
        <f t="shared" si="170"/>
        <v>0</v>
      </c>
      <c r="AR353" s="17">
        <f t="shared" si="170"/>
        <v>0</v>
      </c>
      <c r="AS353" s="207">
        <f t="shared" si="170"/>
        <v>0</v>
      </c>
      <c r="AT353" s="219">
        <f t="shared" si="170"/>
        <v>0</v>
      </c>
      <c r="AU353" s="216">
        <f t="shared" si="170"/>
        <v>0</v>
      </c>
      <c r="AV353" s="114">
        <f t="shared" si="170"/>
        <v>0</v>
      </c>
      <c r="AW353" s="114">
        <f t="shared" si="170"/>
        <v>0</v>
      </c>
      <c r="AY353" s="159" t="e">
        <f t="shared" si="169"/>
        <v>#REF!</v>
      </c>
      <c r="AZ353" s="400" t="e">
        <f t="shared" si="115"/>
        <v>#REF!</v>
      </c>
      <c r="BA353" s="517"/>
    </row>
    <row r="354" spans="3:53" s="172" customFormat="1" ht="52.35" customHeight="1" thickBot="1" x14ac:dyDescent="0.3">
      <c r="C354" s="70">
        <v>0</v>
      </c>
      <c r="D354" s="70"/>
      <c r="E354" s="70"/>
      <c r="F354" s="70"/>
      <c r="G354" s="70"/>
      <c r="H354" s="70"/>
      <c r="I354" s="70"/>
      <c r="J354" s="70"/>
      <c r="K354" s="70"/>
      <c r="L354" s="70"/>
      <c r="M354" s="70"/>
      <c r="N354" s="70"/>
      <c r="O354" s="24"/>
      <c r="S354" s="1192"/>
      <c r="T354" s="908"/>
      <c r="U354" s="908"/>
      <c r="V354" s="761" t="e">
        <f>IF(#REF!="ENC","Rappel Total Charges nettes Phase 4 de la LM, LGG et STR","Rappel Total Charges nettes Phase 3 de la LM, LGG et STR")</f>
        <v>#REF!</v>
      </c>
      <c r="W354" s="761"/>
      <c r="X354" s="865" t="e">
        <f>SUM(#REF!)</f>
        <v>#REF!</v>
      </c>
      <c r="Y354" s="827"/>
      <c r="Z354" s="945" t="s">
        <v>1516</v>
      </c>
      <c r="AA354" s="865" t="e">
        <f>SUM(#REF!)</f>
        <v>#REF!</v>
      </c>
      <c r="AB354" s="827"/>
      <c r="AC354" s="729"/>
      <c r="AD354" s="729"/>
      <c r="AE354" s="317"/>
      <c r="AF354" s="317"/>
      <c r="AG354" s="317"/>
      <c r="AH354" s="317"/>
      <c r="AI354" s="317"/>
      <c r="AJ354" s="317"/>
      <c r="AK354" s="317"/>
      <c r="AL354" s="317"/>
      <c r="AM354" s="317"/>
      <c r="AN354" s="317"/>
      <c r="AO354" s="317"/>
      <c r="AP354" s="317"/>
      <c r="AQ354" s="317"/>
      <c r="AR354" s="317"/>
      <c r="AS354" s="317"/>
      <c r="AT354" s="400"/>
      <c r="AU354" s="400"/>
      <c r="AV354" s="400"/>
      <c r="AW354" s="400"/>
      <c r="AY354" s="400"/>
      <c r="AZ354" s="400"/>
      <c r="BA354" s="43"/>
    </row>
    <row r="355" spans="3:53" s="172" customFormat="1" ht="20.100000000000001" customHeight="1" thickBot="1" x14ac:dyDescent="0.3">
      <c r="C355" s="70">
        <v>0</v>
      </c>
      <c r="D355" s="70"/>
      <c r="E355" s="70"/>
      <c r="F355" s="70"/>
      <c r="G355" s="70"/>
      <c r="H355" s="70"/>
      <c r="I355" s="70"/>
      <c r="J355" s="70"/>
      <c r="K355" s="70"/>
      <c r="L355" s="70"/>
      <c r="M355" s="70"/>
      <c r="N355" s="70"/>
      <c r="O355" s="24"/>
      <c r="S355" s="1192"/>
      <c r="T355" s="908"/>
      <c r="U355" s="908"/>
      <c r="V355" s="761" t="s">
        <v>1826</v>
      </c>
      <c r="W355" s="910"/>
      <c r="X355" s="909" t="e">
        <f>X354-SUMIFS($X$10:$X$353,$U$10:$U$353,"CI",$C$10:$C$353,"&lt;&gt;0")-SUMIFS($X$10:$X$353,$W$10:$W$353,"*_6*",$C$10:$C$353,"&lt;&gt;0")</f>
        <v>#REF!</v>
      </c>
      <c r="Y355" s="827"/>
      <c r="Z355" s="910" t="s">
        <v>1826</v>
      </c>
      <c r="AA355" s="947" t="e">
        <f>AA354-SUMIFS(AA10:AA353,D10:D353,"&lt;&gt;0",U10:U353,"&lt;&gt;CICalc")</f>
        <v>#REF!</v>
      </c>
      <c r="AB355" s="827"/>
      <c r="AC355" s="729"/>
      <c r="AD355" s="729"/>
      <c r="AE355" s="317"/>
      <c r="AF355" s="317"/>
      <c r="AG355" s="317"/>
      <c r="AH355" s="317"/>
      <c r="AI355" s="317"/>
      <c r="AJ355" s="317"/>
      <c r="AK355" s="317"/>
      <c r="AL355" s="317"/>
      <c r="AM355" s="317"/>
      <c r="AN355" s="317"/>
      <c r="AO355" s="317"/>
      <c r="AP355" s="317"/>
      <c r="AQ355" s="317"/>
      <c r="AR355" s="317"/>
      <c r="AS355" s="317"/>
      <c r="AT355" s="400"/>
      <c r="AU355" s="400"/>
      <c r="AV355" s="400"/>
      <c r="AW355" s="400"/>
      <c r="AY355" s="400"/>
      <c r="AZ355" s="400"/>
      <c r="BA355" s="43"/>
    </row>
    <row r="356" spans="3:53" s="172" customFormat="1" ht="20.100000000000001" customHeight="1" thickBot="1" x14ac:dyDescent="0.3">
      <c r="C356" s="70"/>
      <c r="D356" s="70"/>
      <c r="E356" s="70"/>
      <c r="F356" s="70"/>
      <c r="G356" s="70"/>
      <c r="H356" s="70"/>
      <c r="I356" s="70"/>
      <c r="J356" s="70"/>
      <c r="K356" s="70"/>
      <c r="L356" s="70"/>
      <c r="M356" s="70"/>
      <c r="N356" s="70"/>
      <c r="O356" s="24"/>
      <c r="V356" s="896"/>
      <c r="W356" s="896"/>
      <c r="X356" s="902"/>
      <c r="Y356" s="827"/>
      <c r="Z356" s="729"/>
      <c r="AA356" s="902"/>
      <c r="AB356" s="827"/>
      <c r="AC356" s="729"/>
      <c r="AD356" s="729"/>
      <c r="AE356" s="317"/>
      <c r="AF356" s="317"/>
      <c r="AG356" s="317"/>
      <c r="AH356" s="317"/>
      <c r="AI356" s="317"/>
      <c r="AJ356" s="317"/>
      <c r="AK356" s="317"/>
      <c r="AL356" s="317"/>
      <c r="AM356" s="317"/>
      <c r="AN356" s="317"/>
      <c r="AO356" s="317"/>
      <c r="AP356" s="317"/>
      <c r="AQ356" s="317"/>
      <c r="AR356" s="317"/>
      <c r="AS356" s="317"/>
      <c r="AT356" s="400"/>
      <c r="AU356" s="400"/>
      <c r="AV356" s="400"/>
      <c r="AW356" s="400"/>
      <c r="AY356" s="400"/>
      <c r="AZ356" s="400"/>
      <c r="BA356" s="43"/>
    </row>
    <row r="357" spans="3:53" ht="22.5" customHeight="1" thickBot="1" x14ac:dyDescent="0.3">
      <c r="C357" s="46"/>
      <c r="D357" s="46"/>
      <c r="E357" s="46"/>
      <c r="F357" s="46"/>
      <c r="G357" s="46"/>
      <c r="H357" s="46"/>
      <c r="I357" s="46"/>
      <c r="J357" s="46"/>
      <c r="K357" s="46"/>
      <c r="L357" s="46"/>
      <c r="M357" s="46"/>
      <c r="N357" s="46"/>
      <c r="O357" s="24"/>
      <c r="U357" s="1363" t="s">
        <v>657</v>
      </c>
      <c r="V357" s="1364"/>
      <c r="W357" s="1364"/>
      <c r="X357" s="864" t="str">
        <f>IF(ROUND(COUNTIF(AY10:AY353,"! solde négatif !"),0)=0,"OK","A CORRIGER")</f>
        <v>OK</v>
      </c>
      <c r="AA357" s="864" t="str">
        <f>IF(ROUND(COUNTIF(AZ10:AZ353,"! solde négatif !"),0)=0,"OK","A CORRIGER")</f>
        <v>OK</v>
      </c>
      <c r="AD357" s="235"/>
    </row>
    <row r="358" spans="3:53" x14ac:dyDescent="0.25">
      <c r="C358" s="46"/>
      <c r="D358" s="46"/>
      <c r="E358" s="46"/>
      <c r="F358" s="46"/>
      <c r="G358" s="46"/>
      <c r="H358" s="46"/>
      <c r="I358" s="46"/>
      <c r="J358" s="46"/>
      <c r="K358" s="46"/>
      <c r="L358" s="46"/>
      <c r="M358" s="46"/>
      <c r="N358" s="46"/>
      <c r="O358" s="24"/>
    </row>
    <row r="359" spans="3:53" x14ac:dyDescent="0.25">
      <c r="C359" s="46"/>
      <c r="D359" s="46"/>
      <c r="E359" s="46"/>
      <c r="F359" s="46"/>
      <c r="G359" s="46"/>
      <c r="H359" s="46"/>
      <c r="I359" s="46"/>
      <c r="J359" s="46"/>
      <c r="K359" s="46"/>
      <c r="L359" s="46"/>
      <c r="M359" s="46"/>
      <c r="N359" s="46"/>
      <c r="O359" s="24"/>
      <c r="V359" s="846"/>
      <c r="W359" s="846"/>
    </row>
    <row r="360" spans="3:53" ht="13.8" thickBot="1" x14ac:dyDescent="0.3">
      <c r="C360" s="46"/>
      <c r="D360" s="46"/>
      <c r="E360" s="46"/>
      <c r="F360" s="46"/>
      <c r="G360" s="46"/>
      <c r="H360" s="46"/>
      <c r="I360" s="46"/>
      <c r="J360" s="46"/>
      <c r="K360" s="46"/>
      <c r="L360" s="46"/>
      <c r="M360" s="46"/>
      <c r="N360" s="46"/>
      <c r="O360" s="24"/>
      <c r="V360" s="846"/>
      <c r="W360" s="846"/>
    </row>
    <row r="361" spans="3:53" ht="67.2" customHeight="1" thickBot="1" x14ac:dyDescent="0.3">
      <c r="C361" s="46"/>
      <c r="D361" s="46"/>
      <c r="E361" s="46"/>
      <c r="F361" s="46"/>
      <c r="G361" s="46"/>
      <c r="H361" s="46"/>
      <c r="I361" s="46"/>
      <c r="J361" s="46"/>
      <c r="K361" s="46"/>
      <c r="L361" s="46"/>
      <c r="M361" s="46"/>
      <c r="N361" s="46"/>
      <c r="O361" s="24"/>
      <c r="U361" s="727" t="s">
        <v>2653</v>
      </c>
      <c r="V361" s="727" t="s">
        <v>1003</v>
      </c>
      <c r="W361" s="727" t="s">
        <v>882</v>
      </c>
      <c r="X361" s="668" t="s">
        <v>830</v>
      </c>
      <c r="Y361" s="642" t="s">
        <v>1844</v>
      </c>
      <c r="Z361" s="680" t="s">
        <v>1452</v>
      </c>
    </row>
    <row r="362" spans="3:53" s="172" customFormat="1" ht="20.100000000000001" customHeight="1" x14ac:dyDescent="0.25">
      <c r="C362" s="70"/>
      <c r="D362" s="70">
        <v>0</v>
      </c>
      <c r="E362" s="70"/>
      <c r="F362" s="70"/>
      <c r="G362" s="70"/>
      <c r="H362" s="70"/>
      <c r="I362" s="70"/>
      <c r="J362" s="70"/>
      <c r="K362" s="70"/>
      <c r="L362" s="70"/>
      <c r="M362" s="70"/>
      <c r="N362" s="70"/>
      <c r="O362" s="24"/>
      <c r="T362" s="43"/>
      <c r="U362" s="613" t="s">
        <v>2405</v>
      </c>
      <c r="V362" s="742"/>
      <c r="W362" s="742"/>
      <c r="X362" s="99">
        <f>IFERROR(INDEX(#REF!,1,MATCH('5-C_Ind'!$W362,#REF!,0)),0)</f>
        <v>0</v>
      </c>
      <c r="Y362" s="118">
        <f t="shared" ref="Y362:Y616" si="171">SUM(AD362:AX362)</f>
        <v>0</v>
      </c>
      <c r="Z362" s="104">
        <f t="shared" ref="Z362:Z616" si="172">X362-Y362</f>
        <v>0</v>
      </c>
      <c r="AA362" s="1166"/>
      <c r="AB362" s="973"/>
      <c r="AC362" s="1122"/>
      <c r="AD362" s="1032"/>
      <c r="AE362" s="331"/>
      <c r="AF362" s="331"/>
      <c r="AG362" s="331"/>
      <c r="AH362" s="331"/>
      <c r="AI362" s="331"/>
      <c r="AJ362" s="331"/>
      <c r="AK362" s="331"/>
      <c r="AL362" s="331"/>
      <c r="AM362" s="331"/>
      <c r="AN362" s="331"/>
      <c r="AO362" s="331"/>
      <c r="AP362" s="331"/>
      <c r="AQ362" s="331"/>
      <c r="AR362" s="331"/>
      <c r="AS362" s="906"/>
      <c r="AT362" s="1078"/>
      <c r="AU362" s="1195"/>
      <c r="AV362" s="1043"/>
      <c r="AW362" s="906"/>
      <c r="AY362" s="400"/>
      <c r="AZ362" s="400"/>
      <c r="BA362" s="43"/>
    </row>
    <row r="363" spans="3:53" s="172" customFormat="1" ht="20.100000000000001" customHeight="1" x14ac:dyDescent="0.25">
      <c r="C363" s="70"/>
      <c r="D363" s="70">
        <v>0</v>
      </c>
      <c r="E363" s="70"/>
      <c r="F363" s="70"/>
      <c r="G363" s="70"/>
      <c r="H363" s="70"/>
      <c r="I363" s="70"/>
      <c r="J363" s="70"/>
      <c r="K363" s="70"/>
      <c r="L363" s="70"/>
      <c r="M363" s="70"/>
      <c r="N363" s="70"/>
      <c r="O363" s="24"/>
      <c r="T363" s="43"/>
      <c r="U363" s="613" t="s">
        <v>2405</v>
      </c>
      <c r="V363" s="775"/>
      <c r="W363" s="775"/>
      <c r="X363" s="99">
        <f>IFERROR(INDEX(#REF!,1,MATCH('5-C_Ind'!$W363,#REF!,0)),0)</f>
        <v>0</v>
      </c>
      <c r="Y363" s="118">
        <f t="shared" si="171"/>
        <v>0</v>
      </c>
      <c r="Z363" s="104">
        <f t="shared" si="172"/>
        <v>0</v>
      </c>
      <c r="AA363" s="1240"/>
      <c r="AB363" s="1181"/>
      <c r="AC363" s="1056"/>
      <c r="AD363" s="1216"/>
      <c r="AE363" s="312"/>
      <c r="AF363" s="312"/>
      <c r="AG363" s="312"/>
      <c r="AH363" s="312"/>
      <c r="AI363" s="312"/>
      <c r="AJ363" s="312"/>
      <c r="AK363" s="312"/>
      <c r="AL363" s="312"/>
      <c r="AM363" s="312"/>
      <c r="AN363" s="312"/>
      <c r="AO363" s="312"/>
      <c r="AP363" s="312"/>
      <c r="AQ363" s="312"/>
      <c r="AR363" s="312"/>
      <c r="AS363" s="817"/>
      <c r="AT363" s="966"/>
      <c r="AU363" s="1152"/>
      <c r="AV363" s="1173"/>
      <c r="AW363" s="817"/>
      <c r="AY363" s="400"/>
      <c r="AZ363" s="400"/>
      <c r="BA363" s="43"/>
    </row>
    <row r="364" spans="3:53" s="172" customFormat="1" ht="20.100000000000001" customHeight="1" x14ac:dyDescent="0.25">
      <c r="C364" s="70"/>
      <c r="D364" s="70">
        <v>0</v>
      </c>
      <c r="E364" s="70"/>
      <c r="F364" s="70"/>
      <c r="G364" s="70"/>
      <c r="H364" s="70"/>
      <c r="I364" s="70"/>
      <c r="J364" s="70"/>
      <c r="K364" s="70"/>
      <c r="L364" s="70"/>
      <c r="M364" s="70"/>
      <c r="N364" s="70"/>
      <c r="O364" s="24"/>
      <c r="T364" s="43"/>
      <c r="U364" s="613" t="s">
        <v>2405</v>
      </c>
      <c r="V364" s="775"/>
      <c r="W364" s="775"/>
      <c r="X364" s="99">
        <f>IFERROR(INDEX(#REF!,1,MATCH('5-C_Ind'!$W364,#REF!,0)),0)</f>
        <v>0</v>
      </c>
      <c r="Y364" s="118">
        <f t="shared" si="171"/>
        <v>0</v>
      </c>
      <c r="Z364" s="104">
        <f t="shared" si="172"/>
        <v>0</v>
      </c>
      <c r="AA364" s="1240"/>
      <c r="AB364" s="1181"/>
      <c r="AC364" s="1056"/>
      <c r="AD364" s="1216"/>
      <c r="AE364" s="312"/>
      <c r="AF364" s="312"/>
      <c r="AG364" s="312"/>
      <c r="AH364" s="312"/>
      <c r="AI364" s="312"/>
      <c r="AJ364" s="312"/>
      <c r="AK364" s="312"/>
      <c r="AL364" s="312"/>
      <c r="AM364" s="312"/>
      <c r="AN364" s="312"/>
      <c r="AO364" s="312"/>
      <c r="AP364" s="312"/>
      <c r="AQ364" s="312"/>
      <c r="AR364" s="312"/>
      <c r="AS364" s="817"/>
      <c r="AT364" s="966"/>
      <c r="AU364" s="1152"/>
      <c r="AV364" s="1173"/>
      <c r="AW364" s="817"/>
      <c r="AY364" s="400"/>
      <c r="AZ364" s="400"/>
      <c r="BA364" s="43"/>
    </row>
    <row r="365" spans="3:53" s="172" customFormat="1" ht="20.100000000000001" customHeight="1" x14ac:dyDescent="0.25">
      <c r="C365" s="70"/>
      <c r="D365" s="70">
        <v>0</v>
      </c>
      <c r="E365" s="70"/>
      <c r="F365" s="70"/>
      <c r="G365" s="70"/>
      <c r="H365" s="70"/>
      <c r="I365" s="70"/>
      <c r="J365" s="70"/>
      <c r="K365" s="70"/>
      <c r="L365" s="70"/>
      <c r="M365" s="70"/>
      <c r="N365" s="70"/>
      <c r="O365" s="24"/>
      <c r="T365" s="43"/>
      <c r="U365" s="613" t="s">
        <v>2405</v>
      </c>
      <c r="V365" s="775"/>
      <c r="W365" s="775"/>
      <c r="X365" s="99">
        <f>IFERROR(INDEX(#REF!,1,MATCH('5-C_Ind'!$W365,#REF!,0)),0)</f>
        <v>0</v>
      </c>
      <c r="Y365" s="118">
        <f t="shared" si="171"/>
        <v>0</v>
      </c>
      <c r="Z365" s="104">
        <f t="shared" si="172"/>
        <v>0</v>
      </c>
      <c r="AA365" s="1240"/>
      <c r="AB365" s="1181"/>
      <c r="AC365" s="1056"/>
      <c r="AD365" s="1216"/>
      <c r="AE365" s="312"/>
      <c r="AF365" s="312"/>
      <c r="AG365" s="312"/>
      <c r="AH365" s="312"/>
      <c r="AI365" s="312"/>
      <c r="AJ365" s="312"/>
      <c r="AK365" s="312"/>
      <c r="AL365" s="312"/>
      <c r="AM365" s="312"/>
      <c r="AN365" s="312"/>
      <c r="AO365" s="312"/>
      <c r="AP365" s="312"/>
      <c r="AQ365" s="312"/>
      <c r="AR365" s="312"/>
      <c r="AS365" s="817"/>
      <c r="AT365" s="966"/>
      <c r="AU365" s="1152"/>
      <c r="AV365" s="1173"/>
      <c r="AW365" s="817"/>
      <c r="AY365" s="400"/>
      <c r="AZ365" s="400"/>
      <c r="BA365" s="43"/>
    </row>
    <row r="366" spans="3:53" s="172" customFormat="1" ht="20.100000000000001" customHeight="1" x14ac:dyDescent="0.25">
      <c r="C366" s="70"/>
      <c r="D366" s="70">
        <v>0</v>
      </c>
      <c r="E366" s="70"/>
      <c r="F366" s="70"/>
      <c r="G366" s="70"/>
      <c r="H366" s="70"/>
      <c r="I366" s="70"/>
      <c r="J366" s="70"/>
      <c r="K366" s="70"/>
      <c r="L366" s="70"/>
      <c r="M366" s="70"/>
      <c r="N366" s="70"/>
      <c r="O366" s="24"/>
      <c r="T366" s="43"/>
      <c r="U366" s="613" t="s">
        <v>2405</v>
      </c>
      <c r="V366" s="775"/>
      <c r="W366" s="775"/>
      <c r="X366" s="99">
        <f>IFERROR(INDEX(#REF!,1,MATCH('5-C_Ind'!$W366,#REF!,0)),0)</f>
        <v>0</v>
      </c>
      <c r="Y366" s="118">
        <f t="shared" si="171"/>
        <v>0</v>
      </c>
      <c r="Z366" s="104">
        <f t="shared" si="172"/>
        <v>0</v>
      </c>
      <c r="AA366" s="1240"/>
      <c r="AB366" s="1181"/>
      <c r="AC366" s="1056"/>
      <c r="AD366" s="1216"/>
      <c r="AE366" s="312"/>
      <c r="AF366" s="312"/>
      <c r="AG366" s="312"/>
      <c r="AH366" s="312"/>
      <c r="AI366" s="312"/>
      <c r="AJ366" s="312"/>
      <c r="AK366" s="312"/>
      <c r="AL366" s="312"/>
      <c r="AM366" s="312"/>
      <c r="AN366" s="312"/>
      <c r="AO366" s="312"/>
      <c r="AP366" s="312"/>
      <c r="AQ366" s="312"/>
      <c r="AR366" s="312"/>
      <c r="AS366" s="817"/>
      <c r="AT366" s="966"/>
      <c r="AU366" s="1152"/>
      <c r="AV366" s="1173"/>
      <c r="AW366" s="817"/>
      <c r="AY366" s="400"/>
      <c r="AZ366" s="400"/>
      <c r="BA366" s="43"/>
    </row>
    <row r="367" spans="3:53" s="172" customFormat="1" ht="20.100000000000001" customHeight="1" x14ac:dyDescent="0.25">
      <c r="C367" s="70"/>
      <c r="D367" s="70">
        <v>0</v>
      </c>
      <c r="E367" s="70"/>
      <c r="F367" s="70"/>
      <c r="G367" s="70"/>
      <c r="H367" s="70"/>
      <c r="I367" s="70"/>
      <c r="J367" s="70"/>
      <c r="K367" s="70"/>
      <c r="L367" s="70"/>
      <c r="M367" s="70"/>
      <c r="N367" s="70"/>
      <c r="O367" s="24"/>
      <c r="T367" s="43"/>
      <c r="U367" s="613" t="s">
        <v>2405</v>
      </c>
      <c r="V367" s="775"/>
      <c r="W367" s="775"/>
      <c r="X367" s="99">
        <f>IFERROR(INDEX(#REF!,1,MATCH('5-C_Ind'!$W367,#REF!,0)),0)</f>
        <v>0</v>
      </c>
      <c r="Y367" s="118">
        <f t="shared" si="171"/>
        <v>0</v>
      </c>
      <c r="Z367" s="104">
        <f t="shared" si="172"/>
        <v>0</v>
      </c>
      <c r="AA367" s="1240"/>
      <c r="AB367" s="1181"/>
      <c r="AC367" s="1056"/>
      <c r="AD367" s="1216"/>
      <c r="AE367" s="312"/>
      <c r="AF367" s="312"/>
      <c r="AG367" s="312"/>
      <c r="AH367" s="312"/>
      <c r="AI367" s="312"/>
      <c r="AJ367" s="312"/>
      <c r="AK367" s="312"/>
      <c r="AL367" s="312"/>
      <c r="AM367" s="312"/>
      <c r="AN367" s="312"/>
      <c r="AO367" s="312"/>
      <c r="AP367" s="312"/>
      <c r="AQ367" s="312"/>
      <c r="AR367" s="312"/>
      <c r="AS367" s="817"/>
      <c r="AT367" s="966"/>
      <c r="AU367" s="1152"/>
      <c r="AV367" s="1173"/>
      <c r="AW367" s="817"/>
      <c r="AY367" s="400"/>
      <c r="AZ367" s="400"/>
      <c r="BA367" s="43"/>
    </row>
    <row r="368" spans="3:53" s="172" customFormat="1" ht="20.100000000000001" customHeight="1" x14ac:dyDescent="0.25">
      <c r="C368" s="70"/>
      <c r="D368" s="70">
        <v>0</v>
      </c>
      <c r="E368" s="70"/>
      <c r="F368" s="70"/>
      <c r="G368" s="70"/>
      <c r="H368" s="70"/>
      <c r="I368" s="70"/>
      <c r="J368" s="70"/>
      <c r="K368" s="70"/>
      <c r="L368" s="70"/>
      <c r="M368" s="70"/>
      <c r="N368" s="70"/>
      <c r="O368" s="24"/>
      <c r="T368" s="43"/>
      <c r="U368" s="613" t="s">
        <v>2405</v>
      </c>
      <c r="V368" s="775"/>
      <c r="W368" s="775"/>
      <c r="X368" s="99">
        <f>IFERROR(INDEX(#REF!,1,MATCH('5-C_Ind'!$W368,#REF!,0)),0)</f>
        <v>0</v>
      </c>
      <c r="Y368" s="118">
        <f t="shared" si="171"/>
        <v>0</v>
      </c>
      <c r="Z368" s="104">
        <f t="shared" si="172"/>
        <v>0</v>
      </c>
      <c r="AA368" s="1240"/>
      <c r="AB368" s="1181"/>
      <c r="AC368" s="1056"/>
      <c r="AD368" s="1216"/>
      <c r="AE368" s="312"/>
      <c r="AF368" s="312"/>
      <c r="AG368" s="312"/>
      <c r="AH368" s="312"/>
      <c r="AI368" s="312"/>
      <c r="AJ368" s="312"/>
      <c r="AK368" s="312"/>
      <c r="AL368" s="312"/>
      <c r="AM368" s="312"/>
      <c r="AN368" s="312"/>
      <c r="AO368" s="312"/>
      <c r="AP368" s="312"/>
      <c r="AQ368" s="312"/>
      <c r="AR368" s="312"/>
      <c r="AS368" s="817"/>
      <c r="AT368" s="966"/>
      <c r="AU368" s="1152"/>
      <c r="AV368" s="1173"/>
      <c r="AW368" s="817"/>
      <c r="AY368" s="400"/>
      <c r="AZ368" s="400"/>
      <c r="BA368" s="43"/>
    </row>
    <row r="369" spans="3:53" s="172" customFormat="1" ht="20.100000000000001" customHeight="1" x14ac:dyDescent="0.25">
      <c r="C369" s="70"/>
      <c r="D369" s="70">
        <v>0</v>
      </c>
      <c r="E369" s="70"/>
      <c r="F369" s="70"/>
      <c r="G369" s="70"/>
      <c r="H369" s="70"/>
      <c r="I369" s="70"/>
      <c r="J369" s="70"/>
      <c r="K369" s="70"/>
      <c r="L369" s="70"/>
      <c r="M369" s="70"/>
      <c r="N369" s="70"/>
      <c r="O369" s="24"/>
      <c r="T369" s="43"/>
      <c r="U369" s="613" t="s">
        <v>2405</v>
      </c>
      <c r="V369" s="775"/>
      <c r="W369" s="775"/>
      <c r="X369" s="99">
        <f>IFERROR(INDEX(#REF!,1,MATCH('5-C_Ind'!$W369,#REF!,0)),0)</f>
        <v>0</v>
      </c>
      <c r="Y369" s="118">
        <f t="shared" si="171"/>
        <v>0</v>
      </c>
      <c r="Z369" s="104">
        <f t="shared" si="172"/>
        <v>0</v>
      </c>
      <c r="AA369" s="1240"/>
      <c r="AB369" s="1181"/>
      <c r="AC369" s="1056"/>
      <c r="AD369" s="1216"/>
      <c r="AE369" s="312"/>
      <c r="AF369" s="312"/>
      <c r="AG369" s="312"/>
      <c r="AH369" s="312"/>
      <c r="AI369" s="312"/>
      <c r="AJ369" s="312"/>
      <c r="AK369" s="312"/>
      <c r="AL369" s="312"/>
      <c r="AM369" s="312"/>
      <c r="AN369" s="312"/>
      <c r="AO369" s="312"/>
      <c r="AP369" s="312"/>
      <c r="AQ369" s="312"/>
      <c r="AR369" s="312"/>
      <c r="AS369" s="817"/>
      <c r="AT369" s="966"/>
      <c r="AU369" s="1152"/>
      <c r="AV369" s="1173"/>
      <c r="AW369" s="817"/>
      <c r="AY369" s="400"/>
      <c r="AZ369" s="400"/>
      <c r="BA369" s="43"/>
    </row>
    <row r="370" spans="3:53" s="172" customFormat="1" ht="20.100000000000001" customHeight="1" x14ac:dyDescent="0.25">
      <c r="C370" s="46"/>
      <c r="D370" s="46">
        <v>0</v>
      </c>
      <c r="E370" s="46"/>
      <c r="F370" s="46"/>
      <c r="G370" s="46"/>
      <c r="H370" s="46"/>
      <c r="I370" s="46"/>
      <c r="J370" s="46"/>
      <c r="K370" s="46"/>
      <c r="L370" s="46"/>
      <c r="M370" s="46"/>
      <c r="N370" s="46"/>
      <c r="O370" s="24"/>
      <c r="T370" s="43"/>
      <c r="U370" s="613" t="s">
        <v>2405</v>
      </c>
      <c r="V370" s="775"/>
      <c r="W370" s="775"/>
      <c r="X370" s="99">
        <f>IFERROR(INDEX(#REF!,1,MATCH('5-C_Ind'!$W370,#REF!,0)),0)</f>
        <v>0</v>
      </c>
      <c r="Y370" s="118">
        <f t="shared" si="171"/>
        <v>0</v>
      </c>
      <c r="Z370" s="104">
        <f t="shared" si="172"/>
        <v>0</v>
      </c>
      <c r="AA370" s="1240"/>
      <c r="AB370" s="1181"/>
      <c r="AC370" s="1056"/>
      <c r="AD370" s="1216"/>
      <c r="AE370" s="312"/>
      <c r="AF370" s="312"/>
      <c r="AG370" s="312"/>
      <c r="AH370" s="312"/>
      <c r="AI370" s="312"/>
      <c r="AJ370" s="312"/>
      <c r="AK370" s="312"/>
      <c r="AL370" s="312"/>
      <c r="AM370" s="312"/>
      <c r="AN370" s="312"/>
      <c r="AO370" s="312"/>
      <c r="AP370" s="312"/>
      <c r="AQ370" s="312"/>
      <c r="AR370" s="312"/>
      <c r="AS370" s="817"/>
      <c r="AT370" s="966"/>
      <c r="AU370" s="1152"/>
      <c r="AV370" s="1173"/>
      <c r="AW370" s="817"/>
      <c r="AY370" s="400"/>
      <c r="AZ370" s="400"/>
      <c r="BA370" s="43"/>
    </row>
    <row r="371" spans="3:53" s="172" customFormat="1" ht="20.100000000000001" customHeight="1" x14ac:dyDescent="0.25">
      <c r="C371" s="46"/>
      <c r="D371" s="46">
        <v>0</v>
      </c>
      <c r="E371" s="46"/>
      <c r="F371" s="46"/>
      <c r="G371" s="46"/>
      <c r="H371" s="46"/>
      <c r="I371" s="46"/>
      <c r="J371" s="46"/>
      <c r="K371" s="46"/>
      <c r="L371" s="46"/>
      <c r="M371" s="46"/>
      <c r="N371" s="46"/>
      <c r="O371" s="24"/>
      <c r="T371" s="43"/>
      <c r="U371" s="613" t="s">
        <v>2405</v>
      </c>
      <c r="V371" s="775"/>
      <c r="W371" s="775"/>
      <c r="X371" s="99">
        <f>IFERROR(INDEX(#REF!,1,MATCH('5-C_Ind'!$W371,#REF!,0)),0)</f>
        <v>0</v>
      </c>
      <c r="Y371" s="118">
        <f t="shared" si="171"/>
        <v>0</v>
      </c>
      <c r="Z371" s="104">
        <f t="shared" si="172"/>
        <v>0</v>
      </c>
      <c r="AA371" s="1240"/>
      <c r="AB371" s="1181"/>
      <c r="AC371" s="1056"/>
      <c r="AD371" s="1216"/>
      <c r="AE371" s="312"/>
      <c r="AF371" s="312"/>
      <c r="AG371" s="312"/>
      <c r="AH371" s="312"/>
      <c r="AI371" s="312"/>
      <c r="AJ371" s="312"/>
      <c r="AK371" s="312"/>
      <c r="AL371" s="312"/>
      <c r="AM371" s="312"/>
      <c r="AN371" s="312"/>
      <c r="AO371" s="312"/>
      <c r="AP371" s="312"/>
      <c r="AQ371" s="312"/>
      <c r="AR371" s="312"/>
      <c r="AS371" s="817"/>
      <c r="AT371" s="966"/>
      <c r="AU371" s="1152"/>
      <c r="AV371" s="1173"/>
      <c r="AW371" s="817"/>
      <c r="AY371" s="400"/>
      <c r="AZ371" s="400"/>
      <c r="BA371" s="43"/>
    </row>
    <row r="372" spans="3:53" s="172" customFormat="1" ht="20.100000000000001" customHeight="1" x14ac:dyDescent="0.25">
      <c r="C372" s="46"/>
      <c r="D372" s="46">
        <v>0</v>
      </c>
      <c r="E372" s="46"/>
      <c r="F372" s="46"/>
      <c r="G372" s="46"/>
      <c r="H372" s="46"/>
      <c r="I372" s="46"/>
      <c r="J372" s="46"/>
      <c r="K372" s="46"/>
      <c r="L372" s="46"/>
      <c r="M372" s="46"/>
      <c r="N372" s="46"/>
      <c r="O372" s="24"/>
      <c r="T372" s="43"/>
      <c r="U372" s="613" t="s">
        <v>2405</v>
      </c>
      <c r="V372" s="775"/>
      <c r="W372" s="775"/>
      <c r="X372" s="99">
        <f>IFERROR(INDEX(#REF!,1,MATCH('5-C_Ind'!$W372,#REF!,0)),0)</f>
        <v>0</v>
      </c>
      <c r="Y372" s="118">
        <f t="shared" si="171"/>
        <v>0</v>
      </c>
      <c r="Z372" s="104">
        <f t="shared" si="172"/>
        <v>0</v>
      </c>
      <c r="AA372" s="1240"/>
      <c r="AB372" s="1181"/>
      <c r="AC372" s="1056"/>
      <c r="AD372" s="1216"/>
      <c r="AE372" s="312"/>
      <c r="AF372" s="312"/>
      <c r="AG372" s="312"/>
      <c r="AH372" s="312"/>
      <c r="AI372" s="312"/>
      <c r="AJ372" s="312"/>
      <c r="AK372" s="312"/>
      <c r="AL372" s="312"/>
      <c r="AM372" s="312"/>
      <c r="AN372" s="312"/>
      <c r="AO372" s="312"/>
      <c r="AP372" s="312"/>
      <c r="AQ372" s="312"/>
      <c r="AR372" s="312"/>
      <c r="AS372" s="817"/>
      <c r="AT372" s="966"/>
      <c r="AU372" s="1152"/>
      <c r="AV372" s="1173"/>
      <c r="AW372" s="817"/>
      <c r="AY372" s="400"/>
      <c r="AZ372" s="400"/>
      <c r="BA372" s="43"/>
    </row>
    <row r="373" spans="3:53" s="172" customFormat="1" ht="20.100000000000001" customHeight="1" x14ac:dyDescent="0.25">
      <c r="C373" s="46"/>
      <c r="D373" s="46">
        <v>0</v>
      </c>
      <c r="E373" s="46"/>
      <c r="F373" s="46"/>
      <c r="G373" s="46"/>
      <c r="H373" s="46"/>
      <c r="I373" s="46"/>
      <c r="J373" s="46"/>
      <c r="K373" s="46"/>
      <c r="L373" s="46"/>
      <c r="M373" s="46"/>
      <c r="N373" s="46"/>
      <c r="O373" s="24"/>
      <c r="T373" s="43"/>
      <c r="U373" s="613" t="s">
        <v>2405</v>
      </c>
      <c r="V373" s="775"/>
      <c r="W373" s="775"/>
      <c r="X373" s="99">
        <f>IFERROR(INDEX(#REF!,1,MATCH('5-C_Ind'!$W373,#REF!,0)),0)</f>
        <v>0</v>
      </c>
      <c r="Y373" s="118">
        <f t="shared" si="171"/>
        <v>0</v>
      </c>
      <c r="Z373" s="104">
        <f t="shared" si="172"/>
        <v>0</v>
      </c>
      <c r="AA373" s="1240"/>
      <c r="AB373" s="1181"/>
      <c r="AC373" s="1056"/>
      <c r="AD373" s="1216"/>
      <c r="AE373" s="312"/>
      <c r="AF373" s="312"/>
      <c r="AG373" s="312"/>
      <c r="AH373" s="312"/>
      <c r="AI373" s="312"/>
      <c r="AJ373" s="312"/>
      <c r="AK373" s="312"/>
      <c r="AL373" s="312"/>
      <c r="AM373" s="312"/>
      <c r="AN373" s="312"/>
      <c r="AO373" s="312"/>
      <c r="AP373" s="312"/>
      <c r="AQ373" s="312"/>
      <c r="AR373" s="312"/>
      <c r="AS373" s="817"/>
      <c r="AT373" s="966"/>
      <c r="AU373" s="1152"/>
      <c r="AV373" s="1173"/>
      <c r="AW373" s="817"/>
      <c r="AY373" s="400"/>
      <c r="AZ373" s="400"/>
      <c r="BA373" s="43"/>
    </row>
    <row r="374" spans="3:53" s="172" customFormat="1" ht="20.100000000000001" customHeight="1" x14ac:dyDescent="0.25">
      <c r="C374" s="46"/>
      <c r="D374" s="46">
        <v>0</v>
      </c>
      <c r="E374" s="46"/>
      <c r="F374" s="46"/>
      <c r="G374" s="46"/>
      <c r="H374" s="46"/>
      <c r="I374" s="46"/>
      <c r="J374" s="46"/>
      <c r="K374" s="46"/>
      <c r="L374" s="46"/>
      <c r="M374" s="46"/>
      <c r="N374" s="46"/>
      <c r="O374" s="24"/>
      <c r="T374" s="43"/>
      <c r="U374" s="613" t="s">
        <v>2405</v>
      </c>
      <c r="V374" s="775"/>
      <c r="W374" s="775"/>
      <c r="X374" s="99">
        <f>IFERROR(INDEX(#REF!,1,MATCH('5-C_Ind'!$W374,#REF!,0)),0)</f>
        <v>0</v>
      </c>
      <c r="Y374" s="118">
        <f t="shared" si="171"/>
        <v>0</v>
      </c>
      <c r="Z374" s="104">
        <f t="shared" si="172"/>
        <v>0</v>
      </c>
      <c r="AA374" s="1240"/>
      <c r="AB374" s="1181"/>
      <c r="AC374" s="1056"/>
      <c r="AD374" s="1216"/>
      <c r="AE374" s="312"/>
      <c r="AF374" s="312"/>
      <c r="AG374" s="312"/>
      <c r="AH374" s="312"/>
      <c r="AI374" s="312"/>
      <c r="AJ374" s="312"/>
      <c r="AK374" s="312"/>
      <c r="AL374" s="312"/>
      <c r="AM374" s="312"/>
      <c r="AN374" s="312"/>
      <c r="AO374" s="312"/>
      <c r="AP374" s="312"/>
      <c r="AQ374" s="312"/>
      <c r="AR374" s="312"/>
      <c r="AS374" s="817"/>
      <c r="AT374" s="966"/>
      <c r="AU374" s="1152"/>
      <c r="AV374" s="1173"/>
      <c r="AW374" s="817"/>
      <c r="AY374" s="400"/>
      <c r="AZ374" s="400"/>
      <c r="BA374" s="43"/>
    </row>
    <row r="375" spans="3:53" s="172" customFormat="1" ht="20.100000000000001" customHeight="1" x14ac:dyDescent="0.25">
      <c r="C375" s="46"/>
      <c r="D375" s="46">
        <v>0</v>
      </c>
      <c r="E375" s="46"/>
      <c r="F375" s="46"/>
      <c r="G375" s="46"/>
      <c r="H375" s="46"/>
      <c r="I375" s="46"/>
      <c r="J375" s="46"/>
      <c r="K375" s="46"/>
      <c r="L375" s="46"/>
      <c r="M375" s="46"/>
      <c r="N375" s="46"/>
      <c r="O375" s="24"/>
      <c r="T375" s="43"/>
      <c r="U375" s="613" t="s">
        <v>2405</v>
      </c>
      <c r="V375" s="775"/>
      <c r="W375" s="775"/>
      <c r="X375" s="99">
        <f>IFERROR(INDEX(#REF!,1,MATCH('5-C_Ind'!$W375,#REF!,0)),0)</f>
        <v>0</v>
      </c>
      <c r="Y375" s="118">
        <f t="shared" si="171"/>
        <v>0</v>
      </c>
      <c r="Z375" s="104">
        <f t="shared" si="172"/>
        <v>0</v>
      </c>
      <c r="AA375" s="1240"/>
      <c r="AB375" s="1181"/>
      <c r="AC375" s="1056"/>
      <c r="AD375" s="1216"/>
      <c r="AE375" s="312"/>
      <c r="AF375" s="312"/>
      <c r="AG375" s="312"/>
      <c r="AH375" s="312"/>
      <c r="AI375" s="312"/>
      <c r="AJ375" s="312"/>
      <c r="AK375" s="312"/>
      <c r="AL375" s="312"/>
      <c r="AM375" s="312"/>
      <c r="AN375" s="312"/>
      <c r="AO375" s="312"/>
      <c r="AP375" s="312"/>
      <c r="AQ375" s="312"/>
      <c r="AR375" s="312"/>
      <c r="AS375" s="817"/>
      <c r="AT375" s="966"/>
      <c r="AU375" s="1152"/>
      <c r="AV375" s="1173"/>
      <c r="AW375" s="817"/>
      <c r="AY375" s="400"/>
      <c r="AZ375" s="400"/>
      <c r="BA375" s="43"/>
    </row>
    <row r="376" spans="3:53" s="172" customFormat="1" ht="20.100000000000001" customHeight="1" x14ac:dyDescent="0.25">
      <c r="C376" s="46"/>
      <c r="D376" s="46">
        <v>0</v>
      </c>
      <c r="E376" s="46"/>
      <c r="F376" s="46"/>
      <c r="G376" s="46"/>
      <c r="H376" s="46"/>
      <c r="I376" s="46"/>
      <c r="J376" s="46"/>
      <c r="K376" s="46"/>
      <c r="L376" s="46"/>
      <c r="M376" s="46"/>
      <c r="N376" s="46"/>
      <c r="O376" s="24"/>
      <c r="T376" s="43"/>
      <c r="U376" s="613" t="s">
        <v>2405</v>
      </c>
      <c r="V376" s="775"/>
      <c r="W376" s="775"/>
      <c r="X376" s="99">
        <f>IFERROR(INDEX(#REF!,1,MATCH('5-C_Ind'!$W376,#REF!,0)),0)</f>
        <v>0</v>
      </c>
      <c r="Y376" s="118">
        <f t="shared" si="171"/>
        <v>0</v>
      </c>
      <c r="Z376" s="104">
        <f t="shared" si="172"/>
        <v>0</v>
      </c>
      <c r="AA376" s="1240"/>
      <c r="AB376" s="1181"/>
      <c r="AC376" s="1056"/>
      <c r="AD376" s="1216"/>
      <c r="AE376" s="312"/>
      <c r="AF376" s="312"/>
      <c r="AG376" s="312"/>
      <c r="AH376" s="312"/>
      <c r="AI376" s="312"/>
      <c r="AJ376" s="312"/>
      <c r="AK376" s="312"/>
      <c r="AL376" s="312"/>
      <c r="AM376" s="312"/>
      <c r="AN376" s="312"/>
      <c r="AO376" s="312"/>
      <c r="AP376" s="312"/>
      <c r="AQ376" s="312"/>
      <c r="AR376" s="312"/>
      <c r="AS376" s="817"/>
      <c r="AT376" s="966"/>
      <c r="AU376" s="1152"/>
      <c r="AV376" s="1173"/>
      <c r="AW376" s="817"/>
      <c r="AY376" s="400"/>
      <c r="AZ376" s="400"/>
      <c r="BA376" s="43"/>
    </row>
    <row r="377" spans="3:53" s="172" customFormat="1" ht="20.100000000000001" customHeight="1" x14ac:dyDescent="0.25">
      <c r="C377" s="46"/>
      <c r="D377" s="46">
        <v>0</v>
      </c>
      <c r="E377" s="46"/>
      <c r="F377" s="46"/>
      <c r="G377" s="46"/>
      <c r="H377" s="46"/>
      <c r="I377" s="46"/>
      <c r="J377" s="46"/>
      <c r="K377" s="46"/>
      <c r="L377" s="46"/>
      <c r="M377" s="46"/>
      <c r="N377" s="46"/>
      <c r="O377" s="24"/>
      <c r="T377" s="43"/>
      <c r="U377" s="613" t="s">
        <v>2405</v>
      </c>
      <c r="V377" s="775"/>
      <c r="W377" s="775"/>
      <c r="X377" s="99">
        <f>IFERROR(INDEX(#REF!,1,MATCH('5-C_Ind'!$W377,#REF!,0)),0)</f>
        <v>0</v>
      </c>
      <c r="Y377" s="118">
        <f t="shared" si="171"/>
        <v>0</v>
      </c>
      <c r="Z377" s="104">
        <f t="shared" si="172"/>
        <v>0</v>
      </c>
      <c r="AA377" s="1240"/>
      <c r="AB377" s="1181"/>
      <c r="AC377" s="1056"/>
      <c r="AD377" s="1216"/>
      <c r="AE377" s="312"/>
      <c r="AF377" s="312"/>
      <c r="AG377" s="312"/>
      <c r="AH377" s="312"/>
      <c r="AI377" s="312"/>
      <c r="AJ377" s="312"/>
      <c r="AK377" s="312"/>
      <c r="AL377" s="312"/>
      <c r="AM377" s="312"/>
      <c r="AN377" s="312"/>
      <c r="AO377" s="312"/>
      <c r="AP377" s="312"/>
      <c r="AQ377" s="312"/>
      <c r="AR377" s="312"/>
      <c r="AS377" s="817"/>
      <c r="AT377" s="966"/>
      <c r="AU377" s="1152"/>
      <c r="AV377" s="1173"/>
      <c r="AW377" s="817"/>
      <c r="AY377" s="400"/>
      <c r="AZ377" s="400"/>
      <c r="BA377" s="43"/>
    </row>
    <row r="378" spans="3:53" s="172" customFormat="1" ht="20.100000000000001" customHeight="1" x14ac:dyDescent="0.25">
      <c r="C378" s="46"/>
      <c r="D378" s="46">
        <v>0</v>
      </c>
      <c r="E378" s="46"/>
      <c r="F378" s="46"/>
      <c r="G378" s="46"/>
      <c r="H378" s="46"/>
      <c r="I378" s="46"/>
      <c r="J378" s="46"/>
      <c r="K378" s="46"/>
      <c r="L378" s="46"/>
      <c r="M378" s="46"/>
      <c r="N378" s="46"/>
      <c r="O378" s="24"/>
      <c r="T378" s="43"/>
      <c r="U378" s="613" t="s">
        <v>2405</v>
      </c>
      <c r="V378" s="775"/>
      <c r="W378" s="775"/>
      <c r="X378" s="99">
        <f>IFERROR(INDEX(#REF!,1,MATCH('5-C_Ind'!$W378,#REF!,0)),0)</f>
        <v>0</v>
      </c>
      <c r="Y378" s="118">
        <f t="shared" si="171"/>
        <v>0</v>
      </c>
      <c r="Z378" s="104">
        <f t="shared" si="172"/>
        <v>0</v>
      </c>
      <c r="AA378" s="1240"/>
      <c r="AB378" s="1181"/>
      <c r="AC378" s="1056"/>
      <c r="AD378" s="1216"/>
      <c r="AE378" s="312"/>
      <c r="AF378" s="312"/>
      <c r="AG378" s="312"/>
      <c r="AH378" s="312"/>
      <c r="AI378" s="312"/>
      <c r="AJ378" s="312"/>
      <c r="AK378" s="312"/>
      <c r="AL378" s="312"/>
      <c r="AM378" s="312"/>
      <c r="AN378" s="312"/>
      <c r="AO378" s="312"/>
      <c r="AP378" s="312"/>
      <c r="AQ378" s="312"/>
      <c r="AR378" s="312"/>
      <c r="AS378" s="817"/>
      <c r="AT378" s="966"/>
      <c r="AU378" s="1152"/>
      <c r="AV378" s="1173"/>
      <c r="AW378" s="817"/>
      <c r="AY378" s="400"/>
      <c r="AZ378" s="400"/>
      <c r="BA378" s="43"/>
    </row>
    <row r="379" spans="3:53" s="172" customFormat="1" ht="20.100000000000001" customHeight="1" x14ac:dyDescent="0.25">
      <c r="C379" s="46"/>
      <c r="D379" s="46">
        <v>0</v>
      </c>
      <c r="E379" s="46"/>
      <c r="F379" s="46"/>
      <c r="G379" s="46"/>
      <c r="H379" s="46"/>
      <c r="I379" s="46"/>
      <c r="J379" s="46"/>
      <c r="K379" s="46"/>
      <c r="L379" s="46"/>
      <c r="M379" s="46"/>
      <c r="N379" s="46"/>
      <c r="O379" s="24"/>
      <c r="T379" s="43"/>
      <c r="U379" s="613" t="s">
        <v>2405</v>
      </c>
      <c r="V379" s="775"/>
      <c r="W379" s="775"/>
      <c r="X379" s="99">
        <f>IFERROR(INDEX(#REF!,1,MATCH('5-C_Ind'!$W379,#REF!,0)),0)</f>
        <v>0</v>
      </c>
      <c r="Y379" s="118">
        <f t="shared" si="171"/>
        <v>0</v>
      </c>
      <c r="Z379" s="104">
        <f t="shared" si="172"/>
        <v>0</v>
      </c>
      <c r="AA379" s="1240"/>
      <c r="AB379" s="1181"/>
      <c r="AC379" s="1056"/>
      <c r="AD379" s="1216"/>
      <c r="AE379" s="312"/>
      <c r="AF379" s="312"/>
      <c r="AG379" s="312"/>
      <c r="AH379" s="312"/>
      <c r="AI379" s="312"/>
      <c r="AJ379" s="312"/>
      <c r="AK379" s="312"/>
      <c r="AL379" s="312"/>
      <c r="AM379" s="312"/>
      <c r="AN379" s="312"/>
      <c r="AO379" s="312"/>
      <c r="AP379" s="312"/>
      <c r="AQ379" s="312"/>
      <c r="AR379" s="312"/>
      <c r="AS379" s="817"/>
      <c r="AT379" s="966"/>
      <c r="AU379" s="1152"/>
      <c r="AV379" s="1173"/>
      <c r="AW379" s="817"/>
      <c r="AY379" s="400"/>
      <c r="AZ379" s="400"/>
      <c r="BA379" s="43"/>
    </row>
    <row r="380" spans="3:53" s="172" customFormat="1" ht="20.100000000000001" customHeight="1" x14ac:dyDescent="0.25">
      <c r="C380" s="46"/>
      <c r="D380" s="46">
        <v>0</v>
      </c>
      <c r="E380" s="46"/>
      <c r="F380" s="46"/>
      <c r="G380" s="46"/>
      <c r="H380" s="46"/>
      <c r="I380" s="46"/>
      <c r="J380" s="46"/>
      <c r="K380" s="46"/>
      <c r="L380" s="46"/>
      <c r="M380" s="46"/>
      <c r="N380" s="46"/>
      <c r="O380" s="24"/>
      <c r="T380" s="43"/>
      <c r="U380" s="613" t="s">
        <v>2405</v>
      </c>
      <c r="V380" s="775"/>
      <c r="W380" s="775"/>
      <c r="X380" s="99">
        <f>IFERROR(INDEX(#REF!,1,MATCH('5-C_Ind'!$W380,#REF!,0)),0)</f>
        <v>0</v>
      </c>
      <c r="Y380" s="118">
        <f t="shared" si="171"/>
        <v>0</v>
      </c>
      <c r="Z380" s="104">
        <f t="shared" si="172"/>
        <v>0</v>
      </c>
      <c r="AA380" s="1240"/>
      <c r="AB380" s="1181"/>
      <c r="AC380" s="1056"/>
      <c r="AD380" s="1216"/>
      <c r="AE380" s="312"/>
      <c r="AF380" s="312"/>
      <c r="AG380" s="312"/>
      <c r="AH380" s="312"/>
      <c r="AI380" s="312"/>
      <c r="AJ380" s="312"/>
      <c r="AK380" s="312"/>
      <c r="AL380" s="312"/>
      <c r="AM380" s="312"/>
      <c r="AN380" s="312"/>
      <c r="AO380" s="312"/>
      <c r="AP380" s="312"/>
      <c r="AQ380" s="312"/>
      <c r="AR380" s="312"/>
      <c r="AS380" s="817"/>
      <c r="AT380" s="966"/>
      <c r="AU380" s="1152"/>
      <c r="AV380" s="1173"/>
      <c r="AW380" s="817"/>
      <c r="AY380" s="400"/>
      <c r="AZ380" s="400"/>
      <c r="BA380" s="43"/>
    </row>
    <row r="381" spans="3:53" s="172" customFormat="1" ht="20.100000000000001" customHeight="1" x14ac:dyDescent="0.25">
      <c r="C381" s="46"/>
      <c r="D381" s="46">
        <v>0</v>
      </c>
      <c r="E381" s="46"/>
      <c r="F381" s="46"/>
      <c r="G381" s="46"/>
      <c r="H381" s="46"/>
      <c r="I381" s="46"/>
      <c r="J381" s="46"/>
      <c r="K381" s="46"/>
      <c r="L381" s="46"/>
      <c r="M381" s="46"/>
      <c r="N381" s="46"/>
      <c r="O381" s="24"/>
      <c r="T381" s="43"/>
      <c r="U381" s="613" t="s">
        <v>2405</v>
      </c>
      <c r="V381" s="775"/>
      <c r="W381" s="775"/>
      <c r="X381" s="99">
        <f>IFERROR(INDEX(#REF!,1,MATCH('5-C_Ind'!$W381,#REF!,0)),0)</f>
        <v>0</v>
      </c>
      <c r="Y381" s="118">
        <f t="shared" si="171"/>
        <v>0</v>
      </c>
      <c r="Z381" s="104">
        <f t="shared" si="172"/>
        <v>0</v>
      </c>
      <c r="AA381" s="1240"/>
      <c r="AB381" s="1181"/>
      <c r="AC381" s="1056"/>
      <c r="AD381" s="1216"/>
      <c r="AE381" s="312"/>
      <c r="AF381" s="312"/>
      <c r="AG381" s="312"/>
      <c r="AH381" s="312"/>
      <c r="AI381" s="312"/>
      <c r="AJ381" s="312"/>
      <c r="AK381" s="312"/>
      <c r="AL381" s="312"/>
      <c r="AM381" s="312"/>
      <c r="AN381" s="312"/>
      <c r="AO381" s="312"/>
      <c r="AP381" s="312"/>
      <c r="AQ381" s="312"/>
      <c r="AR381" s="312"/>
      <c r="AS381" s="817"/>
      <c r="AT381" s="966"/>
      <c r="AU381" s="1152"/>
      <c r="AV381" s="1173"/>
      <c r="AW381" s="817"/>
      <c r="AY381" s="400"/>
      <c r="AZ381" s="400"/>
      <c r="BA381" s="43"/>
    </row>
    <row r="382" spans="3:53" s="172" customFormat="1" ht="20.100000000000001" customHeight="1" x14ac:dyDescent="0.25">
      <c r="C382" s="46"/>
      <c r="D382" s="46">
        <v>0</v>
      </c>
      <c r="E382" s="46"/>
      <c r="F382" s="46"/>
      <c r="G382" s="46"/>
      <c r="H382" s="46"/>
      <c r="I382" s="46"/>
      <c r="J382" s="46"/>
      <c r="K382" s="46"/>
      <c r="L382" s="46"/>
      <c r="M382" s="46"/>
      <c r="N382" s="46"/>
      <c r="O382" s="24"/>
      <c r="T382" s="43"/>
      <c r="U382" s="613" t="s">
        <v>2405</v>
      </c>
      <c r="V382" s="775"/>
      <c r="W382" s="775"/>
      <c r="X382" s="99">
        <f>IFERROR(INDEX(#REF!,1,MATCH('5-C_Ind'!$W382,#REF!,0)),0)</f>
        <v>0</v>
      </c>
      <c r="Y382" s="118">
        <f t="shared" si="171"/>
        <v>0</v>
      </c>
      <c r="Z382" s="104">
        <f t="shared" si="172"/>
        <v>0</v>
      </c>
      <c r="AA382" s="1240"/>
      <c r="AB382" s="1181"/>
      <c r="AC382" s="1056"/>
      <c r="AD382" s="1216"/>
      <c r="AE382" s="312"/>
      <c r="AF382" s="312"/>
      <c r="AG382" s="312"/>
      <c r="AH382" s="312"/>
      <c r="AI382" s="312"/>
      <c r="AJ382" s="312"/>
      <c r="AK382" s="312"/>
      <c r="AL382" s="312"/>
      <c r="AM382" s="312"/>
      <c r="AN382" s="312"/>
      <c r="AO382" s="312"/>
      <c r="AP382" s="312"/>
      <c r="AQ382" s="312"/>
      <c r="AR382" s="312"/>
      <c r="AS382" s="817"/>
      <c r="AT382" s="966"/>
      <c r="AU382" s="1152"/>
      <c r="AV382" s="1173"/>
      <c r="AW382" s="817"/>
      <c r="AY382" s="400"/>
      <c r="AZ382" s="400"/>
      <c r="BA382" s="43"/>
    </row>
    <row r="383" spans="3:53" s="172" customFormat="1" ht="20.100000000000001" customHeight="1" x14ac:dyDescent="0.25">
      <c r="C383" s="46"/>
      <c r="D383" s="46">
        <v>0</v>
      </c>
      <c r="E383" s="46"/>
      <c r="F383" s="46"/>
      <c r="G383" s="46"/>
      <c r="H383" s="46"/>
      <c r="I383" s="46"/>
      <c r="J383" s="46"/>
      <c r="K383" s="46"/>
      <c r="L383" s="46"/>
      <c r="M383" s="46"/>
      <c r="N383" s="46"/>
      <c r="O383" s="24"/>
      <c r="T383" s="43"/>
      <c r="U383" s="613" t="s">
        <v>2405</v>
      </c>
      <c r="V383" s="775"/>
      <c r="W383" s="775"/>
      <c r="X383" s="99">
        <f>IFERROR(INDEX(#REF!,1,MATCH('5-C_Ind'!$W383,#REF!,0)),0)</f>
        <v>0</v>
      </c>
      <c r="Y383" s="118">
        <f t="shared" si="171"/>
        <v>0</v>
      </c>
      <c r="Z383" s="104">
        <f t="shared" si="172"/>
        <v>0</v>
      </c>
      <c r="AA383" s="1240"/>
      <c r="AB383" s="1181"/>
      <c r="AC383" s="1056"/>
      <c r="AD383" s="1216"/>
      <c r="AE383" s="312"/>
      <c r="AF383" s="312"/>
      <c r="AG383" s="312"/>
      <c r="AH383" s="312"/>
      <c r="AI383" s="312"/>
      <c r="AJ383" s="312"/>
      <c r="AK383" s="312"/>
      <c r="AL383" s="312"/>
      <c r="AM383" s="312"/>
      <c r="AN383" s="312"/>
      <c r="AO383" s="312"/>
      <c r="AP383" s="312"/>
      <c r="AQ383" s="312"/>
      <c r="AR383" s="312"/>
      <c r="AS383" s="817"/>
      <c r="AT383" s="966"/>
      <c r="AU383" s="1152"/>
      <c r="AV383" s="1173"/>
      <c r="AW383" s="817"/>
      <c r="AY383" s="400"/>
      <c r="AZ383" s="400"/>
      <c r="BA383" s="43"/>
    </row>
    <row r="384" spans="3:53" s="172" customFormat="1" ht="20.100000000000001" customHeight="1" x14ac:dyDescent="0.25">
      <c r="C384" s="46"/>
      <c r="D384" s="46">
        <v>0</v>
      </c>
      <c r="E384" s="46"/>
      <c r="F384" s="46"/>
      <c r="G384" s="46"/>
      <c r="H384" s="46"/>
      <c r="I384" s="46"/>
      <c r="J384" s="46"/>
      <c r="K384" s="46"/>
      <c r="L384" s="46"/>
      <c r="M384" s="46"/>
      <c r="N384" s="46"/>
      <c r="O384" s="24"/>
      <c r="T384" s="43"/>
      <c r="U384" s="613" t="s">
        <v>2405</v>
      </c>
      <c r="V384" s="775"/>
      <c r="W384" s="775"/>
      <c r="X384" s="99">
        <f>IFERROR(INDEX(#REF!,1,MATCH('5-C_Ind'!$W384,#REF!,0)),0)</f>
        <v>0</v>
      </c>
      <c r="Y384" s="118">
        <f t="shared" si="171"/>
        <v>0</v>
      </c>
      <c r="Z384" s="104">
        <f t="shared" si="172"/>
        <v>0</v>
      </c>
      <c r="AA384" s="1240"/>
      <c r="AB384" s="1181"/>
      <c r="AC384" s="1056"/>
      <c r="AD384" s="1216"/>
      <c r="AE384" s="312"/>
      <c r="AF384" s="312"/>
      <c r="AG384" s="312"/>
      <c r="AH384" s="312"/>
      <c r="AI384" s="312"/>
      <c r="AJ384" s="312"/>
      <c r="AK384" s="312"/>
      <c r="AL384" s="312"/>
      <c r="AM384" s="312"/>
      <c r="AN384" s="312"/>
      <c r="AO384" s="312"/>
      <c r="AP384" s="312"/>
      <c r="AQ384" s="312"/>
      <c r="AR384" s="312"/>
      <c r="AS384" s="817"/>
      <c r="AT384" s="966"/>
      <c r="AU384" s="1152"/>
      <c r="AV384" s="1173"/>
      <c r="AW384" s="817"/>
      <c r="AY384" s="400"/>
      <c r="AZ384" s="400"/>
      <c r="BA384" s="43"/>
    </row>
    <row r="385" spans="3:53" s="172" customFormat="1" ht="20.100000000000001" customHeight="1" x14ac:dyDescent="0.25">
      <c r="C385" s="46"/>
      <c r="D385" s="46">
        <v>0</v>
      </c>
      <c r="E385" s="46"/>
      <c r="F385" s="46"/>
      <c r="G385" s="46"/>
      <c r="H385" s="46"/>
      <c r="I385" s="46"/>
      <c r="J385" s="46"/>
      <c r="K385" s="46"/>
      <c r="L385" s="46"/>
      <c r="M385" s="46"/>
      <c r="N385" s="46"/>
      <c r="O385" s="24"/>
      <c r="T385" s="43"/>
      <c r="U385" s="613" t="s">
        <v>2405</v>
      </c>
      <c r="V385" s="775"/>
      <c r="W385" s="775"/>
      <c r="X385" s="99">
        <f>IFERROR(INDEX(#REF!,1,MATCH('5-C_Ind'!$W385,#REF!,0)),0)</f>
        <v>0</v>
      </c>
      <c r="Y385" s="118">
        <f t="shared" si="171"/>
        <v>0</v>
      </c>
      <c r="Z385" s="104">
        <f t="shared" si="172"/>
        <v>0</v>
      </c>
      <c r="AA385" s="1240"/>
      <c r="AB385" s="1181"/>
      <c r="AC385" s="1056"/>
      <c r="AD385" s="1216"/>
      <c r="AE385" s="312"/>
      <c r="AF385" s="312"/>
      <c r="AG385" s="312"/>
      <c r="AH385" s="312"/>
      <c r="AI385" s="312"/>
      <c r="AJ385" s="312"/>
      <c r="AK385" s="312"/>
      <c r="AL385" s="312"/>
      <c r="AM385" s="312"/>
      <c r="AN385" s="312"/>
      <c r="AO385" s="312"/>
      <c r="AP385" s="312"/>
      <c r="AQ385" s="312"/>
      <c r="AR385" s="312"/>
      <c r="AS385" s="817"/>
      <c r="AT385" s="966"/>
      <c r="AU385" s="1152"/>
      <c r="AV385" s="1173"/>
      <c r="AW385" s="817"/>
      <c r="AY385" s="400"/>
      <c r="AZ385" s="400"/>
      <c r="BA385" s="43"/>
    </row>
    <row r="386" spans="3:53" s="172" customFormat="1" ht="20.100000000000001" customHeight="1" x14ac:dyDescent="0.25">
      <c r="C386" s="46"/>
      <c r="D386" s="46">
        <v>0</v>
      </c>
      <c r="E386" s="46"/>
      <c r="F386" s="46"/>
      <c r="G386" s="46"/>
      <c r="H386" s="46"/>
      <c r="I386" s="46"/>
      <c r="J386" s="46"/>
      <c r="K386" s="46"/>
      <c r="L386" s="46"/>
      <c r="M386" s="46"/>
      <c r="N386" s="46"/>
      <c r="O386" s="24"/>
      <c r="T386" s="43"/>
      <c r="U386" s="613" t="s">
        <v>2405</v>
      </c>
      <c r="V386" s="775"/>
      <c r="W386" s="775"/>
      <c r="X386" s="99">
        <f>IFERROR(INDEX(#REF!,1,MATCH('5-C_Ind'!$W386,#REF!,0)),0)</f>
        <v>0</v>
      </c>
      <c r="Y386" s="118">
        <f t="shared" si="171"/>
        <v>0</v>
      </c>
      <c r="Z386" s="104">
        <f t="shared" si="172"/>
        <v>0</v>
      </c>
      <c r="AA386" s="1240"/>
      <c r="AB386" s="1181"/>
      <c r="AC386" s="1056"/>
      <c r="AD386" s="1216"/>
      <c r="AE386" s="312"/>
      <c r="AF386" s="312"/>
      <c r="AG386" s="312"/>
      <c r="AH386" s="312"/>
      <c r="AI386" s="312"/>
      <c r="AJ386" s="312"/>
      <c r="AK386" s="312"/>
      <c r="AL386" s="312"/>
      <c r="AM386" s="312"/>
      <c r="AN386" s="312"/>
      <c r="AO386" s="312"/>
      <c r="AP386" s="312"/>
      <c r="AQ386" s="312"/>
      <c r="AR386" s="312"/>
      <c r="AS386" s="817"/>
      <c r="AT386" s="966"/>
      <c r="AU386" s="1152"/>
      <c r="AV386" s="1173"/>
      <c r="AW386" s="817"/>
      <c r="AY386" s="400"/>
      <c r="AZ386" s="400"/>
      <c r="BA386" s="43"/>
    </row>
    <row r="387" spans="3:53" s="172" customFormat="1" ht="20.100000000000001" customHeight="1" x14ac:dyDescent="0.25">
      <c r="C387" s="46"/>
      <c r="D387" s="46">
        <v>0</v>
      </c>
      <c r="E387" s="46"/>
      <c r="F387" s="46"/>
      <c r="G387" s="46"/>
      <c r="H387" s="46"/>
      <c r="I387" s="46"/>
      <c r="J387" s="46"/>
      <c r="K387" s="46"/>
      <c r="L387" s="46"/>
      <c r="M387" s="46"/>
      <c r="N387" s="46"/>
      <c r="O387" s="24"/>
      <c r="T387" s="43"/>
      <c r="U387" s="613" t="s">
        <v>2405</v>
      </c>
      <c r="V387" s="775"/>
      <c r="W387" s="775"/>
      <c r="X387" s="99">
        <f>IFERROR(INDEX(#REF!,1,MATCH('5-C_Ind'!$W387,#REF!,0)),0)</f>
        <v>0</v>
      </c>
      <c r="Y387" s="118">
        <f t="shared" si="171"/>
        <v>0</v>
      </c>
      <c r="Z387" s="104">
        <f t="shared" si="172"/>
        <v>0</v>
      </c>
      <c r="AA387" s="1240"/>
      <c r="AB387" s="1181"/>
      <c r="AC387" s="1056"/>
      <c r="AD387" s="1216"/>
      <c r="AE387" s="312"/>
      <c r="AF387" s="312"/>
      <c r="AG387" s="312"/>
      <c r="AH387" s="312"/>
      <c r="AI387" s="312"/>
      <c r="AJ387" s="312"/>
      <c r="AK387" s="312"/>
      <c r="AL387" s="312"/>
      <c r="AM387" s="312"/>
      <c r="AN387" s="312"/>
      <c r="AO387" s="312"/>
      <c r="AP387" s="312"/>
      <c r="AQ387" s="312"/>
      <c r="AR387" s="312"/>
      <c r="AS387" s="817"/>
      <c r="AT387" s="966"/>
      <c r="AU387" s="1152"/>
      <c r="AV387" s="1173"/>
      <c r="AW387" s="817"/>
      <c r="AY387" s="400"/>
      <c r="AZ387" s="400"/>
      <c r="BA387" s="43"/>
    </row>
    <row r="388" spans="3:53" s="172" customFormat="1" ht="20.100000000000001" customHeight="1" x14ac:dyDescent="0.25">
      <c r="C388" s="46"/>
      <c r="D388" s="46">
        <v>0</v>
      </c>
      <c r="E388" s="46"/>
      <c r="F388" s="46"/>
      <c r="G388" s="46"/>
      <c r="H388" s="46"/>
      <c r="I388" s="46"/>
      <c r="J388" s="46"/>
      <c r="K388" s="46"/>
      <c r="L388" s="46"/>
      <c r="M388" s="46"/>
      <c r="N388" s="46"/>
      <c r="O388" s="24"/>
      <c r="T388" s="43"/>
      <c r="U388" s="613" t="s">
        <v>2405</v>
      </c>
      <c r="V388" s="775"/>
      <c r="W388" s="775"/>
      <c r="X388" s="99">
        <f>IFERROR(INDEX(#REF!,1,MATCH('5-C_Ind'!$W388,#REF!,0)),0)</f>
        <v>0</v>
      </c>
      <c r="Y388" s="118">
        <f t="shared" si="171"/>
        <v>0</v>
      </c>
      <c r="Z388" s="104">
        <f t="shared" si="172"/>
        <v>0</v>
      </c>
      <c r="AA388" s="1240"/>
      <c r="AB388" s="1181"/>
      <c r="AC388" s="1056"/>
      <c r="AD388" s="1216"/>
      <c r="AE388" s="312"/>
      <c r="AF388" s="312"/>
      <c r="AG388" s="312"/>
      <c r="AH388" s="312"/>
      <c r="AI388" s="312"/>
      <c r="AJ388" s="312"/>
      <c r="AK388" s="312"/>
      <c r="AL388" s="312"/>
      <c r="AM388" s="312"/>
      <c r="AN388" s="312"/>
      <c r="AO388" s="312"/>
      <c r="AP388" s="312"/>
      <c r="AQ388" s="312"/>
      <c r="AR388" s="312"/>
      <c r="AS388" s="817"/>
      <c r="AT388" s="966"/>
      <c r="AU388" s="1152"/>
      <c r="AV388" s="1173"/>
      <c r="AW388" s="817"/>
      <c r="AY388" s="400"/>
      <c r="AZ388" s="400"/>
      <c r="BA388" s="43"/>
    </row>
    <row r="389" spans="3:53" s="172" customFormat="1" ht="20.100000000000001" customHeight="1" x14ac:dyDescent="0.25">
      <c r="C389" s="46"/>
      <c r="D389" s="46">
        <v>0</v>
      </c>
      <c r="E389" s="46"/>
      <c r="F389" s="46"/>
      <c r="G389" s="46"/>
      <c r="H389" s="46"/>
      <c r="I389" s="46"/>
      <c r="J389" s="46"/>
      <c r="K389" s="46"/>
      <c r="L389" s="46"/>
      <c r="M389" s="46"/>
      <c r="N389" s="46"/>
      <c r="O389" s="24"/>
      <c r="T389" s="43"/>
      <c r="U389" s="613" t="s">
        <v>2405</v>
      </c>
      <c r="V389" s="775"/>
      <c r="W389" s="775"/>
      <c r="X389" s="99">
        <f>IFERROR(INDEX(#REF!,1,MATCH('5-C_Ind'!$W389,#REF!,0)),0)</f>
        <v>0</v>
      </c>
      <c r="Y389" s="118">
        <f t="shared" si="171"/>
        <v>0</v>
      </c>
      <c r="Z389" s="104">
        <f t="shared" si="172"/>
        <v>0</v>
      </c>
      <c r="AA389" s="1240"/>
      <c r="AB389" s="1181"/>
      <c r="AC389" s="1056"/>
      <c r="AD389" s="1216"/>
      <c r="AE389" s="312"/>
      <c r="AF389" s="312"/>
      <c r="AG389" s="312"/>
      <c r="AH389" s="312"/>
      <c r="AI389" s="312"/>
      <c r="AJ389" s="312"/>
      <c r="AK389" s="312"/>
      <c r="AL389" s="312"/>
      <c r="AM389" s="312"/>
      <c r="AN389" s="312"/>
      <c r="AO389" s="312"/>
      <c r="AP389" s="312"/>
      <c r="AQ389" s="312"/>
      <c r="AR389" s="312"/>
      <c r="AS389" s="817"/>
      <c r="AT389" s="966"/>
      <c r="AU389" s="1152"/>
      <c r="AV389" s="1173"/>
      <c r="AW389" s="817"/>
      <c r="AY389" s="400"/>
      <c r="AZ389" s="400"/>
      <c r="BA389" s="43"/>
    </row>
    <row r="390" spans="3:53" s="172" customFormat="1" ht="20.100000000000001" customHeight="1" x14ac:dyDescent="0.25">
      <c r="C390" s="46"/>
      <c r="D390" s="46">
        <v>0</v>
      </c>
      <c r="E390" s="46"/>
      <c r="F390" s="46"/>
      <c r="G390" s="46"/>
      <c r="H390" s="46"/>
      <c r="I390" s="46"/>
      <c r="J390" s="46"/>
      <c r="K390" s="46"/>
      <c r="L390" s="46"/>
      <c r="M390" s="46"/>
      <c r="N390" s="46"/>
      <c r="O390" s="24"/>
      <c r="T390" s="43"/>
      <c r="U390" s="613" t="s">
        <v>2405</v>
      </c>
      <c r="V390" s="775"/>
      <c r="W390" s="775"/>
      <c r="X390" s="99">
        <f>IFERROR(INDEX(#REF!,1,MATCH('5-C_Ind'!$W390,#REF!,0)),0)</f>
        <v>0</v>
      </c>
      <c r="Y390" s="118">
        <f t="shared" si="171"/>
        <v>0</v>
      </c>
      <c r="Z390" s="104">
        <f t="shared" si="172"/>
        <v>0</v>
      </c>
      <c r="AA390" s="1240"/>
      <c r="AB390" s="1181"/>
      <c r="AC390" s="1056"/>
      <c r="AD390" s="1216"/>
      <c r="AE390" s="312"/>
      <c r="AF390" s="312"/>
      <c r="AG390" s="312"/>
      <c r="AH390" s="312"/>
      <c r="AI390" s="312"/>
      <c r="AJ390" s="312"/>
      <c r="AK390" s="312"/>
      <c r="AL390" s="312"/>
      <c r="AM390" s="312"/>
      <c r="AN390" s="312"/>
      <c r="AO390" s="312"/>
      <c r="AP390" s="312"/>
      <c r="AQ390" s="312"/>
      <c r="AR390" s="312"/>
      <c r="AS390" s="817"/>
      <c r="AT390" s="966"/>
      <c r="AU390" s="1152"/>
      <c r="AV390" s="1173"/>
      <c r="AW390" s="817"/>
      <c r="AY390" s="400"/>
      <c r="AZ390" s="400"/>
      <c r="BA390" s="43"/>
    </row>
    <row r="391" spans="3:53" s="172" customFormat="1" ht="20.100000000000001" customHeight="1" x14ac:dyDescent="0.25">
      <c r="C391" s="46"/>
      <c r="D391" s="46">
        <v>0</v>
      </c>
      <c r="E391" s="46"/>
      <c r="F391" s="46"/>
      <c r="G391" s="46"/>
      <c r="H391" s="46"/>
      <c r="I391" s="46"/>
      <c r="J391" s="46"/>
      <c r="K391" s="46"/>
      <c r="L391" s="46"/>
      <c r="M391" s="46"/>
      <c r="N391" s="46"/>
      <c r="O391" s="24"/>
      <c r="T391" s="43"/>
      <c r="U391" s="613" t="s">
        <v>2405</v>
      </c>
      <c r="V391" s="775"/>
      <c r="W391" s="775"/>
      <c r="X391" s="99">
        <f>IFERROR(INDEX(#REF!,1,MATCH('5-C_Ind'!$W391,#REF!,0)),0)</f>
        <v>0</v>
      </c>
      <c r="Y391" s="118">
        <f t="shared" si="171"/>
        <v>0</v>
      </c>
      <c r="Z391" s="104">
        <f t="shared" si="172"/>
        <v>0</v>
      </c>
      <c r="AA391" s="1240"/>
      <c r="AB391" s="1181"/>
      <c r="AC391" s="1056"/>
      <c r="AD391" s="1216"/>
      <c r="AE391" s="312"/>
      <c r="AF391" s="312"/>
      <c r="AG391" s="312"/>
      <c r="AH391" s="312"/>
      <c r="AI391" s="312"/>
      <c r="AJ391" s="312"/>
      <c r="AK391" s="312"/>
      <c r="AL391" s="312"/>
      <c r="AM391" s="312"/>
      <c r="AN391" s="312"/>
      <c r="AO391" s="312"/>
      <c r="AP391" s="312"/>
      <c r="AQ391" s="312"/>
      <c r="AR391" s="312"/>
      <c r="AS391" s="817"/>
      <c r="AT391" s="966"/>
      <c r="AU391" s="1152"/>
      <c r="AV391" s="1173"/>
      <c r="AW391" s="817"/>
      <c r="AY391" s="400"/>
      <c r="AZ391" s="400"/>
      <c r="BA391" s="43"/>
    </row>
    <row r="392" spans="3:53" s="172" customFormat="1" ht="20.100000000000001" customHeight="1" x14ac:dyDescent="0.25">
      <c r="C392" s="46"/>
      <c r="D392" s="46">
        <v>0</v>
      </c>
      <c r="E392" s="46"/>
      <c r="F392" s="46"/>
      <c r="G392" s="46"/>
      <c r="H392" s="46"/>
      <c r="I392" s="46"/>
      <c r="J392" s="46"/>
      <c r="K392" s="46"/>
      <c r="L392" s="46"/>
      <c r="M392" s="46"/>
      <c r="N392" s="46"/>
      <c r="O392" s="24"/>
      <c r="T392" s="43"/>
      <c r="U392" s="613" t="s">
        <v>2405</v>
      </c>
      <c r="V392" s="775"/>
      <c r="W392" s="775"/>
      <c r="X392" s="99">
        <f>IFERROR(INDEX(#REF!,1,MATCH('5-C_Ind'!$W392,#REF!,0)),0)</f>
        <v>0</v>
      </c>
      <c r="Y392" s="118">
        <f t="shared" si="171"/>
        <v>0</v>
      </c>
      <c r="Z392" s="104">
        <f t="shared" si="172"/>
        <v>0</v>
      </c>
      <c r="AA392" s="1240"/>
      <c r="AB392" s="1181"/>
      <c r="AC392" s="1056"/>
      <c r="AD392" s="1216"/>
      <c r="AE392" s="312"/>
      <c r="AF392" s="312"/>
      <c r="AG392" s="312"/>
      <c r="AH392" s="312"/>
      <c r="AI392" s="312"/>
      <c r="AJ392" s="312"/>
      <c r="AK392" s="312"/>
      <c r="AL392" s="312"/>
      <c r="AM392" s="312"/>
      <c r="AN392" s="312"/>
      <c r="AO392" s="312"/>
      <c r="AP392" s="312"/>
      <c r="AQ392" s="312"/>
      <c r="AR392" s="312"/>
      <c r="AS392" s="817"/>
      <c r="AT392" s="966"/>
      <c r="AU392" s="1152"/>
      <c r="AV392" s="1173"/>
      <c r="AW392" s="817"/>
      <c r="AY392" s="400"/>
      <c r="AZ392" s="400"/>
      <c r="BA392" s="43"/>
    </row>
    <row r="393" spans="3:53" s="172" customFormat="1" ht="20.100000000000001" customHeight="1" x14ac:dyDescent="0.25">
      <c r="C393" s="46"/>
      <c r="D393" s="46">
        <v>0</v>
      </c>
      <c r="E393" s="46"/>
      <c r="F393" s="46"/>
      <c r="G393" s="46"/>
      <c r="H393" s="46"/>
      <c r="I393" s="46"/>
      <c r="J393" s="46"/>
      <c r="K393" s="46"/>
      <c r="L393" s="46"/>
      <c r="M393" s="46"/>
      <c r="N393" s="46"/>
      <c r="O393" s="24"/>
      <c r="T393" s="43"/>
      <c r="U393" s="613" t="s">
        <v>2405</v>
      </c>
      <c r="V393" s="775"/>
      <c r="W393" s="775"/>
      <c r="X393" s="99">
        <f>IFERROR(INDEX(#REF!,1,MATCH('5-C_Ind'!$W393,#REF!,0)),0)</f>
        <v>0</v>
      </c>
      <c r="Y393" s="118">
        <f t="shared" si="171"/>
        <v>0</v>
      </c>
      <c r="Z393" s="104">
        <f t="shared" si="172"/>
        <v>0</v>
      </c>
      <c r="AA393" s="1240"/>
      <c r="AB393" s="1181"/>
      <c r="AC393" s="1056"/>
      <c r="AD393" s="1216"/>
      <c r="AE393" s="312"/>
      <c r="AF393" s="312"/>
      <c r="AG393" s="312"/>
      <c r="AH393" s="312"/>
      <c r="AI393" s="312"/>
      <c r="AJ393" s="312"/>
      <c r="AK393" s="312"/>
      <c r="AL393" s="312"/>
      <c r="AM393" s="312"/>
      <c r="AN393" s="312"/>
      <c r="AO393" s="312"/>
      <c r="AP393" s="312"/>
      <c r="AQ393" s="312"/>
      <c r="AR393" s="312"/>
      <c r="AS393" s="817"/>
      <c r="AT393" s="966"/>
      <c r="AU393" s="1152"/>
      <c r="AV393" s="1173"/>
      <c r="AW393" s="817"/>
      <c r="AY393" s="400"/>
      <c r="AZ393" s="400"/>
      <c r="BA393" s="43"/>
    </row>
    <row r="394" spans="3:53" s="172" customFormat="1" ht="20.100000000000001" customHeight="1" x14ac:dyDescent="0.25">
      <c r="C394" s="46"/>
      <c r="D394" s="46">
        <v>0</v>
      </c>
      <c r="E394" s="46"/>
      <c r="F394" s="46"/>
      <c r="G394" s="46"/>
      <c r="H394" s="46"/>
      <c r="I394" s="46"/>
      <c r="J394" s="46"/>
      <c r="K394" s="46"/>
      <c r="L394" s="46"/>
      <c r="M394" s="46"/>
      <c r="N394" s="46"/>
      <c r="O394" s="24"/>
      <c r="T394" s="43"/>
      <c r="U394" s="613" t="s">
        <v>2405</v>
      </c>
      <c r="V394" s="775"/>
      <c r="W394" s="775"/>
      <c r="X394" s="99">
        <f>IFERROR(INDEX(#REF!,1,MATCH('5-C_Ind'!$W394,#REF!,0)),0)</f>
        <v>0</v>
      </c>
      <c r="Y394" s="118">
        <f t="shared" si="171"/>
        <v>0</v>
      </c>
      <c r="Z394" s="104">
        <f t="shared" si="172"/>
        <v>0</v>
      </c>
      <c r="AA394" s="1240"/>
      <c r="AB394" s="1181"/>
      <c r="AC394" s="1056"/>
      <c r="AD394" s="1216"/>
      <c r="AE394" s="312"/>
      <c r="AF394" s="312"/>
      <c r="AG394" s="312"/>
      <c r="AH394" s="312"/>
      <c r="AI394" s="312"/>
      <c r="AJ394" s="312"/>
      <c r="AK394" s="312"/>
      <c r="AL394" s="312"/>
      <c r="AM394" s="312"/>
      <c r="AN394" s="312"/>
      <c r="AO394" s="312"/>
      <c r="AP394" s="312"/>
      <c r="AQ394" s="312"/>
      <c r="AR394" s="312"/>
      <c r="AS394" s="817"/>
      <c r="AT394" s="966"/>
      <c r="AU394" s="1152"/>
      <c r="AV394" s="1173"/>
      <c r="AW394" s="817"/>
      <c r="AY394" s="400"/>
      <c r="AZ394" s="400"/>
      <c r="BA394" s="43"/>
    </row>
    <row r="395" spans="3:53" s="172" customFormat="1" ht="20.100000000000001" customHeight="1" x14ac:dyDescent="0.25">
      <c r="C395" s="46"/>
      <c r="D395" s="46">
        <v>0</v>
      </c>
      <c r="E395" s="46"/>
      <c r="F395" s="46"/>
      <c r="G395" s="46"/>
      <c r="H395" s="46"/>
      <c r="I395" s="46"/>
      <c r="J395" s="46"/>
      <c r="K395" s="46"/>
      <c r="L395" s="46"/>
      <c r="M395" s="46"/>
      <c r="N395" s="46"/>
      <c r="O395" s="24"/>
      <c r="T395" s="43"/>
      <c r="U395" s="613" t="s">
        <v>2405</v>
      </c>
      <c r="V395" s="775"/>
      <c r="W395" s="775"/>
      <c r="X395" s="99">
        <f>IFERROR(INDEX(#REF!,1,MATCH('5-C_Ind'!$W395,#REF!,0)),0)</f>
        <v>0</v>
      </c>
      <c r="Y395" s="118">
        <f t="shared" si="171"/>
        <v>0</v>
      </c>
      <c r="Z395" s="104">
        <f t="shared" si="172"/>
        <v>0</v>
      </c>
      <c r="AA395" s="1240"/>
      <c r="AB395" s="1181"/>
      <c r="AC395" s="1056"/>
      <c r="AD395" s="1216"/>
      <c r="AE395" s="312"/>
      <c r="AF395" s="312"/>
      <c r="AG395" s="312"/>
      <c r="AH395" s="312"/>
      <c r="AI395" s="312"/>
      <c r="AJ395" s="312"/>
      <c r="AK395" s="312"/>
      <c r="AL395" s="312"/>
      <c r="AM395" s="312"/>
      <c r="AN395" s="312"/>
      <c r="AO395" s="312"/>
      <c r="AP395" s="312"/>
      <c r="AQ395" s="312"/>
      <c r="AR395" s="312"/>
      <c r="AS395" s="817"/>
      <c r="AT395" s="966"/>
      <c r="AU395" s="1152"/>
      <c r="AV395" s="1173"/>
      <c r="AW395" s="817"/>
      <c r="AY395" s="400"/>
      <c r="AZ395" s="400"/>
      <c r="BA395" s="43"/>
    </row>
    <row r="396" spans="3:53" s="172" customFormat="1" ht="20.100000000000001" customHeight="1" x14ac:dyDescent="0.25">
      <c r="C396" s="46"/>
      <c r="D396" s="46">
        <v>0</v>
      </c>
      <c r="E396" s="46"/>
      <c r="F396" s="46"/>
      <c r="G396" s="46"/>
      <c r="H396" s="46"/>
      <c r="I396" s="46"/>
      <c r="J396" s="46"/>
      <c r="K396" s="46"/>
      <c r="L396" s="46"/>
      <c r="M396" s="46"/>
      <c r="N396" s="46"/>
      <c r="O396" s="24"/>
      <c r="T396" s="43"/>
      <c r="U396" s="613" t="s">
        <v>2405</v>
      </c>
      <c r="V396" s="775"/>
      <c r="W396" s="775"/>
      <c r="X396" s="99">
        <f>IFERROR(INDEX(#REF!,1,MATCH('5-C_Ind'!$W396,#REF!,0)),0)</f>
        <v>0</v>
      </c>
      <c r="Y396" s="118">
        <f t="shared" si="171"/>
        <v>0</v>
      </c>
      <c r="Z396" s="104">
        <f t="shared" si="172"/>
        <v>0</v>
      </c>
      <c r="AA396" s="1240"/>
      <c r="AB396" s="1181"/>
      <c r="AC396" s="1056"/>
      <c r="AD396" s="1216"/>
      <c r="AE396" s="312"/>
      <c r="AF396" s="312"/>
      <c r="AG396" s="312"/>
      <c r="AH396" s="312"/>
      <c r="AI396" s="312"/>
      <c r="AJ396" s="312"/>
      <c r="AK396" s="312"/>
      <c r="AL396" s="312"/>
      <c r="AM396" s="312"/>
      <c r="AN396" s="312"/>
      <c r="AO396" s="312"/>
      <c r="AP396" s="312"/>
      <c r="AQ396" s="312"/>
      <c r="AR396" s="312"/>
      <c r="AS396" s="817"/>
      <c r="AT396" s="966"/>
      <c r="AU396" s="1152"/>
      <c r="AV396" s="1173"/>
      <c r="AW396" s="817"/>
      <c r="AY396" s="400"/>
      <c r="AZ396" s="400"/>
      <c r="BA396" s="43"/>
    </row>
    <row r="397" spans="3:53" s="172" customFormat="1" ht="20.100000000000001" customHeight="1" x14ac:dyDescent="0.25">
      <c r="C397" s="46"/>
      <c r="D397" s="46">
        <v>0</v>
      </c>
      <c r="E397" s="46"/>
      <c r="F397" s="46"/>
      <c r="G397" s="46"/>
      <c r="H397" s="46"/>
      <c r="I397" s="46"/>
      <c r="J397" s="46"/>
      <c r="K397" s="46"/>
      <c r="L397" s="46"/>
      <c r="M397" s="46"/>
      <c r="N397" s="46"/>
      <c r="O397" s="24"/>
      <c r="T397" s="43"/>
      <c r="U397" s="613" t="s">
        <v>2405</v>
      </c>
      <c r="V397" s="775"/>
      <c r="W397" s="775"/>
      <c r="X397" s="99">
        <f>IFERROR(INDEX(#REF!,1,MATCH('5-C_Ind'!$W399,#REF!,0)),0)</f>
        <v>0</v>
      </c>
      <c r="Y397" s="118">
        <f>SUM(AD399:AX399)</f>
        <v>0</v>
      </c>
      <c r="Z397" s="104">
        <f>X399-Y399</f>
        <v>0</v>
      </c>
      <c r="AA397" s="1240"/>
      <c r="AB397" s="1181"/>
      <c r="AC397" s="1056"/>
      <c r="AD397" s="1216"/>
      <c r="AE397" s="312"/>
      <c r="AF397" s="312"/>
      <c r="AG397" s="312"/>
      <c r="AH397" s="312"/>
      <c r="AI397" s="312"/>
      <c r="AJ397" s="312"/>
      <c r="AK397" s="312"/>
      <c r="AL397" s="312"/>
      <c r="AM397" s="312"/>
      <c r="AN397" s="312"/>
      <c r="AO397" s="312"/>
      <c r="AP397" s="312"/>
      <c r="AQ397" s="312"/>
      <c r="AR397" s="312"/>
      <c r="AS397" s="817"/>
      <c r="AT397" s="966"/>
      <c r="AU397" s="1152"/>
      <c r="AV397" s="1173"/>
      <c r="AW397" s="817"/>
      <c r="AY397" s="400"/>
      <c r="AZ397" s="400"/>
      <c r="BA397" s="43"/>
    </row>
    <row r="398" spans="3:53" s="172" customFormat="1" ht="20.100000000000001" customHeight="1" x14ac:dyDescent="0.25">
      <c r="C398" s="46"/>
      <c r="D398" s="46">
        <v>0</v>
      </c>
      <c r="E398" s="46"/>
      <c r="F398" s="46"/>
      <c r="G398" s="46"/>
      <c r="H398" s="46"/>
      <c r="I398" s="46"/>
      <c r="J398" s="46"/>
      <c r="K398" s="46"/>
      <c r="L398" s="46"/>
      <c r="M398" s="46"/>
      <c r="N398" s="46"/>
      <c r="O398" s="24"/>
      <c r="T398" s="43"/>
      <c r="U398" s="613" t="s">
        <v>2405</v>
      </c>
      <c r="V398" s="775"/>
      <c r="W398" s="775"/>
      <c r="X398" s="99">
        <f>IFERROR(INDEX(#REF!,1,MATCH('5-C_Ind'!$W398,#REF!,0)),0)</f>
        <v>0</v>
      </c>
      <c r="Y398" s="118">
        <f t="shared" si="171"/>
        <v>0</v>
      </c>
      <c r="Z398" s="104">
        <f t="shared" si="172"/>
        <v>0</v>
      </c>
      <c r="AA398" s="1240"/>
      <c r="AB398" s="1181"/>
      <c r="AC398" s="1056"/>
      <c r="AD398" s="1216"/>
      <c r="AE398" s="312"/>
      <c r="AF398" s="312"/>
      <c r="AG398" s="312"/>
      <c r="AH398" s="312"/>
      <c r="AI398" s="312"/>
      <c r="AJ398" s="312"/>
      <c r="AK398" s="312"/>
      <c r="AL398" s="312"/>
      <c r="AM398" s="312"/>
      <c r="AN398" s="312"/>
      <c r="AO398" s="312"/>
      <c r="AP398" s="312"/>
      <c r="AQ398" s="312"/>
      <c r="AR398" s="312"/>
      <c r="AS398" s="817"/>
      <c r="AT398" s="966"/>
      <c r="AU398" s="1152"/>
      <c r="AV398" s="1173"/>
      <c r="AW398" s="817"/>
      <c r="AY398" s="400"/>
      <c r="AZ398" s="400"/>
      <c r="BA398" s="43"/>
    </row>
    <row r="399" spans="3:53" s="172" customFormat="1" ht="20.100000000000001" customHeight="1" x14ac:dyDescent="0.25">
      <c r="C399" s="46"/>
      <c r="D399" s="46">
        <v>0</v>
      </c>
      <c r="E399" s="46"/>
      <c r="F399" s="46"/>
      <c r="G399" s="46"/>
      <c r="H399" s="46"/>
      <c r="I399" s="46"/>
      <c r="J399" s="46"/>
      <c r="K399" s="46"/>
      <c r="L399" s="46"/>
      <c r="M399" s="46"/>
      <c r="N399" s="46"/>
      <c r="O399" s="24"/>
      <c r="T399" s="43"/>
      <c r="U399" s="613" t="s">
        <v>2405</v>
      </c>
      <c r="V399" s="775"/>
      <c r="W399" s="775"/>
      <c r="X399" s="99">
        <f>IFERROR(INDEX(#REF!,1,MATCH('5-C_Ind'!$W399,#REF!,0)),0)</f>
        <v>0</v>
      </c>
      <c r="Y399" s="118">
        <f t="shared" si="171"/>
        <v>0</v>
      </c>
      <c r="Z399" s="104">
        <f t="shared" si="172"/>
        <v>0</v>
      </c>
      <c r="AA399" s="1240"/>
      <c r="AB399" s="1181"/>
      <c r="AC399" s="1056"/>
      <c r="AD399" s="1216"/>
      <c r="AE399" s="312"/>
      <c r="AF399" s="312"/>
      <c r="AG399" s="312"/>
      <c r="AH399" s="312"/>
      <c r="AI399" s="312"/>
      <c r="AJ399" s="312"/>
      <c r="AK399" s="312"/>
      <c r="AL399" s="312"/>
      <c r="AM399" s="312"/>
      <c r="AN399" s="312"/>
      <c r="AO399" s="312"/>
      <c r="AP399" s="312"/>
      <c r="AQ399" s="312"/>
      <c r="AR399" s="312"/>
      <c r="AS399" s="817"/>
      <c r="AT399" s="966"/>
      <c r="AU399" s="1152"/>
      <c r="AV399" s="1173"/>
      <c r="AW399" s="817"/>
      <c r="AY399" s="400"/>
      <c r="AZ399" s="400"/>
      <c r="BA399" s="43"/>
    </row>
    <row r="400" spans="3:53" s="172" customFormat="1" ht="20.100000000000001" customHeight="1" x14ac:dyDescent="0.25">
      <c r="C400" s="46"/>
      <c r="D400" s="46">
        <v>0</v>
      </c>
      <c r="E400" s="46"/>
      <c r="F400" s="46"/>
      <c r="G400" s="46"/>
      <c r="H400" s="46"/>
      <c r="I400" s="46"/>
      <c r="J400" s="46"/>
      <c r="K400" s="46"/>
      <c r="L400" s="46"/>
      <c r="M400" s="46"/>
      <c r="N400" s="46"/>
      <c r="O400" s="24"/>
      <c r="T400" s="43"/>
      <c r="U400" s="613" t="s">
        <v>2405</v>
      </c>
      <c r="V400" s="775"/>
      <c r="W400" s="775"/>
      <c r="X400" s="99">
        <f>IFERROR(INDEX(#REF!,1,MATCH('5-C_Ind'!$W400,#REF!,0)),0)</f>
        <v>0</v>
      </c>
      <c r="Y400" s="118">
        <f t="shared" si="171"/>
        <v>0</v>
      </c>
      <c r="Z400" s="104">
        <f t="shared" si="172"/>
        <v>0</v>
      </c>
      <c r="AA400" s="1240"/>
      <c r="AB400" s="1181"/>
      <c r="AC400" s="1056"/>
      <c r="AD400" s="1216"/>
      <c r="AE400" s="312"/>
      <c r="AF400" s="312"/>
      <c r="AG400" s="312"/>
      <c r="AH400" s="312"/>
      <c r="AI400" s="312"/>
      <c r="AJ400" s="312"/>
      <c r="AK400" s="312"/>
      <c r="AL400" s="312"/>
      <c r="AM400" s="312"/>
      <c r="AN400" s="312"/>
      <c r="AO400" s="312"/>
      <c r="AP400" s="312"/>
      <c r="AQ400" s="312"/>
      <c r="AR400" s="312"/>
      <c r="AS400" s="817"/>
      <c r="AT400" s="966"/>
      <c r="AU400" s="1152"/>
      <c r="AV400" s="1173"/>
      <c r="AW400" s="817"/>
      <c r="AY400" s="400"/>
      <c r="AZ400" s="400"/>
      <c r="BA400" s="43"/>
    </row>
    <row r="401" spans="3:53" s="172" customFormat="1" ht="20.100000000000001" customHeight="1" x14ac:dyDescent="0.25">
      <c r="C401" s="46"/>
      <c r="D401" s="46">
        <v>0</v>
      </c>
      <c r="E401" s="46"/>
      <c r="F401" s="46"/>
      <c r="G401" s="46"/>
      <c r="H401" s="46"/>
      <c r="I401" s="46"/>
      <c r="J401" s="46"/>
      <c r="K401" s="46"/>
      <c r="L401" s="46"/>
      <c r="M401" s="46"/>
      <c r="N401" s="46"/>
      <c r="O401" s="24"/>
      <c r="T401" s="43"/>
      <c r="U401" s="613" t="s">
        <v>2405</v>
      </c>
      <c r="V401" s="775"/>
      <c r="W401" s="775"/>
      <c r="X401" s="99">
        <f>IFERROR(INDEX(#REF!,1,MATCH('5-C_Ind'!$W401,#REF!,0)),0)</f>
        <v>0</v>
      </c>
      <c r="Y401" s="118">
        <f t="shared" si="171"/>
        <v>0</v>
      </c>
      <c r="Z401" s="104">
        <f t="shared" si="172"/>
        <v>0</v>
      </c>
      <c r="AA401" s="1240"/>
      <c r="AB401" s="1181"/>
      <c r="AC401" s="1056"/>
      <c r="AD401" s="1216"/>
      <c r="AE401" s="312"/>
      <c r="AF401" s="312"/>
      <c r="AG401" s="312"/>
      <c r="AH401" s="312"/>
      <c r="AI401" s="312"/>
      <c r="AJ401" s="312"/>
      <c r="AK401" s="312"/>
      <c r="AL401" s="312"/>
      <c r="AM401" s="312"/>
      <c r="AN401" s="312"/>
      <c r="AO401" s="312"/>
      <c r="AP401" s="312"/>
      <c r="AQ401" s="312"/>
      <c r="AR401" s="312"/>
      <c r="AS401" s="817"/>
      <c r="AT401" s="966"/>
      <c r="AU401" s="1152"/>
      <c r="AV401" s="1173"/>
      <c r="AW401" s="817"/>
      <c r="AY401" s="400"/>
      <c r="AZ401" s="400"/>
      <c r="BA401" s="43"/>
    </row>
    <row r="402" spans="3:53" s="172" customFormat="1" ht="20.100000000000001" customHeight="1" x14ac:dyDescent="0.25">
      <c r="C402" s="46"/>
      <c r="D402" s="46">
        <v>0</v>
      </c>
      <c r="E402" s="46"/>
      <c r="F402" s="46"/>
      <c r="G402" s="46"/>
      <c r="H402" s="46"/>
      <c r="I402" s="46"/>
      <c r="J402" s="46"/>
      <c r="K402" s="46"/>
      <c r="L402" s="46"/>
      <c r="M402" s="46"/>
      <c r="N402" s="46"/>
      <c r="O402" s="24"/>
      <c r="T402" s="43"/>
      <c r="U402" s="613" t="s">
        <v>2405</v>
      </c>
      <c r="V402" s="775"/>
      <c r="W402" s="775"/>
      <c r="X402" s="99">
        <f>IFERROR(INDEX(#REF!,1,MATCH('5-C_Ind'!$W402,#REF!,0)),0)</f>
        <v>0</v>
      </c>
      <c r="Y402" s="118">
        <f t="shared" si="171"/>
        <v>0</v>
      </c>
      <c r="Z402" s="104">
        <f t="shared" si="172"/>
        <v>0</v>
      </c>
      <c r="AA402" s="1240"/>
      <c r="AB402" s="1181"/>
      <c r="AC402" s="1056"/>
      <c r="AD402" s="1216"/>
      <c r="AE402" s="312"/>
      <c r="AF402" s="312"/>
      <c r="AG402" s="312"/>
      <c r="AH402" s="312"/>
      <c r="AI402" s="312"/>
      <c r="AJ402" s="312"/>
      <c r="AK402" s="312"/>
      <c r="AL402" s="312"/>
      <c r="AM402" s="312"/>
      <c r="AN402" s="312"/>
      <c r="AO402" s="312"/>
      <c r="AP402" s="312"/>
      <c r="AQ402" s="312"/>
      <c r="AR402" s="312"/>
      <c r="AS402" s="817"/>
      <c r="AT402" s="966"/>
      <c r="AU402" s="1152"/>
      <c r="AV402" s="1173"/>
      <c r="AW402" s="817"/>
      <c r="AY402" s="400"/>
      <c r="AZ402" s="400"/>
      <c r="BA402" s="43"/>
    </row>
    <row r="403" spans="3:53" s="172" customFormat="1" ht="20.100000000000001" customHeight="1" x14ac:dyDescent="0.25">
      <c r="C403" s="46"/>
      <c r="D403" s="46">
        <v>0</v>
      </c>
      <c r="E403" s="46"/>
      <c r="F403" s="46"/>
      <c r="G403" s="46"/>
      <c r="H403" s="46"/>
      <c r="I403" s="46"/>
      <c r="J403" s="46"/>
      <c r="K403" s="46"/>
      <c r="L403" s="46"/>
      <c r="M403" s="46"/>
      <c r="N403" s="46"/>
      <c r="O403" s="24"/>
      <c r="T403" s="43"/>
      <c r="U403" s="613" t="s">
        <v>2405</v>
      </c>
      <c r="V403" s="775"/>
      <c r="W403" s="775"/>
      <c r="X403" s="99">
        <f>IFERROR(INDEX(#REF!,1,MATCH('5-C_Ind'!$W403,#REF!,0)),0)</f>
        <v>0</v>
      </c>
      <c r="Y403" s="118">
        <f t="shared" si="171"/>
        <v>0</v>
      </c>
      <c r="Z403" s="104">
        <f t="shared" si="172"/>
        <v>0</v>
      </c>
      <c r="AA403" s="1240"/>
      <c r="AB403" s="1181"/>
      <c r="AC403" s="1056"/>
      <c r="AD403" s="1216"/>
      <c r="AE403" s="312"/>
      <c r="AF403" s="312"/>
      <c r="AG403" s="312"/>
      <c r="AH403" s="312"/>
      <c r="AI403" s="312"/>
      <c r="AJ403" s="312"/>
      <c r="AK403" s="312"/>
      <c r="AL403" s="312"/>
      <c r="AM403" s="312"/>
      <c r="AN403" s="312"/>
      <c r="AO403" s="312"/>
      <c r="AP403" s="312"/>
      <c r="AQ403" s="312"/>
      <c r="AR403" s="312"/>
      <c r="AS403" s="817"/>
      <c r="AT403" s="966"/>
      <c r="AU403" s="1152"/>
      <c r="AV403" s="1173"/>
      <c r="AW403" s="817"/>
      <c r="AY403" s="400"/>
      <c r="AZ403" s="400"/>
      <c r="BA403" s="43"/>
    </row>
    <row r="404" spans="3:53" s="172" customFormat="1" ht="20.100000000000001" customHeight="1" x14ac:dyDescent="0.25">
      <c r="C404" s="46"/>
      <c r="D404" s="46">
        <v>0</v>
      </c>
      <c r="E404" s="46"/>
      <c r="F404" s="46"/>
      <c r="G404" s="46"/>
      <c r="H404" s="46"/>
      <c r="I404" s="46"/>
      <c r="J404" s="46"/>
      <c r="K404" s="46"/>
      <c r="L404" s="46"/>
      <c r="M404" s="46"/>
      <c r="N404" s="46"/>
      <c r="O404" s="24"/>
      <c r="T404" s="43"/>
      <c r="U404" s="613" t="s">
        <v>2405</v>
      </c>
      <c r="V404" s="775"/>
      <c r="W404" s="775"/>
      <c r="X404" s="99">
        <f>IFERROR(INDEX(#REF!,1,MATCH('5-C_Ind'!$W404,#REF!,0)),0)</f>
        <v>0</v>
      </c>
      <c r="Y404" s="118">
        <f t="shared" si="171"/>
        <v>0</v>
      </c>
      <c r="Z404" s="104">
        <f t="shared" si="172"/>
        <v>0</v>
      </c>
      <c r="AA404" s="1240"/>
      <c r="AB404" s="1181"/>
      <c r="AC404" s="1056"/>
      <c r="AD404" s="1216"/>
      <c r="AE404" s="312"/>
      <c r="AF404" s="312"/>
      <c r="AG404" s="312"/>
      <c r="AH404" s="312"/>
      <c r="AI404" s="312"/>
      <c r="AJ404" s="312"/>
      <c r="AK404" s="312"/>
      <c r="AL404" s="312"/>
      <c r="AM404" s="312"/>
      <c r="AN404" s="312"/>
      <c r="AO404" s="312"/>
      <c r="AP404" s="312"/>
      <c r="AQ404" s="312"/>
      <c r="AR404" s="312"/>
      <c r="AS404" s="817"/>
      <c r="AT404" s="966"/>
      <c r="AU404" s="1152"/>
      <c r="AV404" s="1173"/>
      <c r="AW404" s="817"/>
      <c r="AY404" s="400"/>
      <c r="AZ404" s="400"/>
      <c r="BA404" s="43"/>
    </row>
    <row r="405" spans="3:53" s="172" customFormat="1" ht="20.100000000000001" customHeight="1" x14ac:dyDescent="0.25">
      <c r="C405" s="46"/>
      <c r="D405" s="46">
        <v>0</v>
      </c>
      <c r="E405" s="46"/>
      <c r="F405" s="46"/>
      <c r="G405" s="46"/>
      <c r="H405" s="46"/>
      <c r="I405" s="46"/>
      <c r="J405" s="46"/>
      <c r="K405" s="46"/>
      <c r="L405" s="46"/>
      <c r="M405" s="46"/>
      <c r="N405" s="46"/>
      <c r="O405" s="24"/>
      <c r="T405" s="43"/>
      <c r="U405" s="613" t="s">
        <v>2405</v>
      </c>
      <c r="V405" s="775"/>
      <c r="W405" s="775"/>
      <c r="X405" s="99">
        <f>IFERROR(INDEX(#REF!,1,MATCH('5-C_Ind'!$W405,#REF!,0)),0)</f>
        <v>0</v>
      </c>
      <c r="Y405" s="118">
        <f t="shared" si="171"/>
        <v>0</v>
      </c>
      <c r="Z405" s="104">
        <f t="shared" si="172"/>
        <v>0</v>
      </c>
      <c r="AA405" s="1240"/>
      <c r="AB405" s="1181"/>
      <c r="AC405" s="1056"/>
      <c r="AD405" s="1216"/>
      <c r="AE405" s="312"/>
      <c r="AF405" s="312"/>
      <c r="AG405" s="312"/>
      <c r="AH405" s="312"/>
      <c r="AI405" s="312"/>
      <c r="AJ405" s="312"/>
      <c r="AK405" s="312"/>
      <c r="AL405" s="312"/>
      <c r="AM405" s="312"/>
      <c r="AN405" s="312"/>
      <c r="AO405" s="312"/>
      <c r="AP405" s="312"/>
      <c r="AQ405" s="312"/>
      <c r="AR405" s="312"/>
      <c r="AS405" s="817"/>
      <c r="AT405" s="966"/>
      <c r="AU405" s="1152"/>
      <c r="AV405" s="1173"/>
      <c r="AW405" s="817"/>
      <c r="AY405" s="400"/>
      <c r="AZ405" s="400"/>
      <c r="BA405" s="43"/>
    </row>
    <row r="406" spans="3:53" s="172" customFormat="1" ht="20.100000000000001" customHeight="1" x14ac:dyDescent="0.25">
      <c r="C406" s="46"/>
      <c r="D406" s="46">
        <v>0</v>
      </c>
      <c r="E406" s="46"/>
      <c r="F406" s="46"/>
      <c r="G406" s="46"/>
      <c r="H406" s="46"/>
      <c r="I406" s="46"/>
      <c r="J406" s="46"/>
      <c r="K406" s="46"/>
      <c r="L406" s="46"/>
      <c r="M406" s="46"/>
      <c r="N406" s="46"/>
      <c r="O406" s="24"/>
      <c r="T406" s="43"/>
      <c r="U406" s="613" t="s">
        <v>2405</v>
      </c>
      <c r="V406" s="775"/>
      <c r="W406" s="775"/>
      <c r="X406" s="99">
        <f>IFERROR(INDEX(#REF!,1,MATCH('5-C_Ind'!$W406,#REF!,0)),0)</f>
        <v>0</v>
      </c>
      <c r="Y406" s="118">
        <f t="shared" si="171"/>
        <v>0</v>
      </c>
      <c r="Z406" s="104">
        <f t="shared" si="172"/>
        <v>0</v>
      </c>
      <c r="AA406" s="1240"/>
      <c r="AB406" s="1181"/>
      <c r="AC406" s="1056"/>
      <c r="AD406" s="1216"/>
      <c r="AE406" s="312"/>
      <c r="AF406" s="312"/>
      <c r="AG406" s="312"/>
      <c r="AH406" s="312"/>
      <c r="AI406" s="312"/>
      <c r="AJ406" s="312"/>
      <c r="AK406" s="312"/>
      <c r="AL406" s="312"/>
      <c r="AM406" s="312"/>
      <c r="AN406" s="312"/>
      <c r="AO406" s="312"/>
      <c r="AP406" s="312"/>
      <c r="AQ406" s="312"/>
      <c r="AR406" s="312"/>
      <c r="AS406" s="817"/>
      <c r="AT406" s="966"/>
      <c r="AU406" s="1152"/>
      <c r="AV406" s="1173"/>
      <c r="AW406" s="817"/>
      <c r="AY406" s="400"/>
      <c r="AZ406" s="400"/>
      <c r="BA406" s="43"/>
    </row>
    <row r="407" spans="3:53" s="172" customFormat="1" ht="20.100000000000001" customHeight="1" x14ac:dyDescent="0.25">
      <c r="C407" s="46"/>
      <c r="D407" s="46">
        <v>0</v>
      </c>
      <c r="E407" s="46"/>
      <c r="F407" s="46"/>
      <c r="G407" s="46"/>
      <c r="H407" s="46"/>
      <c r="I407" s="46"/>
      <c r="J407" s="46"/>
      <c r="K407" s="46"/>
      <c r="L407" s="46"/>
      <c r="M407" s="46"/>
      <c r="N407" s="46"/>
      <c r="O407" s="24"/>
      <c r="T407" s="43"/>
      <c r="U407" s="613" t="s">
        <v>2405</v>
      </c>
      <c r="V407" s="775"/>
      <c r="W407" s="775"/>
      <c r="X407" s="99">
        <f>IFERROR(INDEX(#REF!,1,MATCH('5-C_Ind'!$W407,#REF!,0)),0)</f>
        <v>0</v>
      </c>
      <c r="Y407" s="118">
        <f t="shared" si="171"/>
        <v>0</v>
      </c>
      <c r="Z407" s="104">
        <f t="shared" si="172"/>
        <v>0</v>
      </c>
      <c r="AA407" s="1240"/>
      <c r="AB407" s="1181"/>
      <c r="AC407" s="1056"/>
      <c r="AD407" s="1216"/>
      <c r="AE407" s="312"/>
      <c r="AF407" s="312"/>
      <c r="AG407" s="312"/>
      <c r="AH407" s="312"/>
      <c r="AI407" s="312"/>
      <c r="AJ407" s="312"/>
      <c r="AK407" s="312"/>
      <c r="AL407" s="312"/>
      <c r="AM407" s="312"/>
      <c r="AN407" s="312"/>
      <c r="AO407" s="312"/>
      <c r="AP407" s="312"/>
      <c r="AQ407" s="312"/>
      <c r="AR407" s="312"/>
      <c r="AS407" s="817"/>
      <c r="AT407" s="966"/>
      <c r="AU407" s="1152"/>
      <c r="AV407" s="1173"/>
      <c r="AW407" s="817"/>
      <c r="AY407" s="400"/>
      <c r="AZ407" s="400"/>
      <c r="BA407" s="43"/>
    </row>
    <row r="408" spans="3:53" s="172" customFormat="1" ht="20.100000000000001" customHeight="1" x14ac:dyDescent="0.25">
      <c r="C408" s="46"/>
      <c r="D408" s="46">
        <v>0</v>
      </c>
      <c r="E408" s="46"/>
      <c r="F408" s="46"/>
      <c r="G408" s="46"/>
      <c r="H408" s="46"/>
      <c r="I408" s="46"/>
      <c r="J408" s="46"/>
      <c r="K408" s="46"/>
      <c r="L408" s="46"/>
      <c r="M408" s="46"/>
      <c r="N408" s="46"/>
      <c r="O408" s="24"/>
      <c r="T408" s="43"/>
      <c r="U408" s="613" t="s">
        <v>2405</v>
      </c>
      <c r="V408" s="775"/>
      <c r="W408" s="775"/>
      <c r="X408" s="99">
        <f>IFERROR(INDEX(#REF!,1,MATCH('5-C_Ind'!$W408,#REF!,0)),0)</f>
        <v>0</v>
      </c>
      <c r="Y408" s="118">
        <f t="shared" si="171"/>
        <v>0</v>
      </c>
      <c r="Z408" s="104">
        <f t="shared" si="172"/>
        <v>0</v>
      </c>
      <c r="AA408" s="1240"/>
      <c r="AB408" s="1181"/>
      <c r="AC408" s="1056"/>
      <c r="AD408" s="1216"/>
      <c r="AE408" s="312"/>
      <c r="AF408" s="312"/>
      <c r="AG408" s="312"/>
      <c r="AH408" s="312"/>
      <c r="AI408" s="312"/>
      <c r="AJ408" s="312"/>
      <c r="AK408" s="312"/>
      <c r="AL408" s="312"/>
      <c r="AM408" s="312"/>
      <c r="AN408" s="312"/>
      <c r="AO408" s="312"/>
      <c r="AP408" s="312"/>
      <c r="AQ408" s="312"/>
      <c r="AR408" s="312"/>
      <c r="AS408" s="817"/>
      <c r="AT408" s="966"/>
      <c r="AU408" s="1152"/>
      <c r="AV408" s="1173"/>
      <c r="AW408" s="817"/>
      <c r="AY408" s="400"/>
      <c r="AZ408" s="400"/>
      <c r="BA408" s="43"/>
    </row>
    <row r="409" spans="3:53" s="172" customFormat="1" ht="20.100000000000001" customHeight="1" x14ac:dyDescent="0.25">
      <c r="C409" s="46"/>
      <c r="D409" s="46">
        <v>0</v>
      </c>
      <c r="E409" s="46"/>
      <c r="F409" s="46"/>
      <c r="G409" s="46"/>
      <c r="H409" s="46"/>
      <c r="I409" s="46"/>
      <c r="J409" s="46"/>
      <c r="K409" s="46"/>
      <c r="L409" s="46"/>
      <c r="M409" s="46"/>
      <c r="N409" s="46"/>
      <c r="O409" s="24"/>
      <c r="T409" s="43"/>
      <c r="U409" s="613" t="s">
        <v>2405</v>
      </c>
      <c r="V409" s="775"/>
      <c r="W409" s="775"/>
      <c r="X409" s="99">
        <f>IFERROR(INDEX(#REF!,1,MATCH('5-C_Ind'!$W409,#REF!,0)),0)</f>
        <v>0</v>
      </c>
      <c r="Y409" s="118">
        <f t="shared" si="171"/>
        <v>0</v>
      </c>
      <c r="Z409" s="104">
        <f t="shared" si="172"/>
        <v>0</v>
      </c>
      <c r="AA409" s="1240"/>
      <c r="AB409" s="1181"/>
      <c r="AC409" s="1056"/>
      <c r="AD409" s="1216"/>
      <c r="AE409" s="312"/>
      <c r="AF409" s="312"/>
      <c r="AG409" s="312"/>
      <c r="AH409" s="312"/>
      <c r="AI409" s="312"/>
      <c r="AJ409" s="312"/>
      <c r="AK409" s="312"/>
      <c r="AL409" s="312"/>
      <c r="AM409" s="312"/>
      <c r="AN409" s="312"/>
      <c r="AO409" s="312"/>
      <c r="AP409" s="312"/>
      <c r="AQ409" s="312"/>
      <c r="AR409" s="312"/>
      <c r="AS409" s="817"/>
      <c r="AT409" s="966"/>
      <c r="AU409" s="1152"/>
      <c r="AV409" s="1173"/>
      <c r="AW409" s="817"/>
      <c r="AY409" s="400"/>
      <c r="AZ409" s="400"/>
      <c r="BA409" s="43"/>
    </row>
    <row r="410" spans="3:53" s="172" customFormat="1" ht="20.100000000000001" customHeight="1" x14ac:dyDescent="0.25">
      <c r="C410" s="46"/>
      <c r="D410" s="46">
        <v>0</v>
      </c>
      <c r="E410" s="46"/>
      <c r="F410" s="46"/>
      <c r="G410" s="46"/>
      <c r="H410" s="46"/>
      <c r="I410" s="46"/>
      <c r="J410" s="46"/>
      <c r="K410" s="46"/>
      <c r="L410" s="46"/>
      <c r="M410" s="46"/>
      <c r="N410" s="46"/>
      <c r="O410" s="24"/>
      <c r="T410" s="43"/>
      <c r="U410" s="613" t="s">
        <v>2405</v>
      </c>
      <c r="V410" s="775"/>
      <c r="W410" s="775"/>
      <c r="X410" s="99">
        <f>IFERROR(INDEX(#REF!,1,MATCH('5-C_Ind'!$W410,#REF!,0)),0)</f>
        <v>0</v>
      </c>
      <c r="Y410" s="118">
        <f t="shared" si="171"/>
        <v>0</v>
      </c>
      <c r="Z410" s="104">
        <f t="shared" si="172"/>
        <v>0</v>
      </c>
      <c r="AA410" s="1240"/>
      <c r="AB410" s="1181"/>
      <c r="AC410" s="1056"/>
      <c r="AD410" s="1216"/>
      <c r="AE410" s="312"/>
      <c r="AF410" s="312"/>
      <c r="AG410" s="312"/>
      <c r="AH410" s="312"/>
      <c r="AI410" s="312"/>
      <c r="AJ410" s="312"/>
      <c r="AK410" s="312"/>
      <c r="AL410" s="312"/>
      <c r="AM410" s="312"/>
      <c r="AN410" s="312"/>
      <c r="AO410" s="312"/>
      <c r="AP410" s="312"/>
      <c r="AQ410" s="312"/>
      <c r="AR410" s="312"/>
      <c r="AS410" s="817"/>
      <c r="AT410" s="966"/>
      <c r="AU410" s="1152"/>
      <c r="AV410" s="1173"/>
      <c r="AW410" s="817"/>
      <c r="AY410" s="400"/>
      <c r="AZ410" s="400"/>
      <c r="BA410" s="43"/>
    </row>
    <row r="411" spans="3:53" s="172" customFormat="1" ht="20.100000000000001" customHeight="1" x14ac:dyDescent="0.25">
      <c r="C411" s="46"/>
      <c r="D411" s="46">
        <v>0</v>
      </c>
      <c r="E411" s="46"/>
      <c r="F411" s="46"/>
      <c r="G411" s="46"/>
      <c r="H411" s="46"/>
      <c r="I411" s="46"/>
      <c r="J411" s="46"/>
      <c r="K411" s="46"/>
      <c r="L411" s="46"/>
      <c r="M411" s="46"/>
      <c r="N411" s="46"/>
      <c r="O411" s="24"/>
      <c r="T411" s="43"/>
      <c r="U411" s="613" t="s">
        <v>2405</v>
      </c>
      <c r="V411" s="775"/>
      <c r="W411" s="775"/>
      <c r="X411" s="99">
        <f>IFERROR(INDEX(#REF!,1,MATCH('5-C_Ind'!$W411,#REF!,0)),0)</f>
        <v>0</v>
      </c>
      <c r="Y411" s="118">
        <f t="shared" si="171"/>
        <v>0</v>
      </c>
      <c r="Z411" s="104">
        <f t="shared" si="172"/>
        <v>0</v>
      </c>
      <c r="AA411" s="1240"/>
      <c r="AB411" s="1181"/>
      <c r="AC411" s="1056"/>
      <c r="AD411" s="1216"/>
      <c r="AE411" s="312"/>
      <c r="AF411" s="312"/>
      <c r="AG411" s="312"/>
      <c r="AH411" s="312"/>
      <c r="AI411" s="312"/>
      <c r="AJ411" s="312"/>
      <c r="AK411" s="312"/>
      <c r="AL411" s="312"/>
      <c r="AM411" s="312"/>
      <c r="AN411" s="312"/>
      <c r="AO411" s="312"/>
      <c r="AP411" s="312"/>
      <c r="AQ411" s="312"/>
      <c r="AR411" s="312"/>
      <c r="AS411" s="817"/>
      <c r="AT411" s="966"/>
      <c r="AU411" s="1152"/>
      <c r="AV411" s="1173"/>
      <c r="AW411" s="817"/>
      <c r="AY411" s="400"/>
      <c r="AZ411" s="400"/>
      <c r="BA411" s="43"/>
    </row>
    <row r="412" spans="3:53" s="172" customFormat="1" ht="20.100000000000001" customHeight="1" x14ac:dyDescent="0.25">
      <c r="C412" s="46"/>
      <c r="D412" s="46">
        <v>0</v>
      </c>
      <c r="E412" s="46"/>
      <c r="F412" s="46"/>
      <c r="G412" s="46"/>
      <c r="H412" s="46"/>
      <c r="I412" s="46"/>
      <c r="J412" s="46"/>
      <c r="K412" s="46"/>
      <c r="L412" s="46"/>
      <c r="M412" s="46"/>
      <c r="N412" s="46"/>
      <c r="O412" s="24"/>
      <c r="T412" s="43"/>
      <c r="U412" s="613" t="s">
        <v>2405</v>
      </c>
      <c r="V412" s="775"/>
      <c r="W412" s="775"/>
      <c r="X412" s="99">
        <f>IFERROR(INDEX(#REF!,1,MATCH('5-C_Ind'!$W412,#REF!,0)),0)</f>
        <v>0</v>
      </c>
      <c r="Y412" s="118">
        <f t="shared" si="171"/>
        <v>0</v>
      </c>
      <c r="Z412" s="104">
        <f t="shared" si="172"/>
        <v>0</v>
      </c>
      <c r="AA412" s="1240"/>
      <c r="AB412" s="1181"/>
      <c r="AC412" s="1056"/>
      <c r="AD412" s="1216"/>
      <c r="AE412" s="312"/>
      <c r="AF412" s="312"/>
      <c r="AG412" s="312"/>
      <c r="AH412" s="312"/>
      <c r="AI412" s="312"/>
      <c r="AJ412" s="312"/>
      <c r="AK412" s="312"/>
      <c r="AL412" s="312"/>
      <c r="AM412" s="312"/>
      <c r="AN412" s="312"/>
      <c r="AO412" s="312"/>
      <c r="AP412" s="312"/>
      <c r="AQ412" s="312"/>
      <c r="AR412" s="312"/>
      <c r="AS412" s="817"/>
      <c r="AT412" s="966"/>
      <c r="AU412" s="1152"/>
      <c r="AV412" s="1173"/>
      <c r="AW412" s="817"/>
      <c r="AY412" s="400"/>
      <c r="AZ412" s="400"/>
      <c r="BA412" s="43"/>
    </row>
    <row r="413" spans="3:53" s="172" customFormat="1" ht="20.100000000000001" customHeight="1" x14ac:dyDescent="0.25">
      <c r="C413" s="46"/>
      <c r="D413" s="46">
        <v>0</v>
      </c>
      <c r="E413" s="46"/>
      <c r="F413" s="46"/>
      <c r="G413" s="46"/>
      <c r="H413" s="46"/>
      <c r="I413" s="46"/>
      <c r="J413" s="46"/>
      <c r="K413" s="46"/>
      <c r="L413" s="46"/>
      <c r="M413" s="46"/>
      <c r="N413" s="46"/>
      <c r="O413" s="24"/>
      <c r="T413" s="43"/>
      <c r="U413" s="613" t="s">
        <v>2405</v>
      </c>
      <c r="V413" s="775"/>
      <c r="W413" s="775"/>
      <c r="X413" s="99">
        <f>IFERROR(INDEX(#REF!,1,MATCH('5-C_Ind'!$W413,#REF!,0)),0)</f>
        <v>0</v>
      </c>
      <c r="Y413" s="118">
        <f t="shared" si="171"/>
        <v>0</v>
      </c>
      <c r="Z413" s="104">
        <f t="shared" si="172"/>
        <v>0</v>
      </c>
      <c r="AA413" s="1240"/>
      <c r="AB413" s="1181"/>
      <c r="AC413" s="1056"/>
      <c r="AD413" s="1216"/>
      <c r="AE413" s="312"/>
      <c r="AF413" s="312"/>
      <c r="AG413" s="312"/>
      <c r="AH413" s="312"/>
      <c r="AI413" s="312"/>
      <c r="AJ413" s="312"/>
      <c r="AK413" s="312"/>
      <c r="AL413" s="312"/>
      <c r="AM413" s="312"/>
      <c r="AN413" s="312"/>
      <c r="AO413" s="312"/>
      <c r="AP413" s="312"/>
      <c r="AQ413" s="312"/>
      <c r="AR413" s="312"/>
      <c r="AS413" s="817"/>
      <c r="AT413" s="966"/>
      <c r="AU413" s="1152"/>
      <c r="AV413" s="1173"/>
      <c r="AW413" s="817"/>
      <c r="AY413" s="400"/>
      <c r="AZ413" s="400"/>
      <c r="BA413" s="43"/>
    </row>
    <row r="414" spans="3:53" s="172" customFormat="1" ht="20.100000000000001" customHeight="1" x14ac:dyDescent="0.25">
      <c r="C414" s="46"/>
      <c r="D414" s="46">
        <v>0</v>
      </c>
      <c r="E414" s="46"/>
      <c r="F414" s="46"/>
      <c r="G414" s="46"/>
      <c r="H414" s="46"/>
      <c r="I414" s="46"/>
      <c r="J414" s="46"/>
      <c r="K414" s="46"/>
      <c r="L414" s="46"/>
      <c r="M414" s="46"/>
      <c r="N414" s="46"/>
      <c r="O414" s="24"/>
      <c r="T414" s="43"/>
      <c r="U414" s="613" t="s">
        <v>2405</v>
      </c>
      <c r="V414" s="775"/>
      <c r="W414" s="775"/>
      <c r="X414" s="99">
        <f>IFERROR(INDEX(#REF!,1,MATCH('5-C_Ind'!$W414,#REF!,0)),0)</f>
        <v>0</v>
      </c>
      <c r="Y414" s="118">
        <f t="shared" si="171"/>
        <v>0</v>
      </c>
      <c r="Z414" s="104">
        <f t="shared" si="172"/>
        <v>0</v>
      </c>
      <c r="AA414" s="1240"/>
      <c r="AB414" s="1181"/>
      <c r="AC414" s="1056"/>
      <c r="AD414" s="1216"/>
      <c r="AE414" s="312"/>
      <c r="AF414" s="312"/>
      <c r="AG414" s="312"/>
      <c r="AH414" s="312"/>
      <c r="AI414" s="312"/>
      <c r="AJ414" s="312"/>
      <c r="AK414" s="312"/>
      <c r="AL414" s="312"/>
      <c r="AM414" s="312"/>
      <c r="AN414" s="312"/>
      <c r="AO414" s="312"/>
      <c r="AP414" s="312"/>
      <c r="AQ414" s="312"/>
      <c r="AR414" s="312"/>
      <c r="AS414" s="817"/>
      <c r="AT414" s="966"/>
      <c r="AU414" s="1152"/>
      <c r="AV414" s="1173"/>
      <c r="AW414" s="817"/>
      <c r="AY414" s="400"/>
      <c r="AZ414" s="400"/>
      <c r="BA414" s="43"/>
    </row>
    <row r="415" spans="3:53" s="172" customFormat="1" ht="20.100000000000001" customHeight="1" x14ac:dyDescent="0.25">
      <c r="C415" s="46"/>
      <c r="D415" s="46">
        <v>0</v>
      </c>
      <c r="E415" s="46"/>
      <c r="F415" s="46"/>
      <c r="G415" s="46"/>
      <c r="H415" s="46"/>
      <c r="I415" s="46"/>
      <c r="J415" s="46"/>
      <c r="K415" s="46"/>
      <c r="L415" s="46"/>
      <c r="M415" s="46"/>
      <c r="N415" s="46"/>
      <c r="O415" s="24"/>
      <c r="T415" s="43"/>
      <c r="U415" s="613" t="s">
        <v>2405</v>
      </c>
      <c r="V415" s="775"/>
      <c r="W415" s="775"/>
      <c r="X415" s="99">
        <f>IFERROR(INDEX(#REF!,1,MATCH('5-C_Ind'!$W415,#REF!,0)),0)</f>
        <v>0</v>
      </c>
      <c r="Y415" s="118">
        <f t="shared" si="171"/>
        <v>0</v>
      </c>
      <c r="Z415" s="104">
        <f t="shared" si="172"/>
        <v>0</v>
      </c>
      <c r="AA415" s="1240"/>
      <c r="AB415" s="1181"/>
      <c r="AC415" s="1056"/>
      <c r="AD415" s="1216"/>
      <c r="AE415" s="312"/>
      <c r="AF415" s="312"/>
      <c r="AG415" s="312"/>
      <c r="AH415" s="312"/>
      <c r="AI415" s="312"/>
      <c r="AJ415" s="312"/>
      <c r="AK415" s="312"/>
      <c r="AL415" s="312"/>
      <c r="AM415" s="312"/>
      <c r="AN415" s="312"/>
      <c r="AO415" s="312"/>
      <c r="AP415" s="312"/>
      <c r="AQ415" s="312"/>
      <c r="AR415" s="312"/>
      <c r="AS415" s="817"/>
      <c r="AT415" s="966"/>
      <c r="AU415" s="1152"/>
      <c r="AV415" s="1173"/>
      <c r="AW415" s="817"/>
      <c r="AY415" s="400"/>
      <c r="AZ415" s="400"/>
      <c r="BA415" s="43"/>
    </row>
    <row r="416" spans="3:53" s="172" customFormat="1" ht="20.100000000000001" customHeight="1" x14ac:dyDescent="0.25">
      <c r="C416" s="46"/>
      <c r="D416" s="46">
        <v>0</v>
      </c>
      <c r="E416" s="46"/>
      <c r="F416" s="46"/>
      <c r="G416" s="46"/>
      <c r="H416" s="46"/>
      <c r="I416" s="46"/>
      <c r="J416" s="46"/>
      <c r="K416" s="46"/>
      <c r="L416" s="46"/>
      <c r="M416" s="46"/>
      <c r="N416" s="46"/>
      <c r="O416" s="24"/>
      <c r="T416" s="43"/>
      <c r="U416" s="613" t="s">
        <v>2405</v>
      </c>
      <c r="V416" s="775"/>
      <c r="W416" s="775"/>
      <c r="X416" s="99">
        <f>IFERROR(INDEX(#REF!,1,MATCH('5-C_Ind'!$W416,#REF!,0)),0)</f>
        <v>0</v>
      </c>
      <c r="Y416" s="118">
        <f t="shared" si="171"/>
        <v>0</v>
      </c>
      <c r="Z416" s="104">
        <f t="shared" si="172"/>
        <v>0</v>
      </c>
      <c r="AA416" s="1240"/>
      <c r="AB416" s="1181"/>
      <c r="AC416" s="1056"/>
      <c r="AD416" s="1216"/>
      <c r="AE416" s="312"/>
      <c r="AF416" s="312"/>
      <c r="AG416" s="312"/>
      <c r="AH416" s="312"/>
      <c r="AI416" s="312"/>
      <c r="AJ416" s="312"/>
      <c r="AK416" s="312"/>
      <c r="AL416" s="312"/>
      <c r="AM416" s="312"/>
      <c r="AN416" s="312"/>
      <c r="AO416" s="312"/>
      <c r="AP416" s="312"/>
      <c r="AQ416" s="312"/>
      <c r="AR416" s="312"/>
      <c r="AS416" s="817"/>
      <c r="AT416" s="966"/>
      <c r="AU416" s="1152"/>
      <c r="AV416" s="1173"/>
      <c r="AW416" s="817"/>
      <c r="AY416" s="400"/>
      <c r="AZ416" s="400"/>
      <c r="BA416" s="43"/>
    </row>
    <row r="417" spans="3:53" s="172" customFormat="1" ht="20.100000000000001" customHeight="1" x14ac:dyDescent="0.25">
      <c r="C417" s="46"/>
      <c r="D417" s="46">
        <v>0</v>
      </c>
      <c r="E417" s="46"/>
      <c r="F417" s="46"/>
      <c r="G417" s="46"/>
      <c r="H417" s="46"/>
      <c r="I417" s="46"/>
      <c r="J417" s="46"/>
      <c r="K417" s="46"/>
      <c r="L417" s="46"/>
      <c r="M417" s="46"/>
      <c r="N417" s="46"/>
      <c r="O417" s="24"/>
      <c r="T417" s="43"/>
      <c r="U417" s="613" t="s">
        <v>2405</v>
      </c>
      <c r="V417" s="775"/>
      <c r="W417" s="775"/>
      <c r="X417" s="99">
        <f>IFERROR(INDEX(#REF!,1,MATCH('5-C_Ind'!$W417,#REF!,0)),0)</f>
        <v>0</v>
      </c>
      <c r="Y417" s="118">
        <f t="shared" si="171"/>
        <v>0</v>
      </c>
      <c r="Z417" s="104">
        <f t="shared" si="172"/>
        <v>0</v>
      </c>
      <c r="AA417" s="1240"/>
      <c r="AB417" s="1181"/>
      <c r="AC417" s="1056"/>
      <c r="AD417" s="1216"/>
      <c r="AE417" s="312"/>
      <c r="AF417" s="312"/>
      <c r="AG417" s="312"/>
      <c r="AH417" s="312"/>
      <c r="AI417" s="312"/>
      <c r="AJ417" s="312"/>
      <c r="AK417" s="312"/>
      <c r="AL417" s="312"/>
      <c r="AM417" s="312"/>
      <c r="AN417" s="312"/>
      <c r="AO417" s="312"/>
      <c r="AP417" s="312"/>
      <c r="AQ417" s="312"/>
      <c r="AR417" s="312"/>
      <c r="AS417" s="817"/>
      <c r="AT417" s="966"/>
      <c r="AU417" s="1152"/>
      <c r="AV417" s="1173"/>
      <c r="AW417" s="817"/>
      <c r="AY417" s="400"/>
      <c r="AZ417" s="400"/>
      <c r="BA417" s="43"/>
    </row>
    <row r="418" spans="3:53" s="172" customFormat="1" ht="20.100000000000001" customHeight="1" x14ac:dyDescent="0.25">
      <c r="C418" s="46"/>
      <c r="D418" s="46">
        <v>0</v>
      </c>
      <c r="E418" s="46"/>
      <c r="F418" s="46"/>
      <c r="G418" s="46"/>
      <c r="H418" s="46"/>
      <c r="I418" s="46"/>
      <c r="J418" s="46"/>
      <c r="K418" s="46"/>
      <c r="L418" s="46"/>
      <c r="M418" s="46"/>
      <c r="N418" s="46"/>
      <c r="O418" s="24"/>
      <c r="T418" s="43"/>
      <c r="U418" s="613" t="s">
        <v>2405</v>
      </c>
      <c r="V418" s="775"/>
      <c r="W418" s="775"/>
      <c r="X418" s="99">
        <f>IFERROR(INDEX(#REF!,1,MATCH('5-C_Ind'!$W418,#REF!,0)),0)</f>
        <v>0</v>
      </c>
      <c r="Y418" s="118">
        <f t="shared" si="171"/>
        <v>0</v>
      </c>
      <c r="Z418" s="104">
        <f t="shared" si="172"/>
        <v>0</v>
      </c>
      <c r="AA418" s="1240"/>
      <c r="AB418" s="1181"/>
      <c r="AC418" s="1056"/>
      <c r="AD418" s="1216"/>
      <c r="AE418" s="312"/>
      <c r="AF418" s="312"/>
      <c r="AG418" s="312"/>
      <c r="AH418" s="312"/>
      <c r="AI418" s="312"/>
      <c r="AJ418" s="312"/>
      <c r="AK418" s="312"/>
      <c r="AL418" s="312"/>
      <c r="AM418" s="312"/>
      <c r="AN418" s="312"/>
      <c r="AO418" s="312"/>
      <c r="AP418" s="312"/>
      <c r="AQ418" s="312"/>
      <c r="AR418" s="312"/>
      <c r="AS418" s="817"/>
      <c r="AT418" s="966"/>
      <c r="AU418" s="1152"/>
      <c r="AV418" s="1173"/>
      <c r="AW418" s="817"/>
      <c r="AY418" s="400"/>
      <c r="AZ418" s="400"/>
      <c r="BA418" s="43"/>
    </row>
    <row r="419" spans="3:53" s="172" customFormat="1" ht="20.100000000000001" customHeight="1" x14ac:dyDescent="0.25">
      <c r="C419" s="46"/>
      <c r="D419" s="46">
        <v>0</v>
      </c>
      <c r="E419" s="46"/>
      <c r="F419" s="46"/>
      <c r="G419" s="46"/>
      <c r="H419" s="46"/>
      <c r="I419" s="46"/>
      <c r="J419" s="46"/>
      <c r="K419" s="46"/>
      <c r="L419" s="46"/>
      <c r="M419" s="46"/>
      <c r="N419" s="46"/>
      <c r="O419" s="24"/>
      <c r="T419" s="43"/>
      <c r="U419" s="613" t="s">
        <v>2405</v>
      </c>
      <c r="V419" s="775"/>
      <c r="W419" s="775"/>
      <c r="X419" s="99">
        <f>IFERROR(INDEX(#REF!,1,MATCH('5-C_Ind'!$W419,#REF!,0)),0)</f>
        <v>0</v>
      </c>
      <c r="Y419" s="118">
        <f t="shared" si="171"/>
        <v>0</v>
      </c>
      <c r="Z419" s="104">
        <f t="shared" si="172"/>
        <v>0</v>
      </c>
      <c r="AA419" s="1240"/>
      <c r="AB419" s="1181"/>
      <c r="AC419" s="1056"/>
      <c r="AD419" s="1216"/>
      <c r="AE419" s="312"/>
      <c r="AF419" s="312"/>
      <c r="AG419" s="312"/>
      <c r="AH419" s="312"/>
      <c r="AI419" s="312"/>
      <c r="AJ419" s="312"/>
      <c r="AK419" s="312"/>
      <c r="AL419" s="312"/>
      <c r="AM419" s="312"/>
      <c r="AN419" s="312"/>
      <c r="AO419" s="312"/>
      <c r="AP419" s="312"/>
      <c r="AQ419" s="312"/>
      <c r="AR419" s="312"/>
      <c r="AS419" s="817"/>
      <c r="AT419" s="966"/>
      <c r="AU419" s="1152"/>
      <c r="AV419" s="1173"/>
      <c r="AW419" s="817"/>
      <c r="AY419" s="400"/>
      <c r="AZ419" s="400"/>
      <c r="BA419" s="43"/>
    </row>
    <row r="420" spans="3:53" s="172" customFormat="1" ht="20.100000000000001" customHeight="1" x14ac:dyDescent="0.25">
      <c r="C420" s="46"/>
      <c r="D420" s="46">
        <v>0</v>
      </c>
      <c r="E420" s="46"/>
      <c r="F420" s="46"/>
      <c r="G420" s="46"/>
      <c r="H420" s="46"/>
      <c r="I420" s="46"/>
      <c r="J420" s="46"/>
      <c r="K420" s="46"/>
      <c r="L420" s="46"/>
      <c r="M420" s="46"/>
      <c r="N420" s="46"/>
      <c r="O420" s="24"/>
      <c r="T420" s="43"/>
      <c r="U420" s="613" t="s">
        <v>2405</v>
      </c>
      <c r="V420" s="775"/>
      <c r="W420" s="775"/>
      <c r="X420" s="99">
        <f>IFERROR(INDEX(#REF!,1,MATCH('5-C_Ind'!$W420,#REF!,0)),0)</f>
        <v>0</v>
      </c>
      <c r="Y420" s="118">
        <f t="shared" si="171"/>
        <v>0</v>
      </c>
      <c r="Z420" s="104">
        <f t="shared" si="172"/>
        <v>0</v>
      </c>
      <c r="AA420" s="1240"/>
      <c r="AB420" s="1181"/>
      <c r="AC420" s="1056"/>
      <c r="AD420" s="1216"/>
      <c r="AE420" s="312"/>
      <c r="AF420" s="312"/>
      <c r="AG420" s="312"/>
      <c r="AH420" s="312"/>
      <c r="AI420" s="312"/>
      <c r="AJ420" s="312"/>
      <c r="AK420" s="312"/>
      <c r="AL420" s="312"/>
      <c r="AM420" s="312"/>
      <c r="AN420" s="312"/>
      <c r="AO420" s="312"/>
      <c r="AP420" s="312"/>
      <c r="AQ420" s="312"/>
      <c r="AR420" s="312"/>
      <c r="AS420" s="817"/>
      <c r="AT420" s="966"/>
      <c r="AU420" s="1152"/>
      <c r="AV420" s="1173"/>
      <c r="AW420" s="817"/>
      <c r="AY420" s="400"/>
      <c r="AZ420" s="400"/>
      <c r="BA420" s="43"/>
    </row>
    <row r="421" spans="3:53" s="172" customFormat="1" ht="20.100000000000001" customHeight="1" x14ac:dyDescent="0.25">
      <c r="C421" s="46"/>
      <c r="D421" s="46">
        <v>0</v>
      </c>
      <c r="E421" s="46"/>
      <c r="F421" s="46"/>
      <c r="G421" s="46"/>
      <c r="H421" s="46"/>
      <c r="I421" s="46"/>
      <c r="J421" s="46"/>
      <c r="K421" s="46"/>
      <c r="L421" s="46"/>
      <c r="M421" s="46"/>
      <c r="N421" s="46"/>
      <c r="O421" s="24"/>
      <c r="T421" s="43"/>
      <c r="U421" s="613" t="s">
        <v>2405</v>
      </c>
      <c r="V421" s="775"/>
      <c r="W421" s="775"/>
      <c r="X421" s="99">
        <f>IFERROR(INDEX(#REF!,1,MATCH('5-C_Ind'!$W421,#REF!,0)),0)</f>
        <v>0</v>
      </c>
      <c r="Y421" s="118">
        <f t="shared" si="171"/>
        <v>0</v>
      </c>
      <c r="Z421" s="104">
        <f t="shared" si="172"/>
        <v>0</v>
      </c>
      <c r="AA421" s="1240"/>
      <c r="AB421" s="1181"/>
      <c r="AC421" s="1056"/>
      <c r="AD421" s="1216"/>
      <c r="AE421" s="312"/>
      <c r="AF421" s="312"/>
      <c r="AG421" s="312"/>
      <c r="AH421" s="312"/>
      <c r="AI421" s="312"/>
      <c r="AJ421" s="312"/>
      <c r="AK421" s="312"/>
      <c r="AL421" s="312"/>
      <c r="AM421" s="312"/>
      <c r="AN421" s="312"/>
      <c r="AO421" s="312"/>
      <c r="AP421" s="312"/>
      <c r="AQ421" s="312"/>
      <c r="AR421" s="312"/>
      <c r="AS421" s="817"/>
      <c r="AT421" s="966"/>
      <c r="AU421" s="1152"/>
      <c r="AV421" s="1173"/>
      <c r="AW421" s="817"/>
      <c r="AY421" s="400"/>
      <c r="AZ421" s="400"/>
      <c r="BA421" s="43"/>
    </row>
    <row r="422" spans="3:53" s="172" customFormat="1" ht="20.100000000000001" customHeight="1" x14ac:dyDescent="0.25">
      <c r="C422" s="46"/>
      <c r="D422" s="46">
        <v>0</v>
      </c>
      <c r="E422" s="46"/>
      <c r="F422" s="46"/>
      <c r="G422" s="46"/>
      <c r="H422" s="46"/>
      <c r="I422" s="46"/>
      <c r="J422" s="46"/>
      <c r="K422" s="46"/>
      <c r="L422" s="46"/>
      <c r="M422" s="46"/>
      <c r="N422" s="46"/>
      <c r="O422" s="24"/>
      <c r="T422" s="43"/>
      <c r="U422" s="613" t="s">
        <v>2405</v>
      </c>
      <c r="V422" s="775"/>
      <c r="W422" s="775"/>
      <c r="X422" s="99">
        <f>IFERROR(INDEX(#REF!,1,MATCH('5-C_Ind'!$W422,#REF!,0)),0)</f>
        <v>0</v>
      </c>
      <c r="Y422" s="118">
        <f t="shared" si="171"/>
        <v>0</v>
      </c>
      <c r="Z422" s="104">
        <f t="shared" si="172"/>
        <v>0</v>
      </c>
      <c r="AA422" s="1240"/>
      <c r="AB422" s="1181"/>
      <c r="AC422" s="1056"/>
      <c r="AD422" s="1216"/>
      <c r="AE422" s="312"/>
      <c r="AF422" s="312"/>
      <c r="AG422" s="312"/>
      <c r="AH422" s="312"/>
      <c r="AI422" s="312"/>
      <c r="AJ422" s="312"/>
      <c r="AK422" s="312"/>
      <c r="AL422" s="312"/>
      <c r="AM422" s="312"/>
      <c r="AN422" s="312"/>
      <c r="AO422" s="312"/>
      <c r="AP422" s="312"/>
      <c r="AQ422" s="312"/>
      <c r="AR422" s="312"/>
      <c r="AS422" s="817"/>
      <c r="AT422" s="966"/>
      <c r="AU422" s="1152"/>
      <c r="AV422" s="1173"/>
      <c r="AW422" s="817"/>
      <c r="AY422" s="400"/>
      <c r="AZ422" s="400"/>
      <c r="BA422" s="43"/>
    </row>
    <row r="423" spans="3:53" s="172" customFormat="1" ht="20.100000000000001" customHeight="1" x14ac:dyDescent="0.25">
      <c r="C423" s="46"/>
      <c r="D423" s="46">
        <v>0</v>
      </c>
      <c r="E423" s="46"/>
      <c r="F423" s="46"/>
      <c r="G423" s="46"/>
      <c r="H423" s="46"/>
      <c r="I423" s="46"/>
      <c r="J423" s="46"/>
      <c r="K423" s="46"/>
      <c r="L423" s="46"/>
      <c r="M423" s="46"/>
      <c r="N423" s="46"/>
      <c r="O423" s="24"/>
      <c r="T423" s="43"/>
      <c r="U423" s="613" t="s">
        <v>2405</v>
      </c>
      <c r="V423" s="775"/>
      <c r="W423" s="775"/>
      <c r="X423" s="99">
        <f>IFERROR(INDEX(#REF!,1,MATCH('5-C_Ind'!$W423,#REF!,0)),0)</f>
        <v>0</v>
      </c>
      <c r="Y423" s="118">
        <f t="shared" si="171"/>
        <v>0</v>
      </c>
      <c r="Z423" s="104">
        <f t="shared" si="172"/>
        <v>0</v>
      </c>
      <c r="AA423" s="1240"/>
      <c r="AB423" s="1181"/>
      <c r="AC423" s="1056"/>
      <c r="AD423" s="1216"/>
      <c r="AE423" s="312"/>
      <c r="AF423" s="312"/>
      <c r="AG423" s="312"/>
      <c r="AH423" s="312"/>
      <c r="AI423" s="312"/>
      <c r="AJ423" s="312"/>
      <c r="AK423" s="312"/>
      <c r="AL423" s="312"/>
      <c r="AM423" s="312"/>
      <c r="AN423" s="312"/>
      <c r="AO423" s="312"/>
      <c r="AP423" s="312"/>
      <c r="AQ423" s="312"/>
      <c r="AR423" s="312"/>
      <c r="AS423" s="817"/>
      <c r="AT423" s="966"/>
      <c r="AU423" s="1152"/>
      <c r="AV423" s="1173"/>
      <c r="AW423" s="817"/>
      <c r="AY423" s="400"/>
      <c r="AZ423" s="400"/>
      <c r="BA423" s="43"/>
    </row>
    <row r="424" spans="3:53" s="172" customFormat="1" ht="20.100000000000001" customHeight="1" x14ac:dyDescent="0.25">
      <c r="C424" s="46"/>
      <c r="D424" s="46">
        <v>0</v>
      </c>
      <c r="E424" s="46"/>
      <c r="F424" s="46"/>
      <c r="G424" s="46"/>
      <c r="H424" s="46"/>
      <c r="I424" s="46"/>
      <c r="J424" s="46"/>
      <c r="K424" s="46"/>
      <c r="L424" s="46"/>
      <c r="M424" s="46"/>
      <c r="N424" s="46"/>
      <c r="O424" s="24"/>
      <c r="T424" s="43"/>
      <c r="U424" s="613" t="s">
        <v>2405</v>
      </c>
      <c r="V424" s="775"/>
      <c r="W424" s="775"/>
      <c r="X424" s="99">
        <f>IFERROR(INDEX(#REF!,1,MATCH('5-C_Ind'!$W424,#REF!,0)),0)</f>
        <v>0</v>
      </c>
      <c r="Y424" s="118">
        <f t="shared" si="171"/>
        <v>0</v>
      </c>
      <c r="Z424" s="104">
        <f t="shared" si="172"/>
        <v>0</v>
      </c>
      <c r="AA424" s="1240"/>
      <c r="AB424" s="1181"/>
      <c r="AC424" s="1056"/>
      <c r="AD424" s="1216"/>
      <c r="AE424" s="312"/>
      <c r="AF424" s="312"/>
      <c r="AG424" s="312"/>
      <c r="AH424" s="312"/>
      <c r="AI424" s="312"/>
      <c r="AJ424" s="312"/>
      <c r="AK424" s="312"/>
      <c r="AL424" s="312"/>
      <c r="AM424" s="312"/>
      <c r="AN424" s="312"/>
      <c r="AO424" s="312"/>
      <c r="AP424" s="312"/>
      <c r="AQ424" s="312"/>
      <c r="AR424" s="312"/>
      <c r="AS424" s="817"/>
      <c r="AT424" s="966"/>
      <c r="AU424" s="1152"/>
      <c r="AV424" s="1173"/>
      <c r="AW424" s="817"/>
      <c r="AY424" s="400"/>
      <c r="AZ424" s="400"/>
      <c r="BA424" s="43"/>
    </row>
    <row r="425" spans="3:53" s="172" customFormat="1" ht="20.100000000000001" customHeight="1" x14ac:dyDescent="0.25">
      <c r="C425" s="46"/>
      <c r="D425" s="46">
        <v>0</v>
      </c>
      <c r="E425" s="46"/>
      <c r="F425" s="46"/>
      <c r="G425" s="46"/>
      <c r="H425" s="46"/>
      <c r="I425" s="46"/>
      <c r="J425" s="46"/>
      <c r="K425" s="46"/>
      <c r="L425" s="46"/>
      <c r="M425" s="46"/>
      <c r="N425" s="46"/>
      <c r="O425" s="24"/>
      <c r="T425" s="43"/>
      <c r="U425" s="613" t="s">
        <v>2405</v>
      </c>
      <c r="V425" s="775"/>
      <c r="W425" s="775"/>
      <c r="X425" s="99">
        <f>IFERROR(INDEX(#REF!,1,MATCH('5-C_Ind'!$W425,#REF!,0)),0)</f>
        <v>0</v>
      </c>
      <c r="Y425" s="118">
        <f t="shared" si="171"/>
        <v>0</v>
      </c>
      <c r="Z425" s="104">
        <f t="shared" si="172"/>
        <v>0</v>
      </c>
      <c r="AA425" s="1240"/>
      <c r="AB425" s="1181"/>
      <c r="AC425" s="1056"/>
      <c r="AD425" s="1216"/>
      <c r="AE425" s="312"/>
      <c r="AF425" s="312"/>
      <c r="AG425" s="312"/>
      <c r="AH425" s="312"/>
      <c r="AI425" s="312"/>
      <c r="AJ425" s="312"/>
      <c r="AK425" s="312"/>
      <c r="AL425" s="312"/>
      <c r="AM425" s="312"/>
      <c r="AN425" s="312"/>
      <c r="AO425" s="312"/>
      <c r="AP425" s="312"/>
      <c r="AQ425" s="312"/>
      <c r="AR425" s="312"/>
      <c r="AS425" s="817"/>
      <c r="AT425" s="966"/>
      <c r="AU425" s="1152"/>
      <c r="AV425" s="1173"/>
      <c r="AW425" s="817"/>
      <c r="AY425" s="400"/>
      <c r="AZ425" s="400"/>
      <c r="BA425" s="43"/>
    </row>
    <row r="426" spans="3:53" s="172" customFormat="1" ht="20.100000000000001" customHeight="1" x14ac:dyDescent="0.25">
      <c r="C426" s="46"/>
      <c r="D426" s="46">
        <v>0</v>
      </c>
      <c r="E426" s="46"/>
      <c r="F426" s="46"/>
      <c r="G426" s="46"/>
      <c r="H426" s="46"/>
      <c r="I426" s="46"/>
      <c r="J426" s="46"/>
      <c r="K426" s="46"/>
      <c r="L426" s="46"/>
      <c r="M426" s="46"/>
      <c r="N426" s="46"/>
      <c r="O426" s="24"/>
      <c r="T426" s="43"/>
      <c r="U426" s="613" t="s">
        <v>2405</v>
      </c>
      <c r="V426" s="775"/>
      <c r="W426" s="775"/>
      <c r="X426" s="99">
        <f>IFERROR(INDEX(#REF!,1,MATCH('5-C_Ind'!$W426,#REF!,0)),0)</f>
        <v>0</v>
      </c>
      <c r="Y426" s="118">
        <f t="shared" si="171"/>
        <v>0</v>
      </c>
      <c r="Z426" s="104">
        <f t="shared" si="172"/>
        <v>0</v>
      </c>
      <c r="AA426" s="1240"/>
      <c r="AB426" s="1181"/>
      <c r="AC426" s="1056"/>
      <c r="AD426" s="1216"/>
      <c r="AE426" s="312"/>
      <c r="AF426" s="312"/>
      <c r="AG426" s="312"/>
      <c r="AH426" s="312"/>
      <c r="AI426" s="312"/>
      <c r="AJ426" s="312"/>
      <c r="AK426" s="312"/>
      <c r="AL426" s="312"/>
      <c r="AM426" s="312"/>
      <c r="AN426" s="312"/>
      <c r="AO426" s="312"/>
      <c r="AP426" s="312"/>
      <c r="AQ426" s="312"/>
      <c r="AR426" s="312"/>
      <c r="AS426" s="817"/>
      <c r="AT426" s="966"/>
      <c r="AU426" s="1152"/>
      <c r="AV426" s="1173"/>
      <c r="AW426" s="817"/>
      <c r="AY426" s="400"/>
      <c r="AZ426" s="400"/>
      <c r="BA426" s="43"/>
    </row>
    <row r="427" spans="3:53" s="172" customFormat="1" ht="20.100000000000001" customHeight="1" x14ac:dyDescent="0.25">
      <c r="C427" s="46"/>
      <c r="D427" s="46">
        <v>0</v>
      </c>
      <c r="E427" s="46"/>
      <c r="F427" s="46"/>
      <c r="G427" s="46"/>
      <c r="H427" s="46"/>
      <c r="I427" s="46"/>
      <c r="J427" s="46"/>
      <c r="K427" s="46"/>
      <c r="L427" s="46"/>
      <c r="M427" s="46"/>
      <c r="N427" s="46"/>
      <c r="O427" s="24"/>
      <c r="T427" s="43"/>
      <c r="U427" s="613" t="s">
        <v>2405</v>
      </c>
      <c r="V427" s="775"/>
      <c r="W427" s="775"/>
      <c r="X427" s="99">
        <f>IFERROR(INDEX(#REF!,1,MATCH('5-C_Ind'!$W427,#REF!,0)),0)</f>
        <v>0</v>
      </c>
      <c r="Y427" s="118">
        <f t="shared" si="171"/>
        <v>0</v>
      </c>
      <c r="Z427" s="104">
        <f t="shared" si="172"/>
        <v>0</v>
      </c>
      <c r="AA427" s="1240"/>
      <c r="AB427" s="1181"/>
      <c r="AC427" s="1056"/>
      <c r="AD427" s="1216"/>
      <c r="AE427" s="312"/>
      <c r="AF427" s="312"/>
      <c r="AG427" s="312"/>
      <c r="AH427" s="312"/>
      <c r="AI427" s="312"/>
      <c r="AJ427" s="312"/>
      <c r="AK427" s="312"/>
      <c r="AL427" s="312"/>
      <c r="AM427" s="312"/>
      <c r="AN427" s="312"/>
      <c r="AO427" s="312"/>
      <c r="AP427" s="312"/>
      <c r="AQ427" s="312"/>
      <c r="AR427" s="312"/>
      <c r="AS427" s="817"/>
      <c r="AT427" s="966"/>
      <c r="AU427" s="1152"/>
      <c r="AV427" s="1173"/>
      <c r="AW427" s="817"/>
      <c r="AY427" s="400"/>
      <c r="AZ427" s="400"/>
      <c r="BA427" s="43"/>
    </row>
    <row r="428" spans="3:53" s="172" customFormat="1" ht="20.100000000000001" customHeight="1" x14ac:dyDescent="0.25">
      <c r="C428" s="46"/>
      <c r="D428" s="46">
        <v>0</v>
      </c>
      <c r="E428" s="46"/>
      <c r="F428" s="46"/>
      <c r="G428" s="46"/>
      <c r="H428" s="46"/>
      <c r="I428" s="46"/>
      <c r="J428" s="46"/>
      <c r="K428" s="46"/>
      <c r="L428" s="46"/>
      <c r="M428" s="46"/>
      <c r="N428" s="46"/>
      <c r="O428" s="24"/>
      <c r="T428" s="43"/>
      <c r="U428" s="613" t="s">
        <v>2405</v>
      </c>
      <c r="V428" s="775"/>
      <c r="W428" s="775"/>
      <c r="X428" s="99">
        <f>IFERROR(INDEX(#REF!,1,MATCH('5-C_Ind'!$W428,#REF!,0)),0)</f>
        <v>0</v>
      </c>
      <c r="Y428" s="118">
        <f t="shared" si="171"/>
        <v>0</v>
      </c>
      <c r="Z428" s="104">
        <f t="shared" si="172"/>
        <v>0</v>
      </c>
      <c r="AA428" s="1240"/>
      <c r="AB428" s="1181"/>
      <c r="AC428" s="1056"/>
      <c r="AD428" s="1216"/>
      <c r="AE428" s="312"/>
      <c r="AF428" s="312"/>
      <c r="AG428" s="312"/>
      <c r="AH428" s="312"/>
      <c r="AI428" s="312"/>
      <c r="AJ428" s="312"/>
      <c r="AK428" s="312"/>
      <c r="AL428" s="312"/>
      <c r="AM428" s="312"/>
      <c r="AN428" s="312"/>
      <c r="AO428" s="312"/>
      <c r="AP428" s="312"/>
      <c r="AQ428" s="312"/>
      <c r="AR428" s="312"/>
      <c r="AS428" s="817"/>
      <c r="AT428" s="966"/>
      <c r="AU428" s="1152"/>
      <c r="AV428" s="1173"/>
      <c r="AW428" s="817"/>
      <c r="AY428" s="400"/>
      <c r="AZ428" s="400"/>
      <c r="BA428" s="43"/>
    </row>
    <row r="429" spans="3:53" s="172" customFormat="1" ht="20.100000000000001" customHeight="1" x14ac:dyDescent="0.25">
      <c r="C429" s="46"/>
      <c r="D429" s="46">
        <v>0</v>
      </c>
      <c r="E429" s="46"/>
      <c r="F429" s="46"/>
      <c r="G429" s="46"/>
      <c r="H429" s="46"/>
      <c r="I429" s="46"/>
      <c r="J429" s="46"/>
      <c r="K429" s="46"/>
      <c r="L429" s="46"/>
      <c r="M429" s="46"/>
      <c r="N429" s="46"/>
      <c r="O429" s="24"/>
      <c r="T429" s="43"/>
      <c r="U429" s="613" t="s">
        <v>2405</v>
      </c>
      <c r="V429" s="775"/>
      <c r="W429" s="775"/>
      <c r="X429" s="99">
        <f>IFERROR(INDEX(#REF!,1,MATCH('5-C_Ind'!$W429,#REF!,0)),0)</f>
        <v>0</v>
      </c>
      <c r="Y429" s="118">
        <f t="shared" si="171"/>
        <v>0</v>
      </c>
      <c r="Z429" s="104">
        <f t="shared" si="172"/>
        <v>0</v>
      </c>
      <c r="AA429" s="1240"/>
      <c r="AB429" s="1181"/>
      <c r="AC429" s="1056"/>
      <c r="AD429" s="1216"/>
      <c r="AE429" s="312"/>
      <c r="AF429" s="312"/>
      <c r="AG429" s="312"/>
      <c r="AH429" s="312"/>
      <c r="AI429" s="312"/>
      <c r="AJ429" s="312"/>
      <c r="AK429" s="312"/>
      <c r="AL429" s="312"/>
      <c r="AM429" s="312"/>
      <c r="AN429" s="312"/>
      <c r="AO429" s="312"/>
      <c r="AP429" s="312"/>
      <c r="AQ429" s="312"/>
      <c r="AR429" s="312"/>
      <c r="AS429" s="817"/>
      <c r="AT429" s="966"/>
      <c r="AU429" s="1152"/>
      <c r="AV429" s="1173"/>
      <c r="AW429" s="817"/>
      <c r="AY429" s="400"/>
      <c r="AZ429" s="400"/>
      <c r="BA429" s="43"/>
    </row>
    <row r="430" spans="3:53" s="172" customFormat="1" ht="20.100000000000001" customHeight="1" x14ac:dyDescent="0.25">
      <c r="C430" s="46"/>
      <c r="D430" s="46">
        <v>0</v>
      </c>
      <c r="E430" s="46"/>
      <c r="F430" s="46"/>
      <c r="G430" s="46"/>
      <c r="H430" s="46"/>
      <c r="I430" s="46"/>
      <c r="J430" s="46"/>
      <c r="K430" s="46"/>
      <c r="L430" s="46"/>
      <c r="M430" s="46"/>
      <c r="N430" s="46"/>
      <c r="O430" s="24"/>
      <c r="T430" s="43"/>
      <c r="U430" s="613" t="s">
        <v>2405</v>
      </c>
      <c r="V430" s="775"/>
      <c r="W430" s="775"/>
      <c r="X430" s="99">
        <f>IFERROR(INDEX(#REF!,1,MATCH('5-C_Ind'!$W430,#REF!,0)),0)</f>
        <v>0</v>
      </c>
      <c r="Y430" s="118">
        <f t="shared" si="171"/>
        <v>0</v>
      </c>
      <c r="Z430" s="104">
        <f t="shared" si="172"/>
        <v>0</v>
      </c>
      <c r="AA430" s="1240"/>
      <c r="AB430" s="1181"/>
      <c r="AC430" s="1056"/>
      <c r="AD430" s="1216"/>
      <c r="AE430" s="312"/>
      <c r="AF430" s="312"/>
      <c r="AG430" s="312"/>
      <c r="AH430" s="312"/>
      <c r="AI430" s="312"/>
      <c r="AJ430" s="312"/>
      <c r="AK430" s="312"/>
      <c r="AL430" s="312"/>
      <c r="AM430" s="312"/>
      <c r="AN430" s="312"/>
      <c r="AO430" s="312"/>
      <c r="AP430" s="312"/>
      <c r="AQ430" s="312"/>
      <c r="AR430" s="312"/>
      <c r="AS430" s="817"/>
      <c r="AT430" s="966"/>
      <c r="AU430" s="1152"/>
      <c r="AV430" s="1173"/>
      <c r="AW430" s="817"/>
      <c r="AY430" s="400"/>
      <c r="AZ430" s="400"/>
      <c r="BA430" s="43"/>
    </row>
    <row r="431" spans="3:53" s="172" customFormat="1" ht="20.100000000000001" customHeight="1" x14ac:dyDescent="0.25">
      <c r="C431" s="46"/>
      <c r="D431" s="46">
        <v>0</v>
      </c>
      <c r="E431" s="46"/>
      <c r="F431" s="46"/>
      <c r="G431" s="46"/>
      <c r="H431" s="46"/>
      <c r="I431" s="46"/>
      <c r="J431" s="46"/>
      <c r="K431" s="46"/>
      <c r="L431" s="46"/>
      <c r="M431" s="46"/>
      <c r="N431" s="46"/>
      <c r="O431" s="24"/>
      <c r="T431" s="43"/>
      <c r="U431" s="613" t="s">
        <v>2405</v>
      </c>
      <c r="V431" s="775"/>
      <c r="W431" s="775"/>
      <c r="X431" s="99">
        <f>IFERROR(INDEX(#REF!,1,MATCH('5-C_Ind'!$W431,#REF!,0)),0)</f>
        <v>0</v>
      </c>
      <c r="Y431" s="118">
        <f t="shared" si="171"/>
        <v>0</v>
      </c>
      <c r="Z431" s="104">
        <f t="shared" si="172"/>
        <v>0</v>
      </c>
      <c r="AA431" s="1240"/>
      <c r="AB431" s="1181"/>
      <c r="AC431" s="1056"/>
      <c r="AD431" s="1216"/>
      <c r="AE431" s="312"/>
      <c r="AF431" s="312"/>
      <c r="AG431" s="312"/>
      <c r="AH431" s="312"/>
      <c r="AI431" s="312"/>
      <c r="AJ431" s="312"/>
      <c r="AK431" s="312"/>
      <c r="AL431" s="312"/>
      <c r="AM431" s="312"/>
      <c r="AN431" s="312"/>
      <c r="AO431" s="312"/>
      <c r="AP431" s="312"/>
      <c r="AQ431" s="312"/>
      <c r="AR431" s="312"/>
      <c r="AS431" s="817"/>
      <c r="AT431" s="966"/>
      <c r="AU431" s="1152"/>
      <c r="AV431" s="1173"/>
      <c r="AW431" s="817"/>
      <c r="AY431" s="400"/>
      <c r="AZ431" s="400"/>
      <c r="BA431" s="43"/>
    </row>
    <row r="432" spans="3:53" s="172" customFormat="1" ht="20.100000000000001" customHeight="1" x14ac:dyDescent="0.25">
      <c r="C432" s="46"/>
      <c r="D432" s="46">
        <v>0</v>
      </c>
      <c r="E432" s="46"/>
      <c r="F432" s="46"/>
      <c r="G432" s="46"/>
      <c r="H432" s="46"/>
      <c r="I432" s="46"/>
      <c r="J432" s="46"/>
      <c r="K432" s="46"/>
      <c r="L432" s="46"/>
      <c r="M432" s="46"/>
      <c r="N432" s="46"/>
      <c r="O432" s="24"/>
      <c r="T432" s="43"/>
      <c r="U432" s="613" t="s">
        <v>2405</v>
      </c>
      <c r="V432" s="775"/>
      <c r="W432" s="775"/>
      <c r="X432" s="99">
        <f>IFERROR(INDEX(#REF!,1,MATCH('5-C_Ind'!$W432,#REF!,0)),0)</f>
        <v>0</v>
      </c>
      <c r="Y432" s="118">
        <f t="shared" si="171"/>
        <v>0</v>
      </c>
      <c r="Z432" s="104">
        <f t="shared" si="172"/>
        <v>0</v>
      </c>
      <c r="AA432" s="1240"/>
      <c r="AB432" s="1181"/>
      <c r="AC432" s="1056"/>
      <c r="AD432" s="1216"/>
      <c r="AE432" s="312"/>
      <c r="AF432" s="312"/>
      <c r="AG432" s="312"/>
      <c r="AH432" s="312"/>
      <c r="AI432" s="312"/>
      <c r="AJ432" s="312"/>
      <c r="AK432" s="312"/>
      <c r="AL432" s="312"/>
      <c r="AM432" s="312"/>
      <c r="AN432" s="312"/>
      <c r="AO432" s="312"/>
      <c r="AP432" s="312"/>
      <c r="AQ432" s="312"/>
      <c r="AR432" s="312"/>
      <c r="AS432" s="817"/>
      <c r="AT432" s="966"/>
      <c r="AU432" s="1152"/>
      <c r="AV432" s="1173"/>
      <c r="AW432" s="817"/>
      <c r="AY432" s="400"/>
      <c r="AZ432" s="400"/>
      <c r="BA432" s="43"/>
    </row>
    <row r="433" spans="3:53" s="172" customFormat="1" ht="20.100000000000001" customHeight="1" x14ac:dyDescent="0.25">
      <c r="C433" s="46"/>
      <c r="D433" s="46">
        <v>0</v>
      </c>
      <c r="E433" s="46"/>
      <c r="F433" s="46"/>
      <c r="G433" s="46"/>
      <c r="H433" s="46"/>
      <c r="I433" s="46"/>
      <c r="J433" s="46"/>
      <c r="K433" s="46"/>
      <c r="L433" s="46"/>
      <c r="M433" s="46"/>
      <c r="N433" s="46"/>
      <c r="O433" s="24"/>
      <c r="T433" s="43"/>
      <c r="U433" s="613" t="s">
        <v>2405</v>
      </c>
      <c r="V433" s="775"/>
      <c r="W433" s="775"/>
      <c r="X433" s="99">
        <f>IFERROR(INDEX(#REF!,1,MATCH('5-C_Ind'!$W433,#REF!,0)),0)</f>
        <v>0</v>
      </c>
      <c r="Y433" s="118">
        <f t="shared" si="171"/>
        <v>0</v>
      </c>
      <c r="Z433" s="104">
        <f t="shared" si="172"/>
        <v>0</v>
      </c>
      <c r="AA433" s="1240"/>
      <c r="AB433" s="1181"/>
      <c r="AC433" s="1056"/>
      <c r="AD433" s="1216"/>
      <c r="AE433" s="312"/>
      <c r="AF433" s="312"/>
      <c r="AG433" s="312"/>
      <c r="AH433" s="312"/>
      <c r="AI433" s="312"/>
      <c r="AJ433" s="312"/>
      <c r="AK433" s="312"/>
      <c r="AL433" s="312"/>
      <c r="AM433" s="312"/>
      <c r="AN433" s="312"/>
      <c r="AO433" s="312"/>
      <c r="AP433" s="312"/>
      <c r="AQ433" s="312"/>
      <c r="AR433" s="312"/>
      <c r="AS433" s="817"/>
      <c r="AT433" s="966"/>
      <c r="AU433" s="1152"/>
      <c r="AV433" s="1173"/>
      <c r="AW433" s="817"/>
      <c r="AY433" s="400"/>
      <c r="AZ433" s="400"/>
      <c r="BA433" s="43"/>
    </row>
    <row r="434" spans="3:53" s="172" customFormat="1" ht="20.100000000000001" customHeight="1" x14ac:dyDescent="0.25">
      <c r="C434" s="46"/>
      <c r="D434" s="46">
        <v>0</v>
      </c>
      <c r="E434" s="46"/>
      <c r="F434" s="46"/>
      <c r="G434" s="46"/>
      <c r="H434" s="46"/>
      <c r="I434" s="46"/>
      <c r="J434" s="46"/>
      <c r="K434" s="46"/>
      <c r="L434" s="46"/>
      <c r="M434" s="46"/>
      <c r="N434" s="46"/>
      <c r="O434" s="24"/>
      <c r="T434" s="43"/>
      <c r="U434" s="613" t="s">
        <v>2405</v>
      </c>
      <c r="V434" s="775"/>
      <c r="W434" s="775"/>
      <c r="X434" s="99">
        <f>IFERROR(INDEX(#REF!,1,MATCH('5-C_Ind'!$W434,#REF!,0)),0)</f>
        <v>0</v>
      </c>
      <c r="Y434" s="118">
        <f t="shared" si="171"/>
        <v>0</v>
      </c>
      <c r="Z434" s="104">
        <f t="shared" si="172"/>
        <v>0</v>
      </c>
      <c r="AA434" s="1240"/>
      <c r="AB434" s="1181"/>
      <c r="AC434" s="1056"/>
      <c r="AD434" s="1216"/>
      <c r="AE434" s="312"/>
      <c r="AF434" s="312"/>
      <c r="AG434" s="312"/>
      <c r="AH434" s="312"/>
      <c r="AI434" s="312"/>
      <c r="AJ434" s="312"/>
      <c r="AK434" s="312"/>
      <c r="AL434" s="312"/>
      <c r="AM434" s="312"/>
      <c r="AN434" s="312"/>
      <c r="AO434" s="312"/>
      <c r="AP434" s="312"/>
      <c r="AQ434" s="312"/>
      <c r="AR434" s="312"/>
      <c r="AS434" s="817"/>
      <c r="AT434" s="966"/>
      <c r="AU434" s="1152"/>
      <c r="AV434" s="1173"/>
      <c r="AW434" s="817"/>
      <c r="AY434" s="400"/>
      <c r="AZ434" s="400"/>
      <c r="BA434" s="43"/>
    </row>
    <row r="435" spans="3:53" s="172" customFormat="1" ht="20.100000000000001" customHeight="1" x14ac:dyDescent="0.25">
      <c r="C435" s="46"/>
      <c r="D435" s="46">
        <v>0</v>
      </c>
      <c r="E435" s="46"/>
      <c r="F435" s="46"/>
      <c r="G435" s="46"/>
      <c r="H435" s="46"/>
      <c r="I435" s="46"/>
      <c r="J435" s="46"/>
      <c r="K435" s="46"/>
      <c r="L435" s="46"/>
      <c r="M435" s="46"/>
      <c r="N435" s="46"/>
      <c r="O435" s="24"/>
      <c r="T435" s="43"/>
      <c r="U435" s="613" t="s">
        <v>2405</v>
      </c>
      <c r="V435" s="775"/>
      <c r="W435" s="775"/>
      <c r="X435" s="99">
        <f>IFERROR(INDEX(#REF!,1,MATCH('5-C_Ind'!$W435,#REF!,0)),0)</f>
        <v>0</v>
      </c>
      <c r="Y435" s="118">
        <f t="shared" si="171"/>
        <v>0</v>
      </c>
      <c r="Z435" s="104">
        <f t="shared" si="172"/>
        <v>0</v>
      </c>
      <c r="AA435" s="1240"/>
      <c r="AB435" s="1181"/>
      <c r="AC435" s="1056"/>
      <c r="AD435" s="1216"/>
      <c r="AE435" s="312"/>
      <c r="AF435" s="312"/>
      <c r="AG435" s="312"/>
      <c r="AH435" s="312"/>
      <c r="AI435" s="312"/>
      <c r="AJ435" s="312"/>
      <c r="AK435" s="312"/>
      <c r="AL435" s="312"/>
      <c r="AM435" s="312"/>
      <c r="AN435" s="312"/>
      <c r="AO435" s="312"/>
      <c r="AP435" s="312"/>
      <c r="AQ435" s="312"/>
      <c r="AR435" s="312"/>
      <c r="AS435" s="817"/>
      <c r="AT435" s="966"/>
      <c r="AU435" s="1152"/>
      <c r="AV435" s="1173"/>
      <c r="AW435" s="817"/>
      <c r="AY435" s="400"/>
      <c r="AZ435" s="400"/>
      <c r="BA435" s="43"/>
    </row>
    <row r="436" spans="3:53" s="172" customFormat="1" ht="20.100000000000001" customHeight="1" x14ac:dyDescent="0.25">
      <c r="C436" s="46"/>
      <c r="D436" s="46">
        <v>0</v>
      </c>
      <c r="E436" s="46"/>
      <c r="F436" s="46"/>
      <c r="G436" s="46"/>
      <c r="H436" s="46"/>
      <c r="I436" s="46"/>
      <c r="J436" s="46"/>
      <c r="K436" s="46"/>
      <c r="L436" s="46"/>
      <c r="M436" s="46"/>
      <c r="N436" s="46"/>
      <c r="O436" s="24"/>
      <c r="T436" s="43"/>
      <c r="U436" s="613" t="s">
        <v>2405</v>
      </c>
      <c r="V436" s="775"/>
      <c r="W436" s="775"/>
      <c r="X436" s="99">
        <f>IFERROR(INDEX(#REF!,1,MATCH('5-C_Ind'!$W436,#REF!,0)),0)</f>
        <v>0</v>
      </c>
      <c r="Y436" s="118">
        <f t="shared" si="171"/>
        <v>0</v>
      </c>
      <c r="Z436" s="104">
        <f t="shared" si="172"/>
        <v>0</v>
      </c>
      <c r="AA436" s="1240"/>
      <c r="AB436" s="1181"/>
      <c r="AC436" s="1056"/>
      <c r="AD436" s="1216"/>
      <c r="AE436" s="312"/>
      <c r="AF436" s="312"/>
      <c r="AG436" s="312"/>
      <c r="AH436" s="312"/>
      <c r="AI436" s="312"/>
      <c r="AJ436" s="312"/>
      <c r="AK436" s="312"/>
      <c r="AL436" s="312"/>
      <c r="AM436" s="312"/>
      <c r="AN436" s="312"/>
      <c r="AO436" s="312"/>
      <c r="AP436" s="312"/>
      <c r="AQ436" s="312"/>
      <c r="AR436" s="312"/>
      <c r="AS436" s="817"/>
      <c r="AT436" s="966"/>
      <c r="AU436" s="1152"/>
      <c r="AV436" s="1173"/>
      <c r="AW436" s="817"/>
      <c r="AY436" s="400"/>
      <c r="AZ436" s="400"/>
      <c r="BA436" s="43"/>
    </row>
    <row r="437" spans="3:53" s="172" customFormat="1" ht="20.100000000000001" customHeight="1" x14ac:dyDescent="0.25">
      <c r="C437" s="46"/>
      <c r="D437" s="46">
        <v>0</v>
      </c>
      <c r="E437" s="46"/>
      <c r="F437" s="46"/>
      <c r="G437" s="46"/>
      <c r="H437" s="46"/>
      <c r="I437" s="46"/>
      <c r="J437" s="46"/>
      <c r="K437" s="46"/>
      <c r="L437" s="46"/>
      <c r="M437" s="46"/>
      <c r="N437" s="46"/>
      <c r="O437" s="24"/>
      <c r="T437" s="43"/>
      <c r="U437" s="613" t="s">
        <v>2405</v>
      </c>
      <c r="V437" s="775"/>
      <c r="W437" s="775"/>
      <c r="X437" s="99">
        <f>IFERROR(INDEX(#REF!,1,MATCH('5-C_Ind'!$W437,#REF!,0)),0)</f>
        <v>0</v>
      </c>
      <c r="Y437" s="118">
        <f t="shared" si="171"/>
        <v>0</v>
      </c>
      <c r="Z437" s="104">
        <f t="shared" si="172"/>
        <v>0</v>
      </c>
      <c r="AA437" s="1240"/>
      <c r="AB437" s="1181"/>
      <c r="AC437" s="1056"/>
      <c r="AD437" s="1216"/>
      <c r="AE437" s="312"/>
      <c r="AF437" s="312"/>
      <c r="AG437" s="312"/>
      <c r="AH437" s="312"/>
      <c r="AI437" s="312"/>
      <c r="AJ437" s="312"/>
      <c r="AK437" s="312"/>
      <c r="AL437" s="312"/>
      <c r="AM437" s="312"/>
      <c r="AN437" s="312"/>
      <c r="AO437" s="312"/>
      <c r="AP437" s="312"/>
      <c r="AQ437" s="312"/>
      <c r="AR437" s="312"/>
      <c r="AS437" s="817"/>
      <c r="AT437" s="966"/>
      <c r="AU437" s="1152"/>
      <c r="AV437" s="1173"/>
      <c r="AW437" s="817"/>
      <c r="AY437" s="400"/>
      <c r="AZ437" s="400"/>
      <c r="BA437" s="43"/>
    </row>
    <row r="438" spans="3:53" s="172" customFormat="1" ht="20.100000000000001" customHeight="1" x14ac:dyDescent="0.25">
      <c r="C438" s="46"/>
      <c r="D438" s="46">
        <v>0</v>
      </c>
      <c r="E438" s="46"/>
      <c r="F438" s="46"/>
      <c r="G438" s="46"/>
      <c r="H438" s="46"/>
      <c r="I438" s="46"/>
      <c r="J438" s="46"/>
      <c r="K438" s="46"/>
      <c r="L438" s="46"/>
      <c r="M438" s="46"/>
      <c r="N438" s="46"/>
      <c r="O438" s="24"/>
      <c r="T438" s="43"/>
      <c r="U438" s="613" t="s">
        <v>2405</v>
      </c>
      <c r="V438" s="775"/>
      <c r="W438" s="775"/>
      <c r="X438" s="99">
        <f>IFERROR(INDEX(#REF!,1,MATCH('5-C_Ind'!$W438,#REF!,0)),0)</f>
        <v>0</v>
      </c>
      <c r="Y438" s="118">
        <f t="shared" si="171"/>
        <v>0</v>
      </c>
      <c r="Z438" s="104">
        <f t="shared" si="172"/>
        <v>0</v>
      </c>
      <c r="AA438" s="1240"/>
      <c r="AB438" s="1181"/>
      <c r="AC438" s="1056"/>
      <c r="AD438" s="1216"/>
      <c r="AE438" s="312"/>
      <c r="AF438" s="312"/>
      <c r="AG438" s="312"/>
      <c r="AH438" s="312"/>
      <c r="AI438" s="312"/>
      <c r="AJ438" s="312"/>
      <c r="AK438" s="312"/>
      <c r="AL438" s="312"/>
      <c r="AM438" s="312"/>
      <c r="AN438" s="312"/>
      <c r="AO438" s="312"/>
      <c r="AP438" s="312"/>
      <c r="AQ438" s="312"/>
      <c r="AR438" s="312"/>
      <c r="AS438" s="817"/>
      <c r="AT438" s="966"/>
      <c r="AU438" s="1152"/>
      <c r="AV438" s="1173"/>
      <c r="AW438" s="817"/>
      <c r="AY438" s="400"/>
      <c r="AZ438" s="400"/>
      <c r="BA438" s="43"/>
    </row>
    <row r="439" spans="3:53" s="172" customFormat="1" ht="20.100000000000001" customHeight="1" x14ac:dyDescent="0.25">
      <c r="C439" s="46"/>
      <c r="D439" s="46">
        <v>0</v>
      </c>
      <c r="E439" s="46"/>
      <c r="F439" s="46"/>
      <c r="G439" s="46"/>
      <c r="H439" s="46"/>
      <c r="I439" s="46"/>
      <c r="J439" s="46"/>
      <c r="K439" s="46"/>
      <c r="L439" s="46"/>
      <c r="M439" s="46"/>
      <c r="N439" s="46"/>
      <c r="O439" s="24"/>
      <c r="T439" s="43"/>
      <c r="U439" s="613" t="s">
        <v>2405</v>
      </c>
      <c r="V439" s="775"/>
      <c r="W439" s="775"/>
      <c r="X439" s="99">
        <f>IFERROR(INDEX(#REF!,1,MATCH('5-C_Ind'!$W439,#REF!,0)),0)</f>
        <v>0</v>
      </c>
      <c r="Y439" s="118">
        <f t="shared" si="171"/>
        <v>0</v>
      </c>
      <c r="Z439" s="104">
        <f t="shared" si="172"/>
        <v>0</v>
      </c>
      <c r="AA439" s="1240"/>
      <c r="AB439" s="1181"/>
      <c r="AC439" s="1056"/>
      <c r="AD439" s="1216"/>
      <c r="AE439" s="312"/>
      <c r="AF439" s="312"/>
      <c r="AG439" s="312"/>
      <c r="AH439" s="312"/>
      <c r="AI439" s="312"/>
      <c r="AJ439" s="312"/>
      <c r="AK439" s="312"/>
      <c r="AL439" s="312"/>
      <c r="AM439" s="312"/>
      <c r="AN439" s="312"/>
      <c r="AO439" s="312"/>
      <c r="AP439" s="312"/>
      <c r="AQ439" s="312"/>
      <c r="AR439" s="312"/>
      <c r="AS439" s="817"/>
      <c r="AT439" s="966"/>
      <c r="AU439" s="1152"/>
      <c r="AV439" s="1173"/>
      <c r="AW439" s="817"/>
      <c r="AY439" s="400"/>
      <c r="AZ439" s="400"/>
      <c r="BA439" s="43"/>
    </row>
    <row r="440" spans="3:53" s="172" customFormat="1" ht="20.100000000000001" customHeight="1" x14ac:dyDescent="0.25">
      <c r="C440" s="46"/>
      <c r="D440" s="46">
        <v>0</v>
      </c>
      <c r="E440" s="46"/>
      <c r="F440" s="46"/>
      <c r="G440" s="46"/>
      <c r="H440" s="46"/>
      <c r="I440" s="46"/>
      <c r="J440" s="46"/>
      <c r="K440" s="46"/>
      <c r="L440" s="46"/>
      <c r="M440" s="46"/>
      <c r="N440" s="46"/>
      <c r="O440" s="24"/>
      <c r="T440" s="43"/>
      <c r="U440" s="613" t="s">
        <v>2405</v>
      </c>
      <c r="V440" s="775"/>
      <c r="W440" s="775"/>
      <c r="X440" s="99">
        <f>IFERROR(INDEX(#REF!,1,MATCH('5-C_Ind'!$W440,#REF!,0)),0)</f>
        <v>0</v>
      </c>
      <c r="Y440" s="118">
        <f t="shared" si="171"/>
        <v>0</v>
      </c>
      <c r="Z440" s="104">
        <f t="shared" si="172"/>
        <v>0</v>
      </c>
      <c r="AA440" s="1240"/>
      <c r="AB440" s="1181"/>
      <c r="AC440" s="1056"/>
      <c r="AD440" s="1216"/>
      <c r="AE440" s="312"/>
      <c r="AF440" s="312"/>
      <c r="AG440" s="312"/>
      <c r="AH440" s="312"/>
      <c r="AI440" s="312"/>
      <c r="AJ440" s="312"/>
      <c r="AK440" s="312"/>
      <c r="AL440" s="312"/>
      <c r="AM440" s="312"/>
      <c r="AN440" s="312"/>
      <c r="AO440" s="312"/>
      <c r="AP440" s="312"/>
      <c r="AQ440" s="312"/>
      <c r="AR440" s="312"/>
      <c r="AS440" s="817"/>
      <c r="AT440" s="966"/>
      <c r="AU440" s="1152"/>
      <c r="AV440" s="1173"/>
      <c r="AW440" s="817"/>
      <c r="AY440" s="400"/>
      <c r="AZ440" s="400"/>
      <c r="BA440" s="43"/>
    </row>
    <row r="441" spans="3:53" s="172" customFormat="1" ht="20.100000000000001" customHeight="1" x14ac:dyDescent="0.25">
      <c r="C441" s="46"/>
      <c r="D441" s="46">
        <v>0</v>
      </c>
      <c r="E441" s="46"/>
      <c r="F441" s="46"/>
      <c r="G441" s="46"/>
      <c r="H441" s="46"/>
      <c r="I441" s="46"/>
      <c r="J441" s="46"/>
      <c r="K441" s="46"/>
      <c r="L441" s="46"/>
      <c r="M441" s="46"/>
      <c r="N441" s="46"/>
      <c r="O441" s="24"/>
      <c r="T441" s="43"/>
      <c r="U441" s="613" t="s">
        <v>2405</v>
      </c>
      <c r="V441" s="775"/>
      <c r="W441" s="775"/>
      <c r="X441" s="99">
        <f>IFERROR(INDEX(#REF!,1,MATCH('5-C_Ind'!$W441,#REF!,0)),0)</f>
        <v>0</v>
      </c>
      <c r="Y441" s="118">
        <f t="shared" si="171"/>
        <v>0</v>
      </c>
      <c r="Z441" s="104">
        <f t="shared" si="172"/>
        <v>0</v>
      </c>
      <c r="AA441" s="1240"/>
      <c r="AB441" s="1181"/>
      <c r="AC441" s="1056"/>
      <c r="AD441" s="1216"/>
      <c r="AE441" s="312"/>
      <c r="AF441" s="312"/>
      <c r="AG441" s="312"/>
      <c r="AH441" s="312"/>
      <c r="AI441" s="312"/>
      <c r="AJ441" s="312"/>
      <c r="AK441" s="312"/>
      <c r="AL441" s="312"/>
      <c r="AM441" s="312"/>
      <c r="AN441" s="312"/>
      <c r="AO441" s="312"/>
      <c r="AP441" s="312"/>
      <c r="AQ441" s="312"/>
      <c r="AR441" s="312"/>
      <c r="AS441" s="817"/>
      <c r="AT441" s="966"/>
      <c r="AU441" s="1152"/>
      <c r="AV441" s="1173"/>
      <c r="AW441" s="817"/>
      <c r="AY441" s="400"/>
      <c r="AZ441" s="400"/>
      <c r="BA441" s="43"/>
    </row>
    <row r="442" spans="3:53" s="172" customFormat="1" ht="20.100000000000001" customHeight="1" x14ac:dyDescent="0.25">
      <c r="C442" s="46"/>
      <c r="D442" s="46">
        <v>0</v>
      </c>
      <c r="E442" s="46"/>
      <c r="F442" s="46"/>
      <c r="G442" s="46"/>
      <c r="H442" s="46"/>
      <c r="I442" s="46"/>
      <c r="J442" s="46"/>
      <c r="K442" s="46"/>
      <c r="L442" s="46"/>
      <c r="M442" s="46"/>
      <c r="N442" s="46"/>
      <c r="O442" s="24"/>
      <c r="T442" s="43"/>
      <c r="U442" s="613" t="s">
        <v>2405</v>
      </c>
      <c r="V442" s="775"/>
      <c r="W442" s="775"/>
      <c r="X442" s="99">
        <f>IFERROR(INDEX(#REF!,1,MATCH('5-C_Ind'!$W442,#REF!,0)),0)</f>
        <v>0</v>
      </c>
      <c r="Y442" s="118">
        <f t="shared" si="171"/>
        <v>0</v>
      </c>
      <c r="Z442" s="104">
        <f t="shared" si="172"/>
        <v>0</v>
      </c>
      <c r="AA442" s="1240"/>
      <c r="AB442" s="1181"/>
      <c r="AC442" s="1056"/>
      <c r="AD442" s="1216"/>
      <c r="AE442" s="312"/>
      <c r="AF442" s="312"/>
      <c r="AG442" s="312"/>
      <c r="AH442" s="312"/>
      <c r="AI442" s="312"/>
      <c r="AJ442" s="312"/>
      <c r="AK442" s="312"/>
      <c r="AL442" s="312"/>
      <c r="AM442" s="312"/>
      <c r="AN442" s="312"/>
      <c r="AO442" s="312"/>
      <c r="AP442" s="312"/>
      <c r="AQ442" s="312"/>
      <c r="AR442" s="312"/>
      <c r="AS442" s="817"/>
      <c r="AT442" s="966"/>
      <c r="AU442" s="1152"/>
      <c r="AV442" s="1173"/>
      <c r="AW442" s="817"/>
      <c r="AY442" s="400"/>
      <c r="AZ442" s="400"/>
      <c r="BA442" s="43"/>
    </row>
    <row r="443" spans="3:53" s="172" customFormat="1" ht="20.100000000000001" customHeight="1" x14ac:dyDescent="0.25">
      <c r="C443" s="46"/>
      <c r="D443" s="46">
        <v>0</v>
      </c>
      <c r="E443" s="46"/>
      <c r="F443" s="46"/>
      <c r="G443" s="46"/>
      <c r="H443" s="46"/>
      <c r="I443" s="46"/>
      <c r="J443" s="46"/>
      <c r="K443" s="46"/>
      <c r="L443" s="46"/>
      <c r="M443" s="46"/>
      <c r="N443" s="46"/>
      <c r="O443" s="24"/>
      <c r="T443" s="43"/>
      <c r="U443" s="613" t="s">
        <v>2405</v>
      </c>
      <c r="V443" s="775"/>
      <c r="W443" s="775"/>
      <c r="X443" s="99">
        <f>IFERROR(INDEX(#REF!,1,MATCH('5-C_Ind'!$W443,#REF!,0)),0)</f>
        <v>0</v>
      </c>
      <c r="Y443" s="118">
        <f t="shared" si="171"/>
        <v>0</v>
      </c>
      <c r="Z443" s="104">
        <f t="shared" si="172"/>
        <v>0</v>
      </c>
      <c r="AA443" s="1240"/>
      <c r="AB443" s="1181"/>
      <c r="AC443" s="1056"/>
      <c r="AD443" s="1216"/>
      <c r="AE443" s="312"/>
      <c r="AF443" s="312"/>
      <c r="AG443" s="312"/>
      <c r="AH443" s="312"/>
      <c r="AI443" s="312"/>
      <c r="AJ443" s="312"/>
      <c r="AK443" s="312"/>
      <c r="AL443" s="312"/>
      <c r="AM443" s="312"/>
      <c r="AN443" s="312"/>
      <c r="AO443" s="312"/>
      <c r="AP443" s="312"/>
      <c r="AQ443" s="312"/>
      <c r="AR443" s="312"/>
      <c r="AS443" s="817"/>
      <c r="AT443" s="966"/>
      <c r="AU443" s="1152"/>
      <c r="AV443" s="1173"/>
      <c r="AW443" s="817"/>
      <c r="AY443" s="400"/>
      <c r="AZ443" s="400"/>
      <c r="BA443" s="43"/>
    </row>
    <row r="444" spans="3:53" s="172" customFormat="1" ht="20.100000000000001" customHeight="1" x14ac:dyDescent="0.25">
      <c r="C444" s="46"/>
      <c r="D444" s="46">
        <v>0</v>
      </c>
      <c r="E444" s="46"/>
      <c r="F444" s="46"/>
      <c r="G444" s="46"/>
      <c r="H444" s="46"/>
      <c r="I444" s="46"/>
      <c r="J444" s="46"/>
      <c r="K444" s="46"/>
      <c r="L444" s="46"/>
      <c r="M444" s="46"/>
      <c r="N444" s="46"/>
      <c r="O444" s="24"/>
      <c r="T444" s="43"/>
      <c r="U444" s="613" t="s">
        <v>2405</v>
      </c>
      <c r="V444" s="775"/>
      <c r="W444" s="775"/>
      <c r="X444" s="99">
        <f>IFERROR(INDEX(#REF!,1,MATCH('5-C_Ind'!$W444,#REF!,0)),0)</f>
        <v>0</v>
      </c>
      <c r="Y444" s="118">
        <f t="shared" si="171"/>
        <v>0</v>
      </c>
      <c r="Z444" s="104">
        <f t="shared" si="172"/>
        <v>0</v>
      </c>
      <c r="AA444" s="1240"/>
      <c r="AB444" s="1181"/>
      <c r="AC444" s="1056"/>
      <c r="AD444" s="1216"/>
      <c r="AE444" s="312"/>
      <c r="AF444" s="312"/>
      <c r="AG444" s="312"/>
      <c r="AH444" s="312"/>
      <c r="AI444" s="312"/>
      <c r="AJ444" s="312"/>
      <c r="AK444" s="312"/>
      <c r="AL444" s="312"/>
      <c r="AM444" s="312"/>
      <c r="AN444" s="312"/>
      <c r="AO444" s="312"/>
      <c r="AP444" s="312"/>
      <c r="AQ444" s="312"/>
      <c r="AR444" s="312"/>
      <c r="AS444" s="817"/>
      <c r="AT444" s="966"/>
      <c r="AU444" s="1152"/>
      <c r="AV444" s="1173"/>
      <c r="AW444" s="817"/>
      <c r="AY444" s="400"/>
      <c r="AZ444" s="400"/>
      <c r="BA444" s="43"/>
    </row>
    <row r="445" spans="3:53" s="172" customFormat="1" ht="20.100000000000001" customHeight="1" x14ac:dyDescent="0.25">
      <c r="C445" s="46"/>
      <c r="D445" s="46">
        <v>0</v>
      </c>
      <c r="E445" s="46"/>
      <c r="F445" s="46"/>
      <c r="G445" s="46"/>
      <c r="H445" s="46"/>
      <c r="I445" s="46"/>
      <c r="J445" s="46"/>
      <c r="K445" s="46"/>
      <c r="L445" s="46"/>
      <c r="M445" s="46"/>
      <c r="N445" s="46"/>
      <c r="O445" s="24"/>
      <c r="T445" s="43"/>
      <c r="U445" s="613" t="s">
        <v>2405</v>
      </c>
      <c r="V445" s="775"/>
      <c r="W445" s="775"/>
      <c r="X445" s="99">
        <f>IFERROR(INDEX(#REF!,1,MATCH('5-C_Ind'!$W445,#REF!,0)),0)</f>
        <v>0</v>
      </c>
      <c r="Y445" s="118">
        <f t="shared" si="171"/>
        <v>0</v>
      </c>
      <c r="Z445" s="104">
        <f t="shared" si="172"/>
        <v>0</v>
      </c>
      <c r="AA445" s="1240"/>
      <c r="AB445" s="1181"/>
      <c r="AC445" s="1056"/>
      <c r="AD445" s="1216"/>
      <c r="AE445" s="312"/>
      <c r="AF445" s="312"/>
      <c r="AG445" s="312"/>
      <c r="AH445" s="312"/>
      <c r="AI445" s="312"/>
      <c r="AJ445" s="312"/>
      <c r="AK445" s="312"/>
      <c r="AL445" s="312"/>
      <c r="AM445" s="312"/>
      <c r="AN445" s="312"/>
      <c r="AO445" s="312"/>
      <c r="AP445" s="312"/>
      <c r="AQ445" s="312"/>
      <c r="AR445" s="312"/>
      <c r="AS445" s="817"/>
      <c r="AT445" s="966"/>
      <c r="AU445" s="1152"/>
      <c r="AV445" s="1173"/>
      <c r="AW445" s="817"/>
      <c r="AY445" s="400"/>
      <c r="AZ445" s="400"/>
      <c r="BA445" s="43"/>
    </row>
    <row r="446" spans="3:53" s="172" customFormat="1" ht="20.100000000000001" customHeight="1" x14ac:dyDescent="0.25">
      <c r="C446" s="46"/>
      <c r="D446" s="46">
        <v>0</v>
      </c>
      <c r="E446" s="46"/>
      <c r="F446" s="46"/>
      <c r="G446" s="46"/>
      <c r="H446" s="46"/>
      <c r="I446" s="46"/>
      <c r="J446" s="46"/>
      <c r="K446" s="46"/>
      <c r="L446" s="46"/>
      <c r="M446" s="46"/>
      <c r="N446" s="46"/>
      <c r="O446" s="24"/>
      <c r="T446" s="43"/>
      <c r="U446" s="613" t="s">
        <v>2405</v>
      </c>
      <c r="V446" s="775"/>
      <c r="W446" s="775"/>
      <c r="X446" s="99">
        <f>IFERROR(INDEX(#REF!,1,MATCH('5-C_Ind'!$W446,#REF!,0)),0)</f>
        <v>0</v>
      </c>
      <c r="Y446" s="118">
        <f t="shared" si="171"/>
        <v>0</v>
      </c>
      <c r="Z446" s="104">
        <f t="shared" si="172"/>
        <v>0</v>
      </c>
      <c r="AA446" s="1240"/>
      <c r="AB446" s="1181"/>
      <c r="AC446" s="1056"/>
      <c r="AD446" s="1216"/>
      <c r="AE446" s="312"/>
      <c r="AF446" s="312"/>
      <c r="AG446" s="312"/>
      <c r="AH446" s="312"/>
      <c r="AI446" s="312"/>
      <c r="AJ446" s="312"/>
      <c r="AK446" s="312"/>
      <c r="AL446" s="312"/>
      <c r="AM446" s="312"/>
      <c r="AN446" s="312"/>
      <c r="AO446" s="312"/>
      <c r="AP446" s="312"/>
      <c r="AQ446" s="312"/>
      <c r="AR446" s="312"/>
      <c r="AS446" s="817"/>
      <c r="AT446" s="966"/>
      <c r="AU446" s="1152"/>
      <c r="AV446" s="1173"/>
      <c r="AW446" s="817"/>
      <c r="AY446" s="400"/>
      <c r="AZ446" s="400"/>
      <c r="BA446" s="43"/>
    </row>
    <row r="447" spans="3:53" s="172" customFormat="1" ht="20.100000000000001" customHeight="1" x14ac:dyDescent="0.25">
      <c r="C447" s="46"/>
      <c r="D447" s="46">
        <v>0</v>
      </c>
      <c r="E447" s="46"/>
      <c r="F447" s="46"/>
      <c r="G447" s="46"/>
      <c r="H447" s="46"/>
      <c r="I447" s="46"/>
      <c r="J447" s="46"/>
      <c r="K447" s="46"/>
      <c r="L447" s="46"/>
      <c r="M447" s="46"/>
      <c r="N447" s="46"/>
      <c r="O447" s="24"/>
      <c r="T447" s="43"/>
      <c r="U447" s="613" t="s">
        <v>2405</v>
      </c>
      <c r="V447" s="775"/>
      <c r="W447" s="775"/>
      <c r="X447" s="99">
        <f>IFERROR(INDEX(#REF!,1,MATCH('5-C_Ind'!$W447,#REF!,0)),0)</f>
        <v>0</v>
      </c>
      <c r="Y447" s="118">
        <f t="shared" si="171"/>
        <v>0</v>
      </c>
      <c r="Z447" s="104">
        <f t="shared" si="172"/>
        <v>0</v>
      </c>
      <c r="AA447" s="1240"/>
      <c r="AB447" s="1181"/>
      <c r="AC447" s="1056"/>
      <c r="AD447" s="1216"/>
      <c r="AE447" s="312"/>
      <c r="AF447" s="312"/>
      <c r="AG447" s="312"/>
      <c r="AH447" s="312"/>
      <c r="AI447" s="312"/>
      <c r="AJ447" s="312"/>
      <c r="AK447" s="312"/>
      <c r="AL447" s="312"/>
      <c r="AM447" s="312"/>
      <c r="AN447" s="312"/>
      <c r="AO447" s="312"/>
      <c r="AP447" s="312"/>
      <c r="AQ447" s="312"/>
      <c r="AR447" s="312"/>
      <c r="AS447" s="817"/>
      <c r="AT447" s="966"/>
      <c r="AU447" s="1152"/>
      <c r="AV447" s="1173"/>
      <c r="AW447" s="817"/>
      <c r="AY447" s="400"/>
      <c r="AZ447" s="400"/>
      <c r="BA447" s="43"/>
    </row>
    <row r="448" spans="3:53" s="172" customFormat="1" ht="20.100000000000001" customHeight="1" x14ac:dyDescent="0.25">
      <c r="C448" s="46"/>
      <c r="D448" s="46">
        <v>0</v>
      </c>
      <c r="E448" s="46"/>
      <c r="F448" s="46"/>
      <c r="G448" s="46"/>
      <c r="H448" s="46"/>
      <c r="I448" s="46"/>
      <c r="J448" s="46"/>
      <c r="K448" s="46"/>
      <c r="L448" s="46"/>
      <c r="M448" s="46"/>
      <c r="N448" s="46"/>
      <c r="O448" s="24"/>
      <c r="T448" s="43"/>
      <c r="U448" s="613" t="s">
        <v>2405</v>
      </c>
      <c r="V448" s="775"/>
      <c r="W448" s="775"/>
      <c r="X448" s="99">
        <f>IFERROR(INDEX(#REF!,1,MATCH('5-C_Ind'!$W448,#REF!,0)),0)</f>
        <v>0</v>
      </c>
      <c r="Y448" s="118">
        <f t="shared" si="171"/>
        <v>0</v>
      </c>
      <c r="Z448" s="104">
        <f t="shared" si="172"/>
        <v>0</v>
      </c>
      <c r="AA448" s="1240"/>
      <c r="AB448" s="1181"/>
      <c r="AC448" s="1056"/>
      <c r="AD448" s="1216"/>
      <c r="AE448" s="312"/>
      <c r="AF448" s="312"/>
      <c r="AG448" s="312"/>
      <c r="AH448" s="312"/>
      <c r="AI448" s="312"/>
      <c r="AJ448" s="312"/>
      <c r="AK448" s="312"/>
      <c r="AL448" s="312"/>
      <c r="AM448" s="312"/>
      <c r="AN448" s="312"/>
      <c r="AO448" s="312"/>
      <c r="AP448" s="312"/>
      <c r="AQ448" s="312"/>
      <c r="AR448" s="312"/>
      <c r="AS448" s="817"/>
      <c r="AT448" s="966"/>
      <c r="AU448" s="1152"/>
      <c r="AV448" s="1173"/>
      <c r="AW448" s="817"/>
      <c r="AY448" s="400"/>
      <c r="AZ448" s="400"/>
      <c r="BA448" s="43"/>
    </row>
    <row r="449" spans="3:53" s="172" customFormat="1" ht="20.100000000000001" customHeight="1" x14ac:dyDescent="0.25">
      <c r="C449" s="46"/>
      <c r="D449" s="46">
        <v>0</v>
      </c>
      <c r="E449" s="46"/>
      <c r="F449" s="46"/>
      <c r="G449" s="46"/>
      <c r="H449" s="46"/>
      <c r="I449" s="46"/>
      <c r="J449" s="46"/>
      <c r="K449" s="46"/>
      <c r="L449" s="46"/>
      <c r="M449" s="46"/>
      <c r="N449" s="46"/>
      <c r="O449" s="24"/>
      <c r="T449" s="43"/>
      <c r="U449" s="613" t="s">
        <v>2405</v>
      </c>
      <c r="V449" s="775"/>
      <c r="W449" s="775"/>
      <c r="X449" s="99">
        <f>IFERROR(INDEX(#REF!,1,MATCH('5-C_Ind'!$W449,#REF!,0)),0)</f>
        <v>0</v>
      </c>
      <c r="Y449" s="118">
        <f t="shared" si="171"/>
        <v>0</v>
      </c>
      <c r="Z449" s="104">
        <f t="shared" si="172"/>
        <v>0</v>
      </c>
      <c r="AA449" s="1240"/>
      <c r="AB449" s="1181"/>
      <c r="AC449" s="1056"/>
      <c r="AD449" s="1216"/>
      <c r="AE449" s="312"/>
      <c r="AF449" s="312"/>
      <c r="AG449" s="312"/>
      <c r="AH449" s="312"/>
      <c r="AI449" s="312"/>
      <c r="AJ449" s="312"/>
      <c r="AK449" s="312"/>
      <c r="AL449" s="312"/>
      <c r="AM449" s="312"/>
      <c r="AN449" s="312"/>
      <c r="AO449" s="312"/>
      <c r="AP449" s="312"/>
      <c r="AQ449" s="312"/>
      <c r="AR449" s="312"/>
      <c r="AS449" s="817"/>
      <c r="AT449" s="966"/>
      <c r="AU449" s="1152"/>
      <c r="AV449" s="1173"/>
      <c r="AW449" s="817"/>
      <c r="AY449" s="400"/>
      <c r="AZ449" s="400"/>
      <c r="BA449" s="43"/>
    </row>
    <row r="450" spans="3:53" s="172" customFormat="1" ht="20.100000000000001" customHeight="1" x14ac:dyDescent="0.25">
      <c r="C450" s="46"/>
      <c r="D450" s="46">
        <v>0</v>
      </c>
      <c r="E450" s="46"/>
      <c r="F450" s="46"/>
      <c r="G450" s="46"/>
      <c r="H450" s="46"/>
      <c r="I450" s="46"/>
      <c r="J450" s="46"/>
      <c r="K450" s="46"/>
      <c r="L450" s="46"/>
      <c r="M450" s="46"/>
      <c r="N450" s="46"/>
      <c r="O450" s="24"/>
      <c r="T450" s="43"/>
      <c r="U450" s="613" t="s">
        <v>2405</v>
      </c>
      <c r="V450" s="775"/>
      <c r="W450" s="775"/>
      <c r="X450" s="99">
        <f>IFERROR(INDEX(#REF!,1,MATCH('5-C_Ind'!$W450,#REF!,0)),0)</f>
        <v>0</v>
      </c>
      <c r="Y450" s="118">
        <f t="shared" si="171"/>
        <v>0</v>
      </c>
      <c r="Z450" s="104">
        <f t="shared" si="172"/>
        <v>0</v>
      </c>
      <c r="AA450" s="1240"/>
      <c r="AB450" s="1181"/>
      <c r="AC450" s="1056"/>
      <c r="AD450" s="1216"/>
      <c r="AE450" s="312"/>
      <c r="AF450" s="312"/>
      <c r="AG450" s="312"/>
      <c r="AH450" s="312"/>
      <c r="AI450" s="312"/>
      <c r="AJ450" s="312"/>
      <c r="AK450" s="312"/>
      <c r="AL450" s="312"/>
      <c r="AM450" s="312"/>
      <c r="AN450" s="312"/>
      <c r="AO450" s="312"/>
      <c r="AP450" s="312"/>
      <c r="AQ450" s="312"/>
      <c r="AR450" s="312"/>
      <c r="AS450" s="817"/>
      <c r="AT450" s="966"/>
      <c r="AU450" s="1152"/>
      <c r="AV450" s="1173"/>
      <c r="AW450" s="817"/>
      <c r="AY450" s="400"/>
      <c r="AZ450" s="400"/>
      <c r="BA450" s="43"/>
    </row>
    <row r="451" spans="3:53" s="172" customFormat="1" ht="20.100000000000001" customHeight="1" x14ac:dyDescent="0.25">
      <c r="C451" s="46"/>
      <c r="D451" s="46">
        <v>0</v>
      </c>
      <c r="E451" s="46"/>
      <c r="F451" s="46"/>
      <c r="G451" s="46"/>
      <c r="H451" s="46"/>
      <c r="I451" s="46"/>
      <c r="J451" s="46"/>
      <c r="K451" s="46"/>
      <c r="L451" s="46"/>
      <c r="M451" s="46"/>
      <c r="N451" s="46"/>
      <c r="O451" s="24"/>
      <c r="T451" s="43"/>
      <c r="U451" s="613" t="s">
        <v>2405</v>
      </c>
      <c r="V451" s="775"/>
      <c r="W451" s="775"/>
      <c r="X451" s="99">
        <f>IFERROR(INDEX(#REF!,1,MATCH('5-C_Ind'!$W451,#REF!,0)),0)</f>
        <v>0</v>
      </c>
      <c r="Y451" s="118">
        <f t="shared" si="171"/>
        <v>0</v>
      </c>
      <c r="Z451" s="104">
        <f t="shared" si="172"/>
        <v>0</v>
      </c>
      <c r="AA451" s="1240"/>
      <c r="AB451" s="1181"/>
      <c r="AC451" s="1056"/>
      <c r="AD451" s="1216"/>
      <c r="AE451" s="312"/>
      <c r="AF451" s="312"/>
      <c r="AG451" s="312"/>
      <c r="AH451" s="312"/>
      <c r="AI451" s="312"/>
      <c r="AJ451" s="312"/>
      <c r="AK451" s="312"/>
      <c r="AL451" s="312"/>
      <c r="AM451" s="312"/>
      <c r="AN451" s="312"/>
      <c r="AO451" s="312"/>
      <c r="AP451" s="312"/>
      <c r="AQ451" s="312"/>
      <c r="AR451" s="312"/>
      <c r="AS451" s="817"/>
      <c r="AT451" s="966"/>
      <c r="AU451" s="1152"/>
      <c r="AV451" s="1173"/>
      <c r="AW451" s="817"/>
      <c r="AY451" s="400"/>
      <c r="AZ451" s="400"/>
      <c r="BA451" s="43"/>
    </row>
    <row r="452" spans="3:53" s="172" customFormat="1" ht="20.100000000000001" customHeight="1" x14ac:dyDescent="0.25">
      <c r="C452" s="46"/>
      <c r="D452" s="46">
        <v>0</v>
      </c>
      <c r="E452" s="46"/>
      <c r="F452" s="46"/>
      <c r="G452" s="46"/>
      <c r="H452" s="46"/>
      <c r="I452" s="46"/>
      <c r="J452" s="46"/>
      <c r="K452" s="46"/>
      <c r="L452" s="46"/>
      <c r="M452" s="46"/>
      <c r="N452" s="46"/>
      <c r="O452" s="24"/>
      <c r="T452" s="43"/>
      <c r="U452" s="613" t="s">
        <v>2405</v>
      </c>
      <c r="V452" s="775"/>
      <c r="W452" s="775"/>
      <c r="X452" s="99">
        <f>IFERROR(INDEX(#REF!,1,MATCH('5-C_Ind'!$W452,#REF!,0)),0)</f>
        <v>0</v>
      </c>
      <c r="Y452" s="118">
        <f t="shared" si="171"/>
        <v>0</v>
      </c>
      <c r="Z452" s="104">
        <f t="shared" si="172"/>
        <v>0</v>
      </c>
      <c r="AA452" s="1240"/>
      <c r="AB452" s="1181"/>
      <c r="AC452" s="1056"/>
      <c r="AD452" s="1216"/>
      <c r="AE452" s="312"/>
      <c r="AF452" s="312"/>
      <c r="AG452" s="312"/>
      <c r="AH452" s="312"/>
      <c r="AI452" s="312"/>
      <c r="AJ452" s="312"/>
      <c r="AK452" s="312"/>
      <c r="AL452" s="312"/>
      <c r="AM452" s="312"/>
      <c r="AN452" s="312"/>
      <c r="AO452" s="312"/>
      <c r="AP452" s="312"/>
      <c r="AQ452" s="312"/>
      <c r="AR452" s="312"/>
      <c r="AS452" s="817"/>
      <c r="AT452" s="966"/>
      <c r="AU452" s="1152"/>
      <c r="AV452" s="1173"/>
      <c r="AW452" s="817"/>
      <c r="AY452" s="400"/>
      <c r="AZ452" s="400"/>
      <c r="BA452" s="43"/>
    </row>
    <row r="453" spans="3:53" s="172" customFormat="1" ht="20.100000000000001" customHeight="1" x14ac:dyDescent="0.25">
      <c r="C453" s="46"/>
      <c r="D453" s="46">
        <v>0</v>
      </c>
      <c r="E453" s="46"/>
      <c r="F453" s="46"/>
      <c r="G453" s="46"/>
      <c r="H453" s="46"/>
      <c r="I453" s="46"/>
      <c r="J453" s="46"/>
      <c r="K453" s="46"/>
      <c r="L453" s="46"/>
      <c r="M453" s="46"/>
      <c r="N453" s="46"/>
      <c r="O453" s="24"/>
      <c r="T453" s="43"/>
      <c r="U453" s="613" t="s">
        <v>2405</v>
      </c>
      <c r="V453" s="775"/>
      <c r="W453" s="775"/>
      <c r="X453" s="99">
        <f>IFERROR(INDEX(#REF!,1,MATCH('5-C_Ind'!$W453,#REF!,0)),0)</f>
        <v>0</v>
      </c>
      <c r="Y453" s="118">
        <f t="shared" si="171"/>
        <v>0</v>
      </c>
      <c r="Z453" s="104">
        <f t="shared" si="172"/>
        <v>0</v>
      </c>
      <c r="AA453" s="1240"/>
      <c r="AB453" s="1181"/>
      <c r="AC453" s="1056"/>
      <c r="AD453" s="1216"/>
      <c r="AE453" s="312"/>
      <c r="AF453" s="312"/>
      <c r="AG453" s="312"/>
      <c r="AH453" s="312"/>
      <c r="AI453" s="312"/>
      <c r="AJ453" s="312"/>
      <c r="AK453" s="312"/>
      <c r="AL453" s="312"/>
      <c r="AM453" s="312"/>
      <c r="AN453" s="312"/>
      <c r="AO453" s="312"/>
      <c r="AP453" s="312"/>
      <c r="AQ453" s="312"/>
      <c r="AR453" s="312"/>
      <c r="AS453" s="817"/>
      <c r="AT453" s="966"/>
      <c r="AU453" s="1152"/>
      <c r="AV453" s="1173"/>
      <c r="AW453" s="817"/>
      <c r="AY453" s="400"/>
      <c r="AZ453" s="400"/>
      <c r="BA453" s="43"/>
    </row>
    <row r="454" spans="3:53" s="172" customFormat="1" ht="20.100000000000001" customHeight="1" x14ac:dyDescent="0.25">
      <c r="C454" s="46"/>
      <c r="D454" s="46">
        <v>0</v>
      </c>
      <c r="E454" s="46"/>
      <c r="F454" s="46"/>
      <c r="G454" s="46"/>
      <c r="H454" s="46"/>
      <c r="I454" s="46"/>
      <c r="J454" s="46"/>
      <c r="K454" s="46"/>
      <c r="L454" s="46"/>
      <c r="M454" s="46"/>
      <c r="N454" s="46"/>
      <c r="O454" s="24"/>
      <c r="T454" s="43"/>
      <c r="U454" s="613" t="s">
        <v>2405</v>
      </c>
      <c r="V454" s="775"/>
      <c r="W454" s="775"/>
      <c r="X454" s="99">
        <f>IFERROR(INDEX(#REF!,1,MATCH('5-C_Ind'!$W454,#REF!,0)),0)</f>
        <v>0</v>
      </c>
      <c r="Y454" s="118">
        <f t="shared" si="171"/>
        <v>0</v>
      </c>
      <c r="Z454" s="104">
        <f t="shared" si="172"/>
        <v>0</v>
      </c>
      <c r="AA454" s="1240"/>
      <c r="AB454" s="1181"/>
      <c r="AC454" s="1056"/>
      <c r="AD454" s="1216"/>
      <c r="AE454" s="312"/>
      <c r="AF454" s="312"/>
      <c r="AG454" s="312"/>
      <c r="AH454" s="312"/>
      <c r="AI454" s="312"/>
      <c r="AJ454" s="312"/>
      <c r="AK454" s="312"/>
      <c r="AL454" s="312"/>
      <c r="AM454" s="312"/>
      <c r="AN454" s="312"/>
      <c r="AO454" s="312"/>
      <c r="AP454" s="312"/>
      <c r="AQ454" s="312"/>
      <c r="AR454" s="312"/>
      <c r="AS454" s="817"/>
      <c r="AT454" s="966"/>
      <c r="AU454" s="1152"/>
      <c r="AV454" s="1173"/>
      <c r="AW454" s="817"/>
      <c r="AY454" s="400"/>
      <c r="AZ454" s="400"/>
      <c r="BA454" s="43"/>
    </row>
    <row r="455" spans="3:53" s="172" customFormat="1" ht="20.100000000000001" customHeight="1" x14ac:dyDescent="0.25">
      <c r="C455" s="46"/>
      <c r="D455" s="46">
        <v>0</v>
      </c>
      <c r="E455" s="46"/>
      <c r="F455" s="46"/>
      <c r="G455" s="46"/>
      <c r="H455" s="46"/>
      <c r="I455" s="46"/>
      <c r="J455" s="46"/>
      <c r="K455" s="46"/>
      <c r="L455" s="46"/>
      <c r="M455" s="46"/>
      <c r="N455" s="46"/>
      <c r="O455" s="24"/>
      <c r="T455" s="43"/>
      <c r="U455" s="613" t="s">
        <v>2405</v>
      </c>
      <c r="V455" s="775"/>
      <c r="W455" s="775"/>
      <c r="X455" s="99">
        <f>IFERROR(INDEX(#REF!,1,MATCH('5-C_Ind'!$W455,#REF!,0)),0)</f>
        <v>0</v>
      </c>
      <c r="Y455" s="118">
        <f t="shared" si="171"/>
        <v>0</v>
      </c>
      <c r="Z455" s="104">
        <f t="shared" si="172"/>
        <v>0</v>
      </c>
      <c r="AA455" s="1240"/>
      <c r="AB455" s="1181"/>
      <c r="AC455" s="1056"/>
      <c r="AD455" s="1216"/>
      <c r="AE455" s="312"/>
      <c r="AF455" s="312"/>
      <c r="AG455" s="312"/>
      <c r="AH455" s="312"/>
      <c r="AI455" s="312"/>
      <c r="AJ455" s="312"/>
      <c r="AK455" s="312"/>
      <c r="AL455" s="312"/>
      <c r="AM455" s="312"/>
      <c r="AN455" s="312"/>
      <c r="AO455" s="312"/>
      <c r="AP455" s="312"/>
      <c r="AQ455" s="312"/>
      <c r="AR455" s="312"/>
      <c r="AS455" s="817"/>
      <c r="AT455" s="966"/>
      <c r="AU455" s="1152"/>
      <c r="AV455" s="1173"/>
      <c r="AW455" s="817"/>
      <c r="AY455" s="400"/>
      <c r="AZ455" s="400"/>
      <c r="BA455" s="43"/>
    </row>
    <row r="456" spans="3:53" s="172" customFormat="1" ht="20.100000000000001" customHeight="1" x14ac:dyDescent="0.25">
      <c r="C456" s="46"/>
      <c r="D456" s="46">
        <v>0</v>
      </c>
      <c r="E456" s="46"/>
      <c r="F456" s="46"/>
      <c r="G456" s="46"/>
      <c r="H456" s="46"/>
      <c r="I456" s="46"/>
      <c r="J456" s="46"/>
      <c r="K456" s="46"/>
      <c r="L456" s="46"/>
      <c r="M456" s="46"/>
      <c r="N456" s="46"/>
      <c r="O456" s="24"/>
      <c r="T456" s="43"/>
      <c r="U456" s="613" t="s">
        <v>2405</v>
      </c>
      <c r="V456" s="775"/>
      <c r="W456" s="775"/>
      <c r="X456" s="99">
        <f>IFERROR(INDEX(#REF!,1,MATCH('5-C_Ind'!$W456,#REF!,0)),0)</f>
        <v>0</v>
      </c>
      <c r="Y456" s="118">
        <f t="shared" si="171"/>
        <v>0</v>
      </c>
      <c r="Z456" s="104">
        <f t="shared" si="172"/>
        <v>0</v>
      </c>
      <c r="AA456" s="1240"/>
      <c r="AB456" s="1181"/>
      <c r="AC456" s="1056"/>
      <c r="AD456" s="1216"/>
      <c r="AE456" s="312"/>
      <c r="AF456" s="312"/>
      <c r="AG456" s="312"/>
      <c r="AH456" s="312"/>
      <c r="AI456" s="312"/>
      <c r="AJ456" s="312"/>
      <c r="AK456" s="312"/>
      <c r="AL456" s="312"/>
      <c r="AM456" s="312"/>
      <c r="AN456" s="312"/>
      <c r="AO456" s="312"/>
      <c r="AP456" s="312"/>
      <c r="AQ456" s="312"/>
      <c r="AR456" s="312"/>
      <c r="AS456" s="817"/>
      <c r="AT456" s="966"/>
      <c r="AU456" s="1152"/>
      <c r="AV456" s="1173"/>
      <c r="AW456" s="817"/>
      <c r="AY456" s="400"/>
      <c r="AZ456" s="400"/>
      <c r="BA456" s="43"/>
    </row>
    <row r="457" spans="3:53" s="172" customFormat="1" ht="20.100000000000001" customHeight="1" x14ac:dyDescent="0.25">
      <c r="C457" s="46"/>
      <c r="D457" s="46">
        <v>0</v>
      </c>
      <c r="E457" s="46"/>
      <c r="F457" s="46"/>
      <c r="G457" s="46"/>
      <c r="H457" s="46"/>
      <c r="I457" s="46"/>
      <c r="J457" s="46"/>
      <c r="K457" s="46"/>
      <c r="L457" s="46"/>
      <c r="M457" s="46"/>
      <c r="N457" s="46"/>
      <c r="O457" s="24"/>
      <c r="T457" s="43"/>
      <c r="U457" s="613" t="s">
        <v>2405</v>
      </c>
      <c r="V457" s="775"/>
      <c r="W457" s="775"/>
      <c r="X457" s="99">
        <f>IFERROR(INDEX(#REF!,1,MATCH('5-C_Ind'!$W457,#REF!,0)),0)</f>
        <v>0</v>
      </c>
      <c r="Y457" s="118">
        <f t="shared" si="171"/>
        <v>0</v>
      </c>
      <c r="Z457" s="104">
        <f t="shared" si="172"/>
        <v>0</v>
      </c>
      <c r="AA457" s="1240"/>
      <c r="AB457" s="1181"/>
      <c r="AC457" s="1056"/>
      <c r="AD457" s="1216"/>
      <c r="AE457" s="312"/>
      <c r="AF457" s="312"/>
      <c r="AG457" s="312"/>
      <c r="AH457" s="312"/>
      <c r="AI457" s="312"/>
      <c r="AJ457" s="312"/>
      <c r="AK457" s="312"/>
      <c r="AL457" s="312"/>
      <c r="AM457" s="312"/>
      <c r="AN457" s="312"/>
      <c r="AO457" s="312"/>
      <c r="AP457" s="312"/>
      <c r="AQ457" s="312"/>
      <c r="AR457" s="312"/>
      <c r="AS457" s="817"/>
      <c r="AT457" s="966"/>
      <c r="AU457" s="1152"/>
      <c r="AV457" s="1173"/>
      <c r="AW457" s="817"/>
      <c r="AY457" s="400"/>
      <c r="AZ457" s="400"/>
      <c r="BA457" s="43"/>
    </row>
    <row r="458" spans="3:53" s="172" customFormat="1" ht="20.100000000000001" customHeight="1" x14ac:dyDescent="0.25">
      <c r="C458" s="46"/>
      <c r="D458" s="46">
        <v>0</v>
      </c>
      <c r="E458" s="46"/>
      <c r="F458" s="46"/>
      <c r="G458" s="46"/>
      <c r="H458" s="46"/>
      <c r="I458" s="46"/>
      <c r="J458" s="46"/>
      <c r="K458" s="46"/>
      <c r="L458" s="46"/>
      <c r="M458" s="46"/>
      <c r="N458" s="46"/>
      <c r="O458" s="24"/>
      <c r="T458" s="43"/>
      <c r="U458" s="613" t="s">
        <v>2405</v>
      </c>
      <c r="V458" s="775"/>
      <c r="W458" s="775"/>
      <c r="X458" s="99">
        <f>IFERROR(INDEX(#REF!,1,MATCH('5-C_Ind'!$W458,#REF!,0)),0)</f>
        <v>0</v>
      </c>
      <c r="Y458" s="118">
        <f t="shared" si="171"/>
        <v>0</v>
      </c>
      <c r="Z458" s="104">
        <f t="shared" si="172"/>
        <v>0</v>
      </c>
      <c r="AA458" s="1240"/>
      <c r="AB458" s="1181"/>
      <c r="AC458" s="1056"/>
      <c r="AD458" s="1216"/>
      <c r="AE458" s="312"/>
      <c r="AF458" s="312"/>
      <c r="AG458" s="312"/>
      <c r="AH458" s="312"/>
      <c r="AI458" s="312"/>
      <c r="AJ458" s="312"/>
      <c r="AK458" s="312"/>
      <c r="AL458" s="312"/>
      <c r="AM458" s="312"/>
      <c r="AN458" s="312"/>
      <c r="AO458" s="312"/>
      <c r="AP458" s="312"/>
      <c r="AQ458" s="312"/>
      <c r="AR458" s="312"/>
      <c r="AS458" s="817"/>
      <c r="AT458" s="966"/>
      <c r="AU458" s="1152"/>
      <c r="AV458" s="1173"/>
      <c r="AW458" s="817"/>
      <c r="AY458" s="400"/>
      <c r="AZ458" s="400"/>
      <c r="BA458" s="43"/>
    </row>
    <row r="459" spans="3:53" s="172" customFormat="1" ht="20.100000000000001" customHeight="1" x14ac:dyDescent="0.25">
      <c r="C459" s="46"/>
      <c r="D459" s="46">
        <v>0</v>
      </c>
      <c r="E459" s="46"/>
      <c r="F459" s="46"/>
      <c r="G459" s="46"/>
      <c r="H459" s="46"/>
      <c r="I459" s="46"/>
      <c r="J459" s="46"/>
      <c r="K459" s="46"/>
      <c r="L459" s="46"/>
      <c r="M459" s="46"/>
      <c r="N459" s="46"/>
      <c r="O459" s="24"/>
      <c r="T459" s="43"/>
      <c r="U459" s="613" t="s">
        <v>2405</v>
      </c>
      <c r="V459" s="775"/>
      <c r="W459" s="775"/>
      <c r="X459" s="99">
        <f>IFERROR(INDEX(#REF!,1,MATCH('5-C_Ind'!$W459,#REF!,0)),0)</f>
        <v>0</v>
      </c>
      <c r="Y459" s="118">
        <f t="shared" si="171"/>
        <v>0</v>
      </c>
      <c r="Z459" s="104">
        <f t="shared" si="172"/>
        <v>0</v>
      </c>
      <c r="AA459" s="1240"/>
      <c r="AB459" s="1181"/>
      <c r="AC459" s="1056"/>
      <c r="AD459" s="1216"/>
      <c r="AE459" s="312"/>
      <c r="AF459" s="312"/>
      <c r="AG459" s="312"/>
      <c r="AH459" s="312"/>
      <c r="AI459" s="312"/>
      <c r="AJ459" s="312"/>
      <c r="AK459" s="312"/>
      <c r="AL459" s="312"/>
      <c r="AM459" s="312"/>
      <c r="AN459" s="312"/>
      <c r="AO459" s="312"/>
      <c r="AP459" s="312"/>
      <c r="AQ459" s="312"/>
      <c r="AR459" s="312"/>
      <c r="AS459" s="817"/>
      <c r="AT459" s="966"/>
      <c r="AU459" s="1152"/>
      <c r="AV459" s="1173"/>
      <c r="AW459" s="817"/>
      <c r="AY459" s="400"/>
      <c r="AZ459" s="400"/>
      <c r="BA459" s="43"/>
    </row>
    <row r="460" spans="3:53" s="172" customFormat="1" ht="20.100000000000001" customHeight="1" x14ac:dyDescent="0.25">
      <c r="C460" s="46"/>
      <c r="D460" s="46">
        <v>0</v>
      </c>
      <c r="E460" s="46"/>
      <c r="F460" s="46"/>
      <c r="G460" s="46"/>
      <c r="H460" s="46"/>
      <c r="I460" s="46"/>
      <c r="J460" s="46"/>
      <c r="K460" s="46"/>
      <c r="L460" s="46"/>
      <c r="M460" s="46"/>
      <c r="N460" s="46"/>
      <c r="O460" s="24"/>
      <c r="T460" s="43"/>
      <c r="U460" s="613" t="s">
        <v>2405</v>
      </c>
      <c r="V460" s="775"/>
      <c r="W460" s="775"/>
      <c r="X460" s="99">
        <f>IFERROR(INDEX(#REF!,1,MATCH('5-C_Ind'!$W460,#REF!,0)),0)</f>
        <v>0</v>
      </c>
      <c r="Y460" s="118">
        <f t="shared" si="171"/>
        <v>0</v>
      </c>
      <c r="Z460" s="104">
        <f t="shared" si="172"/>
        <v>0</v>
      </c>
      <c r="AA460" s="1240"/>
      <c r="AB460" s="1181"/>
      <c r="AC460" s="1056"/>
      <c r="AD460" s="1216"/>
      <c r="AE460" s="312"/>
      <c r="AF460" s="312"/>
      <c r="AG460" s="312"/>
      <c r="AH460" s="312"/>
      <c r="AI460" s="312"/>
      <c r="AJ460" s="312"/>
      <c r="AK460" s="312"/>
      <c r="AL460" s="312"/>
      <c r="AM460" s="312"/>
      <c r="AN460" s="312"/>
      <c r="AO460" s="312"/>
      <c r="AP460" s="312"/>
      <c r="AQ460" s="312"/>
      <c r="AR460" s="312"/>
      <c r="AS460" s="817"/>
      <c r="AT460" s="966"/>
      <c r="AU460" s="1152"/>
      <c r="AV460" s="1173"/>
      <c r="AW460" s="817"/>
      <c r="AY460" s="400"/>
      <c r="AZ460" s="400"/>
      <c r="BA460" s="43"/>
    </row>
    <row r="461" spans="3:53" s="172" customFormat="1" ht="20.100000000000001" customHeight="1" x14ac:dyDescent="0.25">
      <c r="C461" s="46"/>
      <c r="D461" s="46">
        <v>0</v>
      </c>
      <c r="E461" s="46"/>
      <c r="F461" s="46"/>
      <c r="G461" s="46"/>
      <c r="H461" s="46"/>
      <c r="I461" s="46"/>
      <c r="J461" s="46"/>
      <c r="K461" s="46"/>
      <c r="L461" s="46"/>
      <c r="M461" s="46"/>
      <c r="N461" s="46"/>
      <c r="O461" s="24"/>
      <c r="T461" s="43"/>
      <c r="U461" s="613" t="s">
        <v>2405</v>
      </c>
      <c r="V461" s="775"/>
      <c r="W461" s="775"/>
      <c r="X461" s="99">
        <f>IFERROR(INDEX(#REF!,1,MATCH('5-C_Ind'!$W461,#REF!,0)),0)</f>
        <v>0</v>
      </c>
      <c r="Y461" s="118">
        <f t="shared" si="171"/>
        <v>0</v>
      </c>
      <c r="Z461" s="104">
        <f t="shared" si="172"/>
        <v>0</v>
      </c>
      <c r="AA461" s="1240"/>
      <c r="AB461" s="1181"/>
      <c r="AC461" s="1056"/>
      <c r="AD461" s="1216"/>
      <c r="AE461" s="312"/>
      <c r="AF461" s="312"/>
      <c r="AG461" s="312"/>
      <c r="AH461" s="312"/>
      <c r="AI461" s="312"/>
      <c r="AJ461" s="312"/>
      <c r="AK461" s="312"/>
      <c r="AL461" s="312"/>
      <c r="AM461" s="312"/>
      <c r="AN461" s="312"/>
      <c r="AO461" s="312"/>
      <c r="AP461" s="312"/>
      <c r="AQ461" s="312"/>
      <c r="AR461" s="312"/>
      <c r="AS461" s="817"/>
      <c r="AT461" s="966"/>
      <c r="AU461" s="1152"/>
      <c r="AV461" s="1173"/>
      <c r="AW461" s="817"/>
      <c r="AY461" s="400"/>
      <c r="AZ461" s="400"/>
      <c r="BA461" s="43"/>
    </row>
    <row r="462" spans="3:53" s="172" customFormat="1" ht="20.100000000000001" customHeight="1" x14ac:dyDescent="0.25">
      <c r="C462" s="46"/>
      <c r="D462" s="46">
        <v>0</v>
      </c>
      <c r="E462" s="46"/>
      <c r="F462" s="46"/>
      <c r="G462" s="46"/>
      <c r="H462" s="46"/>
      <c r="I462" s="46"/>
      <c r="J462" s="46"/>
      <c r="K462" s="46"/>
      <c r="L462" s="46"/>
      <c r="M462" s="46"/>
      <c r="N462" s="46"/>
      <c r="O462" s="24"/>
      <c r="T462" s="43"/>
      <c r="U462" s="613" t="s">
        <v>2405</v>
      </c>
      <c r="V462" s="775"/>
      <c r="W462" s="775"/>
      <c r="X462" s="99">
        <f>IFERROR(INDEX(#REF!,1,MATCH('5-C_Ind'!$W462,#REF!,0)),0)</f>
        <v>0</v>
      </c>
      <c r="Y462" s="118">
        <f t="shared" si="171"/>
        <v>0</v>
      </c>
      <c r="Z462" s="104">
        <f t="shared" si="172"/>
        <v>0</v>
      </c>
      <c r="AA462" s="1240"/>
      <c r="AB462" s="1181"/>
      <c r="AC462" s="1056"/>
      <c r="AD462" s="1216"/>
      <c r="AE462" s="312"/>
      <c r="AF462" s="312"/>
      <c r="AG462" s="312"/>
      <c r="AH462" s="312"/>
      <c r="AI462" s="312"/>
      <c r="AJ462" s="312"/>
      <c r="AK462" s="312"/>
      <c r="AL462" s="312"/>
      <c r="AM462" s="312"/>
      <c r="AN462" s="312"/>
      <c r="AO462" s="312"/>
      <c r="AP462" s="312"/>
      <c r="AQ462" s="312"/>
      <c r="AR462" s="312"/>
      <c r="AS462" s="817"/>
      <c r="AT462" s="966"/>
      <c r="AU462" s="1152"/>
      <c r="AV462" s="1173"/>
      <c r="AW462" s="817"/>
      <c r="AY462" s="400"/>
      <c r="AZ462" s="400"/>
      <c r="BA462" s="43"/>
    </row>
    <row r="463" spans="3:53" s="172" customFormat="1" ht="20.100000000000001" customHeight="1" x14ac:dyDescent="0.25">
      <c r="C463" s="46"/>
      <c r="D463" s="46">
        <v>0</v>
      </c>
      <c r="E463" s="46"/>
      <c r="F463" s="46"/>
      <c r="G463" s="46"/>
      <c r="H463" s="46"/>
      <c r="I463" s="46"/>
      <c r="J463" s="46"/>
      <c r="K463" s="46"/>
      <c r="L463" s="46"/>
      <c r="M463" s="46"/>
      <c r="N463" s="46"/>
      <c r="O463" s="24"/>
      <c r="T463" s="43"/>
      <c r="U463" s="613" t="s">
        <v>2405</v>
      </c>
      <c r="V463" s="775"/>
      <c r="W463" s="775"/>
      <c r="X463" s="99">
        <f>IFERROR(INDEX(#REF!,1,MATCH('5-C_Ind'!$W463,#REF!,0)),0)</f>
        <v>0</v>
      </c>
      <c r="Y463" s="118">
        <f t="shared" si="171"/>
        <v>0</v>
      </c>
      <c r="Z463" s="104">
        <f t="shared" si="172"/>
        <v>0</v>
      </c>
      <c r="AA463" s="1240"/>
      <c r="AB463" s="1181"/>
      <c r="AC463" s="1056"/>
      <c r="AD463" s="1216"/>
      <c r="AE463" s="312"/>
      <c r="AF463" s="312"/>
      <c r="AG463" s="312"/>
      <c r="AH463" s="312"/>
      <c r="AI463" s="312"/>
      <c r="AJ463" s="312"/>
      <c r="AK463" s="312"/>
      <c r="AL463" s="312"/>
      <c r="AM463" s="312"/>
      <c r="AN463" s="312"/>
      <c r="AO463" s="312"/>
      <c r="AP463" s="312"/>
      <c r="AQ463" s="312"/>
      <c r="AR463" s="312"/>
      <c r="AS463" s="817"/>
      <c r="AT463" s="966"/>
      <c r="AU463" s="1152"/>
      <c r="AV463" s="1173"/>
      <c r="AW463" s="817"/>
      <c r="AY463" s="400"/>
      <c r="AZ463" s="400"/>
      <c r="BA463" s="43"/>
    </row>
    <row r="464" spans="3:53" s="172" customFormat="1" ht="20.100000000000001" customHeight="1" x14ac:dyDescent="0.25">
      <c r="C464" s="46"/>
      <c r="D464" s="46">
        <v>0</v>
      </c>
      <c r="E464" s="46"/>
      <c r="F464" s="46"/>
      <c r="G464" s="46"/>
      <c r="H464" s="46"/>
      <c r="I464" s="46"/>
      <c r="J464" s="46"/>
      <c r="K464" s="46"/>
      <c r="L464" s="46"/>
      <c r="M464" s="46"/>
      <c r="N464" s="46"/>
      <c r="O464" s="24"/>
      <c r="T464" s="43"/>
      <c r="U464" s="613" t="s">
        <v>2405</v>
      </c>
      <c r="V464" s="775"/>
      <c r="W464" s="775"/>
      <c r="X464" s="99">
        <f>IFERROR(INDEX(#REF!,1,MATCH('5-C_Ind'!$W464,#REF!,0)),0)</f>
        <v>0</v>
      </c>
      <c r="Y464" s="118">
        <f t="shared" si="171"/>
        <v>0</v>
      </c>
      <c r="Z464" s="104">
        <f t="shared" si="172"/>
        <v>0</v>
      </c>
      <c r="AA464" s="1240"/>
      <c r="AB464" s="1181"/>
      <c r="AC464" s="1056"/>
      <c r="AD464" s="1216"/>
      <c r="AE464" s="312"/>
      <c r="AF464" s="312"/>
      <c r="AG464" s="312"/>
      <c r="AH464" s="312"/>
      <c r="AI464" s="312"/>
      <c r="AJ464" s="312"/>
      <c r="AK464" s="312"/>
      <c r="AL464" s="312"/>
      <c r="AM464" s="312"/>
      <c r="AN464" s="312"/>
      <c r="AO464" s="312"/>
      <c r="AP464" s="312"/>
      <c r="AQ464" s="312"/>
      <c r="AR464" s="312"/>
      <c r="AS464" s="817"/>
      <c r="AT464" s="966"/>
      <c r="AU464" s="1152"/>
      <c r="AV464" s="1173"/>
      <c r="AW464" s="817"/>
      <c r="AY464" s="400"/>
      <c r="AZ464" s="400"/>
      <c r="BA464" s="43"/>
    </row>
    <row r="465" spans="3:53" s="172" customFormat="1" ht="20.100000000000001" customHeight="1" x14ac:dyDescent="0.25">
      <c r="C465" s="46"/>
      <c r="D465" s="46">
        <v>0</v>
      </c>
      <c r="E465" s="46"/>
      <c r="F465" s="46"/>
      <c r="G465" s="46"/>
      <c r="H465" s="46"/>
      <c r="I465" s="46"/>
      <c r="J465" s="46"/>
      <c r="K465" s="46"/>
      <c r="L465" s="46"/>
      <c r="M465" s="46"/>
      <c r="N465" s="46"/>
      <c r="O465" s="24"/>
      <c r="T465" s="43"/>
      <c r="U465" s="613" t="s">
        <v>2405</v>
      </c>
      <c r="V465" s="775"/>
      <c r="W465" s="775"/>
      <c r="X465" s="99">
        <f>IFERROR(INDEX(#REF!,1,MATCH('5-C_Ind'!$W465,#REF!,0)),0)</f>
        <v>0</v>
      </c>
      <c r="Y465" s="118">
        <f t="shared" si="171"/>
        <v>0</v>
      </c>
      <c r="Z465" s="104">
        <f t="shared" si="172"/>
        <v>0</v>
      </c>
      <c r="AA465" s="1240"/>
      <c r="AB465" s="1181"/>
      <c r="AC465" s="1056"/>
      <c r="AD465" s="1216"/>
      <c r="AE465" s="312"/>
      <c r="AF465" s="312"/>
      <c r="AG465" s="312"/>
      <c r="AH465" s="312"/>
      <c r="AI465" s="312"/>
      <c r="AJ465" s="312"/>
      <c r="AK465" s="312"/>
      <c r="AL465" s="312"/>
      <c r="AM465" s="312"/>
      <c r="AN465" s="312"/>
      <c r="AO465" s="312"/>
      <c r="AP465" s="312"/>
      <c r="AQ465" s="312"/>
      <c r="AR465" s="312"/>
      <c r="AS465" s="817"/>
      <c r="AT465" s="966"/>
      <c r="AU465" s="1152"/>
      <c r="AV465" s="1173"/>
      <c r="AW465" s="817"/>
      <c r="AY465" s="400"/>
      <c r="AZ465" s="400"/>
      <c r="BA465" s="43"/>
    </row>
    <row r="466" spans="3:53" s="172" customFormat="1" ht="20.100000000000001" customHeight="1" x14ac:dyDescent="0.25">
      <c r="C466" s="46"/>
      <c r="D466" s="46">
        <v>0</v>
      </c>
      <c r="E466" s="46"/>
      <c r="F466" s="46"/>
      <c r="G466" s="46"/>
      <c r="H466" s="46"/>
      <c r="I466" s="46"/>
      <c r="J466" s="46"/>
      <c r="K466" s="46"/>
      <c r="L466" s="46"/>
      <c r="M466" s="46"/>
      <c r="N466" s="46"/>
      <c r="O466" s="24"/>
      <c r="T466" s="43"/>
      <c r="U466" s="613" t="s">
        <v>2405</v>
      </c>
      <c r="V466" s="775"/>
      <c r="W466" s="775"/>
      <c r="X466" s="99">
        <f>IFERROR(INDEX(#REF!,1,MATCH('5-C_Ind'!$W466,#REF!,0)),0)</f>
        <v>0</v>
      </c>
      <c r="Y466" s="118">
        <f t="shared" si="171"/>
        <v>0</v>
      </c>
      <c r="Z466" s="104">
        <f t="shared" si="172"/>
        <v>0</v>
      </c>
      <c r="AA466" s="1240"/>
      <c r="AB466" s="1181"/>
      <c r="AC466" s="1056"/>
      <c r="AD466" s="1216"/>
      <c r="AE466" s="312"/>
      <c r="AF466" s="312"/>
      <c r="AG466" s="312"/>
      <c r="AH466" s="312"/>
      <c r="AI466" s="312"/>
      <c r="AJ466" s="312"/>
      <c r="AK466" s="312"/>
      <c r="AL466" s="312"/>
      <c r="AM466" s="312"/>
      <c r="AN466" s="312"/>
      <c r="AO466" s="312"/>
      <c r="AP466" s="312"/>
      <c r="AQ466" s="312"/>
      <c r="AR466" s="312"/>
      <c r="AS466" s="817"/>
      <c r="AT466" s="966"/>
      <c r="AU466" s="1152"/>
      <c r="AV466" s="1173"/>
      <c r="AW466" s="817"/>
      <c r="AY466" s="400"/>
      <c r="AZ466" s="400"/>
      <c r="BA466" s="43"/>
    </row>
    <row r="467" spans="3:53" s="172" customFormat="1" ht="20.100000000000001" customHeight="1" x14ac:dyDescent="0.25">
      <c r="C467" s="46"/>
      <c r="D467" s="46">
        <v>0</v>
      </c>
      <c r="E467" s="46"/>
      <c r="F467" s="46"/>
      <c r="G467" s="46"/>
      <c r="H467" s="46"/>
      <c r="I467" s="46"/>
      <c r="J467" s="46"/>
      <c r="K467" s="46"/>
      <c r="L467" s="46"/>
      <c r="M467" s="46"/>
      <c r="N467" s="46"/>
      <c r="O467" s="24"/>
      <c r="T467" s="43"/>
      <c r="U467" s="613" t="s">
        <v>2405</v>
      </c>
      <c r="V467" s="775"/>
      <c r="W467" s="775"/>
      <c r="X467" s="99">
        <f>IFERROR(INDEX(#REF!,1,MATCH('5-C_Ind'!$W467,#REF!,0)),0)</f>
        <v>0</v>
      </c>
      <c r="Y467" s="118">
        <f t="shared" si="171"/>
        <v>0</v>
      </c>
      <c r="Z467" s="104">
        <f t="shared" si="172"/>
        <v>0</v>
      </c>
      <c r="AA467" s="1240"/>
      <c r="AB467" s="1181"/>
      <c r="AC467" s="1056"/>
      <c r="AD467" s="1216"/>
      <c r="AE467" s="312"/>
      <c r="AF467" s="312"/>
      <c r="AG467" s="312"/>
      <c r="AH467" s="312"/>
      <c r="AI467" s="312"/>
      <c r="AJ467" s="312"/>
      <c r="AK467" s="312"/>
      <c r="AL467" s="312"/>
      <c r="AM467" s="312"/>
      <c r="AN467" s="312"/>
      <c r="AO467" s="312"/>
      <c r="AP467" s="312"/>
      <c r="AQ467" s="312"/>
      <c r="AR467" s="312"/>
      <c r="AS467" s="817"/>
      <c r="AT467" s="966"/>
      <c r="AU467" s="1152"/>
      <c r="AV467" s="1173"/>
      <c r="AW467" s="817"/>
      <c r="AY467" s="400"/>
      <c r="AZ467" s="400"/>
      <c r="BA467" s="43"/>
    </row>
    <row r="468" spans="3:53" s="172" customFormat="1" ht="20.100000000000001" customHeight="1" x14ac:dyDescent="0.25">
      <c r="C468" s="46"/>
      <c r="D468" s="46">
        <v>0</v>
      </c>
      <c r="E468" s="46"/>
      <c r="F468" s="46"/>
      <c r="G468" s="46"/>
      <c r="H468" s="46"/>
      <c r="I468" s="46"/>
      <c r="J468" s="46"/>
      <c r="K468" s="46"/>
      <c r="L468" s="46"/>
      <c r="M468" s="46"/>
      <c r="N468" s="46"/>
      <c r="O468" s="24"/>
      <c r="T468" s="43"/>
      <c r="U468" s="613" t="s">
        <v>2405</v>
      </c>
      <c r="V468" s="775"/>
      <c r="W468" s="775"/>
      <c r="X468" s="99">
        <f>IFERROR(INDEX(#REF!,1,MATCH('5-C_Ind'!$W468,#REF!,0)),0)</f>
        <v>0</v>
      </c>
      <c r="Y468" s="118">
        <f t="shared" si="171"/>
        <v>0</v>
      </c>
      <c r="Z468" s="104">
        <f t="shared" si="172"/>
        <v>0</v>
      </c>
      <c r="AA468" s="1240"/>
      <c r="AB468" s="1181"/>
      <c r="AC468" s="1056"/>
      <c r="AD468" s="1216"/>
      <c r="AE468" s="312"/>
      <c r="AF468" s="312"/>
      <c r="AG468" s="312"/>
      <c r="AH468" s="312"/>
      <c r="AI468" s="312"/>
      <c r="AJ468" s="312"/>
      <c r="AK468" s="312"/>
      <c r="AL468" s="312"/>
      <c r="AM468" s="312"/>
      <c r="AN468" s="312"/>
      <c r="AO468" s="312"/>
      <c r="AP468" s="312"/>
      <c r="AQ468" s="312"/>
      <c r="AR468" s="312"/>
      <c r="AS468" s="817"/>
      <c r="AT468" s="966"/>
      <c r="AU468" s="1152"/>
      <c r="AV468" s="1173"/>
      <c r="AW468" s="817"/>
      <c r="AY468" s="400"/>
      <c r="AZ468" s="400"/>
      <c r="BA468" s="43"/>
    </row>
    <row r="469" spans="3:53" s="172" customFormat="1" ht="20.100000000000001" customHeight="1" x14ac:dyDescent="0.25">
      <c r="C469" s="46"/>
      <c r="D469" s="46">
        <v>0</v>
      </c>
      <c r="E469" s="46"/>
      <c r="F469" s="46"/>
      <c r="G469" s="46"/>
      <c r="H469" s="46"/>
      <c r="I469" s="46"/>
      <c r="J469" s="46"/>
      <c r="K469" s="46"/>
      <c r="L469" s="46"/>
      <c r="M469" s="46"/>
      <c r="N469" s="46"/>
      <c r="O469" s="24"/>
      <c r="T469" s="43"/>
      <c r="U469" s="613" t="s">
        <v>2405</v>
      </c>
      <c r="V469" s="775"/>
      <c r="W469" s="775"/>
      <c r="X469" s="99">
        <f>IFERROR(INDEX(#REF!,1,MATCH('5-C_Ind'!$W469,#REF!,0)),0)</f>
        <v>0</v>
      </c>
      <c r="Y469" s="118">
        <f t="shared" si="171"/>
        <v>0</v>
      </c>
      <c r="Z469" s="104">
        <f t="shared" si="172"/>
        <v>0</v>
      </c>
      <c r="AA469" s="1240"/>
      <c r="AB469" s="1181"/>
      <c r="AC469" s="1056"/>
      <c r="AD469" s="1216"/>
      <c r="AE469" s="312"/>
      <c r="AF469" s="312"/>
      <c r="AG469" s="312"/>
      <c r="AH469" s="312"/>
      <c r="AI469" s="312"/>
      <c r="AJ469" s="312"/>
      <c r="AK469" s="312"/>
      <c r="AL469" s="312"/>
      <c r="AM469" s="312"/>
      <c r="AN469" s="312"/>
      <c r="AO469" s="312"/>
      <c r="AP469" s="312"/>
      <c r="AQ469" s="312"/>
      <c r="AR469" s="312"/>
      <c r="AS469" s="817"/>
      <c r="AT469" s="966"/>
      <c r="AU469" s="1152"/>
      <c r="AV469" s="1173"/>
      <c r="AW469" s="817"/>
      <c r="AY469" s="400"/>
      <c r="AZ469" s="400"/>
      <c r="BA469" s="43"/>
    </row>
    <row r="470" spans="3:53" s="172" customFormat="1" ht="20.100000000000001" customHeight="1" x14ac:dyDescent="0.25">
      <c r="C470" s="46"/>
      <c r="D470" s="46">
        <v>0</v>
      </c>
      <c r="E470" s="46"/>
      <c r="F470" s="46"/>
      <c r="G470" s="46"/>
      <c r="H470" s="46"/>
      <c r="I470" s="46"/>
      <c r="J470" s="46"/>
      <c r="K470" s="46"/>
      <c r="L470" s="46"/>
      <c r="M470" s="46"/>
      <c r="N470" s="46"/>
      <c r="O470" s="24"/>
      <c r="T470" s="43"/>
      <c r="U470" s="613" t="s">
        <v>2405</v>
      </c>
      <c r="V470" s="775"/>
      <c r="W470" s="775"/>
      <c r="X470" s="99">
        <f>IFERROR(INDEX(#REF!,1,MATCH('5-C_Ind'!$W470,#REF!,0)),0)</f>
        <v>0</v>
      </c>
      <c r="Y470" s="118">
        <f t="shared" si="171"/>
        <v>0</v>
      </c>
      <c r="Z470" s="104">
        <f t="shared" si="172"/>
        <v>0</v>
      </c>
      <c r="AA470" s="1240"/>
      <c r="AB470" s="1181"/>
      <c r="AC470" s="1056"/>
      <c r="AD470" s="1216"/>
      <c r="AE470" s="312"/>
      <c r="AF470" s="312"/>
      <c r="AG470" s="312"/>
      <c r="AH470" s="312"/>
      <c r="AI470" s="312"/>
      <c r="AJ470" s="312"/>
      <c r="AK470" s="312"/>
      <c r="AL470" s="312"/>
      <c r="AM470" s="312"/>
      <c r="AN470" s="312"/>
      <c r="AO470" s="312"/>
      <c r="AP470" s="312"/>
      <c r="AQ470" s="312"/>
      <c r="AR470" s="312"/>
      <c r="AS470" s="817"/>
      <c r="AT470" s="966"/>
      <c r="AU470" s="1152"/>
      <c r="AV470" s="1173"/>
      <c r="AW470" s="817"/>
      <c r="AY470" s="400"/>
      <c r="AZ470" s="400"/>
      <c r="BA470" s="43"/>
    </row>
    <row r="471" spans="3:53" s="172" customFormat="1" ht="20.100000000000001" customHeight="1" x14ac:dyDescent="0.25">
      <c r="C471" s="46"/>
      <c r="D471" s="46">
        <v>0</v>
      </c>
      <c r="E471" s="46"/>
      <c r="F471" s="46"/>
      <c r="G471" s="46"/>
      <c r="H471" s="46"/>
      <c r="I471" s="46"/>
      <c r="J471" s="46"/>
      <c r="K471" s="46"/>
      <c r="L471" s="46"/>
      <c r="M471" s="46"/>
      <c r="N471" s="46"/>
      <c r="O471" s="24"/>
      <c r="T471" s="43"/>
      <c r="U471" s="613" t="s">
        <v>2405</v>
      </c>
      <c r="V471" s="775"/>
      <c r="W471" s="775"/>
      <c r="X471" s="99">
        <f>IFERROR(INDEX(#REF!,1,MATCH('5-C_Ind'!$W471,#REF!,0)),0)</f>
        <v>0</v>
      </c>
      <c r="Y471" s="118">
        <f t="shared" si="171"/>
        <v>0</v>
      </c>
      <c r="Z471" s="104">
        <f t="shared" si="172"/>
        <v>0</v>
      </c>
      <c r="AA471" s="1240"/>
      <c r="AB471" s="1181"/>
      <c r="AC471" s="1056"/>
      <c r="AD471" s="1216"/>
      <c r="AE471" s="312"/>
      <c r="AF471" s="312"/>
      <c r="AG471" s="312"/>
      <c r="AH471" s="312"/>
      <c r="AI471" s="312"/>
      <c r="AJ471" s="312"/>
      <c r="AK471" s="312"/>
      <c r="AL471" s="312"/>
      <c r="AM471" s="312"/>
      <c r="AN471" s="312"/>
      <c r="AO471" s="312"/>
      <c r="AP471" s="312"/>
      <c r="AQ471" s="312"/>
      <c r="AR471" s="312"/>
      <c r="AS471" s="817"/>
      <c r="AT471" s="966"/>
      <c r="AU471" s="1152"/>
      <c r="AV471" s="1173"/>
      <c r="AW471" s="817"/>
      <c r="AY471" s="400"/>
      <c r="AZ471" s="400"/>
      <c r="BA471" s="43"/>
    </row>
    <row r="472" spans="3:53" s="172" customFormat="1" ht="20.100000000000001" customHeight="1" x14ac:dyDescent="0.25">
      <c r="C472" s="46"/>
      <c r="D472" s="46">
        <v>0</v>
      </c>
      <c r="E472" s="46"/>
      <c r="F472" s="46"/>
      <c r="G472" s="46"/>
      <c r="H472" s="46"/>
      <c r="I472" s="46"/>
      <c r="J472" s="46"/>
      <c r="K472" s="46"/>
      <c r="L472" s="46"/>
      <c r="M472" s="46"/>
      <c r="N472" s="46"/>
      <c r="O472" s="24"/>
      <c r="T472" s="43"/>
      <c r="U472" s="613" t="s">
        <v>2405</v>
      </c>
      <c r="V472" s="775"/>
      <c r="W472" s="775"/>
      <c r="X472" s="99">
        <f>IFERROR(INDEX(#REF!,1,MATCH('5-C_Ind'!$W472,#REF!,0)),0)</f>
        <v>0</v>
      </c>
      <c r="Y472" s="118">
        <f t="shared" si="171"/>
        <v>0</v>
      </c>
      <c r="Z472" s="104">
        <f t="shared" si="172"/>
        <v>0</v>
      </c>
      <c r="AA472" s="1240"/>
      <c r="AB472" s="1181"/>
      <c r="AC472" s="1056"/>
      <c r="AD472" s="1216"/>
      <c r="AE472" s="312"/>
      <c r="AF472" s="312"/>
      <c r="AG472" s="312"/>
      <c r="AH472" s="312"/>
      <c r="AI472" s="312"/>
      <c r="AJ472" s="312"/>
      <c r="AK472" s="312"/>
      <c r="AL472" s="312"/>
      <c r="AM472" s="312"/>
      <c r="AN472" s="312"/>
      <c r="AO472" s="312"/>
      <c r="AP472" s="312"/>
      <c r="AQ472" s="312"/>
      <c r="AR472" s="312"/>
      <c r="AS472" s="817"/>
      <c r="AT472" s="966"/>
      <c r="AU472" s="1152"/>
      <c r="AV472" s="1173"/>
      <c r="AW472" s="817"/>
      <c r="AY472" s="400"/>
      <c r="AZ472" s="400"/>
      <c r="BA472" s="43"/>
    </row>
    <row r="473" spans="3:53" s="172" customFormat="1" ht="20.100000000000001" customHeight="1" x14ac:dyDescent="0.25">
      <c r="C473" s="46"/>
      <c r="D473" s="46">
        <v>0</v>
      </c>
      <c r="E473" s="46"/>
      <c r="F473" s="46"/>
      <c r="G473" s="46"/>
      <c r="H473" s="46"/>
      <c r="I473" s="46"/>
      <c r="J473" s="46"/>
      <c r="K473" s="46"/>
      <c r="L473" s="46"/>
      <c r="M473" s="46"/>
      <c r="N473" s="46"/>
      <c r="O473" s="24"/>
      <c r="T473" s="43"/>
      <c r="U473" s="613" t="s">
        <v>2405</v>
      </c>
      <c r="V473" s="775"/>
      <c r="W473" s="775"/>
      <c r="X473" s="99">
        <f>IFERROR(INDEX(#REF!,1,MATCH('5-C_Ind'!$W473,#REF!,0)),0)</f>
        <v>0</v>
      </c>
      <c r="Y473" s="118">
        <f t="shared" si="171"/>
        <v>0</v>
      </c>
      <c r="Z473" s="104">
        <f t="shared" si="172"/>
        <v>0</v>
      </c>
      <c r="AA473" s="1240"/>
      <c r="AB473" s="1181"/>
      <c r="AC473" s="1056"/>
      <c r="AD473" s="1216"/>
      <c r="AE473" s="312"/>
      <c r="AF473" s="312"/>
      <c r="AG473" s="312"/>
      <c r="AH473" s="312"/>
      <c r="AI473" s="312"/>
      <c r="AJ473" s="312"/>
      <c r="AK473" s="312"/>
      <c r="AL473" s="312"/>
      <c r="AM473" s="312"/>
      <c r="AN473" s="312"/>
      <c r="AO473" s="312"/>
      <c r="AP473" s="312"/>
      <c r="AQ473" s="312"/>
      <c r="AR473" s="312"/>
      <c r="AS473" s="817"/>
      <c r="AT473" s="966"/>
      <c r="AU473" s="1152"/>
      <c r="AV473" s="1173"/>
      <c r="AW473" s="817"/>
      <c r="AY473" s="400"/>
      <c r="AZ473" s="400"/>
      <c r="BA473" s="43"/>
    </row>
    <row r="474" spans="3:53" s="172" customFormat="1" ht="20.100000000000001" customHeight="1" x14ac:dyDescent="0.25">
      <c r="C474" s="46"/>
      <c r="D474" s="46">
        <v>0</v>
      </c>
      <c r="E474" s="46"/>
      <c r="F474" s="46"/>
      <c r="G474" s="46"/>
      <c r="H474" s="46"/>
      <c r="I474" s="46"/>
      <c r="J474" s="46"/>
      <c r="K474" s="46"/>
      <c r="L474" s="46"/>
      <c r="M474" s="46"/>
      <c r="N474" s="46"/>
      <c r="O474" s="24"/>
      <c r="T474" s="43"/>
      <c r="U474" s="613" t="s">
        <v>2405</v>
      </c>
      <c r="V474" s="775"/>
      <c r="W474" s="775"/>
      <c r="X474" s="99">
        <f>IFERROR(INDEX(#REF!,1,MATCH('5-C_Ind'!$W474,#REF!,0)),0)</f>
        <v>0</v>
      </c>
      <c r="Y474" s="118">
        <f t="shared" si="171"/>
        <v>0</v>
      </c>
      <c r="Z474" s="104">
        <f t="shared" si="172"/>
        <v>0</v>
      </c>
      <c r="AA474" s="1240"/>
      <c r="AB474" s="1181"/>
      <c r="AC474" s="1056"/>
      <c r="AD474" s="1216"/>
      <c r="AE474" s="312"/>
      <c r="AF474" s="312"/>
      <c r="AG474" s="312"/>
      <c r="AH474" s="312"/>
      <c r="AI474" s="312"/>
      <c r="AJ474" s="312"/>
      <c r="AK474" s="312"/>
      <c r="AL474" s="312"/>
      <c r="AM474" s="312"/>
      <c r="AN474" s="312"/>
      <c r="AO474" s="312"/>
      <c r="AP474" s="312"/>
      <c r="AQ474" s="312"/>
      <c r="AR474" s="312"/>
      <c r="AS474" s="817"/>
      <c r="AT474" s="966"/>
      <c r="AU474" s="1152"/>
      <c r="AV474" s="1173"/>
      <c r="AW474" s="817"/>
      <c r="AY474" s="400"/>
      <c r="AZ474" s="400"/>
      <c r="BA474" s="43"/>
    </row>
    <row r="475" spans="3:53" s="172" customFormat="1" ht="20.100000000000001" customHeight="1" x14ac:dyDescent="0.25">
      <c r="C475" s="46"/>
      <c r="D475" s="46">
        <v>0</v>
      </c>
      <c r="E475" s="46"/>
      <c r="F475" s="46"/>
      <c r="G475" s="46"/>
      <c r="H475" s="46"/>
      <c r="I475" s="46"/>
      <c r="J475" s="46"/>
      <c r="K475" s="46"/>
      <c r="L475" s="46"/>
      <c r="M475" s="46"/>
      <c r="N475" s="46"/>
      <c r="O475" s="24"/>
      <c r="T475" s="43"/>
      <c r="U475" s="613" t="s">
        <v>2405</v>
      </c>
      <c r="V475" s="775"/>
      <c r="W475" s="775"/>
      <c r="X475" s="99">
        <f>IFERROR(INDEX(#REF!,1,MATCH('5-C_Ind'!$W475,#REF!,0)),0)</f>
        <v>0</v>
      </c>
      <c r="Y475" s="118">
        <f t="shared" si="171"/>
        <v>0</v>
      </c>
      <c r="Z475" s="104">
        <f t="shared" si="172"/>
        <v>0</v>
      </c>
      <c r="AA475" s="1240"/>
      <c r="AB475" s="1181"/>
      <c r="AC475" s="1056"/>
      <c r="AD475" s="1216"/>
      <c r="AE475" s="312"/>
      <c r="AF475" s="312"/>
      <c r="AG475" s="312"/>
      <c r="AH475" s="312"/>
      <c r="AI475" s="312"/>
      <c r="AJ475" s="312"/>
      <c r="AK475" s="312"/>
      <c r="AL475" s="312"/>
      <c r="AM475" s="312"/>
      <c r="AN475" s="312"/>
      <c r="AO475" s="312"/>
      <c r="AP475" s="312"/>
      <c r="AQ475" s="312"/>
      <c r="AR475" s="312"/>
      <c r="AS475" s="817"/>
      <c r="AT475" s="966"/>
      <c r="AU475" s="1152"/>
      <c r="AV475" s="1173"/>
      <c r="AW475" s="817"/>
      <c r="AY475" s="400"/>
      <c r="AZ475" s="400"/>
      <c r="BA475" s="43"/>
    </row>
    <row r="476" spans="3:53" s="172" customFormat="1" ht="20.100000000000001" customHeight="1" x14ac:dyDescent="0.25">
      <c r="C476" s="46"/>
      <c r="D476" s="46">
        <v>0</v>
      </c>
      <c r="E476" s="46"/>
      <c r="F476" s="46"/>
      <c r="G476" s="46"/>
      <c r="H476" s="46"/>
      <c r="I476" s="46"/>
      <c r="J476" s="46"/>
      <c r="K476" s="46"/>
      <c r="L476" s="46"/>
      <c r="M476" s="46"/>
      <c r="N476" s="46"/>
      <c r="O476" s="24"/>
      <c r="T476" s="43"/>
      <c r="U476" s="613" t="s">
        <v>2405</v>
      </c>
      <c r="V476" s="775"/>
      <c r="W476" s="775"/>
      <c r="X476" s="99">
        <f>IFERROR(INDEX(#REF!,1,MATCH('5-C_Ind'!$W476,#REF!,0)),0)</f>
        <v>0</v>
      </c>
      <c r="Y476" s="118">
        <f t="shared" si="171"/>
        <v>0</v>
      </c>
      <c r="Z476" s="104">
        <f t="shared" si="172"/>
        <v>0</v>
      </c>
      <c r="AA476" s="1240"/>
      <c r="AB476" s="1181"/>
      <c r="AC476" s="1056"/>
      <c r="AD476" s="1216"/>
      <c r="AE476" s="312"/>
      <c r="AF476" s="312"/>
      <c r="AG476" s="312"/>
      <c r="AH476" s="312"/>
      <c r="AI476" s="312"/>
      <c r="AJ476" s="312"/>
      <c r="AK476" s="312"/>
      <c r="AL476" s="312"/>
      <c r="AM476" s="312"/>
      <c r="AN476" s="312"/>
      <c r="AO476" s="312"/>
      <c r="AP476" s="312"/>
      <c r="AQ476" s="312"/>
      <c r="AR476" s="312"/>
      <c r="AS476" s="817"/>
      <c r="AT476" s="966"/>
      <c r="AU476" s="1152"/>
      <c r="AV476" s="1173"/>
      <c r="AW476" s="817"/>
      <c r="AY476" s="400"/>
      <c r="AZ476" s="400"/>
      <c r="BA476" s="43"/>
    </row>
    <row r="477" spans="3:53" s="172" customFormat="1" ht="20.100000000000001" customHeight="1" x14ac:dyDescent="0.25">
      <c r="C477" s="46"/>
      <c r="D477" s="46">
        <v>0</v>
      </c>
      <c r="E477" s="46"/>
      <c r="F477" s="46"/>
      <c r="G477" s="46"/>
      <c r="H477" s="46"/>
      <c r="I477" s="46"/>
      <c r="J477" s="46"/>
      <c r="K477" s="46"/>
      <c r="L477" s="46"/>
      <c r="M477" s="46"/>
      <c r="N477" s="46"/>
      <c r="O477" s="24"/>
      <c r="T477" s="43"/>
      <c r="U477" s="613" t="s">
        <v>2405</v>
      </c>
      <c r="V477" s="775"/>
      <c r="W477" s="775"/>
      <c r="X477" s="99">
        <f>IFERROR(INDEX(#REF!,1,MATCH('5-C_Ind'!$W477,#REF!,0)),0)</f>
        <v>0</v>
      </c>
      <c r="Y477" s="118">
        <f t="shared" si="171"/>
        <v>0</v>
      </c>
      <c r="Z477" s="104">
        <f t="shared" si="172"/>
        <v>0</v>
      </c>
      <c r="AA477" s="1240"/>
      <c r="AB477" s="1181"/>
      <c r="AC477" s="1056"/>
      <c r="AD477" s="1216"/>
      <c r="AE477" s="312"/>
      <c r="AF477" s="312"/>
      <c r="AG477" s="312"/>
      <c r="AH477" s="312"/>
      <c r="AI477" s="312"/>
      <c r="AJ477" s="312"/>
      <c r="AK477" s="312"/>
      <c r="AL477" s="312"/>
      <c r="AM477" s="312"/>
      <c r="AN477" s="312"/>
      <c r="AO477" s="312"/>
      <c r="AP477" s="312"/>
      <c r="AQ477" s="312"/>
      <c r="AR477" s="312"/>
      <c r="AS477" s="817"/>
      <c r="AT477" s="966"/>
      <c r="AU477" s="1152"/>
      <c r="AV477" s="1173"/>
      <c r="AW477" s="817"/>
      <c r="AY477" s="400"/>
      <c r="AZ477" s="400"/>
      <c r="BA477" s="43"/>
    </row>
    <row r="478" spans="3:53" s="172" customFormat="1" ht="20.100000000000001" customHeight="1" x14ac:dyDescent="0.25">
      <c r="C478" s="46"/>
      <c r="D478" s="46">
        <v>0</v>
      </c>
      <c r="E478" s="46"/>
      <c r="F478" s="46"/>
      <c r="G478" s="46"/>
      <c r="H478" s="46"/>
      <c r="I478" s="46"/>
      <c r="J478" s="46"/>
      <c r="K478" s="46"/>
      <c r="L478" s="46"/>
      <c r="M478" s="46"/>
      <c r="N478" s="46"/>
      <c r="O478" s="24"/>
      <c r="T478" s="43"/>
      <c r="U478" s="613" t="s">
        <v>2405</v>
      </c>
      <c r="V478" s="775"/>
      <c r="W478" s="775"/>
      <c r="X478" s="99">
        <f>IFERROR(INDEX(#REF!,1,MATCH('5-C_Ind'!$W478,#REF!,0)),0)</f>
        <v>0</v>
      </c>
      <c r="Y478" s="118">
        <f t="shared" si="171"/>
        <v>0</v>
      </c>
      <c r="Z478" s="104">
        <f t="shared" si="172"/>
        <v>0</v>
      </c>
      <c r="AA478" s="1240"/>
      <c r="AB478" s="1181"/>
      <c r="AC478" s="1056"/>
      <c r="AD478" s="1216"/>
      <c r="AE478" s="312"/>
      <c r="AF478" s="312"/>
      <c r="AG478" s="312"/>
      <c r="AH478" s="312"/>
      <c r="AI478" s="312"/>
      <c r="AJ478" s="312"/>
      <c r="AK478" s="312"/>
      <c r="AL478" s="312"/>
      <c r="AM478" s="312"/>
      <c r="AN478" s="312"/>
      <c r="AO478" s="312"/>
      <c r="AP478" s="312"/>
      <c r="AQ478" s="312"/>
      <c r="AR478" s="312"/>
      <c r="AS478" s="817"/>
      <c r="AT478" s="966"/>
      <c r="AU478" s="1152"/>
      <c r="AV478" s="1173"/>
      <c r="AW478" s="817"/>
      <c r="AY478" s="400"/>
      <c r="AZ478" s="400"/>
      <c r="BA478" s="43"/>
    </row>
    <row r="479" spans="3:53" s="172" customFormat="1" ht="20.100000000000001" customHeight="1" x14ac:dyDescent="0.25">
      <c r="C479" s="46"/>
      <c r="D479" s="46">
        <v>0</v>
      </c>
      <c r="E479" s="46"/>
      <c r="F479" s="46"/>
      <c r="G479" s="46"/>
      <c r="H479" s="46"/>
      <c r="I479" s="46"/>
      <c r="J479" s="46"/>
      <c r="K479" s="46"/>
      <c r="L479" s="46"/>
      <c r="M479" s="46"/>
      <c r="N479" s="46"/>
      <c r="O479" s="24"/>
      <c r="T479" s="43"/>
      <c r="U479" s="613" t="s">
        <v>2405</v>
      </c>
      <c r="V479" s="775"/>
      <c r="W479" s="775"/>
      <c r="X479" s="99">
        <f>IFERROR(INDEX(#REF!,1,MATCH('5-C_Ind'!$W479,#REF!,0)),0)</f>
        <v>0</v>
      </c>
      <c r="Y479" s="118">
        <f t="shared" si="171"/>
        <v>0</v>
      </c>
      <c r="Z479" s="104">
        <f t="shared" si="172"/>
        <v>0</v>
      </c>
      <c r="AA479" s="1240"/>
      <c r="AB479" s="1181"/>
      <c r="AC479" s="1056"/>
      <c r="AD479" s="1216"/>
      <c r="AE479" s="312"/>
      <c r="AF479" s="312"/>
      <c r="AG479" s="312"/>
      <c r="AH479" s="312"/>
      <c r="AI479" s="312"/>
      <c r="AJ479" s="312"/>
      <c r="AK479" s="312"/>
      <c r="AL479" s="312"/>
      <c r="AM479" s="312"/>
      <c r="AN479" s="312"/>
      <c r="AO479" s="312"/>
      <c r="AP479" s="312"/>
      <c r="AQ479" s="312"/>
      <c r="AR479" s="312"/>
      <c r="AS479" s="817"/>
      <c r="AT479" s="966"/>
      <c r="AU479" s="1152"/>
      <c r="AV479" s="1173"/>
      <c r="AW479" s="817"/>
      <c r="AY479" s="400"/>
      <c r="AZ479" s="400"/>
      <c r="BA479" s="43"/>
    </row>
    <row r="480" spans="3:53" s="172" customFormat="1" ht="20.100000000000001" customHeight="1" x14ac:dyDescent="0.25">
      <c r="C480" s="46"/>
      <c r="D480" s="46">
        <v>0</v>
      </c>
      <c r="E480" s="46"/>
      <c r="F480" s="46"/>
      <c r="G480" s="46"/>
      <c r="H480" s="46"/>
      <c r="I480" s="46"/>
      <c r="J480" s="46"/>
      <c r="K480" s="46"/>
      <c r="L480" s="46"/>
      <c r="M480" s="46"/>
      <c r="N480" s="46"/>
      <c r="O480" s="24"/>
      <c r="T480" s="43"/>
      <c r="U480" s="613" t="s">
        <v>2405</v>
      </c>
      <c r="V480" s="775"/>
      <c r="W480" s="775"/>
      <c r="X480" s="99">
        <f>IFERROR(INDEX(#REF!,1,MATCH('5-C_Ind'!$W480,#REF!,0)),0)</f>
        <v>0</v>
      </c>
      <c r="Y480" s="118">
        <f t="shared" si="171"/>
        <v>0</v>
      </c>
      <c r="Z480" s="104">
        <f t="shared" si="172"/>
        <v>0</v>
      </c>
      <c r="AA480" s="1240"/>
      <c r="AB480" s="1181"/>
      <c r="AC480" s="1056"/>
      <c r="AD480" s="1216"/>
      <c r="AE480" s="312"/>
      <c r="AF480" s="312"/>
      <c r="AG480" s="312"/>
      <c r="AH480" s="312"/>
      <c r="AI480" s="312"/>
      <c r="AJ480" s="312"/>
      <c r="AK480" s="312"/>
      <c r="AL480" s="312"/>
      <c r="AM480" s="312"/>
      <c r="AN480" s="312"/>
      <c r="AO480" s="312"/>
      <c r="AP480" s="312"/>
      <c r="AQ480" s="312"/>
      <c r="AR480" s="312"/>
      <c r="AS480" s="817"/>
      <c r="AT480" s="966"/>
      <c r="AU480" s="1152"/>
      <c r="AV480" s="1173"/>
      <c r="AW480" s="817"/>
      <c r="AY480" s="400"/>
      <c r="AZ480" s="400"/>
      <c r="BA480" s="43"/>
    </row>
    <row r="481" spans="3:53" s="172" customFormat="1" ht="20.100000000000001" customHeight="1" x14ac:dyDescent="0.25">
      <c r="C481" s="46"/>
      <c r="D481" s="46">
        <v>0</v>
      </c>
      <c r="E481" s="46"/>
      <c r="F481" s="46"/>
      <c r="G481" s="46"/>
      <c r="H481" s="46"/>
      <c r="I481" s="46"/>
      <c r="J481" s="46"/>
      <c r="K481" s="46"/>
      <c r="L481" s="46"/>
      <c r="M481" s="46"/>
      <c r="N481" s="46"/>
      <c r="O481" s="24"/>
      <c r="T481" s="43"/>
      <c r="U481" s="613" t="s">
        <v>2405</v>
      </c>
      <c r="V481" s="775"/>
      <c r="W481" s="775"/>
      <c r="X481" s="99">
        <f>IFERROR(INDEX(#REF!,1,MATCH('5-C_Ind'!$W481,#REF!,0)),0)</f>
        <v>0</v>
      </c>
      <c r="Y481" s="118">
        <f t="shared" si="171"/>
        <v>0</v>
      </c>
      <c r="Z481" s="104">
        <f t="shared" si="172"/>
        <v>0</v>
      </c>
      <c r="AA481" s="1240"/>
      <c r="AB481" s="1181"/>
      <c r="AC481" s="1056"/>
      <c r="AD481" s="1216"/>
      <c r="AE481" s="312"/>
      <c r="AF481" s="312"/>
      <c r="AG481" s="312"/>
      <c r="AH481" s="312"/>
      <c r="AI481" s="312"/>
      <c r="AJ481" s="312"/>
      <c r="AK481" s="312"/>
      <c r="AL481" s="312"/>
      <c r="AM481" s="312"/>
      <c r="AN481" s="312"/>
      <c r="AO481" s="312"/>
      <c r="AP481" s="312"/>
      <c r="AQ481" s="312"/>
      <c r="AR481" s="312"/>
      <c r="AS481" s="817"/>
      <c r="AT481" s="966"/>
      <c r="AU481" s="1152"/>
      <c r="AV481" s="1173"/>
      <c r="AW481" s="817"/>
      <c r="AY481" s="400"/>
      <c r="AZ481" s="400"/>
      <c r="BA481" s="43"/>
    </row>
    <row r="482" spans="3:53" s="172" customFormat="1" ht="20.100000000000001" customHeight="1" x14ac:dyDescent="0.25">
      <c r="C482" s="46"/>
      <c r="D482" s="46">
        <v>0</v>
      </c>
      <c r="E482" s="46"/>
      <c r="F482" s="46"/>
      <c r="G482" s="46"/>
      <c r="H482" s="46"/>
      <c r="I482" s="46"/>
      <c r="J482" s="46"/>
      <c r="K482" s="46"/>
      <c r="L482" s="46"/>
      <c r="M482" s="46"/>
      <c r="N482" s="46"/>
      <c r="O482" s="24"/>
      <c r="T482" s="43"/>
      <c r="U482" s="613" t="s">
        <v>2405</v>
      </c>
      <c r="V482" s="775"/>
      <c r="W482" s="775"/>
      <c r="X482" s="99">
        <f>IFERROR(INDEX(#REF!,1,MATCH('5-C_Ind'!$W482,#REF!,0)),0)</f>
        <v>0</v>
      </c>
      <c r="Y482" s="118">
        <f t="shared" si="171"/>
        <v>0</v>
      </c>
      <c r="Z482" s="104">
        <f t="shared" si="172"/>
        <v>0</v>
      </c>
      <c r="AA482" s="1240"/>
      <c r="AB482" s="1181"/>
      <c r="AC482" s="1056"/>
      <c r="AD482" s="1216"/>
      <c r="AE482" s="312"/>
      <c r="AF482" s="312"/>
      <c r="AG482" s="312"/>
      <c r="AH482" s="312"/>
      <c r="AI482" s="312"/>
      <c r="AJ482" s="312"/>
      <c r="AK482" s="312"/>
      <c r="AL482" s="312"/>
      <c r="AM482" s="312"/>
      <c r="AN482" s="312"/>
      <c r="AO482" s="312"/>
      <c r="AP482" s="312"/>
      <c r="AQ482" s="312"/>
      <c r="AR482" s="312"/>
      <c r="AS482" s="817"/>
      <c r="AT482" s="966"/>
      <c r="AU482" s="1152"/>
      <c r="AV482" s="1173"/>
      <c r="AW482" s="817"/>
      <c r="AY482" s="400"/>
      <c r="AZ482" s="400"/>
      <c r="BA482" s="43"/>
    </row>
    <row r="483" spans="3:53" s="172" customFormat="1" ht="20.100000000000001" customHeight="1" x14ac:dyDescent="0.25">
      <c r="C483" s="46"/>
      <c r="D483" s="46">
        <v>0</v>
      </c>
      <c r="E483" s="46"/>
      <c r="F483" s="46"/>
      <c r="G483" s="46"/>
      <c r="H483" s="46"/>
      <c r="I483" s="46"/>
      <c r="J483" s="46"/>
      <c r="K483" s="46"/>
      <c r="L483" s="46"/>
      <c r="M483" s="46"/>
      <c r="N483" s="46"/>
      <c r="O483" s="24"/>
      <c r="T483" s="43"/>
      <c r="U483" s="613" t="s">
        <v>2405</v>
      </c>
      <c r="V483" s="775"/>
      <c r="W483" s="775"/>
      <c r="X483" s="99">
        <f>IFERROR(INDEX(#REF!,1,MATCH('5-C_Ind'!$W483,#REF!,0)),0)</f>
        <v>0</v>
      </c>
      <c r="Y483" s="118">
        <f t="shared" si="171"/>
        <v>0</v>
      </c>
      <c r="Z483" s="104">
        <f t="shared" si="172"/>
        <v>0</v>
      </c>
      <c r="AA483" s="1240"/>
      <c r="AB483" s="1181"/>
      <c r="AC483" s="1056"/>
      <c r="AD483" s="1216"/>
      <c r="AE483" s="312"/>
      <c r="AF483" s="312"/>
      <c r="AG483" s="312"/>
      <c r="AH483" s="312"/>
      <c r="AI483" s="312"/>
      <c r="AJ483" s="312"/>
      <c r="AK483" s="312"/>
      <c r="AL483" s="312"/>
      <c r="AM483" s="312"/>
      <c r="AN483" s="312"/>
      <c r="AO483" s="312"/>
      <c r="AP483" s="312"/>
      <c r="AQ483" s="312"/>
      <c r="AR483" s="312"/>
      <c r="AS483" s="817"/>
      <c r="AT483" s="966"/>
      <c r="AU483" s="1152"/>
      <c r="AV483" s="1173"/>
      <c r="AW483" s="817"/>
      <c r="AY483" s="400"/>
      <c r="AZ483" s="400"/>
      <c r="BA483" s="43"/>
    </row>
    <row r="484" spans="3:53" s="172" customFormat="1" ht="20.100000000000001" customHeight="1" x14ac:dyDescent="0.25">
      <c r="C484" s="46"/>
      <c r="D484" s="46">
        <v>0</v>
      </c>
      <c r="E484" s="46"/>
      <c r="F484" s="46"/>
      <c r="G484" s="46"/>
      <c r="H484" s="46"/>
      <c r="I484" s="46"/>
      <c r="J484" s="46"/>
      <c r="K484" s="46"/>
      <c r="L484" s="46"/>
      <c r="M484" s="46"/>
      <c r="N484" s="46"/>
      <c r="O484" s="24"/>
      <c r="T484" s="43"/>
      <c r="U484" s="613" t="s">
        <v>2405</v>
      </c>
      <c r="V484" s="775"/>
      <c r="W484" s="775"/>
      <c r="X484" s="99">
        <f>IFERROR(INDEX(#REF!,1,MATCH('5-C_Ind'!$W484,#REF!,0)),0)</f>
        <v>0</v>
      </c>
      <c r="Y484" s="118">
        <f t="shared" si="171"/>
        <v>0</v>
      </c>
      <c r="Z484" s="104">
        <f t="shared" si="172"/>
        <v>0</v>
      </c>
      <c r="AA484" s="1240"/>
      <c r="AB484" s="1181"/>
      <c r="AC484" s="1056"/>
      <c r="AD484" s="1216"/>
      <c r="AE484" s="312"/>
      <c r="AF484" s="312"/>
      <c r="AG484" s="312"/>
      <c r="AH484" s="312"/>
      <c r="AI484" s="312"/>
      <c r="AJ484" s="312"/>
      <c r="AK484" s="312"/>
      <c r="AL484" s="312"/>
      <c r="AM484" s="312"/>
      <c r="AN484" s="312"/>
      <c r="AO484" s="312"/>
      <c r="AP484" s="312"/>
      <c r="AQ484" s="312"/>
      <c r="AR484" s="312"/>
      <c r="AS484" s="817"/>
      <c r="AT484" s="966"/>
      <c r="AU484" s="1152"/>
      <c r="AV484" s="1173"/>
      <c r="AW484" s="817"/>
      <c r="AY484" s="400"/>
      <c r="AZ484" s="400"/>
      <c r="BA484" s="43"/>
    </row>
    <row r="485" spans="3:53" s="172" customFormat="1" ht="20.100000000000001" customHeight="1" x14ac:dyDescent="0.25">
      <c r="C485" s="46"/>
      <c r="D485" s="46">
        <v>0</v>
      </c>
      <c r="E485" s="46"/>
      <c r="F485" s="46"/>
      <c r="G485" s="46"/>
      <c r="H485" s="46"/>
      <c r="I485" s="46"/>
      <c r="J485" s="46"/>
      <c r="K485" s="46"/>
      <c r="L485" s="46"/>
      <c r="M485" s="46"/>
      <c r="N485" s="46"/>
      <c r="O485" s="24"/>
      <c r="T485" s="43"/>
      <c r="U485" s="613" t="s">
        <v>2405</v>
      </c>
      <c r="V485" s="775"/>
      <c r="W485" s="775"/>
      <c r="X485" s="99">
        <f>IFERROR(INDEX(#REF!,1,MATCH('5-C_Ind'!$W485,#REF!,0)),0)</f>
        <v>0</v>
      </c>
      <c r="Y485" s="118">
        <f t="shared" si="171"/>
        <v>0</v>
      </c>
      <c r="Z485" s="104">
        <f t="shared" si="172"/>
        <v>0</v>
      </c>
      <c r="AA485" s="1240"/>
      <c r="AB485" s="1181"/>
      <c r="AC485" s="1056"/>
      <c r="AD485" s="1216"/>
      <c r="AE485" s="312"/>
      <c r="AF485" s="312"/>
      <c r="AG485" s="312"/>
      <c r="AH485" s="312"/>
      <c r="AI485" s="312"/>
      <c r="AJ485" s="312"/>
      <c r="AK485" s="312"/>
      <c r="AL485" s="312"/>
      <c r="AM485" s="312"/>
      <c r="AN485" s="312"/>
      <c r="AO485" s="312"/>
      <c r="AP485" s="312"/>
      <c r="AQ485" s="312"/>
      <c r="AR485" s="312"/>
      <c r="AS485" s="817"/>
      <c r="AT485" s="966"/>
      <c r="AU485" s="1152"/>
      <c r="AV485" s="1173"/>
      <c r="AW485" s="817"/>
      <c r="AY485" s="400"/>
      <c r="AZ485" s="400"/>
      <c r="BA485" s="43"/>
    </row>
    <row r="486" spans="3:53" s="172" customFormat="1" ht="20.100000000000001" customHeight="1" x14ac:dyDescent="0.25">
      <c r="C486" s="46"/>
      <c r="D486" s="46">
        <v>0</v>
      </c>
      <c r="E486" s="46"/>
      <c r="F486" s="46"/>
      <c r="G486" s="46"/>
      <c r="H486" s="46"/>
      <c r="I486" s="46"/>
      <c r="J486" s="46"/>
      <c r="K486" s="46"/>
      <c r="L486" s="46"/>
      <c r="M486" s="46"/>
      <c r="N486" s="46"/>
      <c r="O486" s="24"/>
      <c r="T486" s="43"/>
      <c r="U486" s="613" t="s">
        <v>2405</v>
      </c>
      <c r="V486" s="775"/>
      <c r="W486" s="775"/>
      <c r="X486" s="99">
        <f>IFERROR(INDEX(#REF!,1,MATCH('5-C_Ind'!$W486,#REF!,0)),0)</f>
        <v>0</v>
      </c>
      <c r="Y486" s="118">
        <f t="shared" si="171"/>
        <v>0</v>
      </c>
      <c r="Z486" s="104">
        <f t="shared" si="172"/>
        <v>0</v>
      </c>
      <c r="AA486" s="1240"/>
      <c r="AB486" s="1181"/>
      <c r="AC486" s="1056"/>
      <c r="AD486" s="1216"/>
      <c r="AE486" s="312"/>
      <c r="AF486" s="312"/>
      <c r="AG486" s="312"/>
      <c r="AH486" s="312"/>
      <c r="AI486" s="312"/>
      <c r="AJ486" s="312"/>
      <c r="AK486" s="312"/>
      <c r="AL486" s="312"/>
      <c r="AM486" s="312"/>
      <c r="AN486" s="312"/>
      <c r="AO486" s="312"/>
      <c r="AP486" s="312"/>
      <c r="AQ486" s="312"/>
      <c r="AR486" s="312"/>
      <c r="AS486" s="817"/>
      <c r="AT486" s="966"/>
      <c r="AU486" s="1152"/>
      <c r="AV486" s="1173"/>
      <c r="AW486" s="817"/>
      <c r="AY486" s="400"/>
      <c r="AZ486" s="400"/>
      <c r="BA486" s="43"/>
    </row>
    <row r="487" spans="3:53" s="172" customFormat="1" ht="20.100000000000001" customHeight="1" x14ac:dyDescent="0.25">
      <c r="C487" s="46"/>
      <c r="D487" s="46">
        <v>0</v>
      </c>
      <c r="E487" s="46"/>
      <c r="F487" s="46"/>
      <c r="G487" s="46"/>
      <c r="H487" s="46"/>
      <c r="I487" s="46"/>
      <c r="J487" s="46"/>
      <c r="K487" s="46"/>
      <c r="L487" s="46"/>
      <c r="M487" s="46"/>
      <c r="N487" s="46"/>
      <c r="O487" s="24"/>
      <c r="T487" s="43"/>
      <c r="U487" s="613" t="s">
        <v>2405</v>
      </c>
      <c r="V487" s="775"/>
      <c r="W487" s="775"/>
      <c r="X487" s="99">
        <f>IFERROR(INDEX(#REF!,1,MATCH('5-C_Ind'!$W487,#REF!,0)),0)</f>
        <v>0</v>
      </c>
      <c r="Y487" s="118">
        <f t="shared" si="171"/>
        <v>0</v>
      </c>
      <c r="Z487" s="104">
        <f t="shared" si="172"/>
        <v>0</v>
      </c>
      <c r="AA487" s="1240"/>
      <c r="AB487" s="1181"/>
      <c r="AC487" s="1056"/>
      <c r="AD487" s="1216"/>
      <c r="AE487" s="312"/>
      <c r="AF487" s="312"/>
      <c r="AG487" s="312"/>
      <c r="AH487" s="312"/>
      <c r="AI487" s="312"/>
      <c r="AJ487" s="312"/>
      <c r="AK487" s="312"/>
      <c r="AL487" s="312"/>
      <c r="AM487" s="312"/>
      <c r="AN487" s="312"/>
      <c r="AO487" s="312"/>
      <c r="AP487" s="312"/>
      <c r="AQ487" s="312"/>
      <c r="AR487" s="312"/>
      <c r="AS487" s="817"/>
      <c r="AT487" s="966"/>
      <c r="AU487" s="1152"/>
      <c r="AV487" s="1173"/>
      <c r="AW487" s="817"/>
      <c r="AY487" s="400"/>
      <c r="AZ487" s="400"/>
      <c r="BA487" s="43"/>
    </row>
    <row r="488" spans="3:53" s="172" customFormat="1" ht="20.100000000000001" customHeight="1" x14ac:dyDescent="0.25">
      <c r="C488" s="46"/>
      <c r="D488" s="46">
        <v>0</v>
      </c>
      <c r="E488" s="46"/>
      <c r="F488" s="46"/>
      <c r="G488" s="46"/>
      <c r="H488" s="46"/>
      <c r="I488" s="46"/>
      <c r="J488" s="46"/>
      <c r="K488" s="46"/>
      <c r="L488" s="46"/>
      <c r="M488" s="46"/>
      <c r="N488" s="46"/>
      <c r="O488" s="24"/>
      <c r="T488" s="43"/>
      <c r="U488" s="613" t="s">
        <v>2405</v>
      </c>
      <c r="V488" s="775"/>
      <c r="W488" s="775"/>
      <c r="X488" s="99">
        <f>IFERROR(INDEX(#REF!,1,MATCH('5-C_Ind'!$W488,#REF!,0)),0)</f>
        <v>0</v>
      </c>
      <c r="Y488" s="118">
        <f t="shared" si="171"/>
        <v>0</v>
      </c>
      <c r="Z488" s="104">
        <f t="shared" si="172"/>
        <v>0</v>
      </c>
      <c r="AA488" s="1240"/>
      <c r="AB488" s="1181"/>
      <c r="AC488" s="1056"/>
      <c r="AD488" s="1216"/>
      <c r="AE488" s="312"/>
      <c r="AF488" s="312"/>
      <c r="AG488" s="312"/>
      <c r="AH488" s="312"/>
      <c r="AI488" s="312"/>
      <c r="AJ488" s="312"/>
      <c r="AK488" s="312"/>
      <c r="AL488" s="312"/>
      <c r="AM488" s="312"/>
      <c r="AN488" s="312"/>
      <c r="AO488" s="312"/>
      <c r="AP488" s="312"/>
      <c r="AQ488" s="312"/>
      <c r="AR488" s="312"/>
      <c r="AS488" s="817"/>
      <c r="AT488" s="966"/>
      <c r="AU488" s="1152"/>
      <c r="AV488" s="1173"/>
      <c r="AW488" s="817"/>
      <c r="AY488" s="400"/>
      <c r="AZ488" s="400"/>
      <c r="BA488" s="43"/>
    </row>
    <row r="489" spans="3:53" s="172" customFormat="1" ht="20.100000000000001" customHeight="1" x14ac:dyDescent="0.25">
      <c r="C489" s="46"/>
      <c r="D489" s="46">
        <v>0</v>
      </c>
      <c r="E489" s="46"/>
      <c r="F489" s="46"/>
      <c r="G489" s="46"/>
      <c r="H489" s="46"/>
      <c r="I489" s="46"/>
      <c r="J489" s="46"/>
      <c r="K489" s="46"/>
      <c r="L489" s="46"/>
      <c r="M489" s="46"/>
      <c r="N489" s="46"/>
      <c r="O489" s="24"/>
      <c r="T489" s="43"/>
      <c r="U489" s="613" t="s">
        <v>2405</v>
      </c>
      <c r="V489" s="775"/>
      <c r="W489" s="775"/>
      <c r="X489" s="99">
        <f>IFERROR(INDEX(#REF!,1,MATCH('5-C_Ind'!$W489,#REF!,0)),0)</f>
        <v>0</v>
      </c>
      <c r="Y489" s="118">
        <f t="shared" si="171"/>
        <v>0</v>
      </c>
      <c r="Z489" s="104">
        <f t="shared" si="172"/>
        <v>0</v>
      </c>
      <c r="AA489" s="1240"/>
      <c r="AB489" s="1181"/>
      <c r="AC489" s="1056"/>
      <c r="AD489" s="1216"/>
      <c r="AE489" s="312"/>
      <c r="AF489" s="312"/>
      <c r="AG489" s="312"/>
      <c r="AH489" s="312"/>
      <c r="AI489" s="312"/>
      <c r="AJ489" s="312"/>
      <c r="AK489" s="312"/>
      <c r="AL489" s="312"/>
      <c r="AM489" s="312"/>
      <c r="AN489" s="312"/>
      <c r="AO489" s="312"/>
      <c r="AP489" s="312"/>
      <c r="AQ489" s="312"/>
      <c r="AR489" s="312"/>
      <c r="AS489" s="817"/>
      <c r="AT489" s="966"/>
      <c r="AU489" s="1152"/>
      <c r="AV489" s="1173"/>
      <c r="AW489" s="817"/>
      <c r="AY489" s="400"/>
      <c r="AZ489" s="400"/>
      <c r="BA489" s="43"/>
    </row>
    <row r="490" spans="3:53" s="172" customFormat="1" ht="20.100000000000001" customHeight="1" x14ac:dyDescent="0.25">
      <c r="C490" s="46"/>
      <c r="D490" s="46">
        <v>0</v>
      </c>
      <c r="E490" s="46"/>
      <c r="F490" s="46"/>
      <c r="G490" s="46"/>
      <c r="H490" s="46"/>
      <c r="I490" s="46"/>
      <c r="J490" s="46"/>
      <c r="K490" s="46"/>
      <c r="L490" s="46"/>
      <c r="M490" s="46"/>
      <c r="N490" s="46"/>
      <c r="O490" s="24"/>
      <c r="T490" s="43"/>
      <c r="U490" s="613" t="s">
        <v>2405</v>
      </c>
      <c r="V490" s="775"/>
      <c r="W490" s="775"/>
      <c r="X490" s="99">
        <f>IFERROR(INDEX(#REF!,1,MATCH('5-C_Ind'!$W490,#REF!,0)),0)</f>
        <v>0</v>
      </c>
      <c r="Y490" s="118">
        <f t="shared" si="171"/>
        <v>0</v>
      </c>
      <c r="Z490" s="104">
        <f t="shared" si="172"/>
        <v>0</v>
      </c>
      <c r="AA490" s="1240"/>
      <c r="AB490" s="1181"/>
      <c r="AC490" s="1056"/>
      <c r="AD490" s="1216"/>
      <c r="AE490" s="312"/>
      <c r="AF490" s="312"/>
      <c r="AG490" s="312"/>
      <c r="AH490" s="312"/>
      <c r="AI490" s="312"/>
      <c r="AJ490" s="312"/>
      <c r="AK490" s="312"/>
      <c r="AL490" s="312"/>
      <c r="AM490" s="312"/>
      <c r="AN490" s="312"/>
      <c r="AO490" s="312"/>
      <c r="AP490" s="312"/>
      <c r="AQ490" s="312"/>
      <c r="AR490" s="312"/>
      <c r="AS490" s="817"/>
      <c r="AT490" s="966"/>
      <c r="AU490" s="1152"/>
      <c r="AV490" s="1173"/>
      <c r="AW490" s="817"/>
      <c r="AY490" s="400"/>
      <c r="AZ490" s="400"/>
      <c r="BA490" s="43"/>
    </row>
    <row r="491" spans="3:53" s="172" customFormat="1" ht="20.100000000000001" customHeight="1" x14ac:dyDescent="0.25">
      <c r="C491" s="46"/>
      <c r="D491" s="46">
        <v>0</v>
      </c>
      <c r="E491" s="46"/>
      <c r="F491" s="46"/>
      <c r="G491" s="46"/>
      <c r="H491" s="46"/>
      <c r="I491" s="46"/>
      <c r="J491" s="46"/>
      <c r="K491" s="46"/>
      <c r="L491" s="46"/>
      <c r="M491" s="46"/>
      <c r="N491" s="46"/>
      <c r="O491" s="24"/>
      <c r="T491" s="43"/>
      <c r="U491" s="613" t="s">
        <v>2405</v>
      </c>
      <c r="V491" s="775"/>
      <c r="W491" s="775"/>
      <c r="X491" s="99">
        <f>IFERROR(INDEX(#REF!,1,MATCH('5-C_Ind'!$W491,#REF!,0)),0)</f>
        <v>0</v>
      </c>
      <c r="Y491" s="118">
        <f t="shared" si="171"/>
        <v>0</v>
      </c>
      <c r="Z491" s="104">
        <f t="shared" si="172"/>
        <v>0</v>
      </c>
      <c r="AA491" s="1240"/>
      <c r="AB491" s="1181"/>
      <c r="AC491" s="1056"/>
      <c r="AD491" s="1216"/>
      <c r="AE491" s="312"/>
      <c r="AF491" s="312"/>
      <c r="AG491" s="312"/>
      <c r="AH491" s="312"/>
      <c r="AI491" s="312"/>
      <c r="AJ491" s="312"/>
      <c r="AK491" s="312"/>
      <c r="AL491" s="312"/>
      <c r="AM491" s="312"/>
      <c r="AN491" s="312"/>
      <c r="AO491" s="312"/>
      <c r="AP491" s="312"/>
      <c r="AQ491" s="312"/>
      <c r="AR491" s="312"/>
      <c r="AS491" s="817"/>
      <c r="AT491" s="966"/>
      <c r="AU491" s="1152"/>
      <c r="AV491" s="1173"/>
      <c r="AW491" s="817"/>
      <c r="AY491" s="400"/>
      <c r="AZ491" s="400"/>
      <c r="BA491" s="43"/>
    </row>
    <row r="492" spans="3:53" s="172" customFormat="1" ht="20.100000000000001" customHeight="1" x14ac:dyDescent="0.25">
      <c r="C492" s="46"/>
      <c r="D492" s="46">
        <v>0</v>
      </c>
      <c r="E492" s="46"/>
      <c r="F492" s="46"/>
      <c r="G492" s="46"/>
      <c r="H492" s="46"/>
      <c r="I492" s="46"/>
      <c r="J492" s="46"/>
      <c r="K492" s="46"/>
      <c r="L492" s="46"/>
      <c r="M492" s="46"/>
      <c r="N492" s="46"/>
      <c r="O492" s="24"/>
      <c r="T492" s="43"/>
      <c r="U492" s="613" t="s">
        <v>2405</v>
      </c>
      <c r="V492" s="775"/>
      <c r="W492" s="775"/>
      <c r="X492" s="99">
        <f>IFERROR(INDEX(#REF!,1,MATCH('5-C_Ind'!$W492,#REF!,0)),0)</f>
        <v>0</v>
      </c>
      <c r="Y492" s="118">
        <f t="shared" si="171"/>
        <v>0</v>
      </c>
      <c r="Z492" s="104">
        <f t="shared" si="172"/>
        <v>0</v>
      </c>
      <c r="AA492" s="1240"/>
      <c r="AB492" s="1181"/>
      <c r="AC492" s="1056"/>
      <c r="AD492" s="1216"/>
      <c r="AE492" s="312"/>
      <c r="AF492" s="312"/>
      <c r="AG492" s="312"/>
      <c r="AH492" s="312"/>
      <c r="AI492" s="312"/>
      <c r="AJ492" s="312"/>
      <c r="AK492" s="312"/>
      <c r="AL492" s="312"/>
      <c r="AM492" s="312"/>
      <c r="AN492" s="312"/>
      <c r="AO492" s="312"/>
      <c r="AP492" s="312"/>
      <c r="AQ492" s="312"/>
      <c r="AR492" s="312"/>
      <c r="AS492" s="817"/>
      <c r="AT492" s="966"/>
      <c r="AU492" s="1152"/>
      <c r="AV492" s="1173"/>
      <c r="AW492" s="817"/>
      <c r="AY492" s="400"/>
      <c r="AZ492" s="400"/>
      <c r="BA492" s="43"/>
    </row>
    <row r="493" spans="3:53" s="172" customFormat="1" ht="20.100000000000001" customHeight="1" x14ac:dyDescent="0.25">
      <c r="C493" s="46"/>
      <c r="D493" s="46">
        <v>0</v>
      </c>
      <c r="E493" s="46"/>
      <c r="F493" s="46"/>
      <c r="G493" s="46"/>
      <c r="H493" s="46"/>
      <c r="I493" s="46"/>
      <c r="J493" s="46"/>
      <c r="K493" s="46"/>
      <c r="L493" s="46"/>
      <c r="M493" s="46"/>
      <c r="N493" s="46"/>
      <c r="O493" s="24"/>
      <c r="T493" s="43"/>
      <c r="U493" s="613" t="s">
        <v>2405</v>
      </c>
      <c r="V493" s="775"/>
      <c r="W493" s="775"/>
      <c r="X493" s="99">
        <f>IFERROR(INDEX(#REF!,1,MATCH('5-C_Ind'!$W493,#REF!,0)),0)</f>
        <v>0</v>
      </c>
      <c r="Y493" s="118">
        <f t="shared" si="171"/>
        <v>0</v>
      </c>
      <c r="Z493" s="104">
        <f t="shared" si="172"/>
        <v>0</v>
      </c>
      <c r="AA493" s="1240"/>
      <c r="AB493" s="1181"/>
      <c r="AC493" s="1056"/>
      <c r="AD493" s="1216"/>
      <c r="AE493" s="312"/>
      <c r="AF493" s="312"/>
      <c r="AG493" s="312"/>
      <c r="AH493" s="312"/>
      <c r="AI493" s="312"/>
      <c r="AJ493" s="312"/>
      <c r="AK493" s="312"/>
      <c r="AL493" s="312"/>
      <c r="AM493" s="312"/>
      <c r="AN493" s="312"/>
      <c r="AO493" s="312"/>
      <c r="AP493" s="312"/>
      <c r="AQ493" s="312"/>
      <c r="AR493" s="312"/>
      <c r="AS493" s="817"/>
      <c r="AT493" s="966"/>
      <c r="AU493" s="1152"/>
      <c r="AV493" s="1173"/>
      <c r="AW493" s="817"/>
      <c r="AY493" s="400"/>
      <c r="AZ493" s="400"/>
      <c r="BA493" s="43"/>
    </row>
    <row r="494" spans="3:53" s="172" customFormat="1" ht="20.100000000000001" customHeight="1" x14ac:dyDescent="0.25">
      <c r="C494" s="46"/>
      <c r="D494" s="46">
        <v>0</v>
      </c>
      <c r="E494" s="46"/>
      <c r="F494" s="46"/>
      <c r="G494" s="46"/>
      <c r="H494" s="46"/>
      <c r="I494" s="46"/>
      <c r="J494" s="46"/>
      <c r="K494" s="46"/>
      <c r="L494" s="46"/>
      <c r="M494" s="46"/>
      <c r="N494" s="46"/>
      <c r="O494" s="24"/>
      <c r="T494" s="43"/>
      <c r="U494" s="613" t="s">
        <v>2405</v>
      </c>
      <c r="V494" s="775"/>
      <c r="W494" s="775"/>
      <c r="X494" s="99">
        <f>IFERROR(INDEX(#REF!,1,MATCH('5-C_Ind'!$W494,#REF!,0)),0)</f>
        <v>0</v>
      </c>
      <c r="Y494" s="118">
        <f t="shared" si="171"/>
        <v>0</v>
      </c>
      <c r="Z494" s="104">
        <f t="shared" si="172"/>
        <v>0</v>
      </c>
      <c r="AA494" s="1240"/>
      <c r="AB494" s="1181"/>
      <c r="AC494" s="1056"/>
      <c r="AD494" s="1216"/>
      <c r="AE494" s="312"/>
      <c r="AF494" s="312"/>
      <c r="AG494" s="312"/>
      <c r="AH494" s="312"/>
      <c r="AI494" s="312"/>
      <c r="AJ494" s="312"/>
      <c r="AK494" s="312"/>
      <c r="AL494" s="312"/>
      <c r="AM494" s="312"/>
      <c r="AN494" s="312"/>
      <c r="AO494" s="312"/>
      <c r="AP494" s="312"/>
      <c r="AQ494" s="312"/>
      <c r="AR494" s="312"/>
      <c r="AS494" s="817"/>
      <c r="AT494" s="966"/>
      <c r="AU494" s="1152"/>
      <c r="AV494" s="1173"/>
      <c r="AW494" s="817"/>
      <c r="AY494" s="400"/>
      <c r="AZ494" s="400"/>
      <c r="BA494" s="43"/>
    </row>
    <row r="495" spans="3:53" s="172" customFormat="1" ht="20.100000000000001" customHeight="1" x14ac:dyDescent="0.25">
      <c r="C495" s="46"/>
      <c r="D495" s="46">
        <v>0</v>
      </c>
      <c r="E495" s="46"/>
      <c r="F495" s="46"/>
      <c r="G495" s="46"/>
      <c r="H495" s="46"/>
      <c r="I495" s="46"/>
      <c r="J495" s="46"/>
      <c r="K495" s="46"/>
      <c r="L495" s="46"/>
      <c r="M495" s="46"/>
      <c r="N495" s="46"/>
      <c r="O495" s="24"/>
      <c r="T495" s="43"/>
      <c r="U495" s="613" t="s">
        <v>2405</v>
      </c>
      <c r="V495" s="775"/>
      <c r="W495" s="775"/>
      <c r="X495" s="99">
        <f>IFERROR(INDEX(#REF!,1,MATCH('5-C_Ind'!$W495,#REF!,0)),0)</f>
        <v>0</v>
      </c>
      <c r="Y495" s="118">
        <f t="shared" si="171"/>
        <v>0</v>
      </c>
      <c r="Z495" s="104">
        <f t="shared" si="172"/>
        <v>0</v>
      </c>
      <c r="AA495" s="1240"/>
      <c r="AB495" s="1181"/>
      <c r="AC495" s="1056"/>
      <c r="AD495" s="1216"/>
      <c r="AE495" s="312"/>
      <c r="AF495" s="312"/>
      <c r="AG495" s="312"/>
      <c r="AH495" s="312"/>
      <c r="AI495" s="312"/>
      <c r="AJ495" s="312"/>
      <c r="AK495" s="312"/>
      <c r="AL495" s="312"/>
      <c r="AM495" s="312"/>
      <c r="AN495" s="312"/>
      <c r="AO495" s="312"/>
      <c r="AP495" s="312"/>
      <c r="AQ495" s="312"/>
      <c r="AR495" s="312"/>
      <c r="AS495" s="817"/>
      <c r="AT495" s="966"/>
      <c r="AU495" s="1152"/>
      <c r="AV495" s="1173"/>
      <c r="AW495" s="817"/>
      <c r="AY495" s="400"/>
      <c r="AZ495" s="400"/>
      <c r="BA495" s="43"/>
    </row>
    <row r="496" spans="3:53" s="172" customFormat="1" ht="20.100000000000001" customHeight="1" x14ac:dyDescent="0.25">
      <c r="C496" s="46"/>
      <c r="D496" s="46">
        <v>0</v>
      </c>
      <c r="E496" s="46"/>
      <c r="F496" s="46"/>
      <c r="G496" s="46"/>
      <c r="H496" s="46"/>
      <c r="I496" s="46"/>
      <c r="J496" s="46"/>
      <c r="K496" s="46"/>
      <c r="L496" s="46"/>
      <c r="M496" s="46"/>
      <c r="N496" s="46"/>
      <c r="O496" s="24"/>
      <c r="T496" s="43"/>
      <c r="U496" s="613" t="s">
        <v>2405</v>
      </c>
      <c r="V496" s="775"/>
      <c r="W496" s="775"/>
      <c r="X496" s="99">
        <f>IFERROR(INDEX(#REF!,1,MATCH('5-C_Ind'!$W496,#REF!,0)),0)</f>
        <v>0</v>
      </c>
      <c r="Y496" s="118">
        <f t="shared" si="171"/>
        <v>0</v>
      </c>
      <c r="Z496" s="104">
        <f t="shared" si="172"/>
        <v>0</v>
      </c>
      <c r="AA496" s="1240"/>
      <c r="AB496" s="1181"/>
      <c r="AC496" s="1056"/>
      <c r="AD496" s="1216"/>
      <c r="AE496" s="312"/>
      <c r="AF496" s="312"/>
      <c r="AG496" s="312"/>
      <c r="AH496" s="312"/>
      <c r="AI496" s="312"/>
      <c r="AJ496" s="312"/>
      <c r="AK496" s="312"/>
      <c r="AL496" s="312"/>
      <c r="AM496" s="312"/>
      <c r="AN496" s="312"/>
      <c r="AO496" s="312"/>
      <c r="AP496" s="312"/>
      <c r="AQ496" s="312"/>
      <c r="AR496" s="312"/>
      <c r="AS496" s="817"/>
      <c r="AT496" s="966"/>
      <c r="AU496" s="1152"/>
      <c r="AV496" s="1173"/>
      <c r="AW496" s="817"/>
      <c r="AY496" s="400"/>
      <c r="AZ496" s="400"/>
      <c r="BA496" s="43"/>
    </row>
    <row r="497" spans="3:53" s="172" customFormat="1" ht="20.100000000000001" customHeight="1" x14ac:dyDescent="0.25">
      <c r="C497" s="46"/>
      <c r="D497" s="46">
        <v>0</v>
      </c>
      <c r="E497" s="46"/>
      <c r="F497" s="46"/>
      <c r="G497" s="46"/>
      <c r="H497" s="46"/>
      <c r="I497" s="46"/>
      <c r="J497" s="46"/>
      <c r="K497" s="46"/>
      <c r="L497" s="46"/>
      <c r="M497" s="46"/>
      <c r="N497" s="46"/>
      <c r="O497" s="24"/>
      <c r="T497" s="43"/>
      <c r="U497" s="613" t="s">
        <v>2405</v>
      </c>
      <c r="V497" s="775"/>
      <c r="W497" s="775"/>
      <c r="X497" s="99">
        <f>IFERROR(INDEX(#REF!,1,MATCH('5-C_Ind'!$W497,#REF!,0)),0)</f>
        <v>0</v>
      </c>
      <c r="Y497" s="118">
        <f t="shared" si="171"/>
        <v>0</v>
      </c>
      <c r="Z497" s="104">
        <f t="shared" si="172"/>
        <v>0</v>
      </c>
      <c r="AA497" s="1240"/>
      <c r="AB497" s="1181"/>
      <c r="AC497" s="1056"/>
      <c r="AD497" s="1216"/>
      <c r="AE497" s="312"/>
      <c r="AF497" s="312"/>
      <c r="AG497" s="312"/>
      <c r="AH497" s="312"/>
      <c r="AI497" s="312"/>
      <c r="AJ497" s="312"/>
      <c r="AK497" s="312"/>
      <c r="AL497" s="312"/>
      <c r="AM497" s="312"/>
      <c r="AN497" s="312"/>
      <c r="AO497" s="312"/>
      <c r="AP497" s="312"/>
      <c r="AQ497" s="312"/>
      <c r="AR497" s="312"/>
      <c r="AS497" s="817"/>
      <c r="AT497" s="966"/>
      <c r="AU497" s="1152"/>
      <c r="AV497" s="1173"/>
      <c r="AW497" s="817"/>
      <c r="AY497" s="400"/>
      <c r="AZ497" s="400"/>
      <c r="BA497" s="43"/>
    </row>
    <row r="498" spans="3:53" s="172" customFormat="1" ht="20.100000000000001" customHeight="1" x14ac:dyDescent="0.25">
      <c r="C498" s="46"/>
      <c r="D498" s="46">
        <v>0</v>
      </c>
      <c r="E498" s="46"/>
      <c r="F498" s="46"/>
      <c r="G498" s="46"/>
      <c r="H498" s="46"/>
      <c r="I498" s="46"/>
      <c r="J498" s="46"/>
      <c r="K498" s="46"/>
      <c r="L498" s="46"/>
      <c r="M498" s="46"/>
      <c r="N498" s="46"/>
      <c r="O498" s="24"/>
      <c r="T498" s="43"/>
      <c r="U498" s="613" t="s">
        <v>2405</v>
      </c>
      <c r="V498" s="775"/>
      <c r="W498" s="775"/>
      <c r="X498" s="99">
        <f>IFERROR(INDEX(#REF!,1,MATCH('5-C_Ind'!$W498,#REF!,0)),0)</f>
        <v>0</v>
      </c>
      <c r="Y498" s="118">
        <f t="shared" si="171"/>
        <v>0</v>
      </c>
      <c r="Z498" s="104">
        <f t="shared" si="172"/>
        <v>0</v>
      </c>
      <c r="AA498" s="1240"/>
      <c r="AB498" s="1181"/>
      <c r="AC498" s="1056"/>
      <c r="AD498" s="1216"/>
      <c r="AE498" s="312"/>
      <c r="AF498" s="312"/>
      <c r="AG498" s="312"/>
      <c r="AH498" s="312"/>
      <c r="AI498" s="312"/>
      <c r="AJ498" s="312"/>
      <c r="AK498" s="312"/>
      <c r="AL498" s="312"/>
      <c r="AM498" s="312"/>
      <c r="AN498" s="312"/>
      <c r="AO498" s="312"/>
      <c r="AP498" s="312"/>
      <c r="AQ498" s="312"/>
      <c r="AR498" s="312"/>
      <c r="AS498" s="817"/>
      <c r="AT498" s="966"/>
      <c r="AU498" s="1152"/>
      <c r="AV498" s="1173"/>
      <c r="AW498" s="817"/>
      <c r="AY498" s="400"/>
      <c r="AZ498" s="400"/>
      <c r="BA498" s="43"/>
    </row>
    <row r="499" spans="3:53" s="172" customFormat="1" ht="20.100000000000001" customHeight="1" x14ac:dyDescent="0.25">
      <c r="C499" s="46"/>
      <c r="D499" s="46">
        <v>0</v>
      </c>
      <c r="E499" s="46"/>
      <c r="F499" s="46"/>
      <c r="G499" s="46"/>
      <c r="H499" s="46"/>
      <c r="I499" s="46"/>
      <c r="J499" s="46"/>
      <c r="K499" s="46"/>
      <c r="L499" s="46"/>
      <c r="M499" s="46"/>
      <c r="N499" s="46"/>
      <c r="O499" s="24"/>
      <c r="T499" s="43"/>
      <c r="U499" s="613" t="s">
        <v>2405</v>
      </c>
      <c r="V499" s="775"/>
      <c r="W499" s="775"/>
      <c r="X499" s="99">
        <f>IFERROR(INDEX(#REF!,1,MATCH('5-C_Ind'!$W499,#REF!,0)),0)</f>
        <v>0</v>
      </c>
      <c r="Y499" s="118">
        <f t="shared" si="171"/>
        <v>0</v>
      </c>
      <c r="Z499" s="104">
        <f t="shared" si="172"/>
        <v>0</v>
      </c>
      <c r="AA499" s="1240"/>
      <c r="AB499" s="1181"/>
      <c r="AC499" s="1056"/>
      <c r="AD499" s="1216"/>
      <c r="AE499" s="312"/>
      <c r="AF499" s="312"/>
      <c r="AG499" s="312"/>
      <c r="AH499" s="312"/>
      <c r="AI499" s="312"/>
      <c r="AJ499" s="312"/>
      <c r="AK499" s="312"/>
      <c r="AL499" s="312"/>
      <c r="AM499" s="312"/>
      <c r="AN499" s="312"/>
      <c r="AO499" s="312"/>
      <c r="AP499" s="312"/>
      <c r="AQ499" s="312"/>
      <c r="AR499" s="312"/>
      <c r="AS499" s="817"/>
      <c r="AT499" s="966"/>
      <c r="AU499" s="1152"/>
      <c r="AV499" s="1173"/>
      <c r="AW499" s="817"/>
      <c r="AY499" s="400"/>
      <c r="AZ499" s="400"/>
      <c r="BA499" s="43"/>
    </row>
    <row r="500" spans="3:53" s="172" customFormat="1" ht="20.100000000000001" customHeight="1" x14ac:dyDescent="0.25">
      <c r="C500" s="46"/>
      <c r="D500" s="46">
        <v>0</v>
      </c>
      <c r="E500" s="46"/>
      <c r="F500" s="46"/>
      <c r="G500" s="46"/>
      <c r="H500" s="46"/>
      <c r="I500" s="46"/>
      <c r="J500" s="46"/>
      <c r="K500" s="46"/>
      <c r="L500" s="46"/>
      <c r="M500" s="46"/>
      <c r="N500" s="46"/>
      <c r="O500" s="24"/>
      <c r="T500" s="43"/>
      <c r="U500" s="613" t="s">
        <v>2405</v>
      </c>
      <c r="V500" s="775"/>
      <c r="W500" s="775"/>
      <c r="X500" s="99">
        <f>IFERROR(INDEX(#REF!,1,MATCH('5-C_Ind'!$W500,#REF!,0)),0)</f>
        <v>0</v>
      </c>
      <c r="Y500" s="118">
        <f t="shared" si="171"/>
        <v>0</v>
      </c>
      <c r="Z500" s="104">
        <f t="shared" si="172"/>
        <v>0</v>
      </c>
      <c r="AA500" s="1240"/>
      <c r="AB500" s="1181"/>
      <c r="AC500" s="1056"/>
      <c r="AD500" s="1216"/>
      <c r="AE500" s="312"/>
      <c r="AF500" s="312"/>
      <c r="AG500" s="312"/>
      <c r="AH500" s="312"/>
      <c r="AI500" s="312"/>
      <c r="AJ500" s="312"/>
      <c r="AK500" s="312"/>
      <c r="AL500" s="312"/>
      <c r="AM500" s="312"/>
      <c r="AN500" s="312"/>
      <c r="AO500" s="312"/>
      <c r="AP500" s="312"/>
      <c r="AQ500" s="312"/>
      <c r="AR500" s="312"/>
      <c r="AS500" s="817"/>
      <c r="AT500" s="966"/>
      <c r="AU500" s="1152"/>
      <c r="AV500" s="1173"/>
      <c r="AW500" s="817"/>
      <c r="AY500" s="400"/>
      <c r="AZ500" s="400"/>
      <c r="BA500" s="43"/>
    </row>
    <row r="501" spans="3:53" s="172" customFormat="1" ht="20.100000000000001" customHeight="1" x14ac:dyDescent="0.25">
      <c r="C501" s="46"/>
      <c r="D501" s="46">
        <v>0</v>
      </c>
      <c r="E501" s="46"/>
      <c r="F501" s="46"/>
      <c r="G501" s="46"/>
      <c r="H501" s="46"/>
      <c r="I501" s="46"/>
      <c r="J501" s="46"/>
      <c r="K501" s="46"/>
      <c r="L501" s="46"/>
      <c r="M501" s="46"/>
      <c r="N501" s="46"/>
      <c r="O501" s="24"/>
      <c r="T501" s="43"/>
      <c r="U501" s="613" t="s">
        <v>2405</v>
      </c>
      <c r="V501" s="775"/>
      <c r="W501" s="775"/>
      <c r="X501" s="99">
        <f>IFERROR(INDEX(#REF!,1,MATCH('5-C_Ind'!$W501,#REF!,0)),0)</f>
        <v>0</v>
      </c>
      <c r="Y501" s="118">
        <f t="shared" si="171"/>
        <v>0</v>
      </c>
      <c r="Z501" s="104">
        <f t="shared" si="172"/>
        <v>0</v>
      </c>
      <c r="AA501" s="1240"/>
      <c r="AB501" s="1181"/>
      <c r="AC501" s="1056"/>
      <c r="AD501" s="1216"/>
      <c r="AE501" s="312"/>
      <c r="AF501" s="312"/>
      <c r="AG501" s="312"/>
      <c r="AH501" s="312"/>
      <c r="AI501" s="312"/>
      <c r="AJ501" s="312"/>
      <c r="AK501" s="312"/>
      <c r="AL501" s="312"/>
      <c r="AM501" s="312"/>
      <c r="AN501" s="312"/>
      <c r="AO501" s="312"/>
      <c r="AP501" s="312"/>
      <c r="AQ501" s="312"/>
      <c r="AR501" s="312"/>
      <c r="AS501" s="817"/>
      <c r="AT501" s="966"/>
      <c r="AU501" s="1152"/>
      <c r="AV501" s="1173"/>
      <c r="AW501" s="817"/>
      <c r="AY501" s="400"/>
      <c r="AZ501" s="400"/>
      <c r="BA501" s="43"/>
    </row>
    <row r="502" spans="3:53" s="172" customFormat="1" ht="20.100000000000001" customHeight="1" x14ac:dyDescent="0.25">
      <c r="C502" s="46"/>
      <c r="D502" s="46">
        <v>0</v>
      </c>
      <c r="E502" s="46"/>
      <c r="F502" s="46"/>
      <c r="G502" s="46"/>
      <c r="H502" s="46"/>
      <c r="I502" s="46"/>
      <c r="J502" s="46"/>
      <c r="K502" s="46"/>
      <c r="L502" s="46"/>
      <c r="M502" s="46"/>
      <c r="N502" s="46"/>
      <c r="O502" s="24"/>
      <c r="T502" s="43"/>
      <c r="U502" s="613" t="s">
        <v>2405</v>
      </c>
      <c r="V502" s="775"/>
      <c r="W502" s="775"/>
      <c r="X502" s="99">
        <f>IFERROR(INDEX(#REF!,1,MATCH('5-C_Ind'!$W502,#REF!,0)),0)</f>
        <v>0</v>
      </c>
      <c r="Y502" s="118">
        <f t="shared" si="171"/>
        <v>0</v>
      </c>
      <c r="Z502" s="104">
        <f t="shared" si="172"/>
        <v>0</v>
      </c>
      <c r="AA502" s="1240"/>
      <c r="AB502" s="1181"/>
      <c r="AC502" s="1056"/>
      <c r="AD502" s="1216"/>
      <c r="AE502" s="312"/>
      <c r="AF502" s="312"/>
      <c r="AG502" s="312"/>
      <c r="AH502" s="312"/>
      <c r="AI502" s="312"/>
      <c r="AJ502" s="312"/>
      <c r="AK502" s="312"/>
      <c r="AL502" s="312"/>
      <c r="AM502" s="312"/>
      <c r="AN502" s="312"/>
      <c r="AO502" s="312"/>
      <c r="AP502" s="312"/>
      <c r="AQ502" s="312"/>
      <c r="AR502" s="312"/>
      <c r="AS502" s="817"/>
      <c r="AT502" s="966"/>
      <c r="AU502" s="1152"/>
      <c r="AV502" s="1173"/>
      <c r="AW502" s="817"/>
      <c r="AY502" s="400"/>
      <c r="AZ502" s="400"/>
      <c r="BA502" s="43"/>
    </row>
    <row r="503" spans="3:53" s="172" customFormat="1" ht="20.100000000000001" customHeight="1" x14ac:dyDescent="0.25">
      <c r="C503" s="46"/>
      <c r="D503" s="46">
        <v>0</v>
      </c>
      <c r="E503" s="46"/>
      <c r="F503" s="46"/>
      <c r="G503" s="46"/>
      <c r="H503" s="46"/>
      <c r="I503" s="46"/>
      <c r="J503" s="46"/>
      <c r="K503" s="46"/>
      <c r="L503" s="46"/>
      <c r="M503" s="46"/>
      <c r="N503" s="46"/>
      <c r="O503" s="24"/>
      <c r="T503" s="43"/>
      <c r="U503" s="613" t="s">
        <v>2405</v>
      </c>
      <c r="V503" s="775"/>
      <c r="W503" s="775"/>
      <c r="X503" s="99">
        <f>IFERROR(INDEX(#REF!,1,MATCH('5-C_Ind'!$W503,#REF!,0)),0)</f>
        <v>0</v>
      </c>
      <c r="Y503" s="118">
        <f t="shared" si="171"/>
        <v>0</v>
      </c>
      <c r="Z503" s="104">
        <f t="shared" si="172"/>
        <v>0</v>
      </c>
      <c r="AA503" s="1240"/>
      <c r="AB503" s="1181"/>
      <c r="AC503" s="1056"/>
      <c r="AD503" s="1216"/>
      <c r="AE503" s="312"/>
      <c r="AF503" s="312"/>
      <c r="AG503" s="312"/>
      <c r="AH503" s="312"/>
      <c r="AI503" s="312"/>
      <c r="AJ503" s="312"/>
      <c r="AK503" s="312"/>
      <c r="AL503" s="312"/>
      <c r="AM503" s="312"/>
      <c r="AN503" s="312"/>
      <c r="AO503" s="312"/>
      <c r="AP503" s="312"/>
      <c r="AQ503" s="312"/>
      <c r="AR503" s="312"/>
      <c r="AS503" s="817"/>
      <c r="AT503" s="966"/>
      <c r="AU503" s="1152"/>
      <c r="AV503" s="1173"/>
      <c r="AW503" s="817"/>
      <c r="AY503" s="400"/>
      <c r="AZ503" s="400"/>
      <c r="BA503" s="43"/>
    </row>
    <row r="504" spans="3:53" s="172" customFormat="1" ht="20.100000000000001" customHeight="1" x14ac:dyDescent="0.25">
      <c r="C504" s="46"/>
      <c r="D504" s="46">
        <v>0</v>
      </c>
      <c r="E504" s="46"/>
      <c r="F504" s="46"/>
      <c r="G504" s="46"/>
      <c r="H504" s="46"/>
      <c r="I504" s="46"/>
      <c r="J504" s="46"/>
      <c r="K504" s="46"/>
      <c r="L504" s="46"/>
      <c r="M504" s="46"/>
      <c r="N504" s="46"/>
      <c r="O504" s="24"/>
      <c r="T504" s="43"/>
      <c r="U504" s="613" t="s">
        <v>2405</v>
      </c>
      <c r="V504" s="775"/>
      <c r="W504" s="775"/>
      <c r="X504" s="99">
        <f>IFERROR(INDEX(#REF!,1,MATCH('5-C_Ind'!$W504,#REF!,0)),0)</f>
        <v>0</v>
      </c>
      <c r="Y504" s="118">
        <f t="shared" si="171"/>
        <v>0</v>
      </c>
      <c r="Z504" s="104">
        <f t="shared" si="172"/>
        <v>0</v>
      </c>
      <c r="AA504" s="1240"/>
      <c r="AB504" s="1181"/>
      <c r="AC504" s="1056"/>
      <c r="AD504" s="1216"/>
      <c r="AE504" s="312"/>
      <c r="AF504" s="312"/>
      <c r="AG504" s="312"/>
      <c r="AH504" s="312"/>
      <c r="AI504" s="312"/>
      <c r="AJ504" s="312"/>
      <c r="AK504" s="312"/>
      <c r="AL504" s="312"/>
      <c r="AM504" s="312"/>
      <c r="AN504" s="312"/>
      <c r="AO504" s="312"/>
      <c r="AP504" s="312"/>
      <c r="AQ504" s="312"/>
      <c r="AR504" s="312"/>
      <c r="AS504" s="817"/>
      <c r="AT504" s="966"/>
      <c r="AU504" s="1152"/>
      <c r="AV504" s="1173"/>
      <c r="AW504" s="817"/>
      <c r="AY504" s="400"/>
      <c r="AZ504" s="400"/>
      <c r="BA504" s="43"/>
    </row>
    <row r="505" spans="3:53" s="172" customFormat="1" ht="20.100000000000001" customHeight="1" x14ac:dyDescent="0.25">
      <c r="C505" s="46"/>
      <c r="D505" s="46">
        <v>0</v>
      </c>
      <c r="E505" s="46"/>
      <c r="F505" s="46"/>
      <c r="G505" s="46"/>
      <c r="H505" s="46"/>
      <c r="I505" s="46"/>
      <c r="J505" s="46"/>
      <c r="K505" s="46"/>
      <c r="L505" s="46"/>
      <c r="M505" s="46"/>
      <c r="N505" s="46"/>
      <c r="O505" s="24"/>
      <c r="T505" s="43"/>
      <c r="U505" s="613" t="s">
        <v>2405</v>
      </c>
      <c r="V505" s="775"/>
      <c r="W505" s="775"/>
      <c r="X505" s="99">
        <f>IFERROR(INDEX(#REF!,1,MATCH('5-C_Ind'!$W505,#REF!,0)),0)</f>
        <v>0</v>
      </c>
      <c r="Y505" s="118">
        <f t="shared" si="171"/>
        <v>0</v>
      </c>
      <c r="Z505" s="104">
        <f t="shared" si="172"/>
        <v>0</v>
      </c>
      <c r="AA505" s="1240"/>
      <c r="AB505" s="1181"/>
      <c r="AC505" s="1056"/>
      <c r="AD505" s="1216"/>
      <c r="AE505" s="312"/>
      <c r="AF505" s="312"/>
      <c r="AG505" s="312"/>
      <c r="AH505" s="312"/>
      <c r="AI505" s="312"/>
      <c r="AJ505" s="312"/>
      <c r="AK505" s="312"/>
      <c r="AL505" s="312"/>
      <c r="AM505" s="312"/>
      <c r="AN505" s="312"/>
      <c r="AO505" s="312"/>
      <c r="AP505" s="312"/>
      <c r="AQ505" s="312"/>
      <c r="AR505" s="312"/>
      <c r="AS505" s="817"/>
      <c r="AT505" s="966"/>
      <c r="AU505" s="1152"/>
      <c r="AV505" s="1173"/>
      <c r="AW505" s="817"/>
      <c r="AY505" s="400"/>
      <c r="AZ505" s="400"/>
      <c r="BA505" s="43"/>
    </row>
    <row r="506" spans="3:53" s="172" customFormat="1" ht="20.100000000000001" customHeight="1" x14ac:dyDescent="0.25">
      <c r="C506" s="46"/>
      <c r="D506" s="46">
        <v>0</v>
      </c>
      <c r="E506" s="46"/>
      <c r="F506" s="46"/>
      <c r="G506" s="46"/>
      <c r="H506" s="46"/>
      <c r="I506" s="46"/>
      <c r="J506" s="46"/>
      <c r="K506" s="46"/>
      <c r="L506" s="46"/>
      <c r="M506" s="46"/>
      <c r="N506" s="46"/>
      <c r="O506" s="24"/>
      <c r="T506" s="43"/>
      <c r="U506" s="613" t="s">
        <v>2405</v>
      </c>
      <c r="V506" s="775"/>
      <c r="W506" s="775"/>
      <c r="X506" s="99">
        <f>IFERROR(INDEX(#REF!,1,MATCH('5-C_Ind'!$W506,#REF!,0)),0)</f>
        <v>0</v>
      </c>
      <c r="Y506" s="118">
        <f t="shared" si="171"/>
        <v>0</v>
      </c>
      <c r="Z506" s="104">
        <f t="shared" si="172"/>
        <v>0</v>
      </c>
      <c r="AA506" s="1240"/>
      <c r="AB506" s="1181"/>
      <c r="AC506" s="1056"/>
      <c r="AD506" s="1216"/>
      <c r="AE506" s="312"/>
      <c r="AF506" s="312"/>
      <c r="AG506" s="312"/>
      <c r="AH506" s="312"/>
      <c r="AI506" s="312"/>
      <c r="AJ506" s="312"/>
      <c r="AK506" s="312"/>
      <c r="AL506" s="312"/>
      <c r="AM506" s="312"/>
      <c r="AN506" s="312"/>
      <c r="AO506" s="312"/>
      <c r="AP506" s="312"/>
      <c r="AQ506" s="312"/>
      <c r="AR506" s="312"/>
      <c r="AS506" s="817"/>
      <c r="AT506" s="966"/>
      <c r="AU506" s="1152"/>
      <c r="AV506" s="1173"/>
      <c r="AW506" s="817"/>
      <c r="AY506" s="400"/>
      <c r="AZ506" s="400"/>
      <c r="BA506" s="43"/>
    </row>
    <row r="507" spans="3:53" s="172" customFormat="1" ht="20.100000000000001" customHeight="1" x14ac:dyDescent="0.25">
      <c r="C507" s="46"/>
      <c r="D507" s="46">
        <v>0</v>
      </c>
      <c r="E507" s="46"/>
      <c r="F507" s="46"/>
      <c r="G507" s="46"/>
      <c r="H507" s="46"/>
      <c r="I507" s="46"/>
      <c r="J507" s="46"/>
      <c r="K507" s="46"/>
      <c r="L507" s="46"/>
      <c r="M507" s="46"/>
      <c r="N507" s="46"/>
      <c r="O507" s="24"/>
      <c r="T507" s="43"/>
      <c r="U507" s="613" t="s">
        <v>2405</v>
      </c>
      <c r="V507" s="775"/>
      <c r="W507" s="775"/>
      <c r="X507" s="99">
        <f>IFERROR(INDEX(#REF!,1,MATCH('5-C_Ind'!$W507,#REF!,0)),0)</f>
        <v>0</v>
      </c>
      <c r="Y507" s="118">
        <f t="shared" si="171"/>
        <v>0</v>
      </c>
      <c r="Z507" s="104">
        <f t="shared" si="172"/>
        <v>0</v>
      </c>
      <c r="AA507" s="1240"/>
      <c r="AB507" s="1181"/>
      <c r="AC507" s="1056"/>
      <c r="AD507" s="1216"/>
      <c r="AE507" s="312"/>
      <c r="AF507" s="312"/>
      <c r="AG507" s="312"/>
      <c r="AH507" s="312"/>
      <c r="AI507" s="312"/>
      <c r="AJ507" s="312"/>
      <c r="AK507" s="312"/>
      <c r="AL507" s="312"/>
      <c r="AM507" s="312"/>
      <c r="AN507" s="312"/>
      <c r="AO507" s="312"/>
      <c r="AP507" s="312"/>
      <c r="AQ507" s="312"/>
      <c r="AR507" s="312"/>
      <c r="AS507" s="817"/>
      <c r="AT507" s="966"/>
      <c r="AU507" s="1152"/>
      <c r="AV507" s="1173"/>
      <c r="AW507" s="817"/>
      <c r="AY507" s="400"/>
      <c r="AZ507" s="400"/>
      <c r="BA507" s="43"/>
    </row>
    <row r="508" spans="3:53" s="172" customFormat="1" ht="20.100000000000001" customHeight="1" x14ac:dyDescent="0.25">
      <c r="C508" s="46"/>
      <c r="D508" s="46">
        <v>0</v>
      </c>
      <c r="E508" s="46"/>
      <c r="F508" s="46"/>
      <c r="G508" s="46"/>
      <c r="H508" s="46"/>
      <c r="I508" s="46"/>
      <c r="J508" s="46"/>
      <c r="K508" s="46"/>
      <c r="L508" s="46"/>
      <c r="M508" s="46"/>
      <c r="N508" s="46"/>
      <c r="O508" s="24"/>
      <c r="T508" s="43"/>
      <c r="U508" s="613" t="s">
        <v>2405</v>
      </c>
      <c r="V508" s="775"/>
      <c r="W508" s="775"/>
      <c r="X508" s="99">
        <f>IFERROR(INDEX(#REF!,1,MATCH('5-C_Ind'!$W508,#REF!,0)),0)</f>
        <v>0</v>
      </c>
      <c r="Y508" s="118">
        <f t="shared" si="171"/>
        <v>0</v>
      </c>
      <c r="Z508" s="104">
        <f t="shared" si="172"/>
        <v>0</v>
      </c>
      <c r="AA508" s="1240"/>
      <c r="AB508" s="1181"/>
      <c r="AC508" s="1056"/>
      <c r="AD508" s="1216"/>
      <c r="AE508" s="312"/>
      <c r="AF508" s="312"/>
      <c r="AG508" s="312"/>
      <c r="AH508" s="312"/>
      <c r="AI508" s="312"/>
      <c r="AJ508" s="312"/>
      <c r="AK508" s="312"/>
      <c r="AL508" s="312"/>
      <c r="AM508" s="312"/>
      <c r="AN508" s="312"/>
      <c r="AO508" s="312"/>
      <c r="AP508" s="312"/>
      <c r="AQ508" s="312"/>
      <c r="AR508" s="312"/>
      <c r="AS508" s="817"/>
      <c r="AT508" s="966"/>
      <c r="AU508" s="1152"/>
      <c r="AV508" s="1173"/>
      <c r="AW508" s="817"/>
      <c r="AY508" s="400"/>
      <c r="AZ508" s="400"/>
      <c r="BA508" s="43"/>
    </row>
    <row r="509" spans="3:53" s="172" customFormat="1" ht="20.100000000000001" customHeight="1" x14ac:dyDescent="0.25">
      <c r="C509" s="46"/>
      <c r="D509" s="46">
        <v>0</v>
      </c>
      <c r="E509" s="46"/>
      <c r="F509" s="46"/>
      <c r="G509" s="46"/>
      <c r="H509" s="46"/>
      <c r="I509" s="46"/>
      <c r="J509" s="46"/>
      <c r="K509" s="46"/>
      <c r="L509" s="46"/>
      <c r="M509" s="46"/>
      <c r="N509" s="46"/>
      <c r="O509" s="24"/>
      <c r="T509" s="43"/>
      <c r="U509" s="613" t="s">
        <v>2405</v>
      </c>
      <c r="V509" s="775"/>
      <c r="W509" s="775"/>
      <c r="X509" s="99">
        <f>IFERROR(INDEX(#REF!,1,MATCH('5-C_Ind'!$W509,#REF!,0)),0)</f>
        <v>0</v>
      </c>
      <c r="Y509" s="118">
        <f t="shared" si="171"/>
        <v>0</v>
      </c>
      <c r="Z509" s="104">
        <f t="shared" si="172"/>
        <v>0</v>
      </c>
      <c r="AA509" s="1240"/>
      <c r="AB509" s="1181"/>
      <c r="AC509" s="1056"/>
      <c r="AD509" s="1216"/>
      <c r="AE509" s="312"/>
      <c r="AF509" s="312"/>
      <c r="AG509" s="312"/>
      <c r="AH509" s="312"/>
      <c r="AI509" s="312"/>
      <c r="AJ509" s="312"/>
      <c r="AK509" s="312"/>
      <c r="AL509" s="312"/>
      <c r="AM509" s="312"/>
      <c r="AN509" s="312"/>
      <c r="AO509" s="312"/>
      <c r="AP509" s="312"/>
      <c r="AQ509" s="312"/>
      <c r="AR509" s="312"/>
      <c r="AS509" s="817"/>
      <c r="AT509" s="966"/>
      <c r="AU509" s="1152"/>
      <c r="AV509" s="1173"/>
      <c r="AW509" s="817"/>
      <c r="AY509" s="400"/>
      <c r="AZ509" s="400"/>
      <c r="BA509" s="43"/>
    </row>
    <row r="510" spans="3:53" s="172" customFormat="1" ht="20.100000000000001" customHeight="1" x14ac:dyDescent="0.25">
      <c r="C510" s="46"/>
      <c r="D510" s="46">
        <v>0</v>
      </c>
      <c r="E510" s="46"/>
      <c r="F510" s="46"/>
      <c r="G510" s="46"/>
      <c r="H510" s="46"/>
      <c r="I510" s="46"/>
      <c r="J510" s="46"/>
      <c r="K510" s="46"/>
      <c r="L510" s="46"/>
      <c r="M510" s="46"/>
      <c r="N510" s="46"/>
      <c r="O510" s="24"/>
      <c r="T510" s="43"/>
      <c r="U510" s="613" t="s">
        <v>2405</v>
      </c>
      <c r="V510" s="775"/>
      <c r="W510" s="775"/>
      <c r="X510" s="99">
        <f>IFERROR(INDEX(#REF!,1,MATCH('5-C_Ind'!$W510,#REF!,0)),0)</f>
        <v>0</v>
      </c>
      <c r="Y510" s="118">
        <f t="shared" si="171"/>
        <v>0</v>
      </c>
      <c r="Z510" s="104">
        <f t="shared" si="172"/>
        <v>0</v>
      </c>
      <c r="AA510" s="1240"/>
      <c r="AB510" s="1181"/>
      <c r="AC510" s="1056"/>
      <c r="AD510" s="1216"/>
      <c r="AE510" s="312"/>
      <c r="AF510" s="312"/>
      <c r="AG510" s="312"/>
      <c r="AH510" s="312"/>
      <c r="AI510" s="312"/>
      <c r="AJ510" s="312"/>
      <c r="AK510" s="312"/>
      <c r="AL510" s="312"/>
      <c r="AM510" s="312"/>
      <c r="AN510" s="312"/>
      <c r="AO510" s="312"/>
      <c r="AP510" s="312"/>
      <c r="AQ510" s="312"/>
      <c r="AR510" s="312"/>
      <c r="AS510" s="817"/>
      <c r="AT510" s="966"/>
      <c r="AU510" s="1152"/>
      <c r="AV510" s="1173"/>
      <c r="AW510" s="817"/>
      <c r="AY510" s="400"/>
      <c r="AZ510" s="400"/>
      <c r="BA510" s="43"/>
    </row>
    <row r="511" spans="3:53" s="172" customFormat="1" ht="20.100000000000001" customHeight="1" x14ac:dyDescent="0.25">
      <c r="C511" s="46"/>
      <c r="D511" s="46">
        <v>0</v>
      </c>
      <c r="E511" s="46"/>
      <c r="F511" s="46"/>
      <c r="G511" s="46"/>
      <c r="H511" s="46"/>
      <c r="I511" s="46"/>
      <c r="J511" s="46"/>
      <c r="K511" s="46"/>
      <c r="L511" s="46"/>
      <c r="M511" s="46"/>
      <c r="N511" s="46"/>
      <c r="O511" s="24"/>
      <c r="T511" s="43"/>
      <c r="U511" s="613" t="s">
        <v>2405</v>
      </c>
      <c r="V511" s="775"/>
      <c r="W511" s="775"/>
      <c r="X511" s="99">
        <f>IFERROR(INDEX(#REF!,1,MATCH('5-C_Ind'!$W511,#REF!,0)),0)</f>
        <v>0</v>
      </c>
      <c r="Y511" s="118">
        <f t="shared" si="171"/>
        <v>0</v>
      </c>
      <c r="Z511" s="104">
        <f t="shared" si="172"/>
        <v>0</v>
      </c>
      <c r="AA511" s="1240"/>
      <c r="AB511" s="1181"/>
      <c r="AC511" s="1056"/>
      <c r="AD511" s="1216"/>
      <c r="AE511" s="312"/>
      <c r="AF511" s="312"/>
      <c r="AG511" s="312"/>
      <c r="AH511" s="312"/>
      <c r="AI511" s="312"/>
      <c r="AJ511" s="312"/>
      <c r="AK511" s="312"/>
      <c r="AL511" s="312"/>
      <c r="AM511" s="312"/>
      <c r="AN511" s="312"/>
      <c r="AO511" s="312"/>
      <c r="AP511" s="312"/>
      <c r="AQ511" s="312"/>
      <c r="AR511" s="312"/>
      <c r="AS511" s="817"/>
      <c r="AT511" s="966"/>
      <c r="AU511" s="1152"/>
      <c r="AV511" s="1173"/>
      <c r="AW511" s="817"/>
      <c r="AY511" s="400"/>
      <c r="AZ511" s="400"/>
      <c r="BA511" s="43"/>
    </row>
    <row r="512" spans="3:53" s="172" customFormat="1" ht="20.100000000000001" customHeight="1" x14ac:dyDescent="0.25">
      <c r="C512" s="46"/>
      <c r="D512" s="46">
        <v>0</v>
      </c>
      <c r="E512" s="46"/>
      <c r="F512" s="46"/>
      <c r="G512" s="46"/>
      <c r="H512" s="46"/>
      <c r="I512" s="46"/>
      <c r="J512" s="46"/>
      <c r="K512" s="46"/>
      <c r="L512" s="46"/>
      <c r="M512" s="46"/>
      <c r="N512" s="46"/>
      <c r="O512" s="24"/>
      <c r="T512" s="43"/>
      <c r="U512" s="613" t="s">
        <v>2405</v>
      </c>
      <c r="V512" s="775"/>
      <c r="W512" s="775"/>
      <c r="X512" s="99">
        <f>IFERROR(INDEX(#REF!,1,MATCH('5-C_Ind'!$W512,#REF!,0)),0)</f>
        <v>0</v>
      </c>
      <c r="Y512" s="118">
        <f t="shared" si="171"/>
        <v>0</v>
      </c>
      <c r="Z512" s="104">
        <f t="shared" si="172"/>
        <v>0</v>
      </c>
      <c r="AA512" s="1240"/>
      <c r="AB512" s="1181"/>
      <c r="AC512" s="1056"/>
      <c r="AD512" s="1216"/>
      <c r="AE512" s="312"/>
      <c r="AF512" s="312"/>
      <c r="AG512" s="312"/>
      <c r="AH512" s="312"/>
      <c r="AI512" s="312"/>
      <c r="AJ512" s="312"/>
      <c r="AK512" s="312"/>
      <c r="AL512" s="312"/>
      <c r="AM512" s="312"/>
      <c r="AN512" s="312"/>
      <c r="AO512" s="312"/>
      <c r="AP512" s="312"/>
      <c r="AQ512" s="312"/>
      <c r="AR512" s="312"/>
      <c r="AS512" s="817"/>
      <c r="AT512" s="966"/>
      <c r="AU512" s="1152"/>
      <c r="AV512" s="1173"/>
      <c r="AW512" s="817"/>
      <c r="AY512" s="400"/>
      <c r="AZ512" s="400"/>
      <c r="BA512" s="43"/>
    </row>
    <row r="513" spans="3:53" s="172" customFormat="1" ht="20.100000000000001" customHeight="1" x14ac:dyDescent="0.25">
      <c r="C513" s="46"/>
      <c r="D513" s="46">
        <v>0</v>
      </c>
      <c r="E513" s="46"/>
      <c r="F513" s="46"/>
      <c r="G513" s="46"/>
      <c r="H513" s="46"/>
      <c r="I513" s="46"/>
      <c r="J513" s="46"/>
      <c r="K513" s="46"/>
      <c r="L513" s="46"/>
      <c r="M513" s="46"/>
      <c r="N513" s="46"/>
      <c r="O513" s="24"/>
      <c r="T513" s="43"/>
      <c r="U513" s="613" t="s">
        <v>2405</v>
      </c>
      <c r="V513" s="775"/>
      <c r="W513" s="775"/>
      <c r="X513" s="99">
        <f>IFERROR(INDEX(#REF!,1,MATCH('5-C_Ind'!$W513,#REF!,0)),0)</f>
        <v>0</v>
      </c>
      <c r="Y513" s="118">
        <f t="shared" si="171"/>
        <v>0</v>
      </c>
      <c r="Z513" s="104">
        <f t="shared" si="172"/>
        <v>0</v>
      </c>
      <c r="AA513" s="1240"/>
      <c r="AB513" s="1181"/>
      <c r="AC513" s="1056"/>
      <c r="AD513" s="1216"/>
      <c r="AE513" s="312"/>
      <c r="AF513" s="312"/>
      <c r="AG513" s="312"/>
      <c r="AH513" s="312"/>
      <c r="AI513" s="312"/>
      <c r="AJ513" s="312"/>
      <c r="AK513" s="312"/>
      <c r="AL513" s="312"/>
      <c r="AM513" s="312"/>
      <c r="AN513" s="312"/>
      <c r="AO513" s="312"/>
      <c r="AP513" s="312"/>
      <c r="AQ513" s="312"/>
      <c r="AR513" s="312"/>
      <c r="AS513" s="817"/>
      <c r="AT513" s="966"/>
      <c r="AU513" s="1152"/>
      <c r="AV513" s="1173"/>
      <c r="AW513" s="817"/>
      <c r="AY513" s="400"/>
      <c r="AZ513" s="400"/>
      <c r="BA513" s="43"/>
    </row>
    <row r="514" spans="3:53" s="172" customFormat="1" ht="20.100000000000001" customHeight="1" x14ac:dyDescent="0.25">
      <c r="C514" s="46"/>
      <c r="D514" s="46">
        <v>0</v>
      </c>
      <c r="E514" s="46"/>
      <c r="F514" s="46"/>
      <c r="G514" s="46"/>
      <c r="H514" s="46"/>
      <c r="I514" s="46"/>
      <c r="J514" s="46"/>
      <c r="K514" s="46"/>
      <c r="L514" s="46"/>
      <c r="M514" s="46"/>
      <c r="N514" s="46"/>
      <c r="O514" s="24"/>
      <c r="T514" s="43"/>
      <c r="U514" s="613" t="s">
        <v>2405</v>
      </c>
      <c r="V514" s="775"/>
      <c r="W514" s="775"/>
      <c r="X514" s="99">
        <f>IFERROR(INDEX(#REF!,1,MATCH('5-C_Ind'!$W514,#REF!,0)),0)</f>
        <v>0</v>
      </c>
      <c r="Y514" s="118">
        <f t="shared" si="171"/>
        <v>0</v>
      </c>
      <c r="Z514" s="104">
        <f t="shared" si="172"/>
        <v>0</v>
      </c>
      <c r="AA514" s="1240"/>
      <c r="AB514" s="1181"/>
      <c r="AC514" s="1056"/>
      <c r="AD514" s="1216"/>
      <c r="AE514" s="312"/>
      <c r="AF514" s="312"/>
      <c r="AG514" s="312"/>
      <c r="AH514" s="312"/>
      <c r="AI514" s="312"/>
      <c r="AJ514" s="312"/>
      <c r="AK514" s="312"/>
      <c r="AL514" s="312"/>
      <c r="AM514" s="312"/>
      <c r="AN514" s="312"/>
      <c r="AO514" s="312"/>
      <c r="AP514" s="312"/>
      <c r="AQ514" s="312"/>
      <c r="AR514" s="312"/>
      <c r="AS514" s="817"/>
      <c r="AT514" s="966"/>
      <c r="AU514" s="1152"/>
      <c r="AV514" s="1173"/>
      <c r="AW514" s="817"/>
      <c r="AY514" s="400"/>
      <c r="AZ514" s="400"/>
      <c r="BA514" s="43"/>
    </row>
    <row r="515" spans="3:53" s="172" customFormat="1" ht="20.100000000000001" customHeight="1" x14ac:dyDescent="0.25">
      <c r="C515" s="46"/>
      <c r="D515" s="46">
        <v>0</v>
      </c>
      <c r="E515" s="46"/>
      <c r="F515" s="46"/>
      <c r="G515" s="46"/>
      <c r="H515" s="46"/>
      <c r="I515" s="46"/>
      <c r="J515" s="46"/>
      <c r="K515" s="46"/>
      <c r="L515" s="46"/>
      <c r="M515" s="46"/>
      <c r="N515" s="46"/>
      <c r="O515" s="24"/>
      <c r="T515" s="43"/>
      <c r="U515" s="613" t="s">
        <v>2405</v>
      </c>
      <c r="V515" s="775"/>
      <c r="W515" s="775"/>
      <c r="X515" s="99">
        <f>IFERROR(INDEX(#REF!,1,MATCH('5-C_Ind'!$W515,#REF!,0)),0)</f>
        <v>0</v>
      </c>
      <c r="Y515" s="118">
        <f t="shared" si="171"/>
        <v>0</v>
      </c>
      <c r="Z515" s="104">
        <f t="shared" si="172"/>
        <v>0</v>
      </c>
      <c r="AA515" s="1240"/>
      <c r="AB515" s="1181"/>
      <c r="AC515" s="1056"/>
      <c r="AD515" s="1216"/>
      <c r="AE515" s="312"/>
      <c r="AF515" s="312"/>
      <c r="AG515" s="312"/>
      <c r="AH515" s="312"/>
      <c r="AI515" s="312"/>
      <c r="AJ515" s="312"/>
      <c r="AK515" s="312"/>
      <c r="AL515" s="312"/>
      <c r="AM515" s="312"/>
      <c r="AN515" s="312"/>
      <c r="AO515" s="312"/>
      <c r="AP515" s="312"/>
      <c r="AQ515" s="312"/>
      <c r="AR515" s="312"/>
      <c r="AS515" s="817"/>
      <c r="AT515" s="966"/>
      <c r="AU515" s="1152"/>
      <c r="AV515" s="1173"/>
      <c r="AW515" s="817"/>
      <c r="AY515" s="400"/>
      <c r="AZ515" s="400"/>
      <c r="BA515" s="43"/>
    </row>
    <row r="516" spans="3:53" s="172" customFormat="1" ht="20.100000000000001" customHeight="1" x14ac:dyDescent="0.25">
      <c r="C516" s="46"/>
      <c r="D516" s="46">
        <v>0</v>
      </c>
      <c r="E516" s="46"/>
      <c r="F516" s="46"/>
      <c r="G516" s="46"/>
      <c r="H516" s="46"/>
      <c r="I516" s="46"/>
      <c r="J516" s="46"/>
      <c r="K516" s="46"/>
      <c r="L516" s="46"/>
      <c r="M516" s="46"/>
      <c r="N516" s="46"/>
      <c r="O516" s="24"/>
      <c r="T516" s="43"/>
      <c r="U516" s="613" t="s">
        <v>2405</v>
      </c>
      <c r="V516" s="775"/>
      <c r="W516" s="775"/>
      <c r="X516" s="99">
        <f>IFERROR(INDEX(#REF!,1,MATCH('5-C_Ind'!$W516,#REF!,0)),0)</f>
        <v>0</v>
      </c>
      <c r="Y516" s="118">
        <f t="shared" si="171"/>
        <v>0</v>
      </c>
      <c r="Z516" s="104">
        <f t="shared" si="172"/>
        <v>0</v>
      </c>
      <c r="AA516" s="1240"/>
      <c r="AB516" s="1181"/>
      <c r="AC516" s="1056"/>
      <c r="AD516" s="1216"/>
      <c r="AE516" s="312"/>
      <c r="AF516" s="312"/>
      <c r="AG516" s="312"/>
      <c r="AH516" s="312"/>
      <c r="AI516" s="312"/>
      <c r="AJ516" s="312"/>
      <c r="AK516" s="312"/>
      <c r="AL516" s="312"/>
      <c r="AM516" s="312"/>
      <c r="AN516" s="312"/>
      <c r="AO516" s="312"/>
      <c r="AP516" s="312"/>
      <c r="AQ516" s="312"/>
      <c r="AR516" s="312"/>
      <c r="AS516" s="817"/>
      <c r="AT516" s="966"/>
      <c r="AU516" s="1152"/>
      <c r="AV516" s="1173"/>
      <c r="AW516" s="817"/>
      <c r="AY516" s="400"/>
      <c r="AZ516" s="400"/>
      <c r="BA516" s="43"/>
    </row>
    <row r="517" spans="3:53" s="172" customFormat="1" ht="20.100000000000001" customHeight="1" x14ac:dyDescent="0.25">
      <c r="C517" s="46"/>
      <c r="D517" s="46">
        <v>0</v>
      </c>
      <c r="E517" s="46"/>
      <c r="F517" s="46"/>
      <c r="G517" s="46"/>
      <c r="H517" s="46"/>
      <c r="I517" s="46"/>
      <c r="J517" s="46"/>
      <c r="K517" s="46"/>
      <c r="L517" s="46"/>
      <c r="M517" s="46"/>
      <c r="N517" s="46"/>
      <c r="O517" s="24"/>
      <c r="T517" s="43"/>
      <c r="U517" s="613" t="s">
        <v>2405</v>
      </c>
      <c r="V517" s="775"/>
      <c r="W517" s="775"/>
      <c r="X517" s="99">
        <f>IFERROR(INDEX(#REF!,1,MATCH('5-C_Ind'!$W517,#REF!,0)),0)</f>
        <v>0</v>
      </c>
      <c r="Y517" s="118">
        <f t="shared" si="171"/>
        <v>0</v>
      </c>
      <c r="Z517" s="104">
        <f t="shared" si="172"/>
        <v>0</v>
      </c>
      <c r="AA517" s="1240"/>
      <c r="AB517" s="1181"/>
      <c r="AC517" s="1056"/>
      <c r="AD517" s="1216"/>
      <c r="AE517" s="312"/>
      <c r="AF517" s="312"/>
      <c r="AG517" s="312"/>
      <c r="AH517" s="312"/>
      <c r="AI517" s="312"/>
      <c r="AJ517" s="312"/>
      <c r="AK517" s="312"/>
      <c r="AL517" s="312"/>
      <c r="AM517" s="312"/>
      <c r="AN517" s="312"/>
      <c r="AO517" s="312"/>
      <c r="AP517" s="312"/>
      <c r="AQ517" s="312"/>
      <c r="AR517" s="312"/>
      <c r="AS517" s="817"/>
      <c r="AT517" s="966"/>
      <c r="AU517" s="1152"/>
      <c r="AV517" s="1173"/>
      <c r="AW517" s="817"/>
      <c r="AY517" s="400"/>
      <c r="AZ517" s="400"/>
      <c r="BA517" s="43"/>
    </row>
    <row r="518" spans="3:53" s="172" customFormat="1" ht="20.100000000000001" customHeight="1" x14ac:dyDescent="0.25">
      <c r="C518" s="46"/>
      <c r="D518" s="46">
        <v>0</v>
      </c>
      <c r="E518" s="46"/>
      <c r="F518" s="46"/>
      <c r="G518" s="46"/>
      <c r="H518" s="46"/>
      <c r="I518" s="46"/>
      <c r="J518" s="46"/>
      <c r="K518" s="46"/>
      <c r="L518" s="46"/>
      <c r="M518" s="46"/>
      <c r="N518" s="46"/>
      <c r="O518" s="24"/>
      <c r="T518" s="43"/>
      <c r="U518" s="613" t="s">
        <v>2405</v>
      </c>
      <c r="V518" s="775"/>
      <c r="W518" s="775"/>
      <c r="X518" s="99">
        <f>IFERROR(INDEX(#REF!,1,MATCH('5-C_Ind'!$W518,#REF!,0)),0)</f>
        <v>0</v>
      </c>
      <c r="Y518" s="118">
        <f t="shared" si="171"/>
        <v>0</v>
      </c>
      <c r="Z518" s="104">
        <f t="shared" si="172"/>
        <v>0</v>
      </c>
      <c r="AA518" s="1240"/>
      <c r="AB518" s="1181"/>
      <c r="AC518" s="1056"/>
      <c r="AD518" s="1216"/>
      <c r="AE518" s="312"/>
      <c r="AF518" s="312"/>
      <c r="AG518" s="312"/>
      <c r="AH518" s="312"/>
      <c r="AI518" s="312"/>
      <c r="AJ518" s="312"/>
      <c r="AK518" s="312"/>
      <c r="AL518" s="312"/>
      <c r="AM518" s="312"/>
      <c r="AN518" s="312"/>
      <c r="AO518" s="312"/>
      <c r="AP518" s="312"/>
      <c r="AQ518" s="312"/>
      <c r="AR518" s="312"/>
      <c r="AS518" s="817"/>
      <c r="AT518" s="966"/>
      <c r="AU518" s="1152"/>
      <c r="AV518" s="1173"/>
      <c r="AW518" s="817"/>
      <c r="AY518" s="400"/>
      <c r="AZ518" s="400"/>
      <c r="BA518" s="43"/>
    </row>
    <row r="519" spans="3:53" s="172" customFormat="1" ht="20.100000000000001" customHeight="1" x14ac:dyDescent="0.25">
      <c r="C519" s="46"/>
      <c r="D519" s="46">
        <v>0</v>
      </c>
      <c r="E519" s="46"/>
      <c r="F519" s="46"/>
      <c r="G519" s="46"/>
      <c r="H519" s="46"/>
      <c r="I519" s="46"/>
      <c r="J519" s="46"/>
      <c r="K519" s="46"/>
      <c r="L519" s="46"/>
      <c r="M519" s="46"/>
      <c r="N519" s="46"/>
      <c r="O519" s="24"/>
      <c r="T519" s="43"/>
      <c r="U519" s="613" t="s">
        <v>2405</v>
      </c>
      <c r="V519" s="775"/>
      <c r="W519" s="775"/>
      <c r="X519" s="99">
        <f>IFERROR(INDEX(#REF!,1,MATCH('5-C_Ind'!$W519,#REF!,0)),0)</f>
        <v>0</v>
      </c>
      <c r="Y519" s="118">
        <f t="shared" si="171"/>
        <v>0</v>
      </c>
      <c r="Z519" s="104">
        <f t="shared" si="172"/>
        <v>0</v>
      </c>
      <c r="AA519" s="1240"/>
      <c r="AB519" s="1181"/>
      <c r="AC519" s="1056"/>
      <c r="AD519" s="1216"/>
      <c r="AE519" s="312"/>
      <c r="AF519" s="312"/>
      <c r="AG519" s="312"/>
      <c r="AH519" s="312"/>
      <c r="AI519" s="312"/>
      <c r="AJ519" s="312"/>
      <c r="AK519" s="312"/>
      <c r="AL519" s="312"/>
      <c r="AM519" s="312"/>
      <c r="AN519" s="312"/>
      <c r="AO519" s="312"/>
      <c r="AP519" s="312"/>
      <c r="AQ519" s="312"/>
      <c r="AR519" s="312"/>
      <c r="AS519" s="817"/>
      <c r="AT519" s="966"/>
      <c r="AU519" s="1152"/>
      <c r="AV519" s="1173"/>
      <c r="AW519" s="817"/>
      <c r="AY519" s="400"/>
      <c r="AZ519" s="400"/>
      <c r="BA519" s="43"/>
    </row>
    <row r="520" spans="3:53" s="172" customFormat="1" ht="20.100000000000001" customHeight="1" x14ac:dyDescent="0.25">
      <c r="C520" s="46"/>
      <c r="D520" s="46">
        <v>0</v>
      </c>
      <c r="E520" s="46"/>
      <c r="F520" s="46"/>
      <c r="G520" s="46"/>
      <c r="H520" s="46"/>
      <c r="I520" s="46"/>
      <c r="J520" s="46"/>
      <c r="K520" s="46"/>
      <c r="L520" s="46"/>
      <c r="M520" s="46"/>
      <c r="N520" s="46"/>
      <c r="O520" s="24"/>
      <c r="T520" s="43"/>
      <c r="U520" s="613" t="s">
        <v>2405</v>
      </c>
      <c r="V520" s="775"/>
      <c r="W520" s="775"/>
      <c r="X520" s="99">
        <f>IFERROR(INDEX(#REF!,1,MATCH('5-C_Ind'!$W520,#REF!,0)),0)</f>
        <v>0</v>
      </c>
      <c r="Y520" s="118">
        <f t="shared" si="171"/>
        <v>0</v>
      </c>
      <c r="Z520" s="104">
        <f t="shared" si="172"/>
        <v>0</v>
      </c>
      <c r="AA520" s="1240"/>
      <c r="AB520" s="1181"/>
      <c r="AC520" s="1056"/>
      <c r="AD520" s="1216"/>
      <c r="AE520" s="312"/>
      <c r="AF520" s="312"/>
      <c r="AG520" s="312"/>
      <c r="AH520" s="312"/>
      <c r="AI520" s="312"/>
      <c r="AJ520" s="312"/>
      <c r="AK520" s="312"/>
      <c r="AL520" s="312"/>
      <c r="AM520" s="312"/>
      <c r="AN520" s="312"/>
      <c r="AO520" s="312"/>
      <c r="AP520" s="312"/>
      <c r="AQ520" s="312"/>
      <c r="AR520" s="312"/>
      <c r="AS520" s="817"/>
      <c r="AT520" s="966"/>
      <c r="AU520" s="1152"/>
      <c r="AV520" s="1173"/>
      <c r="AW520" s="817"/>
      <c r="AY520" s="400"/>
      <c r="AZ520" s="400"/>
      <c r="BA520" s="43"/>
    </row>
    <row r="521" spans="3:53" s="172" customFormat="1" ht="20.100000000000001" customHeight="1" x14ac:dyDescent="0.25">
      <c r="C521" s="46"/>
      <c r="D521" s="46">
        <v>0</v>
      </c>
      <c r="E521" s="46"/>
      <c r="F521" s="46"/>
      <c r="G521" s="46"/>
      <c r="H521" s="46"/>
      <c r="I521" s="46"/>
      <c r="J521" s="46"/>
      <c r="K521" s="46"/>
      <c r="L521" s="46"/>
      <c r="M521" s="46"/>
      <c r="N521" s="46"/>
      <c r="O521" s="24"/>
      <c r="T521" s="43"/>
      <c r="U521" s="613" t="s">
        <v>2405</v>
      </c>
      <c r="V521" s="775"/>
      <c r="W521" s="775"/>
      <c r="X521" s="99">
        <f>IFERROR(INDEX(#REF!,1,MATCH('5-C_Ind'!$W521,#REF!,0)),0)</f>
        <v>0</v>
      </c>
      <c r="Y521" s="118">
        <f t="shared" si="171"/>
        <v>0</v>
      </c>
      <c r="Z521" s="104">
        <f t="shared" si="172"/>
        <v>0</v>
      </c>
      <c r="AA521" s="1240"/>
      <c r="AB521" s="1181"/>
      <c r="AC521" s="1056"/>
      <c r="AD521" s="1216"/>
      <c r="AE521" s="312"/>
      <c r="AF521" s="312"/>
      <c r="AG521" s="312"/>
      <c r="AH521" s="312"/>
      <c r="AI521" s="312"/>
      <c r="AJ521" s="312"/>
      <c r="AK521" s="312"/>
      <c r="AL521" s="312"/>
      <c r="AM521" s="312"/>
      <c r="AN521" s="312"/>
      <c r="AO521" s="312"/>
      <c r="AP521" s="312"/>
      <c r="AQ521" s="312"/>
      <c r="AR521" s="312"/>
      <c r="AS521" s="817"/>
      <c r="AT521" s="966"/>
      <c r="AU521" s="1152"/>
      <c r="AV521" s="1173"/>
      <c r="AW521" s="817"/>
      <c r="AY521" s="400"/>
      <c r="AZ521" s="400"/>
      <c r="BA521" s="43"/>
    </row>
    <row r="522" spans="3:53" s="172" customFormat="1" ht="20.100000000000001" customHeight="1" x14ac:dyDescent="0.25">
      <c r="C522" s="46"/>
      <c r="D522" s="46">
        <v>0</v>
      </c>
      <c r="E522" s="46"/>
      <c r="F522" s="46"/>
      <c r="G522" s="46"/>
      <c r="H522" s="46"/>
      <c r="I522" s="46"/>
      <c r="J522" s="46"/>
      <c r="K522" s="46"/>
      <c r="L522" s="46"/>
      <c r="M522" s="46"/>
      <c r="N522" s="46"/>
      <c r="O522" s="24"/>
      <c r="T522" s="43"/>
      <c r="U522" s="613" t="s">
        <v>2405</v>
      </c>
      <c r="V522" s="775"/>
      <c r="W522" s="775"/>
      <c r="X522" s="99">
        <f>IFERROR(INDEX(#REF!,1,MATCH('5-C_Ind'!$W522,#REF!,0)),0)</f>
        <v>0</v>
      </c>
      <c r="Y522" s="118">
        <f t="shared" si="171"/>
        <v>0</v>
      </c>
      <c r="Z522" s="104">
        <f t="shared" si="172"/>
        <v>0</v>
      </c>
      <c r="AA522" s="1240"/>
      <c r="AB522" s="1181"/>
      <c r="AC522" s="1056"/>
      <c r="AD522" s="1216"/>
      <c r="AE522" s="312"/>
      <c r="AF522" s="312"/>
      <c r="AG522" s="312"/>
      <c r="AH522" s="312"/>
      <c r="AI522" s="312"/>
      <c r="AJ522" s="312"/>
      <c r="AK522" s="312"/>
      <c r="AL522" s="312"/>
      <c r="AM522" s="312"/>
      <c r="AN522" s="312"/>
      <c r="AO522" s="312"/>
      <c r="AP522" s="312"/>
      <c r="AQ522" s="312"/>
      <c r="AR522" s="312"/>
      <c r="AS522" s="817"/>
      <c r="AT522" s="966"/>
      <c r="AU522" s="1152"/>
      <c r="AV522" s="1173"/>
      <c r="AW522" s="817"/>
      <c r="AY522" s="400"/>
      <c r="AZ522" s="400"/>
      <c r="BA522" s="43"/>
    </row>
    <row r="523" spans="3:53" s="172" customFormat="1" ht="20.100000000000001" customHeight="1" x14ac:dyDescent="0.25">
      <c r="C523" s="46"/>
      <c r="D523" s="46">
        <v>0</v>
      </c>
      <c r="E523" s="46"/>
      <c r="F523" s="46"/>
      <c r="G523" s="46"/>
      <c r="H523" s="46"/>
      <c r="I523" s="46"/>
      <c r="J523" s="46"/>
      <c r="K523" s="46"/>
      <c r="L523" s="46"/>
      <c r="M523" s="46"/>
      <c r="N523" s="46"/>
      <c r="O523" s="24"/>
      <c r="T523" s="43"/>
      <c r="U523" s="613" t="s">
        <v>2405</v>
      </c>
      <c r="V523" s="775"/>
      <c r="W523" s="775"/>
      <c r="X523" s="99">
        <f>IFERROR(INDEX(#REF!,1,MATCH('5-C_Ind'!$W523,#REF!,0)),0)</f>
        <v>0</v>
      </c>
      <c r="Y523" s="118">
        <f t="shared" si="171"/>
        <v>0</v>
      </c>
      <c r="Z523" s="104">
        <f t="shared" si="172"/>
        <v>0</v>
      </c>
      <c r="AA523" s="1240"/>
      <c r="AB523" s="1181"/>
      <c r="AC523" s="1056"/>
      <c r="AD523" s="1216"/>
      <c r="AE523" s="312"/>
      <c r="AF523" s="312"/>
      <c r="AG523" s="312"/>
      <c r="AH523" s="312"/>
      <c r="AI523" s="312"/>
      <c r="AJ523" s="312"/>
      <c r="AK523" s="312"/>
      <c r="AL523" s="312"/>
      <c r="AM523" s="312"/>
      <c r="AN523" s="312"/>
      <c r="AO523" s="312"/>
      <c r="AP523" s="312"/>
      <c r="AQ523" s="312"/>
      <c r="AR523" s="312"/>
      <c r="AS523" s="817"/>
      <c r="AT523" s="966"/>
      <c r="AU523" s="1152"/>
      <c r="AV523" s="1173"/>
      <c r="AW523" s="817"/>
      <c r="AY523" s="400"/>
      <c r="AZ523" s="400"/>
      <c r="BA523" s="43"/>
    </row>
    <row r="524" spans="3:53" s="172" customFormat="1" ht="20.100000000000001" customHeight="1" x14ac:dyDescent="0.25">
      <c r="C524" s="46"/>
      <c r="D524" s="46">
        <v>0</v>
      </c>
      <c r="E524" s="46"/>
      <c r="F524" s="46"/>
      <c r="G524" s="46"/>
      <c r="H524" s="46"/>
      <c r="I524" s="46"/>
      <c r="J524" s="46"/>
      <c r="K524" s="46"/>
      <c r="L524" s="46"/>
      <c r="M524" s="46"/>
      <c r="N524" s="46"/>
      <c r="O524" s="24"/>
      <c r="T524" s="43"/>
      <c r="U524" s="613" t="s">
        <v>2405</v>
      </c>
      <c r="V524" s="775"/>
      <c r="W524" s="775"/>
      <c r="X524" s="99">
        <f>IFERROR(INDEX(#REF!,1,MATCH('5-C_Ind'!$W524,#REF!,0)),0)</f>
        <v>0</v>
      </c>
      <c r="Y524" s="118">
        <f t="shared" si="171"/>
        <v>0</v>
      </c>
      <c r="Z524" s="104">
        <f t="shared" si="172"/>
        <v>0</v>
      </c>
      <c r="AA524" s="1240"/>
      <c r="AB524" s="1181"/>
      <c r="AC524" s="1056"/>
      <c r="AD524" s="1216"/>
      <c r="AE524" s="312"/>
      <c r="AF524" s="312"/>
      <c r="AG524" s="312"/>
      <c r="AH524" s="312"/>
      <c r="AI524" s="312"/>
      <c r="AJ524" s="312"/>
      <c r="AK524" s="312"/>
      <c r="AL524" s="312"/>
      <c r="AM524" s="312"/>
      <c r="AN524" s="312"/>
      <c r="AO524" s="312"/>
      <c r="AP524" s="312"/>
      <c r="AQ524" s="312"/>
      <c r="AR524" s="312"/>
      <c r="AS524" s="817"/>
      <c r="AT524" s="966"/>
      <c r="AU524" s="1152"/>
      <c r="AV524" s="1173"/>
      <c r="AW524" s="817"/>
      <c r="AY524" s="400"/>
      <c r="AZ524" s="400"/>
      <c r="BA524" s="43"/>
    </row>
    <row r="525" spans="3:53" s="172" customFormat="1" ht="20.100000000000001" customHeight="1" x14ac:dyDescent="0.25">
      <c r="C525" s="46"/>
      <c r="D525" s="46">
        <v>0</v>
      </c>
      <c r="E525" s="46"/>
      <c r="F525" s="46"/>
      <c r="G525" s="46"/>
      <c r="H525" s="46"/>
      <c r="I525" s="46"/>
      <c r="J525" s="46"/>
      <c r="K525" s="46"/>
      <c r="L525" s="46"/>
      <c r="M525" s="46"/>
      <c r="N525" s="46"/>
      <c r="O525" s="24"/>
      <c r="T525" s="43"/>
      <c r="U525" s="613" t="s">
        <v>2405</v>
      </c>
      <c r="V525" s="775"/>
      <c r="W525" s="775"/>
      <c r="X525" s="99">
        <f>IFERROR(INDEX(#REF!,1,MATCH('5-C_Ind'!$W525,#REF!,0)),0)</f>
        <v>0</v>
      </c>
      <c r="Y525" s="118">
        <f t="shared" si="171"/>
        <v>0</v>
      </c>
      <c r="Z525" s="104">
        <f t="shared" si="172"/>
        <v>0</v>
      </c>
      <c r="AA525" s="1240"/>
      <c r="AB525" s="1181"/>
      <c r="AC525" s="1056"/>
      <c r="AD525" s="1216"/>
      <c r="AE525" s="312"/>
      <c r="AF525" s="312"/>
      <c r="AG525" s="312"/>
      <c r="AH525" s="312"/>
      <c r="AI525" s="312"/>
      <c r="AJ525" s="312"/>
      <c r="AK525" s="312"/>
      <c r="AL525" s="312"/>
      <c r="AM525" s="312"/>
      <c r="AN525" s="312"/>
      <c r="AO525" s="312"/>
      <c r="AP525" s="312"/>
      <c r="AQ525" s="312"/>
      <c r="AR525" s="312"/>
      <c r="AS525" s="817"/>
      <c r="AT525" s="966"/>
      <c r="AU525" s="1152"/>
      <c r="AV525" s="1173"/>
      <c r="AW525" s="817"/>
      <c r="AY525" s="400"/>
      <c r="AZ525" s="400"/>
      <c r="BA525" s="43"/>
    </row>
    <row r="526" spans="3:53" s="172" customFormat="1" ht="20.100000000000001" customHeight="1" x14ac:dyDescent="0.25">
      <c r="C526" s="46"/>
      <c r="D526" s="46">
        <v>0</v>
      </c>
      <c r="E526" s="46"/>
      <c r="F526" s="46"/>
      <c r="G526" s="46"/>
      <c r="H526" s="46"/>
      <c r="I526" s="46"/>
      <c r="J526" s="46"/>
      <c r="K526" s="46"/>
      <c r="L526" s="46"/>
      <c r="M526" s="46"/>
      <c r="N526" s="46"/>
      <c r="O526" s="24"/>
      <c r="T526" s="43"/>
      <c r="U526" s="613" t="s">
        <v>2405</v>
      </c>
      <c r="V526" s="775"/>
      <c r="W526" s="775"/>
      <c r="X526" s="99">
        <f>IFERROR(INDEX(#REF!,1,MATCH('5-C_Ind'!$W526,#REF!,0)),0)</f>
        <v>0</v>
      </c>
      <c r="Y526" s="118">
        <f t="shared" si="171"/>
        <v>0</v>
      </c>
      <c r="Z526" s="104">
        <f t="shared" si="172"/>
        <v>0</v>
      </c>
      <c r="AA526" s="1240"/>
      <c r="AB526" s="1181"/>
      <c r="AC526" s="1056"/>
      <c r="AD526" s="1216"/>
      <c r="AE526" s="312"/>
      <c r="AF526" s="312"/>
      <c r="AG526" s="312"/>
      <c r="AH526" s="312"/>
      <c r="AI526" s="312"/>
      <c r="AJ526" s="312"/>
      <c r="AK526" s="312"/>
      <c r="AL526" s="312"/>
      <c r="AM526" s="312"/>
      <c r="AN526" s="312"/>
      <c r="AO526" s="312"/>
      <c r="AP526" s="312"/>
      <c r="AQ526" s="312"/>
      <c r="AR526" s="312"/>
      <c r="AS526" s="817"/>
      <c r="AT526" s="966"/>
      <c r="AU526" s="1152"/>
      <c r="AV526" s="1173"/>
      <c r="AW526" s="817"/>
      <c r="AY526" s="400"/>
      <c r="AZ526" s="400"/>
      <c r="BA526" s="43"/>
    </row>
    <row r="527" spans="3:53" s="172" customFormat="1" ht="20.100000000000001" customHeight="1" x14ac:dyDescent="0.25">
      <c r="C527" s="46"/>
      <c r="D527" s="46">
        <v>0</v>
      </c>
      <c r="E527" s="46"/>
      <c r="F527" s="46"/>
      <c r="G527" s="46"/>
      <c r="H527" s="46"/>
      <c r="I527" s="46"/>
      <c r="J527" s="46"/>
      <c r="K527" s="46"/>
      <c r="L527" s="46"/>
      <c r="M527" s="46"/>
      <c r="N527" s="46"/>
      <c r="O527" s="24"/>
      <c r="T527" s="43"/>
      <c r="U527" s="613" t="s">
        <v>2405</v>
      </c>
      <c r="V527" s="775"/>
      <c r="W527" s="775"/>
      <c r="X527" s="99">
        <f>IFERROR(INDEX(#REF!,1,MATCH('5-C_Ind'!$W527,#REF!,0)),0)</f>
        <v>0</v>
      </c>
      <c r="Y527" s="118">
        <f t="shared" si="171"/>
        <v>0</v>
      </c>
      <c r="Z527" s="104">
        <f t="shared" si="172"/>
        <v>0</v>
      </c>
      <c r="AA527" s="1240"/>
      <c r="AB527" s="1181"/>
      <c r="AC527" s="1056"/>
      <c r="AD527" s="1216"/>
      <c r="AE527" s="312"/>
      <c r="AF527" s="312"/>
      <c r="AG527" s="312"/>
      <c r="AH527" s="312"/>
      <c r="AI527" s="312"/>
      <c r="AJ527" s="312"/>
      <c r="AK527" s="312"/>
      <c r="AL527" s="312"/>
      <c r="AM527" s="312"/>
      <c r="AN527" s="312"/>
      <c r="AO527" s="312"/>
      <c r="AP527" s="312"/>
      <c r="AQ527" s="312"/>
      <c r="AR527" s="312"/>
      <c r="AS527" s="817"/>
      <c r="AT527" s="966"/>
      <c r="AU527" s="1152"/>
      <c r="AV527" s="1173"/>
      <c r="AW527" s="817"/>
      <c r="AY527" s="400"/>
      <c r="AZ527" s="400"/>
      <c r="BA527" s="43"/>
    </row>
    <row r="528" spans="3:53" s="172" customFormat="1" ht="20.100000000000001" customHeight="1" x14ac:dyDescent="0.25">
      <c r="C528" s="46"/>
      <c r="D528" s="46">
        <v>0</v>
      </c>
      <c r="E528" s="46"/>
      <c r="F528" s="46"/>
      <c r="G528" s="46"/>
      <c r="H528" s="46"/>
      <c r="I528" s="46"/>
      <c r="J528" s="46"/>
      <c r="K528" s="46"/>
      <c r="L528" s="46"/>
      <c r="M528" s="46"/>
      <c r="N528" s="46"/>
      <c r="O528" s="24"/>
      <c r="T528" s="43"/>
      <c r="U528" s="613" t="s">
        <v>2405</v>
      </c>
      <c r="V528" s="775"/>
      <c r="W528" s="775"/>
      <c r="X528" s="99">
        <f>IFERROR(INDEX(#REF!,1,MATCH('5-C_Ind'!$W528,#REF!,0)),0)</f>
        <v>0</v>
      </c>
      <c r="Y528" s="118">
        <f t="shared" si="171"/>
        <v>0</v>
      </c>
      <c r="Z528" s="104">
        <f t="shared" si="172"/>
        <v>0</v>
      </c>
      <c r="AA528" s="1240"/>
      <c r="AB528" s="1181"/>
      <c r="AC528" s="1056"/>
      <c r="AD528" s="1216"/>
      <c r="AE528" s="312"/>
      <c r="AF528" s="312"/>
      <c r="AG528" s="312"/>
      <c r="AH528" s="312"/>
      <c r="AI528" s="312"/>
      <c r="AJ528" s="312"/>
      <c r="AK528" s="312"/>
      <c r="AL528" s="312"/>
      <c r="AM528" s="312"/>
      <c r="AN528" s="312"/>
      <c r="AO528" s="312"/>
      <c r="AP528" s="312"/>
      <c r="AQ528" s="312"/>
      <c r="AR528" s="312"/>
      <c r="AS528" s="817"/>
      <c r="AT528" s="966"/>
      <c r="AU528" s="1152"/>
      <c r="AV528" s="1173"/>
      <c r="AW528" s="817"/>
      <c r="AY528" s="400"/>
      <c r="AZ528" s="400"/>
      <c r="BA528" s="43"/>
    </row>
    <row r="529" spans="3:53" s="172" customFormat="1" ht="20.100000000000001" customHeight="1" x14ac:dyDescent="0.25">
      <c r="C529" s="46"/>
      <c r="D529" s="46">
        <v>0</v>
      </c>
      <c r="E529" s="46"/>
      <c r="F529" s="46"/>
      <c r="G529" s="46"/>
      <c r="H529" s="46"/>
      <c r="I529" s="46"/>
      <c r="J529" s="46"/>
      <c r="K529" s="46"/>
      <c r="L529" s="46"/>
      <c r="M529" s="46"/>
      <c r="N529" s="46"/>
      <c r="O529" s="24"/>
      <c r="T529" s="43"/>
      <c r="U529" s="613" t="s">
        <v>2405</v>
      </c>
      <c r="V529" s="775"/>
      <c r="W529" s="775"/>
      <c r="X529" s="99">
        <f>IFERROR(INDEX(#REF!,1,MATCH('5-C_Ind'!$W529,#REF!,0)),0)</f>
        <v>0</v>
      </c>
      <c r="Y529" s="118">
        <f t="shared" si="171"/>
        <v>0</v>
      </c>
      <c r="Z529" s="104">
        <f t="shared" si="172"/>
        <v>0</v>
      </c>
      <c r="AA529" s="1240"/>
      <c r="AB529" s="1181"/>
      <c r="AC529" s="1056"/>
      <c r="AD529" s="1216"/>
      <c r="AE529" s="312"/>
      <c r="AF529" s="312"/>
      <c r="AG529" s="312"/>
      <c r="AH529" s="312"/>
      <c r="AI529" s="312"/>
      <c r="AJ529" s="312"/>
      <c r="AK529" s="312"/>
      <c r="AL529" s="312"/>
      <c r="AM529" s="312"/>
      <c r="AN529" s="312"/>
      <c r="AO529" s="312"/>
      <c r="AP529" s="312"/>
      <c r="AQ529" s="312"/>
      <c r="AR529" s="312"/>
      <c r="AS529" s="817"/>
      <c r="AT529" s="966"/>
      <c r="AU529" s="1152"/>
      <c r="AV529" s="1173"/>
      <c r="AW529" s="817"/>
      <c r="AY529" s="400"/>
      <c r="AZ529" s="400"/>
      <c r="BA529" s="43"/>
    </row>
    <row r="530" spans="3:53" s="172" customFormat="1" ht="20.100000000000001" customHeight="1" x14ac:dyDescent="0.25">
      <c r="C530" s="46"/>
      <c r="D530" s="46">
        <v>0</v>
      </c>
      <c r="E530" s="46"/>
      <c r="F530" s="46"/>
      <c r="G530" s="46"/>
      <c r="H530" s="46"/>
      <c r="I530" s="46"/>
      <c r="J530" s="46"/>
      <c r="K530" s="46"/>
      <c r="L530" s="46"/>
      <c r="M530" s="46"/>
      <c r="N530" s="46"/>
      <c r="O530" s="24"/>
      <c r="T530" s="43"/>
      <c r="U530" s="613" t="s">
        <v>2405</v>
      </c>
      <c r="V530" s="775"/>
      <c r="W530" s="775"/>
      <c r="X530" s="99">
        <f>IFERROR(INDEX(#REF!,1,MATCH('5-C_Ind'!$W530,#REF!,0)),0)</f>
        <v>0</v>
      </c>
      <c r="Y530" s="118">
        <f t="shared" si="171"/>
        <v>0</v>
      </c>
      <c r="Z530" s="104">
        <f t="shared" si="172"/>
        <v>0</v>
      </c>
      <c r="AA530" s="1240"/>
      <c r="AB530" s="1181"/>
      <c r="AC530" s="1056"/>
      <c r="AD530" s="1216"/>
      <c r="AE530" s="312"/>
      <c r="AF530" s="312"/>
      <c r="AG530" s="312"/>
      <c r="AH530" s="312"/>
      <c r="AI530" s="312"/>
      <c r="AJ530" s="312"/>
      <c r="AK530" s="312"/>
      <c r="AL530" s="312"/>
      <c r="AM530" s="312"/>
      <c r="AN530" s="312"/>
      <c r="AO530" s="312"/>
      <c r="AP530" s="312"/>
      <c r="AQ530" s="312"/>
      <c r="AR530" s="312"/>
      <c r="AS530" s="817"/>
      <c r="AT530" s="966"/>
      <c r="AU530" s="1152"/>
      <c r="AV530" s="1173"/>
      <c r="AW530" s="817"/>
      <c r="AY530" s="400"/>
      <c r="AZ530" s="400"/>
      <c r="BA530" s="43"/>
    </row>
    <row r="531" spans="3:53" s="172" customFormat="1" ht="20.100000000000001" customHeight="1" x14ac:dyDescent="0.25">
      <c r="C531" s="46"/>
      <c r="D531" s="46">
        <v>0</v>
      </c>
      <c r="E531" s="46"/>
      <c r="F531" s="46"/>
      <c r="G531" s="46"/>
      <c r="H531" s="46"/>
      <c r="I531" s="46"/>
      <c r="J531" s="46"/>
      <c r="K531" s="46"/>
      <c r="L531" s="46"/>
      <c r="M531" s="46"/>
      <c r="N531" s="46"/>
      <c r="O531" s="24"/>
      <c r="T531" s="43"/>
      <c r="U531" s="613" t="s">
        <v>2405</v>
      </c>
      <c r="V531" s="775"/>
      <c r="W531" s="775"/>
      <c r="X531" s="99">
        <f>IFERROR(INDEX(#REF!,1,MATCH('5-C_Ind'!$W531,#REF!,0)),0)</f>
        <v>0</v>
      </c>
      <c r="Y531" s="118">
        <f t="shared" si="171"/>
        <v>0</v>
      </c>
      <c r="Z531" s="104">
        <f t="shared" si="172"/>
        <v>0</v>
      </c>
      <c r="AA531" s="1240"/>
      <c r="AB531" s="1181"/>
      <c r="AC531" s="1056"/>
      <c r="AD531" s="1216"/>
      <c r="AE531" s="312"/>
      <c r="AF531" s="312"/>
      <c r="AG531" s="312"/>
      <c r="AH531" s="312"/>
      <c r="AI531" s="312"/>
      <c r="AJ531" s="312"/>
      <c r="AK531" s="312"/>
      <c r="AL531" s="312"/>
      <c r="AM531" s="312"/>
      <c r="AN531" s="312"/>
      <c r="AO531" s="312"/>
      <c r="AP531" s="312"/>
      <c r="AQ531" s="312"/>
      <c r="AR531" s="312"/>
      <c r="AS531" s="817"/>
      <c r="AT531" s="966"/>
      <c r="AU531" s="1152"/>
      <c r="AV531" s="1173"/>
      <c r="AW531" s="817"/>
      <c r="AY531" s="400"/>
      <c r="AZ531" s="400"/>
      <c r="BA531" s="43"/>
    </row>
    <row r="532" spans="3:53" s="172" customFormat="1" ht="20.100000000000001" customHeight="1" x14ac:dyDescent="0.25">
      <c r="C532" s="46"/>
      <c r="D532" s="46">
        <v>0</v>
      </c>
      <c r="E532" s="46"/>
      <c r="F532" s="46"/>
      <c r="G532" s="46"/>
      <c r="H532" s="46"/>
      <c r="I532" s="46"/>
      <c r="J532" s="46"/>
      <c r="K532" s="46"/>
      <c r="L532" s="46"/>
      <c r="M532" s="46"/>
      <c r="N532" s="46"/>
      <c r="O532" s="24"/>
      <c r="T532" s="43"/>
      <c r="U532" s="613" t="s">
        <v>2405</v>
      </c>
      <c r="V532" s="775"/>
      <c r="W532" s="775"/>
      <c r="X532" s="99">
        <f>IFERROR(INDEX(#REF!,1,MATCH('5-C_Ind'!$W532,#REF!,0)),0)</f>
        <v>0</v>
      </c>
      <c r="Y532" s="118">
        <f t="shared" si="171"/>
        <v>0</v>
      </c>
      <c r="Z532" s="104">
        <f t="shared" si="172"/>
        <v>0</v>
      </c>
      <c r="AA532" s="1240"/>
      <c r="AB532" s="1181"/>
      <c r="AC532" s="1056"/>
      <c r="AD532" s="1216"/>
      <c r="AE532" s="312"/>
      <c r="AF532" s="312"/>
      <c r="AG532" s="312"/>
      <c r="AH532" s="312"/>
      <c r="AI532" s="312"/>
      <c r="AJ532" s="312"/>
      <c r="AK532" s="312"/>
      <c r="AL532" s="312"/>
      <c r="AM532" s="312"/>
      <c r="AN532" s="312"/>
      <c r="AO532" s="312"/>
      <c r="AP532" s="312"/>
      <c r="AQ532" s="312"/>
      <c r="AR532" s="312"/>
      <c r="AS532" s="817"/>
      <c r="AT532" s="966"/>
      <c r="AU532" s="1152"/>
      <c r="AV532" s="1173"/>
      <c r="AW532" s="817"/>
      <c r="AY532" s="400"/>
      <c r="AZ532" s="400"/>
      <c r="BA532" s="43"/>
    </row>
    <row r="533" spans="3:53" s="172" customFormat="1" ht="20.100000000000001" customHeight="1" x14ac:dyDescent="0.25">
      <c r="C533" s="46"/>
      <c r="D533" s="46">
        <v>0</v>
      </c>
      <c r="E533" s="46"/>
      <c r="F533" s="46"/>
      <c r="G533" s="46"/>
      <c r="H533" s="46"/>
      <c r="I533" s="46"/>
      <c r="J533" s="46"/>
      <c r="K533" s="46"/>
      <c r="L533" s="46"/>
      <c r="M533" s="46"/>
      <c r="N533" s="46"/>
      <c r="O533" s="24"/>
      <c r="T533" s="43"/>
      <c r="U533" s="613" t="s">
        <v>2405</v>
      </c>
      <c r="V533" s="775"/>
      <c r="W533" s="775"/>
      <c r="X533" s="99">
        <f>IFERROR(INDEX(#REF!,1,MATCH('5-C_Ind'!$W533,#REF!,0)),0)</f>
        <v>0</v>
      </c>
      <c r="Y533" s="118">
        <f t="shared" si="171"/>
        <v>0</v>
      </c>
      <c r="Z533" s="104">
        <f t="shared" si="172"/>
        <v>0</v>
      </c>
      <c r="AA533" s="1240"/>
      <c r="AB533" s="1181"/>
      <c r="AC533" s="1056"/>
      <c r="AD533" s="1216"/>
      <c r="AE533" s="312"/>
      <c r="AF533" s="312"/>
      <c r="AG533" s="312"/>
      <c r="AH533" s="312"/>
      <c r="AI533" s="312"/>
      <c r="AJ533" s="312"/>
      <c r="AK533" s="312"/>
      <c r="AL533" s="312"/>
      <c r="AM533" s="312"/>
      <c r="AN533" s="312"/>
      <c r="AO533" s="312"/>
      <c r="AP533" s="312"/>
      <c r="AQ533" s="312"/>
      <c r="AR533" s="312"/>
      <c r="AS533" s="817"/>
      <c r="AT533" s="966"/>
      <c r="AU533" s="1152"/>
      <c r="AV533" s="1173"/>
      <c r="AW533" s="817"/>
      <c r="AY533" s="400"/>
      <c r="AZ533" s="400"/>
      <c r="BA533" s="43"/>
    </row>
    <row r="534" spans="3:53" s="172" customFormat="1" ht="20.100000000000001" customHeight="1" x14ac:dyDescent="0.25">
      <c r="C534" s="46"/>
      <c r="D534" s="46">
        <v>0</v>
      </c>
      <c r="E534" s="46"/>
      <c r="F534" s="46"/>
      <c r="G534" s="46"/>
      <c r="H534" s="46"/>
      <c r="I534" s="46"/>
      <c r="J534" s="46"/>
      <c r="K534" s="46"/>
      <c r="L534" s="46"/>
      <c r="M534" s="46"/>
      <c r="N534" s="46"/>
      <c r="O534" s="24"/>
      <c r="T534" s="43"/>
      <c r="U534" s="613" t="s">
        <v>2405</v>
      </c>
      <c r="V534" s="775"/>
      <c r="W534" s="775"/>
      <c r="X534" s="99">
        <f>IFERROR(INDEX(#REF!,1,MATCH('5-C_Ind'!$W534,#REF!,0)),0)</f>
        <v>0</v>
      </c>
      <c r="Y534" s="118">
        <f t="shared" si="171"/>
        <v>0</v>
      </c>
      <c r="Z534" s="104">
        <f t="shared" si="172"/>
        <v>0</v>
      </c>
      <c r="AA534" s="1240"/>
      <c r="AB534" s="1181"/>
      <c r="AC534" s="1056"/>
      <c r="AD534" s="1216"/>
      <c r="AE534" s="312"/>
      <c r="AF534" s="312"/>
      <c r="AG534" s="312"/>
      <c r="AH534" s="312"/>
      <c r="AI534" s="312"/>
      <c r="AJ534" s="312"/>
      <c r="AK534" s="312"/>
      <c r="AL534" s="312"/>
      <c r="AM534" s="312"/>
      <c r="AN534" s="312"/>
      <c r="AO534" s="312"/>
      <c r="AP534" s="312"/>
      <c r="AQ534" s="312"/>
      <c r="AR534" s="312"/>
      <c r="AS534" s="817"/>
      <c r="AT534" s="966"/>
      <c r="AU534" s="1152"/>
      <c r="AV534" s="1173"/>
      <c r="AW534" s="817"/>
      <c r="AY534" s="400"/>
      <c r="AZ534" s="400"/>
      <c r="BA534" s="43"/>
    </row>
    <row r="535" spans="3:53" s="172" customFormat="1" ht="20.100000000000001" customHeight="1" x14ac:dyDescent="0.25">
      <c r="C535" s="46"/>
      <c r="D535" s="46">
        <v>0</v>
      </c>
      <c r="E535" s="46"/>
      <c r="F535" s="46"/>
      <c r="G535" s="46"/>
      <c r="H535" s="46"/>
      <c r="I535" s="46"/>
      <c r="J535" s="46"/>
      <c r="K535" s="46"/>
      <c r="L535" s="46"/>
      <c r="M535" s="46"/>
      <c r="N535" s="46"/>
      <c r="O535" s="24"/>
      <c r="T535" s="43"/>
      <c r="U535" s="613" t="s">
        <v>2405</v>
      </c>
      <c r="V535" s="775"/>
      <c r="W535" s="775"/>
      <c r="X535" s="99">
        <f>IFERROR(INDEX(#REF!,1,MATCH('5-C_Ind'!$W535,#REF!,0)),0)</f>
        <v>0</v>
      </c>
      <c r="Y535" s="118">
        <f t="shared" si="171"/>
        <v>0</v>
      </c>
      <c r="Z535" s="104">
        <f t="shared" si="172"/>
        <v>0</v>
      </c>
      <c r="AA535" s="1240"/>
      <c r="AB535" s="1181"/>
      <c r="AC535" s="1056"/>
      <c r="AD535" s="1216"/>
      <c r="AE535" s="312"/>
      <c r="AF535" s="312"/>
      <c r="AG535" s="312"/>
      <c r="AH535" s="312"/>
      <c r="AI535" s="312"/>
      <c r="AJ535" s="312"/>
      <c r="AK535" s="312"/>
      <c r="AL535" s="312"/>
      <c r="AM535" s="312"/>
      <c r="AN535" s="312"/>
      <c r="AO535" s="312"/>
      <c r="AP535" s="312"/>
      <c r="AQ535" s="312"/>
      <c r="AR535" s="312"/>
      <c r="AS535" s="817"/>
      <c r="AT535" s="966"/>
      <c r="AU535" s="1152"/>
      <c r="AV535" s="1173"/>
      <c r="AW535" s="817"/>
      <c r="AY535" s="400"/>
      <c r="AZ535" s="400"/>
      <c r="BA535" s="43"/>
    </row>
    <row r="536" spans="3:53" s="172" customFormat="1" ht="20.100000000000001" customHeight="1" x14ac:dyDescent="0.25">
      <c r="C536" s="46"/>
      <c r="D536" s="46">
        <v>0</v>
      </c>
      <c r="E536" s="46"/>
      <c r="F536" s="46"/>
      <c r="G536" s="46"/>
      <c r="H536" s="46"/>
      <c r="I536" s="46"/>
      <c r="J536" s="46"/>
      <c r="K536" s="46"/>
      <c r="L536" s="46"/>
      <c r="M536" s="46"/>
      <c r="N536" s="46"/>
      <c r="O536" s="24"/>
      <c r="T536" s="43"/>
      <c r="U536" s="613" t="s">
        <v>2405</v>
      </c>
      <c r="V536" s="775"/>
      <c r="W536" s="775"/>
      <c r="X536" s="99">
        <f>IFERROR(INDEX(#REF!,1,MATCH('5-C_Ind'!$W536,#REF!,0)),0)</f>
        <v>0</v>
      </c>
      <c r="Y536" s="118">
        <f t="shared" si="171"/>
        <v>0</v>
      </c>
      <c r="Z536" s="104">
        <f t="shared" si="172"/>
        <v>0</v>
      </c>
      <c r="AA536" s="1240"/>
      <c r="AB536" s="1181"/>
      <c r="AC536" s="1056"/>
      <c r="AD536" s="1216"/>
      <c r="AE536" s="312"/>
      <c r="AF536" s="312"/>
      <c r="AG536" s="312"/>
      <c r="AH536" s="312"/>
      <c r="AI536" s="312"/>
      <c r="AJ536" s="312"/>
      <c r="AK536" s="312"/>
      <c r="AL536" s="312"/>
      <c r="AM536" s="312"/>
      <c r="AN536" s="312"/>
      <c r="AO536" s="312"/>
      <c r="AP536" s="312"/>
      <c r="AQ536" s="312"/>
      <c r="AR536" s="312"/>
      <c r="AS536" s="817"/>
      <c r="AT536" s="966"/>
      <c r="AU536" s="1152"/>
      <c r="AV536" s="1173"/>
      <c r="AW536" s="817"/>
      <c r="AY536" s="400"/>
      <c r="AZ536" s="400"/>
      <c r="BA536" s="43"/>
    </row>
    <row r="537" spans="3:53" s="172" customFormat="1" ht="20.100000000000001" customHeight="1" x14ac:dyDescent="0.25">
      <c r="C537" s="46"/>
      <c r="D537" s="46">
        <v>0</v>
      </c>
      <c r="E537" s="46"/>
      <c r="F537" s="46"/>
      <c r="G537" s="46"/>
      <c r="H537" s="46"/>
      <c r="I537" s="46"/>
      <c r="J537" s="46"/>
      <c r="K537" s="46"/>
      <c r="L537" s="46"/>
      <c r="M537" s="46"/>
      <c r="N537" s="46"/>
      <c r="O537" s="24"/>
      <c r="T537" s="43"/>
      <c r="U537" s="613" t="s">
        <v>2405</v>
      </c>
      <c r="V537" s="775"/>
      <c r="W537" s="775"/>
      <c r="X537" s="99">
        <f>IFERROR(INDEX(#REF!,1,MATCH('5-C_Ind'!$W537,#REF!,0)),0)</f>
        <v>0</v>
      </c>
      <c r="Y537" s="118">
        <f t="shared" si="171"/>
        <v>0</v>
      </c>
      <c r="Z537" s="104">
        <f t="shared" si="172"/>
        <v>0</v>
      </c>
      <c r="AA537" s="1240"/>
      <c r="AB537" s="1181"/>
      <c r="AC537" s="1056"/>
      <c r="AD537" s="1216"/>
      <c r="AE537" s="312"/>
      <c r="AF537" s="312"/>
      <c r="AG537" s="312"/>
      <c r="AH537" s="312"/>
      <c r="AI537" s="312"/>
      <c r="AJ537" s="312"/>
      <c r="AK537" s="312"/>
      <c r="AL537" s="312"/>
      <c r="AM537" s="312"/>
      <c r="AN537" s="312"/>
      <c r="AO537" s="312"/>
      <c r="AP537" s="312"/>
      <c r="AQ537" s="312"/>
      <c r="AR537" s="312"/>
      <c r="AS537" s="817"/>
      <c r="AT537" s="966"/>
      <c r="AU537" s="1152"/>
      <c r="AV537" s="1173"/>
      <c r="AW537" s="817"/>
      <c r="AY537" s="400"/>
      <c r="AZ537" s="400"/>
      <c r="BA537" s="43"/>
    </row>
    <row r="538" spans="3:53" s="172" customFormat="1" ht="20.100000000000001" customHeight="1" x14ac:dyDescent="0.25">
      <c r="C538" s="46"/>
      <c r="D538" s="46">
        <v>0</v>
      </c>
      <c r="E538" s="46"/>
      <c r="F538" s="46"/>
      <c r="G538" s="46"/>
      <c r="H538" s="46"/>
      <c r="I538" s="46"/>
      <c r="J538" s="46"/>
      <c r="K538" s="46"/>
      <c r="L538" s="46"/>
      <c r="M538" s="46"/>
      <c r="N538" s="46"/>
      <c r="O538" s="24"/>
      <c r="T538" s="43"/>
      <c r="U538" s="613" t="s">
        <v>2405</v>
      </c>
      <c r="V538" s="775"/>
      <c r="W538" s="775"/>
      <c r="X538" s="99">
        <f>IFERROR(INDEX(#REF!,1,MATCH('5-C_Ind'!$W538,#REF!,0)),0)</f>
        <v>0</v>
      </c>
      <c r="Y538" s="118">
        <f t="shared" si="171"/>
        <v>0</v>
      </c>
      <c r="Z538" s="104">
        <f t="shared" si="172"/>
        <v>0</v>
      </c>
      <c r="AA538" s="1240"/>
      <c r="AB538" s="1181"/>
      <c r="AC538" s="1056"/>
      <c r="AD538" s="1216"/>
      <c r="AE538" s="312"/>
      <c r="AF538" s="312"/>
      <c r="AG538" s="312"/>
      <c r="AH538" s="312"/>
      <c r="AI538" s="312"/>
      <c r="AJ538" s="312"/>
      <c r="AK538" s="312"/>
      <c r="AL538" s="312"/>
      <c r="AM538" s="312"/>
      <c r="AN538" s="312"/>
      <c r="AO538" s="312"/>
      <c r="AP538" s="312"/>
      <c r="AQ538" s="312"/>
      <c r="AR538" s="312"/>
      <c r="AS538" s="817"/>
      <c r="AT538" s="966"/>
      <c r="AU538" s="1152"/>
      <c r="AV538" s="1173"/>
      <c r="AW538" s="817"/>
      <c r="AY538" s="400"/>
      <c r="AZ538" s="400"/>
      <c r="BA538" s="43"/>
    </row>
    <row r="539" spans="3:53" s="172" customFormat="1" ht="20.100000000000001" customHeight="1" x14ac:dyDescent="0.25">
      <c r="C539" s="46"/>
      <c r="D539" s="46">
        <v>0</v>
      </c>
      <c r="E539" s="46"/>
      <c r="F539" s="46"/>
      <c r="G539" s="46"/>
      <c r="H539" s="46"/>
      <c r="I539" s="46"/>
      <c r="J539" s="46"/>
      <c r="K539" s="46"/>
      <c r="L539" s="46"/>
      <c r="M539" s="46"/>
      <c r="N539" s="46"/>
      <c r="O539" s="24"/>
      <c r="T539" s="43"/>
      <c r="U539" s="613" t="s">
        <v>2405</v>
      </c>
      <c r="V539" s="775"/>
      <c r="W539" s="775"/>
      <c r="X539" s="99">
        <f>IFERROR(INDEX(#REF!,1,MATCH('5-C_Ind'!$W539,#REF!,0)),0)</f>
        <v>0</v>
      </c>
      <c r="Y539" s="118">
        <f t="shared" si="171"/>
        <v>0</v>
      </c>
      <c r="Z539" s="104">
        <f t="shared" si="172"/>
        <v>0</v>
      </c>
      <c r="AA539" s="1240"/>
      <c r="AB539" s="1181"/>
      <c r="AC539" s="1056"/>
      <c r="AD539" s="1216"/>
      <c r="AE539" s="312"/>
      <c r="AF539" s="312"/>
      <c r="AG539" s="312"/>
      <c r="AH539" s="312"/>
      <c r="AI539" s="312"/>
      <c r="AJ539" s="312"/>
      <c r="AK539" s="312"/>
      <c r="AL539" s="312"/>
      <c r="AM539" s="312"/>
      <c r="AN539" s="312"/>
      <c r="AO539" s="312"/>
      <c r="AP539" s="312"/>
      <c r="AQ539" s="312"/>
      <c r="AR539" s="312"/>
      <c r="AS539" s="817"/>
      <c r="AT539" s="966"/>
      <c r="AU539" s="1152"/>
      <c r="AV539" s="1173"/>
      <c r="AW539" s="817"/>
      <c r="AY539" s="400"/>
      <c r="AZ539" s="400"/>
      <c r="BA539" s="43"/>
    </row>
    <row r="540" spans="3:53" s="172" customFormat="1" ht="20.100000000000001" customHeight="1" x14ac:dyDescent="0.25">
      <c r="C540" s="46"/>
      <c r="D540" s="46">
        <v>0</v>
      </c>
      <c r="E540" s="46"/>
      <c r="F540" s="46"/>
      <c r="G540" s="46"/>
      <c r="H540" s="46"/>
      <c r="I540" s="46"/>
      <c r="J540" s="46"/>
      <c r="K540" s="46"/>
      <c r="L540" s="46"/>
      <c r="M540" s="46"/>
      <c r="N540" s="46"/>
      <c r="O540" s="24"/>
      <c r="T540" s="43"/>
      <c r="U540" s="613" t="s">
        <v>2405</v>
      </c>
      <c r="V540" s="775"/>
      <c r="W540" s="775"/>
      <c r="X540" s="99">
        <f>IFERROR(INDEX(#REF!,1,MATCH('5-C_Ind'!$W540,#REF!,0)),0)</f>
        <v>0</v>
      </c>
      <c r="Y540" s="118">
        <f t="shared" si="171"/>
        <v>0</v>
      </c>
      <c r="Z540" s="104">
        <f t="shared" si="172"/>
        <v>0</v>
      </c>
      <c r="AA540" s="1240"/>
      <c r="AB540" s="1181"/>
      <c r="AC540" s="1056"/>
      <c r="AD540" s="1216"/>
      <c r="AE540" s="312"/>
      <c r="AF540" s="312"/>
      <c r="AG540" s="312"/>
      <c r="AH540" s="312"/>
      <c r="AI540" s="312"/>
      <c r="AJ540" s="312"/>
      <c r="AK540" s="312"/>
      <c r="AL540" s="312"/>
      <c r="AM540" s="312"/>
      <c r="AN540" s="312"/>
      <c r="AO540" s="312"/>
      <c r="AP540" s="312"/>
      <c r="AQ540" s="312"/>
      <c r="AR540" s="312"/>
      <c r="AS540" s="817"/>
      <c r="AT540" s="966"/>
      <c r="AU540" s="1152"/>
      <c r="AV540" s="1173"/>
      <c r="AW540" s="817"/>
      <c r="AY540" s="400"/>
      <c r="AZ540" s="400"/>
      <c r="BA540" s="43"/>
    </row>
    <row r="541" spans="3:53" s="172" customFormat="1" ht="20.100000000000001" customHeight="1" x14ac:dyDescent="0.25">
      <c r="C541" s="46"/>
      <c r="D541" s="46">
        <v>0</v>
      </c>
      <c r="E541" s="46"/>
      <c r="F541" s="46"/>
      <c r="G541" s="46"/>
      <c r="H541" s="46"/>
      <c r="I541" s="46"/>
      <c r="J541" s="46"/>
      <c r="K541" s="46"/>
      <c r="L541" s="46"/>
      <c r="M541" s="46"/>
      <c r="N541" s="46"/>
      <c r="O541" s="24"/>
      <c r="T541" s="43"/>
      <c r="U541" s="613" t="s">
        <v>2405</v>
      </c>
      <c r="V541" s="775"/>
      <c r="W541" s="775"/>
      <c r="X541" s="99">
        <f>IFERROR(INDEX(#REF!,1,MATCH('5-C_Ind'!$W541,#REF!,0)),0)</f>
        <v>0</v>
      </c>
      <c r="Y541" s="118">
        <f t="shared" si="171"/>
        <v>0</v>
      </c>
      <c r="Z541" s="104">
        <f t="shared" si="172"/>
        <v>0</v>
      </c>
      <c r="AA541" s="1240"/>
      <c r="AB541" s="1181"/>
      <c r="AC541" s="1056"/>
      <c r="AD541" s="1216"/>
      <c r="AE541" s="312"/>
      <c r="AF541" s="312"/>
      <c r="AG541" s="312"/>
      <c r="AH541" s="312"/>
      <c r="AI541" s="312"/>
      <c r="AJ541" s="312"/>
      <c r="AK541" s="312"/>
      <c r="AL541" s="312"/>
      <c r="AM541" s="312"/>
      <c r="AN541" s="312"/>
      <c r="AO541" s="312"/>
      <c r="AP541" s="312"/>
      <c r="AQ541" s="312"/>
      <c r="AR541" s="312"/>
      <c r="AS541" s="817"/>
      <c r="AT541" s="966"/>
      <c r="AU541" s="1152"/>
      <c r="AV541" s="1173"/>
      <c r="AW541" s="817"/>
      <c r="AY541" s="400"/>
      <c r="AZ541" s="400"/>
      <c r="BA541" s="43"/>
    </row>
    <row r="542" spans="3:53" s="172" customFormat="1" ht="20.100000000000001" customHeight="1" x14ac:dyDescent="0.25">
      <c r="C542" s="46"/>
      <c r="D542" s="46">
        <v>0</v>
      </c>
      <c r="E542" s="46"/>
      <c r="F542" s="46"/>
      <c r="G542" s="46"/>
      <c r="H542" s="46"/>
      <c r="I542" s="46"/>
      <c r="J542" s="46"/>
      <c r="K542" s="46"/>
      <c r="L542" s="46"/>
      <c r="M542" s="46"/>
      <c r="N542" s="46"/>
      <c r="O542" s="24"/>
      <c r="T542" s="43"/>
      <c r="U542" s="613" t="s">
        <v>2405</v>
      </c>
      <c r="V542" s="775"/>
      <c r="W542" s="775"/>
      <c r="X542" s="99">
        <f>IFERROR(INDEX(#REF!,1,MATCH('5-C_Ind'!$W542,#REF!,0)),0)</f>
        <v>0</v>
      </c>
      <c r="Y542" s="118">
        <f t="shared" si="171"/>
        <v>0</v>
      </c>
      <c r="Z542" s="104">
        <f t="shared" si="172"/>
        <v>0</v>
      </c>
      <c r="AA542" s="1240"/>
      <c r="AB542" s="1181"/>
      <c r="AC542" s="1056"/>
      <c r="AD542" s="1216"/>
      <c r="AE542" s="312"/>
      <c r="AF542" s="312"/>
      <c r="AG542" s="312"/>
      <c r="AH542" s="312"/>
      <c r="AI542" s="312"/>
      <c r="AJ542" s="312"/>
      <c r="AK542" s="312"/>
      <c r="AL542" s="312"/>
      <c r="AM542" s="312"/>
      <c r="AN542" s="312"/>
      <c r="AO542" s="312"/>
      <c r="AP542" s="312"/>
      <c r="AQ542" s="312"/>
      <c r="AR542" s="312"/>
      <c r="AS542" s="817"/>
      <c r="AT542" s="966"/>
      <c r="AU542" s="1152"/>
      <c r="AV542" s="1173"/>
      <c r="AW542" s="817"/>
      <c r="AY542" s="400"/>
      <c r="AZ542" s="400"/>
      <c r="BA542" s="43"/>
    </row>
    <row r="543" spans="3:53" s="172" customFormat="1" ht="20.100000000000001" customHeight="1" x14ac:dyDescent="0.25">
      <c r="C543" s="46"/>
      <c r="D543" s="46">
        <v>0</v>
      </c>
      <c r="E543" s="46"/>
      <c r="F543" s="46"/>
      <c r="G543" s="46"/>
      <c r="H543" s="46"/>
      <c r="I543" s="46"/>
      <c r="J543" s="46"/>
      <c r="K543" s="46"/>
      <c r="L543" s="46"/>
      <c r="M543" s="46"/>
      <c r="N543" s="46"/>
      <c r="O543" s="24"/>
      <c r="T543" s="43"/>
      <c r="U543" s="613" t="s">
        <v>2405</v>
      </c>
      <c r="V543" s="775"/>
      <c r="W543" s="775"/>
      <c r="X543" s="99">
        <f>IFERROR(INDEX(#REF!,1,MATCH('5-C_Ind'!$W543,#REF!,0)),0)</f>
        <v>0</v>
      </c>
      <c r="Y543" s="118">
        <f t="shared" si="171"/>
        <v>0</v>
      </c>
      <c r="Z543" s="104">
        <f t="shared" si="172"/>
        <v>0</v>
      </c>
      <c r="AA543" s="1240"/>
      <c r="AB543" s="1181"/>
      <c r="AC543" s="1056"/>
      <c r="AD543" s="1216"/>
      <c r="AE543" s="312"/>
      <c r="AF543" s="312"/>
      <c r="AG543" s="312"/>
      <c r="AH543" s="312"/>
      <c r="AI543" s="312"/>
      <c r="AJ543" s="312"/>
      <c r="AK543" s="312"/>
      <c r="AL543" s="312"/>
      <c r="AM543" s="312"/>
      <c r="AN543" s="312"/>
      <c r="AO543" s="312"/>
      <c r="AP543" s="312"/>
      <c r="AQ543" s="312"/>
      <c r="AR543" s="312"/>
      <c r="AS543" s="817"/>
      <c r="AT543" s="966"/>
      <c r="AU543" s="1152"/>
      <c r="AV543" s="1173"/>
      <c r="AW543" s="817"/>
      <c r="AY543" s="400"/>
      <c r="AZ543" s="400"/>
      <c r="BA543" s="43"/>
    </row>
    <row r="544" spans="3:53" s="172" customFormat="1" ht="20.100000000000001" customHeight="1" x14ac:dyDescent="0.25">
      <c r="C544" s="46"/>
      <c r="D544" s="46">
        <v>0</v>
      </c>
      <c r="E544" s="46"/>
      <c r="F544" s="46"/>
      <c r="G544" s="46"/>
      <c r="H544" s="46"/>
      <c r="I544" s="46"/>
      <c r="J544" s="46"/>
      <c r="K544" s="46"/>
      <c r="L544" s="46"/>
      <c r="M544" s="46"/>
      <c r="N544" s="46"/>
      <c r="O544" s="24"/>
      <c r="T544" s="43"/>
      <c r="U544" s="613" t="s">
        <v>2405</v>
      </c>
      <c r="V544" s="775"/>
      <c r="W544" s="775"/>
      <c r="X544" s="99">
        <f>IFERROR(INDEX(#REF!,1,MATCH('5-C_Ind'!$W544,#REF!,0)),0)</f>
        <v>0</v>
      </c>
      <c r="Y544" s="118">
        <f t="shared" si="171"/>
        <v>0</v>
      </c>
      <c r="Z544" s="104">
        <f t="shared" si="172"/>
        <v>0</v>
      </c>
      <c r="AA544" s="1240"/>
      <c r="AB544" s="1181"/>
      <c r="AC544" s="1056"/>
      <c r="AD544" s="1216"/>
      <c r="AE544" s="312"/>
      <c r="AF544" s="312"/>
      <c r="AG544" s="312"/>
      <c r="AH544" s="312"/>
      <c r="AI544" s="312"/>
      <c r="AJ544" s="312"/>
      <c r="AK544" s="312"/>
      <c r="AL544" s="312"/>
      <c r="AM544" s="312"/>
      <c r="AN544" s="312"/>
      <c r="AO544" s="312"/>
      <c r="AP544" s="312"/>
      <c r="AQ544" s="312"/>
      <c r="AR544" s="312"/>
      <c r="AS544" s="817"/>
      <c r="AT544" s="966"/>
      <c r="AU544" s="1152"/>
      <c r="AV544" s="1173"/>
      <c r="AW544" s="817"/>
      <c r="AY544" s="400"/>
      <c r="AZ544" s="400"/>
      <c r="BA544" s="43"/>
    </row>
    <row r="545" spans="3:53" s="172" customFormat="1" ht="20.100000000000001" customHeight="1" x14ac:dyDescent="0.25">
      <c r="C545" s="46"/>
      <c r="D545" s="46">
        <v>0</v>
      </c>
      <c r="E545" s="46"/>
      <c r="F545" s="46"/>
      <c r="G545" s="46"/>
      <c r="H545" s="46"/>
      <c r="I545" s="46"/>
      <c r="J545" s="46"/>
      <c r="K545" s="46"/>
      <c r="L545" s="46"/>
      <c r="M545" s="46"/>
      <c r="N545" s="46"/>
      <c r="O545" s="24"/>
      <c r="T545" s="43"/>
      <c r="U545" s="613" t="s">
        <v>2405</v>
      </c>
      <c r="V545" s="775"/>
      <c r="W545" s="775"/>
      <c r="X545" s="99">
        <f>IFERROR(INDEX(#REF!,1,MATCH('5-C_Ind'!$W545,#REF!,0)),0)</f>
        <v>0</v>
      </c>
      <c r="Y545" s="118">
        <f t="shared" si="171"/>
        <v>0</v>
      </c>
      <c r="Z545" s="104">
        <f t="shared" si="172"/>
        <v>0</v>
      </c>
      <c r="AA545" s="1240"/>
      <c r="AB545" s="1181"/>
      <c r="AC545" s="1056"/>
      <c r="AD545" s="1216"/>
      <c r="AE545" s="312"/>
      <c r="AF545" s="312"/>
      <c r="AG545" s="312"/>
      <c r="AH545" s="312"/>
      <c r="AI545" s="312"/>
      <c r="AJ545" s="312"/>
      <c r="AK545" s="312"/>
      <c r="AL545" s="312"/>
      <c r="AM545" s="312"/>
      <c r="AN545" s="312"/>
      <c r="AO545" s="312"/>
      <c r="AP545" s="312"/>
      <c r="AQ545" s="312"/>
      <c r="AR545" s="312"/>
      <c r="AS545" s="817"/>
      <c r="AT545" s="966"/>
      <c r="AU545" s="1152"/>
      <c r="AV545" s="1173"/>
      <c r="AW545" s="817"/>
      <c r="AY545" s="400"/>
      <c r="AZ545" s="400"/>
      <c r="BA545" s="43"/>
    </row>
    <row r="546" spans="3:53" s="172" customFormat="1" ht="20.100000000000001" customHeight="1" x14ac:dyDescent="0.25">
      <c r="C546" s="46"/>
      <c r="D546" s="46">
        <v>0</v>
      </c>
      <c r="E546" s="46"/>
      <c r="F546" s="46"/>
      <c r="G546" s="46"/>
      <c r="H546" s="46"/>
      <c r="I546" s="46"/>
      <c r="J546" s="46"/>
      <c r="K546" s="46"/>
      <c r="L546" s="46"/>
      <c r="M546" s="46"/>
      <c r="N546" s="46"/>
      <c r="O546" s="24"/>
      <c r="T546" s="43"/>
      <c r="U546" s="613" t="s">
        <v>2405</v>
      </c>
      <c r="V546" s="775"/>
      <c r="W546" s="775"/>
      <c r="X546" s="99">
        <f>IFERROR(INDEX(#REF!,1,MATCH('5-C_Ind'!$W546,#REF!,0)),0)</f>
        <v>0</v>
      </c>
      <c r="Y546" s="118">
        <f t="shared" si="171"/>
        <v>0</v>
      </c>
      <c r="Z546" s="104">
        <f t="shared" si="172"/>
        <v>0</v>
      </c>
      <c r="AA546" s="1240"/>
      <c r="AB546" s="1181"/>
      <c r="AC546" s="1056"/>
      <c r="AD546" s="1216"/>
      <c r="AE546" s="312"/>
      <c r="AF546" s="312"/>
      <c r="AG546" s="312"/>
      <c r="AH546" s="312"/>
      <c r="AI546" s="312"/>
      <c r="AJ546" s="312"/>
      <c r="AK546" s="312"/>
      <c r="AL546" s="312"/>
      <c r="AM546" s="312"/>
      <c r="AN546" s="312"/>
      <c r="AO546" s="312"/>
      <c r="AP546" s="312"/>
      <c r="AQ546" s="312"/>
      <c r="AR546" s="312"/>
      <c r="AS546" s="817"/>
      <c r="AT546" s="966"/>
      <c r="AU546" s="1152"/>
      <c r="AV546" s="1173"/>
      <c r="AW546" s="817"/>
      <c r="AY546" s="400"/>
      <c r="AZ546" s="400"/>
      <c r="BA546" s="43"/>
    </row>
    <row r="547" spans="3:53" s="172" customFormat="1" ht="20.100000000000001" customHeight="1" x14ac:dyDescent="0.25">
      <c r="C547" s="46"/>
      <c r="D547" s="46">
        <v>0</v>
      </c>
      <c r="E547" s="46"/>
      <c r="F547" s="46"/>
      <c r="G547" s="46"/>
      <c r="H547" s="46"/>
      <c r="I547" s="46"/>
      <c r="J547" s="46"/>
      <c r="K547" s="46"/>
      <c r="L547" s="46"/>
      <c r="M547" s="46"/>
      <c r="N547" s="46"/>
      <c r="O547" s="24"/>
      <c r="T547" s="43"/>
      <c r="U547" s="613" t="s">
        <v>2405</v>
      </c>
      <c r="V547" s="775"/>
      <c r="W547" s="775"/>
      <c r="X547" s="99">
        <f>IFERROR(INDEX(#REF!,1,MATCH('5-C_Ind'!$W547,#REF!,0)),0)</f>
        <v>0</v>
      </c>
      <c r="Y547" s="118">
        <f t="shared" si="171"/>
        <v>0</v>
      </c>
      <c r="Z547" s="104">
        <f t="shared" si="172"/>
        <v>0</v>
      </c>
      <c r="AA547" s="1240"/>
      <c r="AB547" s="1181"/>
      <c r="AC547" s="1056"/>
      <c r="AD547" s="1216"/>
      <c r="AE547" s="312"/>
      <c r="AF547" s="312"/>
      <c r="AG547" s="312"/>
      <c r="AH547" s="312"/>
      <c r="AI547" s="312"/>
      <c r="AJ547" s="312"/>
      <c r="AK547" s="312"/>
      <c r="AL547" s="312"/>
      <c r="AM547" s="312"/>
      <c r="AN547" s="312"/>
      <c r="AO547" s="312"/>
      <c r="AP547" s="312"/>
      <c r="AQ547" s="312"/>
      <c r="AR547" s="312"/>
      <c r="AS547" s="817"/>
      <c r="AT547" s="966"/>
      <c r="AU547" s="1152"/>
      <c r="AV547" s="1173"/>
      <c r="AW547" s="817"/>
      <c r="AY547" s="400"/>
      <c r="AZ547" s="400"/>
      <c r="BA547" s="43"/>
    </row>
    <row r="548" spans="3:53" s="172" customFormat="1" ht="20.100000000000001" customHeight="1" x14ac:dyDescent="0.25">
      <c r="C548" s="46"/>
      <c r="D548" s="46">
        <v>0</v>
      </c>
      <c r="E548" s="46"/>
      <c r="F548" s="46"/>
      <c r="G548" s="46"/>
      <c r="H548" s="46"/>
      <c r="I548" s="46"/>
      <c r="J548" s="46"/>
      <c r="K548" s="46"/>
      <c r="L548" s="46"/>
      <c r="M548" s="46"/>
      <c r="N548" s="46"/>
      <c r="O548" s="24"/>
      <c r="T548" s="43"/>
      <c r="U548" s="613" t="s">
        <v>2405</v>
      </c>
      <c r="V548" s="775"/>
      <c r="W548" s="775"/>
      <c r="X548" s="99">
        <f>IFERROR(INDEX(#REF!,1,MATCH('5-C_Ind'!$W548,#REF!,0)),0)</f>
        <v>0</v>
      </c>
      <c r="Y548" s="118">
        <f t="shared" si="171"/>
        <v>0</v>
      </c>
      <c r="Z548" s="104">
        <f t="shared" si="172"/>
        <v>0</v>
      </c>
      <c r="AA548" s="1240"/>
      <c r="AB548" s="1181"/>
      <c r="AC548" s="1056"/>
      <c r="AD548" s="1216"/>
      <c r="AE548" s="312"/>
      <c r="AF548" s="312"/>
      <c r="AG548" s="312"/>
      <c r="AH548" s="312"/>
      <c r="AI548" s="312"/>
      <c r="AJ548" s="312"/>
      <c r="AK548" s="312"/>
      <c r="AL548" s="312"/>
      <c r="AM548" s="312"/>
      <c r="AN548" s="312"/>
      <c r="AO548" s="312"/>
      <c r="AP548" s="312"/>
      <c r="AQ548" s="312"/>
      <c r="AR548" s="312"/>
      <c r="AS548" s="817"/>
      <c r="AT548" s="966"/>
      <c r="AU548" s="1152"/>
      <c r="AV548" s="1173"/>
      <c r="AW548" s="817"/>
      <c r="AY548" s="400"/>
      <c r="AZ548" s="400"/>
      <c r="BA548" s="43"/>
    </row>
    <row r="549" spans="3:53" s="172" customFormat="1" ht="20.100000000000001" customHeight="1" x14ac:dyDescent="0.25">
      <c r="C549" s="46"/>
      <c r="D549" s="46">
        <v>0</v>
      </c>
      <c r="E549" s="46"/>
      <c r="F549" s="46"/>
      <c r="G549" s="46"/>
      <c r="H549" s="46"/>
      <c r="I549" s="46"/>
      <c r="J549" s="46"/>
      <c r="K549" s="46"/>
      <c r="L549" s="46"/>
      <c r="M549" s="46"/>
      <c r="N549" s="46"/>
      <c r="O549" s="24"/>
      <c r="T549" s="43"/>
      <c r="U549" s="613" t="s">
        <v>2405</v>
      </c>
      <c r="V549" s="775"/>
      <c r="W549" s="775"/>
      <c r="X549" s="99">
        <f>IFERROR(INDEX(#REF!,1,MATCH('5-C_Ind'!$W549,#REF!,0)),0)</f>
        <v>0</v>
      </c>
      <c r="Y549" s="118">
        <f t="shared" si="171"/>
        <v>0</v>
      </c>
      <c r="Z549" s="104">
        <f t="shared" si="172"/>
        <v>0</v>
      </c>
      <c r="AA549" s="1240"/>
      <c r="AB549" s="1181"/>
      <c r="AC549" s="1056"/>
      <c r="AD549" s="1216"/>
      <c r="AE549" s="312"/>
      <c r="AF549" s="312"/>
      <c r="AG549" s="312"/>
      <c r="AH549" s="312"/>
      <c r="AI549" s="312"/>
      <c r="AJ549" s="312"/>
      <c r="AK549" s="312"/>
      <c r="AL549" s="312"/>
      <c r="AM549" s="312"/>
      <c r="AN549" s="312"/>
      <c r="AO549" s="312"/>
      <c r="AP549" s="312"/>
      <c r="AQ549" s="312"/>
      <c r="AR549" s="312"/>
      <c r="AS549" s="817"/>
      <c r="AT549" s="966"/>
      <c r="AU549" s="1152"/>
      <c r="AV549" s="1173"/>
      <c r="AW549" s="817"/>
      <c r="AY549" s="400"/>
      <c r="AZ549" s="400"/>
      <c r="BA549" s="43"/>
    </row>
    <row r="550" spans="3:53" s="172" customFormat="1" ht="20.100000000000001" customHeight="1" x14ac:dyDescent="0.25">
      <c r="C550" s="46"/>
      <c r="D550" s="46">
        <v>0</v>
      </c>
      <c r="E550" s="46"/>
      <c r="F550" s="46"/>
      <c r="G550" s="46"/>
      <c r="H550" s="46"/>
      <c r="I550" s="46"/>
      <c r="J550" s="46"/>
      <c r="K550" s="46"/>
      <c r="L550" s="46"/>
      <c r="M550" s="46"/>
      <c r="N550" s="46"/>
      <c r="O550" s="24"/>
      <c r="T550" s="43"/>
      <c r="U550" s="613" t="s">
        <v>2405</v>
      </c>
      <c r="V550" s="775"/>
      <c r="W550" s="775"/>
      <c r="X550" s="99">
        <f>IFERROR(INDEX(#REF!,1,MATCH('5-C_Ind'!$W550,#REF!,0)),0)</f>
        <v>0</v>
      </c>
      <c r="Y550" s="118">
        <f t="shared" si="171"/>
        <v>0</v>
      </c>
      <c r="Z550" s="104">
        <f t="shared" si="172"/>
        <v>0</v>
      </c>
      <c r="AA550" s="1240"/>
      <c r="AB550" s="1181"/>
      <c r="AC550" s="1056"/>
      <c r="AD550" s="1216"/>
      <c r="AE550" s="312"/>
      <c r="AF550" s="312"/>
      <c r="AG550" s="312"/>
      <c r="AH550" s="312"/>
      <c r="AI550" s="312"/>
      <c r="AJ550" s="312"/>
      <c r="AK550" s="312"/>
      <c r="AL550" s="312"/>
      <c r="AM550" s="312"/>
      <c r="AN550" s="312"/>
      <c r="AO550" s="312"/>
      <c r="AP550" s="312"/>
      <c r="AQ550" s="312"/>
      <c r="AR550" s="312"/>
      <c r="AS550" s="817"/>
      <c r="AT550" s="966"/>
      <c r="AU550" s="1152"/>
      <c r="AV550" s="1173"/>
      <c r="AW550" s="817"/>
      <c r="AY550" s="400"/>
      <c r="AZ550" s="400"/>
      <c r="BA550" s="43"/>
    </row>
    <row r="551" spans="3:53" s="172" customFormat="1" ht="20.100000000000001" customHeight="1" x14ac:dyDescent="0.25">
      <c r="C551" s="46"/>
      <c r="D551" s="46">
        <v>0</v>
      </c>
      <c r="E551" s="46"/>
      <c r="F551" s="46"/>
      <c r="G551" s="46"/>
      <c r="H551" s="46"/>
      <c r="I551" s="46"/>
      <c r="J551" s="46"/>
      <c r="K551" s="46"/>
      <c r="L551" s="46"/>
      <c r="M551" s="46"/>
      <c r="N551" s="46"/>
      <c r="O551" s="24"/>
      <c r="T551" s="43"/>
      <c r="U551" s="613" t="s">
        <v>2405</v>
      </c>
      <c r="V551" s="775"/>
      <c r="W551" s="775"/>
      <c r="X551" s="99">
        <f>IFERROR(INDEX(#REF!,1,MATCH('5-C_Ind'!$W551,#REF!,0)),0)</f>
        <v>0</v>
      </c>
      <c r="Y551" s="118">
        <f t="shared" si="171"/>
        <v>0</v>
      </c>
      <c r="Z551" s="104">
        <f t="shared" si="172"/>
        <v>0</v>
      </c>
      <c r="AA551" s="1240"/>
      <c r="AB551" s="1181"/>
      <c r="AC551" s="1056"/>
      <c r="AD551" s="1216"/>
      <c r="AE551" s="312"/>
      <c r="AF551" s="312"/>
      <c r="AG551" s="312"/>
      <c r="AH551" s="312"/>
      <c r="AI551" s="312"/>
      <c r="AJ551" s="312"/>
      <c r="AK551" s="312"/>
      <c r="AL551" s="312"/>
      <c r="AM551" s="312"/>
      <c r="AN551" s="312"/>
      <c r="AO551" s="312"/>
      <c r="AP551" s="312"/>
      <c r="AQ551" s="312"/>
      <c r="AR551" s="312"/>
      <c r="AS551" s="817"/>
      <c r="AT551" s="966"/>
      <c r="AU551" s="1152"/>
      <c r="AV551" s="1173"/>
      <c r="AW551" s="817"/>
      <c r="AY551" s="400"/>
      <c r="AZ551" s="400"/>
      <c r="BA551" s="43"/>
    </row>
    <row r="552" spans="3:53" s="172" customFormat="1" ht="20.100000000000001" customHeight="1" x14ac:dyDescent="0.25">
      <c r="C552" s="46"/>
      <c r="D552" s="46">
        <v>0</v>
      </c>
      <c r="E552" s="46"/>
      <c r="F552" s="46"/>
      <c r="G552" s="46"/>
      <c r="H552" s="46"/>
      <c r="I552" s="46"/>
      <c r="J552" s="46"/>
      <c r="K552" s="46"/>
      <c r="L552" s="46"/>
      <c r="M552" s="46"/>
      <c r="N552" s="46"/>
      <c r="O552" s="24"/>
      <c r="T552" s="43"/>
      <c r="U552" s="613" t="s">
        <v>2405</v>
      </c>
      <c r="V552" s="775"/>
      <c r="W552" s="775"/>
      <c r="X552" s="99">
        <f>IFERROR(INDEX(#REF!,1,MATCH('5-C_Ind'!$W552,#REF!,0)),0)</f>
        <v>0</v>
      </c>
      <c r="Y552" s="118">
        <f t="shared" si="171"/>
        <v>0</v>
      </c>
      <c r="Z552" s="104">
        <f t="shared" si="172"/>
        <v>0</v>
      </c>
      <c r="AA552" s="1240"/>
      <c r="AB552" s="1181"/>
      <c r="AC552" s="1056"/>
      <c r="AD552" s="1216"/>
      <c r="AE552" s="312"/>
      <c r="AF552" s="312"/>
      <c r="AG552" s="312"/>
      <c r="AH552" s="312"/>
      <c r="AI552" s="312"/>
      <c r="AJ552" s="312"/>
      <c r="AK552" s="312"/>
      <c r="AL552" s="312"/>
      <c r="AM552" s="312"/>
      <c r="AN552" s="312"/>
      <c r="AO552" s="312"/>
      <c r="AP552" s="312"/>
      <c r="AQ552" s="312"/>
      <c r="AR552" s="312"/>
      <c r="AS552" s="817"/>
      <c r="AT552" s="966"/>
      <c r="AU552" s="1152"/>
      <c r="AV552" s="1173"/>
      <c r="AW552" s="817"/>
      <c r="AY552" s="400"/>
      <c r="AZ552" s="400"/>
      <c r="BA552" s="43"/>
    </row>
    <row r="553" spans="3:53" s="172" customFormat="1" ht="20.100000000000001" customHeight="1" x14ac:dyDescent="0.25">
      <c r="C553" s="46"/>
      <c r="D553" s="46">
        <v>0</v>
      </c>
      <c r="E553" s="46"/>
      <c r="F553" s="46"/>
      <c r="G553" s="46"/>
      <c r="H553" s="46"/>
      <c r="I553" s="46"/>
      <c r="J553" s="46"/>
      <c r="K553" s="46"/>
      <c r="L553" s="46"/>
      <c r="M553" s="46"/>
      <c r="N553" s="46"/>
      <c r="O553" s="24"/>
      <c r="T553" s="43"/>
      <c r="U553" s="613" t="s">
        <v>2405</v>
      </c>
      <c r="V553" s="775"/>
      <c r="W553" s="775"/>
      <c r="X553" s="99">
        <f>IFERROR(INDEX(#REF!,1,MATCH('5-C_Ind'!$W553,#REF!,0)),0)</f>
        <v>0</v>
      </c>
      <c r="Y553" s="118">
        <f t="shared" si="171"/>
        <v>0</v>
      </c>
      <c r="Z553" s="104">
        <f t="shared" si="172"/>
        <v>0</v>
      </c>
      <c r="AA553" s="1240"/>
      <c r="AB553" s="1181"/>
      <c r="AC553" s="1056"/>
      <c r="AD553" s="1216"/>
      <c r="AE553" s="312"/>
      <c r="AF553" s="312"/>
      <c r="AG553" s="312"/>
      <c r="AH553" s="312"/>
      <c r="AI553" s="312"/>
      <c r="AJ553" s="312"/>
      <c r="AK553" s="312"/>
      <c r="AL553" s="312"/>
      <c r="AM553" s="312"/>
      <c r="AN553" s="312"/>
      <c r="AO553" s="312"/>
      <c r="AP553" s="312"/>
      <c r="AQ553" s="312"/>
      <c r="AR553" s="312"/>
      <c r="AS553" s="817"/>
      <c r="AT553" s="966"/>
      <c r="AU553" s="1152"/>
      <c r="AV553" s="1173"/>
      <c r="AW553" s="817"/>
      <c r="AY553" s="400"/>
      <c r="AZ553" s="400"/>
      <c r="BA553" s="43"/>
    </row>
    <row r="554" spans="3:53" s="172" customFormat="1" ht="20.100000000000001" customHeight="1" x14ac:dyDescent="0.25">
      <c r="C554" s="46"/>
      <c r="D554" s="46">
        <v>0</v>
      </c>
      <c r="E554" s="46"/>
      <c r="F554" s="46"/>
      <c r="G554" s="46"/>
      <c r="H554" s="46"/>
      <c r="I554" s="46"/>
      <c r="J554" s="46"/>
      <c r="K554" s="46"/>
      <c r="L554" s="46"/>
      <c r="M554" s="46"/>
      <c r="N554" s="46"/>
      <c r="O554" s="24"/>
      <c r="T554" s="43"/>
      <c r="U554" s="613" t="s">
        <v>2405</v>
      </c>
      <c r="V554" s="775"/>
      <c r="W554" s="775"/>
      <c r="X554" s="99">
        <f>IFERROR(INDEX(#REF!,1,MATCH('5-C_Ind'!$W554,#REF!,0)),0)</f>
        <v>0</v>
      </c>
      <c r="Y554" s="118">
        <f t="shared" si="171"/>
        <v>0</v>
      </c>
      <c r="Z554" s="104">
        <f t="shared" si="172"/>
        <v>0</v>
      </c>
      <c r="AA554" s="1240"/>
      <c r="AB554" s="1181"/>
      <c r="AC554" s="1056"/>
      <c r="AD554" s="1216"/>
      <c r="AE554" s="312"/>
      <c r="AF554" s="312"/>
      <c r="AG554" s="312"/>
      <c r="AH554" s="312"/>
      <c r="AI554" s="312"/>
      <c r="AJ554" s="312"/>
      <c r="AK554" s="312"/>
      <c r="AL554" s="312"/>
      <c r="AM554" s="312"/>
      <c r="AN554" s="312"/>
      <c r="AO554" s="312"/>
      <c r="AP554" s="312"/>
      <c r="AQ554" s="312"/>
      <c r="AR554" s="312"/>
      <c r="AS554" s="817"/>
      <c r="AT554" s="966"/>
      <c r="AU554" s="1152"/>
      <c r="AV554" s="1173"/>
      <c r="AW554" s="817"/>
      <c r="AY554" s="400"/>
      <c r="AZ554" s="400"/>
      <c r="BA554" s="43"/>
    </row>
    <row r="555" spans="3:53" s="172" customFormat="1" ht="20.100000000000001" customHeight="1" x14ac:dyDescent="0.25">
      <c r="C555" s="46"/>
      <c r="D555" s="46">
        <v>0</v>
      </c>
      <c r="E555" s="46"/>
      <c r="F555" s="46"/>
      <c r="G555" s="46"/>
      <c r="H555" s="46"/>
      <c r="I555" s="46"/>
      <c r="J555" s="46"/>
      <c r="K555" s="46"/>
      <c r="L555" s="46"/>
      <c r="M555" s="46"/>
      <c r="N555" s="46"/>
      <c r="O555" s="24"/>
      <c r="T555" s="43"/>
      <c r="U555" s="613" t="s">
        <v>2405</v>
      </c>
      <c r="V555" s="775"/>
      <c r="W555" s="775"/>
      <c r="X555" s="99">
        <f>IFERROR(INDEX(#REF!,1,MATCH('5-C_Ind'!$W555,#REF!,0)),0)</f>
        <v>0</v>
      </c>
      <c r="Y555" s="118">
        <f t="shared" si="171"/>
        <v>0</v>
      </c>
      <c r="Z555" s="104">
        <f t="shared" si="172"/>
        <v>0</v>
      </c>
      <c r="AA555" s="1240"/>
      <c r="AB555" s="1181"/>
      <c r="AC555" s="1056"/>
      <c r="AD555" s="1216"/>
      <c r="AE555" s="312"/>
      <c r="AF555" s="312"/>
      <c r="AG555" s="312"/>
      <c r="AH555" s="312"/>
      <c r="AI555" s="312"/>
      <c r="AJ555" s="312"/>
      <c r="AK555" s="312"/>
      <c r="AL555" s="312"/>
      <c r="AM555" s="312"/>
      <c r="AN555" s="312"/>
      <c r="AO555" s="312"/>
      <c r="AP555" s="312"/>
      <c r="AQ555" s="312"/>
      <c r="AR555" s="312"/>
      <c r="AS555" s="817"/>
      <c r="AT555" s="966"/>
      <c r="AU555" s="1152"/>
      <c r="AV555" s="1173"/>
      <c r="AW555" s="817"/>
      <c r="AY555" s="400"/>
      <c r="AZ555" s="400"/>
      <c r="BA555" s="43"/>
    </row>
    <row r="556" spans="3:53" s="172" customFormat="1" ht="20.100000000000001" customHeight="1" x14ac:dyDescent="0.25">
      <c r="C556" s="46"/>
      <c r="D556" s="46">
        <v>0</v>
      </c>
      <c r="E556" s="46"/>
      <c r="F556" s="46"/>
      <c r="G556" s="46"/>
      <c r="H556" s="46"/>
      <c r="I556" s="46"/>
      <c r="J556" s="46"/>
      <c r="K556" s="46"/>
      <c r="L556" s="46"/>
      <c r="M556" s="46"/>
      <c r="N556" s="46"/>
      <c r="O556" s="24"/>
      <c r="T556" s="43"/>
      <c r="U556" s="613" t="s">
        <v>2405</v>
      </c>
      <c r="V556" s="775"/>
      <c r="W556" s="775"/>
      <c r="X556" s="99">
        <f>IFERROR(INDEX(#REF!,1,MATCH('5-C_Ind'!$W556,#REF!,0)),0)</f>
        <v>0</v>
      </c>
      <c r="Y556" s="118">
        <f t="shared" si="171"/>
        <v>0</v>
      </c>
      <c r="Z556" s="104">
        <f t="shared" si="172"/>
        <v>0</v>
      </c>
      <c r="AA556" s="1240"/>
      <c r="AB556" s="1181"/>
      <c r="AC556" s="1056"/>
      <c r="AD556" s="1216"/>
      <c r="AE556" s="312"/>
      <c r="AF556" s="312"/>
      <c r="AG556" s="312"/>
      <c r="AH556" s="312"/>
      <c r="AI556" s="312"/>
      <c r="AJ556" s="312"/>
      <c r="AK556" s="312"/>
      <c r="AL556" s="312"/>
      <c r="AM556" s="312"/>
      <c r="AN556" s="312"/>
      <c r="AO556" s="312"/>
      <c r="AP556" s="312"/>
      <c r="AQ556" s="312"/>
      <c r="AR556" s="312"/>
      <c r="AS556" s="817"/>
      <c r="AT556" s="966"/>
      <c r="AU556" s="1152"/>
      <c r="AV556" s="1173"/>
      <c r="AW556" s="817"/>
      <c r="AY556" s="400"/>
      <c r="AZ556" s="400"/>
      <c r="BA556" s="43"/>
    </row>
    <row r="557" spans="3:53" s="172" customFormat="1" ht="20.100000000000001" customHeight="1" x14ac:dyDescent="0.25">
      <c r="C557" s="46"/>
      <c r="D557" s="46">
        <v>0</v>
      </c>
      <c r="E557" s="46"/>
      <c r="F557" s="46"/>
      <c r="G557" s="46"/>
      <c r="H557" s="46"/>
      <c r="I557" s="46"/>
      <c r="J557" s="46"/>
      <c r="K557" s="46"/>
      <c r="L557" s="46"/>
      <c r="M557" s="46"/>
      <c r="N557" s="46"/>
      <c r="O557" s="24"/>
      <c r="T557" s="43"/>
      <c r="U557" s="613" t="s">
        <v>2405</v>
      </c>
      <c r="V557" s="775"/>
      <c r="W557" s="775"/>
      <c r="X557" s="99">
        <f>IFERROR(INDEX(#REF!,1,MATCH('5-C_Ind'!$W557,#REF!,0)),0)</f>
        <v>0</v>
      </c>
      <c r="Y557" s="118">
        <f t="shared" si="171"/>
        <v>0</v>
      </c>
      <c r="Z557" s="104">
        <f t="shared" si="172"/>
        <v>0</v>
      </c>
      <c r="AA557" s="1240"/>
      <c r="AB557" s="1181"/>
      <c r="AC557" s="1056"/>
      <c r="AD557" s="1216"/>
      <c r="AE557" s="312"/>
      <c r="AF557" s="312"/>
      <c r="AG557" s="312"/>
      <c r="AH557" s="312"/>
      <c r="AI557" s="312"/>
      <c r="AJ557" s="312"/>
      <c r="AK557" s="312"/>
      <c r="AL557" s="312"/>
      <c r="AM557" s="312"/>
      <c r="AN557" s="312"/>
      <c r="AO557" s="312"/>
      <c r="AP557" s="312"/>
      <c r="AQ557" s="312"/>
      <c r="AR557" s="312"/>
      <c r="AS557" s="817"/>
      <c r="AT557" s="966"/>
      <c r="AU557" s="1152"/>
      <c r="AV557" s="1173"/>
      <c r="AW557" s="817"/>
      <c r="AY557" s="400"/>
      <c r="AZ557" s="400"/>
      <c r="BA557" s="43"/>
    </row>
    <row r="558" spans="3:53" s="172" customFormat="1" ht="20.100000000000001" customHeight="1" x14ac:dyDescent="0.25">
      <c r="C558" s="46"/>
      <c r="D558" s="46">
        <v>0</v>
      </c>
      <c r="E558" s="46"/>
      <c r="F558" s="46"/>
      <c r="G558" s="46"/>
      <c r="H558" s="46"/>
      <c r="I558" s="46"/>
      <c r="J558" s="46"/>
      <c r="K558" s="46"/>
      <c r="L558" s="46"/>
      <c r="M558" s="46"/>
      <c r="N558" s="46"/>
      <c r="O558" s="24"/>
      <c r="T558" s="43"/>
      <c r="U558" s="613" t="s">
        <v>2405</v>
      </c>
      <c r="V558" s="775"/>
      <c r="W558" s="775"/>
      <c r="X558" s="99">
        <f>IFERROR(INDEX(#REF!,1,MATCH('5-C_Ind'!$W558,#REF!,0)),0)</f>
        <v>0</v>
      </c>
      <c r="Y558" s="118">
        <f t="shared" si="171"/>
        <v>0</v>
      </c>
      <c r="Z558" s="104">
        <f t="shared" si="172"/>
        <v>0</v>
      </c>
      <c r="AA558" s="1240"/>
      <c r="AB558" s="1181"/>
      <c r="AC558" s="1056"/>
      <c r="AD558" s="1216"/>
      <c r="AE558" s="312"/>
      <c r="AF558" s="312"/>
      <c r="AG558" s="312"/>
      <c r="AH558" s="312"/>
      <c r="AI558" s="312"/>
      <c r="AJ558" s="312"/>
      <c r="AK558" s="312"/>
      <c r="AL558" s="312"/>
      <c r="AM558" s="312"/>
      <c r="AN558" s="312"/>
      <c r="AO558" s="312"/>
      <c r="AP558" s="312"/>
      <c r="AQ558" s="312"/>
      <c r="AR558" s="312"/>
      <c r="AS558" s="817"/>
      <c r="AT558" s="966"/>
      <c r="AU558" s="1152"/>
      <c r="AV558" s="1173"/>
      <c r="AW558" s="817"/>
      <c r="AY558" s="400"/>
      <c r="AZ558" s="400"/>
      <c r="BA558" s="43"/>
    </row>
    <row r="559" spans="3:53" s="172" customFormat="1" ht="20.100000000000001" customHeight="1" x14ac:dyDescent="0.25">
      <c r="C559" s="46"/>
      <c r="D559" s="46">
        <v>0</v>
      </c>
      <c r="E559" s="46"/>
      <c r="F559" s="46"/>
      <c r="G559" s="46"/>
      <c r="H559" s="46"/>
      <c r="I559" s="46"/>
      <c r="J559" s="46"/>
      <c r="K559" s="46"/>
      <c r="L559" s="46"/>
      <c r="M559" s="46"/>
      <c r="N559" s="46"/>
      <c r="O559" s="24"/>
      <c r="T559" s="43"/>
      <c r="U559" s="613" t="s">
        <v>2405</v>
      </c>
      <c r="V559" s="775"/>
      <c r="W559" s="775"/>
      <c r="X559" s="99">
        <f>IFERROR(INDEX(#REF!,1,MATCH('5-C_Ind'!$W559,#REF!,0)),0)</f>
        <v>0</v>
      </c>
      <c r="Y559" s="118">
        <f t="shared" si="171"/>
        <v>0</v>
      </c>
      <c r="Z559" s="104">
        <f t="shared" si="172"/>
        <v>0</v>
      </c>
      <c r="AA559" s="1240"/>
      <c r="AB559" s="1181"/>
      <c r="AC559" s="1056"/>
      <c r="AD559" s="1216"/>
      <c r="AE559" s="312"/>
      <c r="AF559" s="312"/>
      <c r="AG559" s="312"/>
      <c r="AH559" s="312"/>
      <c r="AI559" s="312"/>
      <c r="AJ559" s="312"/>
      <c r="AK559" s="312"/>
      <c r="AL559" s="312"/>
      <c r="AM559" s="312"/>
      <c r="AN559" s="312"/>
      <c r="AO559" s="312"/>
      <c r="AP559" s="312"/>
      <c r="AQ559" s="312"/>
      <c r="AR559" s="312"/>
      <c r="AS559" s="817"/>
      <c r="AT559" s="966"/>
      <c r="AU559" s="1152"/>
      <c r="AV559" s="1173"/>
      <c r="AW559" s="817"/>
      <c r="AY559" s="400"/>
      <c r="AZ559" s="400"/>
      <c r="BA559" s="43"/>
    </row>
    <row r="560" spans="3:53" s="172" customFormat="1" ht="20.100000000000001" customHeight="1" x14ac:dyDescent="0.25">
      <c r="C560" s="46"/>
      <c r="D560" s="46">
        <v>0</v>
      </c>
      <c r="E560" s="46"/>
      <c r="F560" s="46"/>
      <c r="G560" s="46"/>
      <c r="H560" s="46"/>
      <c r="I560" s="46"/>
      <c r="J560" s="46"/>
      <c r="K560" s="46"/>
      <c r="L560" s="46"/>
      <c r="M560" s="46"/>
      <c r="N560" s="46"/>
      <c r="O560" s="24"/>
      <c r="T560" s="43"/>
      <c r="U560" s="613" t="s">
        <v>2405</v>
      </c>
      <c r="V560" s="775"/>
      <c r="W560" s="775"/>
      <c r="X560" s="99">
        <f>IFERROR(INDEX(#REF!,1,MATCH('5-C_Ind'!$W560,#REF!,0)),0)</f>
        <v>0</v>
      </c>
      <c r="Y560" s="118">
        <f t="shared" si="171"/>
        <v>0</v>
      </c>
      <c r="Z560" s="104">
        <f t="shared" si="172"/>
        <v>0</v>
      </c>
      <c r="AA560" s="1240"/>
      <c r="AB560" s="1181"/>
      <c r="AC560" s="1056"/>
      <c r="AD560" s="1216"/>
      <c r="AE560" s="312"/>
      <c r="AF560" s="312"/>
      <c r="AG560" s="312"/>
      <c r="AH560" s="312"/>
      <c r="AI560" s="312"/>
      <c r="AJ560" s="312"/>
      <c r="AK560" s="312"/>
      <c r="AL560" s="312"/>
      <c r="AM560" s="312"/>
      <c r="AN560" s="312"/>
      <c r="AO560" s="312"/>
      <c r="AP560" s="312"/>
      <c r="AQ560" s="312"/>
      <c r="AR560" s="312"/>
      <c r="AS560" s="817"/>
      <c r="AT560" s="966"/>
      <c r="AU560" s="1152"/>
      <c r="AV560" s="1173"/>
      <c r="AW560" s="817"/>
      <c r="AY560" s="400"/>
      <c r="AZ560" s="400"/>
      <c r="BA560" s="43"/>
    </row>
    <row r="561" spans="3:53" s="172" customFormat="1" ht="20.100000000000001" customHeight="1" x14ac:dyDescent="0.25">
      <c r="C561" s="46"/>
      <c r="D561" s="46">
        <v>0</v>
      </c>
      <c r="E561" s="46"/>
      <c r="F561" s="46"/>
      <c r="G561" s="46"/>
      <c r="H561" s="46"/>
      <c r="I561" s="46"/>
      <c r="J561" s="46"/>
      <c r="K561" s="46"/>
      <c r="L561" s="46"/>
      <c r="M561" s="46"/>
      <c r="N561" s="46"/>
      <c r="O561" s="24"/>
      <c r="T561" s="43"/>
      <c r="U561" s="613" t="s">
        <v>2405</v>
      </c>
      <c r="V561" s="775"/>
      <c r="W561" s="775"/>
      <c r="X561" s="99">
        <f>IFERROR(INDEX(#REF!,1,MATCH('5-C_Ind'!$W561,#REF!,0)),0)</f>
        <v>0</v>
      </c>
      <c r="Y561" s="118">
        <f t="shared" si="171"/>
        <v>0</v>
      </c>
      <c r="Z561" s="104">
        <f t="shared" si="172"/>
        <v>0</v>
      </c>
      <c r="AA561" s="1240"/>
      <c r="AB561" s="1181"/>
      <c r="AC561" s="1056"/>
      <c r="AD561" s="1216"/>
      <c r="AE561" s="312"/>
      <c r="AF561" s="312"/>
      <c r="AG561" s="312"/>
      <c r="AH561" s="312"/>
      <c r="AI561" s="312"/>
      <c r="AJ561" s="312"/>
      <c r="AK561" s="312"/>
      <c r="AL561" s="312"/>
      <c r="AM561" s="312"/>
      <c r="AN561" s="312"/>
      <c r="AO561" s="312"/>
      <c r="AP561" s="312"/>
      <c r="AQ561" s="312"/>
      <c r="AR561" s="312"/>
      <c r="AS561" s="817"/>
      <c r="AT561" s="966"/>
      <c r="AU561" s="1152"/>
      <c r="AV561" s="1173"/>
      <c r="AW561" s="817"/>
      <c r="AY561" s="400"/>
      <c r="AZ561" s="400"/>
      <c r="BA561" s="43"/>
    </row>
    <row r="562" spans="3:53" s="172" customFormat="1" ht="20.100000000000001" customHeight="1" x14ac:dyDescent="0.25">
      <c r="C562" s="46"/>
      <c r="D562" s="46">
        <v>0</v>
      </c>
      <c r="E562" s="46"/>
      <c r="F562" s="46"/>
      <c r="G562" s="46"/>
      <c r="H562" s="46"/>
      <c r="I562" s="46"/>
      <c r="J562" s="46"/>
      <c r="K562" s="46"/>
      <c r="L562" s="46"/>
      <c r="M562" s="46"/>
      <c r="N562" s="46"/>
      <c r="O562" s="24"/>
      <c r="T562" s="43"/>
      <c r="U562" s="613" t="s">
        <v>1018</v>
      </c>
      <c r="V562" s="775"/>
      <c r="W562" s="775"/>
      <c r="X562" s="99">
        <f>IFERROR(INDEX(#REF!,1,MATCH('5-C_Ind'!$W562,#REF!,0)),0)</f>
        <v>0</v>
      </c>
      <c r="Y562" s="118">
        <f t="shared" si="171"/>
        <v>0</v>
      </c>
      <c r="Z562" s="104">
        <f t="shared" si="172"/>
        <v>0</v>
      </c>
      <c r="AA562" s="1240"/>
      <c r="AB562" s="1181"/>
      <c r="AC562" s="1056"/>
      <c r="AD562" s="1216"/>
      <c r="AE562" s="312"/>
      <c r="AF562" s="312"/>
      <c r="AG562" s="312"/>
      <c r="AH562" s="312"/>
      <c r="AI562" s="312"/>
      <c r="AJ562" s="312"/>
      <c r="AK562" s="312"/>
      <c r="AL562" s="312"/>
      <c r="AM562" s="312"/>
      <c r="AN562" s="312"/>
      <c r="AO562" s="312"/>
      <c r="AP562" s="312"/>
      <c r="AQ562" s="312"/>
      <c r="AR562" s="312"/>
      <c r="AS562" s="817"/>
      <c r="AT562" s="966"/>
      <c r="AU562" s="1152"/>
      <c r="AV562" s="1173"/>
      <c r="AW562" s="817"/>
      <c r="AY562" s="400"/>
      <c r="AZ562" s="400"/>
      <c r="BA562" s="43"/>
    </row>
    <row r="563" spans="3:53" s="172" customFormat="1" ht="20.100000000000001" customHeight="1" x14ac:dyDescent="0.25">
      <c r="C563" s="46"/>
      <c r="D563" s="46">
        <v>0</v>
      </c>
      <c r="E563" s="46"/>
      <c r="F563" s="46"/>
      <c r="G563" s="46"/>
      <c r="H563" s="46"/>
      <c r="I563" s="46"/>
      <c r="J563" s="46"/>
      <c r="K563" s="46"/>
      <c r="L563" s="46"/>
      <c r="M563" s="46"/>
      <c r="N563" s="46"/>
      <c r="O563" s="24"/>
      <c r="T563" s="43"/>
      <c r="U563" s="613" t="s">
        <v>1018</v>
      </c>
      <c r="V563" s="775"/>
      <c r="W563" s="775"/>
      <c r="X563" s="99">
        <f>IFERROR(INDEX(#REF!,1,MATCH('5-C_Ind'!$W563,#REF!,0)),0)</f>
        <v>0</v>
      </c>
      <c r="Y563" s="118">
        <f t="shared" si="171"/>
        <v>0</v>
      </c>
      <c r="Z563" s="104">
        <f t="shared" si="172"/>
        <v>0</v>
      </c>
      <c r="AA563" s="1240"/>
      <c r="AB563" s="1181"/>
      <c r="AC563" s="1056"/>
      <c r="AD563" s="1216"/>
      <c r="AE563" s="312"/>
      <c r="AF563" s="312"/>
      <c r="AG563" s="312"/>
      <c r="AH563" s="312"/>
      <c r="AI563" s="312"/>
      <c r="AJ563" s="312"/>
      <c r="AK563" s="312"/>
      <c r="AL563" s="312"/>
      <c r="AM563" s="312"/>
      <c r="AN563" s="312"/>
      <c r="AO563" s="312"/>
      <c r="AP563" s="312"/>
      <c r="AQ563" s="312"/>
      <c r="AR563" s="312"/>
      <c r="AS563" s="817"/>
      <c r="AT563" s="966"/>
      <c r="AU563" s="1152"/>
      <c r="AV563" s="1173"/>
      <c r="AW563" s="817"/>
      <c r="AY563" s="400"/>
      <c r="AZ563" s="400"/>
      <c r="BA563" s="43"/>
    </row>
    <row r="564" spans="3:53" s="172" customFormat="1" ht="20.100000000000001" customHeight="1" x14ac:dyDescent="0.25">
      <c r="C564" s="46"/>
      <c r="D564" s="46">
        <v>0</v>
      </c>
      <c r="E564" s="46"/>
      <c r="F564" s="46"/>
      <c r="G564" s="46"/>
      <c r="H564" s="46"/>
      <c r="I564" s="46"/>
      <c r="J564" s="46"/>
      <c r="K564" s="46"/>
      <c r="L564" s="46"/>
      <c r="M564" s="46"/>
      <c r="N564" s="46"/>
      <c r="O564" s="24"/>
      <c r="T564" s="43"/>
      <c r="U564" s="613" t="s">
        <v>1018</v>
      </c>
      <c r="V564" s="775"/>
      <c r="W564" s="775"/>
      <c r="X564" s="99">
        <f>IFERROR(INDEX(#REF!,1,MATCH('5-C_Ind'!$W564,#REF!,0)),0)</f>
        <v>0</v>
      </c>
      <c r="Y564" s="118">
        <f t="shared" si="171"/>
        <v>0</v>
      </c>
      <c r="Z564" s="104">
        <f t="shared" si="172"/>
        <v>0</v>
      </c>
      <c r="AA564" s="1240"/>
      <c r="AB564" s="1181"/>
      <c r="AC564" s="1056"/>
      <c r="AD564" s="1216"/>
      <c r="AE564" s="312"/>
      <c r="AF564" s="312"/>
      <c r="AG564" s="312"/>
      <c r="AH564" s="312"/>
      <c r="AI564" s="312"/>
      <c r="AJ564" s="312"/>
      <c r="AK564" s="312"/>
      <c r="AL564" s="312"/>
      <c r="AM564" s="312"/>
      <c r="AN564" s="312"/>
      <c r="AO564" s="312"/>
      <c r="AP564" s="312"/>
      <c r="AQ564" s="312"/>
      <c r="AR564" s="312"/>
      <c r="AS564" s="817"/>
      <c r="AT564" s="966"/>
      <c r="AU564" s="1152"/>
      <c r="AV564" s="1173"/>
      <c r="AW564" s="817"/>
      <c r="AY564" s="400"/>
      <c r="AZ564" s="400"/>
      <c r="BA564" s="43"/>
    </row>
    <row r="565" spans="3:53" s="172" customFormat="1" ht="20.100000000000001" customHeight="1" x14ac:dyDescent="0.25">
      <c r="C565" s="46"/>
      <c r="D565" s="46">
        <v>0</v>
      </c>
      <c r="E565" s="46"/>
      <c r="F565" s="46"/>
      <c r="G565" s="46"/>
      <c r="H565" s="46"/>
      <c r="I565" s="46"/>
      <c r="J565" s="46"/>
      <c r="K565" s="46"/>
      <c r="L565" s="46"/>
      <c r="M565" s="46"/>
      <c r="N565" s="46"/>
      <c r="O565" s="24"/>
      <c r="T565" s="43"/>
      <c r="U565" s="613" t="s">
        <v>1018</v>
      </c>
      <c r="V565" s="775"/>
      <c r="W565" s="775"/>
      <c r="X565" s="99">
        <f>IFERROR(INDEX(#REF!,1,MATCH('5-C_Ind'!$W565,#REF!,0)),0)</f>
        <v>0</v>
      </c>
      <c r="Y565" s="118">
        <f t="shared" si="171"/>
        <v>0</v>
      </c>
      <c r="Z565" s="104">
        <f t="shared" si="172"/>
        <v>0</v>
      </c>
      <c r="AA565" s="1240"/>
      <c r="AB565" s="1181"/>
      <c r="AC565" s="1056"/>
      <c r="AD565" s="1216"/>
      <c r="AE565" s="312"/>
      <c r="AF565" s="312"/>
      <c r="AG565" s="312"/>
      <c r="AH565" s="312"/>
      <c r="AI565" s="312"/>
      <c r="AJ565" s="312"/>
      <c r="AK565" s="312"/>
      <c r="AL565" s="312"/>
      <c r="AM565" s="312"/>
      <c r="AN565" s="312"/>
      <c r="AO565" s="312"/>
      <c r="AP565" s="312"/>
      <c r="AQ565" s="312"/>
      <c r="AR565" s="312"/>
      <c r="AS565" s="817"/>
      <c r="AT565" s="966"/>
      <c r="AU565" s="1152"/>
      <c r="AV565" s="1173"/>
      <c r="AW565" s="817"/>
      <c r="AY565" s="400"/>
      <c r="AZ565" s="400"/>
      <c r="BA565" s="43"/>
    </row>
    <row r="566" spans="3:53" s="172" customFormat="1" ht="20.100000000000001" customHeight="1" x14ac:dyDescent="0.25">
      <c r="C566" s="46"/>
      <c r="D566" s="46">
        <v>0</v>
      </c>
      <c r="E566" s="46"/>
      <c r="F566" s="46"/>
      <c r="G566" s="46"/>
      <c r="H566" s="46"/>
      <c r="I566" s="46"/>
      <c r="J566" s="46"/>
      <c r="K566" s="46"/>
      <c r="L566" s="46"/>
      <c r="M566" s="46"/>
      <c r="N566" s="46"/>
      <c r="O566" s="24"/>
      <c r="T566" s="43"/>
      <c r="U566" s="613" t="s">
        <v>1018</v>
      </c>
      <c r="V566" s="775"/>
      <c r="W566" s="775"/>
      <c r="X566" s="99">
        <f>IFERROR(INDEX(#REF!,1,MATCH('5-C_Ind'!$W566,#REF!,0)),0)</f>
        <v>0</v>
      </c>
      <c r="Y566" s="118">
        <f t="shared" si="171"/>
        <v>0</v>
      </c>
      <c r="Z566" s="104">
        <f t="shared" si="172"/>
        <v>0</v>
      </c>
      <c r="AA566" s="1240"/>
      <c r="AB566" s="1181"/>
      <c r="AC566" s="1056"/>
      <c r="AD566" s="1216"/>
      <c r="AE566" s="312"/>
      <c r="AF566" s="312"/>
      <c r="AG566" s="312"/>
      <c r="AH566" s="312"/>
      <c r="AI566" s="312"/>
      <c r="AJ566" s="312"/>
      <c r="AK566" s="312"/>
      <c r="AL566" s="312"/>
      <c r="AM566" s="312"/>
      <c r="AN566" s="312"/>
      <c r="AO566" s="312"/>
      <c r="AP566" s="312"/>
      <c r="AQ566" s="312"/>
      <c r="AR566" s="312"/>
      <c r="AS566" s="817"/>
      <c r="AT566" s="966"/>
      <c r="AU566" s="1152"/>
      <c r="AV566" s="1173"/>
      <c r="AW566" s="817"/>
      <c r="AY566" s="400"/>
      <c r="AZ566" s="400"/>
      <c r="BA566" s="43"/>
    </row>
    <row r="567" spans="3:53" s="172" customFormat="1" ht="20.100000000000001" customHeight="1" x14ac:dyDescent="0.25">
      <c r="C567" s="46"/>
      <c r="D567" s="46">
        <v>0</v>
      </c>
      <c r="E567" s="46"/>
      <c r="F567" s="46"/>
      <c r="G567" s="46"/>
      <c r="H567" s="46"/>
      <c r="I567" s="46"/>
      <c r="J567" s="46"/>
      <c r="K567" s="46"/>
      <c r="L567" s="46"/>
      <c r="M567" s="46"/>
      <c r="N567" s="46"/>
      <c r="O567" s="24"/>
      <c r="T567" s="43"/>
      <c r="U567" s="613" t="s">
        <v>1018</v>
      </c>
      <c r="V567" s="775"/>
      <c r="W567" s="775"/>
      <c r="X567" s="99">
        <f>IFERROR(INDEX(#REF!,1,MATCH('5-C_Ind'!$W567,#REF!,0)),0)</f>
        <v>0</v>
      </c>
      <c r="Y567" s="118">
        <f t="shared" si="171"/>
        <v>0</v>
      </c>
      <c r="Z567" s="104">
        <f t="shared" si="172"/>
        <v>0</v>
      </c>
      <c r="AA567" s="1240"/>
      <c r="AB567" s="1181"/>
      <c r="AC567" s="1056"/>
      <c r="AD567" s="1216"/>
      <c r="AE567" s="312"/>
      <c r="AF567" s="312"/>
      <c r="AG567" s="312"/>
      <c r="AH567" s="312"/>
      <c r="AI567" s="312"/>
      <c r="AJ567" s="312"/>
      <c r="AK567" s="312"/>
      <c r="AL567" s="312"/>
      <c r="AM567" s="312"/>
      <c r="AN567" s="312"/>
      <c r="AO567" s="312"/>
      <c r="AP567" s="312"/>
      <c r="AQ567" s="312"/>
      <c r="AR567" s="312"/>
      <c r="AS567" s="817"/>
      <c r="AT567" s="966"/>
      <c r="AU567" s="1152"/>
      <c r="AV567" s="1173"/>
      <c r="AW567" s="817"/>
      <c r="AY567" s="400"/>
      <c r="AZ567" s="400"/>
      <c r="BA567" s="43"/>
    </row>
    <row r="568" spans="3:53" s="172" customFormat="1" ht="20.100000000000001" customHeight="1" x14ac:dyDescent="0.25">
      <c r="C568" s="46"/>
      <c r="D568" s="46">
        <v>0</v>
      </c>
      <c r="E568" s="46"/>
      <c r="F568" s="46"/>
      <c r="G568" s="46"/>
      <c r="H568" s="46"/>
      <c r="I568" s="46"/>
      <c r="J568" s="46"/>
      <c r="K568" s="46"/>
      <c r="L568" s="46"/>
      <c r="M568" s="46"/>
      <c r="N568" s="46"/>
      <c r="O568" s="24"/>
      <c r="T568" s="43"/>
      <c r="U568" s="613" t="s">
        <v>1018</v>
      </c>
      <c r="V568" s="775"/>
      <c r="W568" s="775"/>
      <c r="X568" s="99">
        <f>IFERROR(INDEX(#REF!,1,MATCH('5-C_Ind'!$W568,#REF!,0)),0)</f>
        <v>0</v>
      </c>
      <c r="Y568" s="118">
        <f t="shared" si="171"/>
        <v>0</v>
      </c>
      <c r="Z568" s="104">
        <f t="shared" si="172"/>
        <v>0</v>
      </c>
      <c r="AA568" s="1240"/>
      <c r="AB568" s="1181"/>
      <c r="AC568" s="1056"/>
      <c r="AD568" s="1216"/>
      <c r="AE568" s="312"/>
      <c r="AF568" s="312"/>
      <c r="AG568" s="312"/>
      <c r="AH568" s="312"/>
      <c r="AI568" s="312"/>
      <c r="AJ568" s="312"/>
      <c r="AK568" s="312"/>
      <c r="AL568" s="312"/>
      <c r="AM568" s="312"/>
      <c r="AN568" s="312"/>
      <c r="AO568" s="312"/>
      <c r="AP568" s="312"/>
      <c r="AQ568" s="312"/>
      <c r="AR568" s="312"/>
      <c r="AS568" s="817"/>
      <c r="AT568" s="966"/>
      <c r="AU568" s="1152"/>
      <c r="AV568" s="1173"/>
      <c r="AW568" s="817"/>
      <c r="AY568" s="400"/>
      <c r="AZ568" s="400"/>
      <c r="BA568" s="43"/>
    </row>
    <row r="569" spans="3:53" s="172" customFormat="1" ht="20.100000000000001" customHeight="1" x14ac:dyDescent="0.25">
      <c r="C569" s="46"/>
      <c r="D569" s="46">
        <v>0</v>
      </c>
      <c r="E569" s="46"/>
      <c r="F569" s="46"/>
      <c r="G569" s="46"/>
      <c r="H569" s="46"/>
      <c r="I569" s="46"/>
      <c r="J569" s="46"/>
      <c r="K569" s="46"/>
      <c r="L569" s="46"/>
      <c r="M569" s="46"/>
      <c r="N569" s="46"/>
      <c r="O569" s="24"/>
      <c r="T569" s="43"/>
      <c r="U569" s="613" t="s">
        <v>1018</v>
      </c>
      <c r="V569" s="775"/>
      <c r="W569" s="775"/>
      <c r="X569" s="99">
        <f>IFERROR(INDEX(#REF!,1,MATCH('5-C_Ind'!$W569,#REF!,0)),0)</f>
        <v>0</v>
      </c>
      <c r="Y569" s="118">
        <f t="shared" si="171"/>
        <v>0</v>
      </c>
      <c r="Z569" s="104">
        <f t="shared" si="172"/>
        <v>0</v>
      </c>
      <c r="AA569" s="1240"/>
      <c r="AB569" s="1181"/>
      <c r="AC569" s="1056"/>
      <c r="AD569" s="1216"/>
      <c r="AE569" s="312"/>
      <c r="AF569" s="312"/>
      <c r="AG569" s="312"/>
      <c r="AH569" s="312"/>
      <c r="AI569" s="312"/>
      <c r="AJ569" s="312"/>
      <c r="AK569" s="312"/>
      <c r="AL569" s="312"/>
      <c r="AM569" s="312"/>
      <c r="AN569" s="312"/>
      <c r="AO569" s="312"/>
      <c r="AP569" s="312"/>
      <c r="AQ569" s="312"/>
      <c r="AR569" s="312"/>
      <c r="AS569" s="817"/>
      <c r="AT569" s="966"/>
      <c r="AU569" s="1152"/>
      <c r="AV569" s="1173"/>
      <c r="AW569" s="817"/>
      <c r="AY569" s="400"/>
      <c r="AZ569" s="400"/>
      <c r="BA569" s="43"/>
    </row>
    <row r="570" spans="3:53" s="172" customFormat="1" ht="20.100000000000001" customHeight="1" x14ac:dyDescent="0.25">
      <c r="C570" s="46"/>
      <c r="D570" s="46">
        <v>0</v>
      </c>
      <c r="E570" s="46"/>
      <c r="F570" s="46"/>
      <c r="G570" s="46"/>
      <c r="H570" s="46"/>
      <c r="I570" s="46"/>
      <c r="J570" s="46"/>
      <c r="K570" s="46"/>
      <c r="L570" s="46"/>
      <c r="M570" s="46"/>
      <c r="N570" s="46"/>
      <c r="O570" s="24"/>
      <c r="T570" s="43"/>
      <c r="U570" s="613" t="s">
        <v>1018</v>
      </c>
      <c r="V570" s="775"/>
      <c r="W570" s="775"/>
      <c r="X570" s="99">
        <f>IFERROR(INDEX(#REF!,1,MATCH('5-C_Ind'!$W570,#REF!,0)),0)</f>
        <v>0</v>
      </c>
      <c r="Y570" s="118">
        <f t="shared" si="171"/>
        <v>0</v>
      </c>
      <c r="Z570" s="104">
        <f t="shared" si="172"/>
        <v>0</v>
      </c>
      <c r="AA570" s="1240"/>
      <c r="AB570" s="1181"/>
      <c r="AC570" s="1056"/>
      <c r="AD570" s="1216"/>
      <c r="AE570" s="312"/>
      <c r="AF570" s="312"/>
      <c r="AG570" s="312"/>
      <c r="AH570" s="312"/>
      <c r="AI570" s="312"/>
      <c r="AJ570" s="312"/>
      <c r="AK570" s="312"/>
      <c r="AL570" s="312"/>
      <c r="AM570" s="312"/>
      <c r="AN570" s="312"/>
      <c r="AO570" s="312"/>
      <c r="AP570" s="312"/>
      <c r="AQ570" s="312"/>
      <c r="AR570" s="312"/>
      <c r="AS570" s="817"/>
      <c r="AT570" s="966"/>
      <c r="AU570" s="1152"/>
      <c r="AV570" s="1173"/>
      <c r="AW570" s="817"/>
      <c r="AY570" s="400"/>
      <c r="AZ570" s="400"/>
      <c r="BA570" s="43"/>
    </row>
    <row r="571" spans="3:53" s="172" customFormat="1" ht="20.100000000000001" customHeight="1" x14ac:dyDescent="0.25">
      <c r="C571" s="46"/>
      <c r="D571" s="46">
        <v>0</v>
      </c>
      <c r="E571" s="46"/>
      <c r="F571" s="46"/>
      <c r="G571" s="46"/>
      <c r="H571" s="46"/>
      <c r="I571" s="46"/>
      <c r="J571" s="46"/>
      <c r="K571" s="46"/>
      <c r="L571" s="46"/>
      <c r="M571" s="46"/>
      <c r="N571" s="46"/>
      <c r="O571" s="24"/>
      <c r="T571" s="43"/>
      <c r="U571" s="613" t="s">
        <v>1018</v>
      </c>
      <c r="V571" s="775"/>
      <c r="W571" s="775"/>
      <c r="X571" s="99">
        <f>IFERROR(INDEX(#REF!,1,MATCH('5-C_Ind'!$W571,#REF!,0)),0)</f>
        <v>0</v>
      </c>
      <c r="Y571" s="118">
        <f t="shared" si="171"/>
        <v>0</v>
      </c>
      <c r="Z571" s="104">
        <f t="shared" si="172"/>
        <v>0</v>
      </c>
      <c r="AA571" s="1240"/>
      <c r="AB571" s="1181"/>
      <c r="AC571" s="1056"/>
      <c r="AD571" s="1216"/>
      <c r="AE571" s="312"/>
      <c r="AF571" s="312"/>
      <c r="AG571" s="312"/>
      <c r="AH571" s="312"/>
      <c r="AI571" s="312"/>
      <c r="AJ571" s="312"/>
      <c r="AK571" s="312"/>
      <c r="AL571" s="312"/>
      <c r="AM571" s="312"/>
      <c r="AN571" s="312"/>
      <c r="AO571" s="312"/>
      <c r="AP571" s="312"/>
      <c r="AQ571" s="312"/>
      <c r="AR571" s="312"/>
      <c r="AS571" s="817"/>
      <c r="AT571" s="966"/>
      <c r="AU571" s="1152"/>
      <c r="AV571" s="1173"/>
      <c r="AW571" s="817"/>
      <c r="AY571" s="400"/>
      <c r="AZ571" s="400"/>
      <c r="BA571" s="43"/>
    </row>
    <row r="572" spans="3:53" s="172" customFormat="1" ht="20.100000000000001" customHeight="1" x14ac:dyDescent="0.25">
      <c r="C572" s="46"/>
      <c r="D572" s="46">
        <v>0</v>
      </c>
      <c r="E572" s="46"/>
      <c r="F572" s="46"/>
      <c r="G572" s="46"/>
      <c r="H572" s="46"/>
      <c r="I572" s="46"/>
      <c r="J572" s="46"/>
      <c r="K572" s="46"/>
      <c r="L572" s="46"/>
      <c r="M572" s="46"/>
      <c r="N572" s="46"/>
      <c r="O572" s="24"/>
      <c r="T572" s="43"/>
      <c r="U572" s="613" t="s">
        <v>1018</v>
      </c>
      <c r="V572" s="775"/>
      <c r="W572" s="775"/>
      <c r="X572" s="99">
        <f>IFERROR(INDEX(#REF!,1,MATCH('5-C_Ind'!$W572,#REF!,0)),0)</f>
        <v>0</v>
      </c>
      <c r="Y572" s="118">
        <f t="shared" si="171"/>
        <v>0</v>
      </c>
      <c r="Z572" s="104">
        <f t="shared" si="172"/>
        <v>0</v>
      </c>
      <c r="AA572" s="1240"/>
      <c r="AB572" s="1181"/>
      <c r="AC572" s="1056"/>
      <c r="AD572" s="1216"/>
      <c r="AE572" s="312"/>
      <c r="AF572" s="312"/>
      <c r="AG572" s="312"/>
      <c r="AH572" s="312"/>
      <c r="AI572" s="312"/>
      <c r="AJ572" s="312"/>
      <c r="AK572" s="312"/>
      <c r="AL572" s="312"/>
      <c r="AM572" s="312"/>
      <c r="AN572" s="312"/>
      <c r="AO572" s="312"/>
      <c r="AP572" s="312"/>
      <c r="AQ572" s="312"/>
      <c r="AR572" s="312"/>
      <c r="AS572" s="817"/>
      <c r="AT572" s="966"/>
      <c r="AU572" s="1152"/>
      <c r="AV572" s="1173"/>
      <c r="AW572" s="817"/>
      <c r="AY572" s="400"/>
      <c r="AZ572" s="400"/>
      <c r="BA572" s="43"/>
    </row>
    <row r="573" spans="3:53" s="172" customFormat="1" ht="20.100000000000001" customHeight="1" x14ac:dyDescent="0.25">
      <c r="C573" s="46"/>
      <c r="D573" s="46">
        <v>0</v>
      </c>
      <c r="E573" s="46"/>
      <c r="F573" s="46"/>
      <c r="G573" s="46"/>
      <c r="H573" s="46"/>
      <c r="I573" s="46"/>
      <c r="J573" s="46"/>
      <c r="K573" s="46"/>
      <c r="L573" s="46"/>
      <c r="M573" s="46"/>
      <c r="N573" s="46"/>
      <c r="O573" s="24"/>
      <c r="T573" s="43"/>
      <c r="U573" s="613" t="s">
        <v>1018</v>
      </c>
      <c r="V573" s="775"/>
      <c r="W573" s="775"/>
      <c r="X573" s="99">
        <f>IFERROR(INDEX(#REF!,1,MATCH('5-C_Ind'!$W573,#REF!,0)),0)</f>
        <v>0</v>
      </c>
      <c r="Y573" s="118">
        <f t="shared" si="171"/>
        <v>0</v>
      </c>
      <c r="Z573" s="104">
        <f t="shared" si="172"/>
        <v>0</v>
      </c>
      <c r="AA573" s="1240"/>
      <c r="AB573" s="1181"/>
      <c r="AC573" s="1056"/>
      <c r="AD573" s="1216"/>
      <c r="AE573" s="312"/>
      <c r="AF573" s="312"/>
      <c r="AG573" s="312"/>
      <c r="AH573" s="312"/>
      <c r="AI573" s="312"/>
      <c r="AJ573" s="312"/>
      <c r="AK573" s="312"/>
      <c r="AL573" s="312"/>
      <c r="AM573" s="312"/>
      <c r="AN573" s="312"/>
      <c r="AO573" s="312"/>
      <c r="AP573" s="312"/>
      <c r="AQ573" s="312"/>
      <c r="AR573" s="312"/>
      <c r="AS573" s="817"/>
      <c r="AT573" s="966"/>
      <c r="AU573" s="1152"/>
      <c r="AV573" s="1173"/>
      <c r="AW573" s="817"/>
      <c r="AY573" s="400"/>
      <c r="AZ573" s="400"/>
      <c r="BA573" s="43"/>
    </row>
    <row r="574" spans="3:53" s="172" customFormat="1" ht="20.100000000000001" customHeight="1" x14ac:dyDescent="0.25">
      <c r="C574" s="46"/>
      <c r="D574" s="46">
        <v>0</v>
      </c>
      <c r="E574" s="46"/>
      <c r="F574" s="46"/>
      <c r="G574" s="46"/>
      <c r="H574" s="46"/>
      <c r="I574" s="46"/>
      <c r="J574" s="46"/>
      <c r="K574" s="46"/>
      <c r="L574" s="46"/>
      <c r="M574" s="46"/>
      <c r="N574" s="46"/>
      <c r="O574" s="24"/>
      <c r="T574" s="43"/>
      <c r="U574" s="613" t="s">
        <v>1406</v>
      </c>
      <c r="V574" s="775"/>
      <c r="W574" s="775"/>
      <c r="X574" s="99">
        <f>IFERROR(INDEX(#REF!,1,MATCH('5-C_Ind'!$W574,#REF!,0)),0)</f>
        <v>0</v>
      </c>
      <c r="Y574" s="118">
        <f t="shared" si="171"/>
        <v>0</v>
      </c>
      <c r="Z574" s="104">
        <f t="shared" si="172"/>
        <v>0</v>
      </c>
      <c r="AA574" s="1240"/>
      <c r="AB574" s="1181"/>
      <c r="AC574" s="1056"/>
      <c r="AD574" s="1216"/>
      <c r="AE574" s="312"/>
      <c r="AF574" s="312"/>
      <c r="AG574" s="312"/>
      <c r="AH574" s="312"/>
      <c r="AI574" s="312"/>
      <c r="AJ574" s="312"/>
      <c r="AK574" s="312"/>
      <c r="AL574" s="312"/>
      <c r="AM574" s="312"/>
      <c r="AN574" s="312"/>
      <c r="AO574" s="312"/>
      <c r="AP574" s="312"/>
      <c r="AQ574" s="312"/>
      <c r="AR574" s="312"/>
      <c r="AS574" s="817"/>
      <c r="AT574" s="966"/>
      <c r="AU574" s="1152"/>
      <c r="AV574" s="1173"/>
      <c r="AW574" s="817"/>
      <c r="AY574" s="400"/>
      <c r="AZ574" s="400"/>
      <c r="BA574" s="43"/>
    </row>
    <row r="575" spans="3:53" s="172" customFormat="1" ht="20.100000000000001" customHeight="1" x14ac:dyDescent="0.25">
      <c r="C575" s="46"/>
      <c r="D575" s="46">
        <v>0</v>
      </c>
      <c r="E575" s="46"/>
      <c r="F575" s="46"/>
      <c r="G575" s="46"/>
      <c r="H575" s="46"/>
      <c r="I575" s="46"/>
      <c r="J575" s="46"/>
      <c r="K575" s="46"/>
      <c r="L575" s="46"/>
      <c r="M575" s="46"/>
      <c r="N575" s="46"/>
      <c r="O575" s="24"/>
      <c r="T575" s="43"/>
      <c r="U575" s="613" t="s">
        <v>1406</v>
      </c>
      <c r="V575" s="775"/>
      <c r="W575" s="775"/>
      <c r="X575" s="99">
        <f>IFERROR(INDEX(#REF!,1,MATCH('5-C_Ind'!$W575,#REF!,0)),0)</f>
        <v>0</v>
      </c>
      <c r="Y575" s="118">
        <f t="shared" si="171"/>
        <v>0</v>
      </c>
      <c r="Z575" s="104">
        <f t="shared" si="172"/>
        <v>0</v>
      </c>
      <c r="AA575" s="1240"/>
      <c r="AB575" s="1181"/>
      <c r="AC575" s="1056"/>
      <c r="AD575" s="1216"/>
      <c r="AE575" s="312"/>
      <c r="AF575" s="312"/>
      <c r="AG575" s="312"/>
      <c r="AH575" s="312"/>
      <c r="AI575" s="312"/>
      <c r="AJ575" s="312"/>
      <c r="AK575" s="312"/>
      <c r="AL575" s="312"/>
      <c r="AM575" s="312"/>
      <c r="AN575" s="312"/>
      <c r="AO575" s="312"/>
      <c r="AP575" s="312"/>
      <c r="AQ575" s="312"/>
      <c r="AR575" s="312"/>
      <c r="AS575" s="817"/>
      <c r="AT575" s="966"/>
      <c r="AU575" s="1152"/>
      <c r="AV575" s="1173"/>
      <c r="AW575" s="817"/>
      <c r="AY575" s="400"/>
      <c r="AZ575" s="400"/>
      <c r="BA575" s="43"/>
    </row>
    <row r="576" spans="3:53" s="172" customFormat="1" ht="20.100000000000001" customHeight="1" x14ac:dyDescent="0.25">
      <c r="C576" s="46"/>
      <c r="D576" s="46">
        <v>0</v>
      </c>
      <c r="E576" s="46"/>
      <c r="F576" s="46"/>
      <c r="G576" s="46"/>
      <c r="H576" s="46"/>
      <c r="I576" s="46"/>
      <c r="J576" s="46"/>
      <c r="K576" s="46"/>
      <c r="L576" s="46"/>
      <c r="M576" s="46"/>
      <c r="N576" s="46"/>
      <c r="O576" s="24"/>
      <c r="T576" s="43"/>
      <c r="U576" s="613" t="s">
        <v>1406</v>
      </c>
      <c r="V576" s="775"/>
      <c r="W576" s="775"/>
      <c r="X576" s="99">
        <f>IFERROR(INDEX(#REF!,1,MATCH('5-C_Ind'!$W576,#REF!,0)),0)</f>
        <v>0</v>
      </c>
      <c r="Y576" s="118">
        <f t="shared" si="171"/>
        <v>0</v>
      </c>
      <c r="Z576" s="104">
        <f t="shared" si="172"/>
        <v>0</v>
      </c>
      <c r="AA576" s="1240"/>
      <c r="AB576" s="1181"/>
      <c r="AC576" s="1056"/>
      <c r="AD576" s="1216"/>
      <c r="AE576" s="312"/>
      <c r="AF576" s="312"/>
      <c r="AG576" s="312"/>
      <c r="AH576" s="312"/>
      <c r="AI576" s="312"/>
      <c r="AJ576" s="312"/>
      <c r="AK576" s="312"/>
      <c r="AL576" s="312"/>
      <c r="AM576" s="312"/>
      <c r="AN576" s="312"/>
      <c r="AO576" s="312"/>
      <c r="AP576" s="312"/>
      <c r="AQ576" s="312"/>
      <c r="AR576" s="312"/>
      <c r="AS576" s="817"/>
      <c r="AT576" s="966"/>
      <c r="AU576" s="1152"/>
      <c r="AV576" s="1173"/>
      <c r="AW576" s="817"/>
      <c r="AY576" s="400"/>
      <c r="AZ576" s="400"/>
      <c r="BA576" s="43"/>
    </row>
    <row r="577" spans="3:53" s="172" customFormat="1" ht="20.100000000000001" customHeight="1" x14ac:dyDescent="0.25">
      <c r="C577" s="46"/>
      <c r="D577" s="46">
        <v>0</v>
      </c>
      <c r="E577" s="46"/>
      <c r="F577" s="46"/>
      <c r="G577" s="46"/>
      <c r="H577" s="46"/>
      <c r="I577" s="46"/>
      <c r="J577" s="46"/>
      <c r="K577" s="46"/>
      <c r="L577" s="46"/>
      <c r="M577" s="46"/>
      <c r="N577" s="46"/>
      <c r="O577" s="24"/>
      <c r="T577" s="43"/>
      <c r="U577" s="613" t="s">
        <v>1406</v>
      </c>
      <c r="V577" s="775"/>
      <c r="W577" s="775"/>
      <c r="X577" s="99">
        <f>IFERROR(INDEX(#REF!,1,MATCH('5-C_Ind'!$W577,#REF!,0)),0)</f>
        <v>0</v>
      </c>
      <c r="Y577" s="118">
        <f t="shared" si="171"/>
        <v>0</v>
      </c>
      <c r="Z577" s="104">
        <f t="shared" si="172"/>
        <v>0</v>
      </c>
      <c r="AA577" s="1240"/>
      <c r="AB577" s="1181"/>
      <c r="AC577" s="1056"/>
      <c r="AD577" s="1216"/>
      <c r="AE577" s="312"/>
      <c r="AF577" s="312"/>
      <c r="AG577" s="312"/>
      <c r="AH577" s="312"/>
      <c r="AI577" s="312"/>
      <c r="AJ577" s="312"/>
      <c r="AK577" s="312"/>
      <c r="AL577" s="312"/>
      <c r="AM577" s="312"/>
      <c r="AN577" s="312"/>
      <c r="AO577" s="312"/>
      <c r="AP577" s="312"/>
      <c r="AQ577" s="312"/>
      <c r="AR577" s="312"/>
      <c r="AS577" s="817"/>
      <c r="AT577" s="966"/>
      <c r="AU577" s="1152"/>
      <c r="AV577" s="1173"/>
      <c r="AW577" s="817"/>
      <c r="AY577" s="400"/>
      <c r="AZ577" s="400"/>
      <c r="BA577" s="43"/>
    </row>
    <row r="578" spans="3:53" s="172" customFormat="1" ht="20.100000000000001" customHeight="1" x14ac:dyDescent="0.25">
      <c r="C578" s="46"/>
      <c r="D578" s="46">
        <v>0</v>
      </c>
      <c r="E578" s="46"/>
      <c r="F578" s="46"/>
      <c r="G578" s="46"/>
      <c r="H578" s="46"/>
      <c r="I578" s="46"/>
      <c r="J578" s="46"/>
      <c r="K578" s="46"/>
      <c r="L578" s="46"/>
      <c r="M578" s="46"/>
      <c r="N578" s="46"/>
      <c r="O578" s="24"/>
      <c r="T578" s="43"/>
      <c r="U578" s="613" t="s">
        <v>1406</v>
      </c>
      <c r="V578" s="775"/>
      <c r="W578" s="775"/>
      <c r="X578" s="99">
        <f>IFERROR(INDEX(#REF!,1,MATCH('5-C_Ind'!$W578,#REF!,0)),0)</f>
        <v>0</v>
      </c>
      <c r="Y578" s="118">
        <f t="shared" si="171"/>
        <v>0</v>
      </c>
      <c r="Z578" s="104">
        <f t="shared" si="172"/>
        <v>0</v>
      </c>
      <c r="AA578" s="1240"/>
      <c r="AB578" s="1181"/>
      <c r="AC578" s="1056"/>
      <c r="AD578" s="1216"/>
      <c r="AE578" s="312"/>
      <c r="AF578" s="312"/>
      <c r="AG578" s="312"/>
      <c r="AH578" s="312"/>
      <c r="AI578" s="312"/>
      <c r="AJ578" s="312"/>
      <c r="AK578" s="312"/>
      <c r="AL578" s="312"/>
      <c r="AM578" s="312"/>
      <c r="AN578" s="312"/>
      <c r="AO578" s="312"/>
      <c r="AP578" s="312"/>
      <c r="AQ578" s="312"/>
      <c r="AR578" s="312"/>
      <c r="AS578" s="817"/>
      <c r="AT578" s="966"/>
      <c r="AU578" s="1152"/>
      <c r="AV578" s="1173"/>
      <c r="AW578" s="817"/>
      <c r="AY578" s="400"/>
      <c r="AZ578" s="400"/>
      <c r="BA578" s="43"/>
    </row>
    <row r="579" spans="3:53" s="172" customFormat="1" ht="20.100000000000001" customHeight="1" x14ac:dyDescent="0.25">
      <c r="C579" s="46"/>
      <c r="D579" s="46">
        <v>0</v>
      </c>
      <c r="E579" s="46"/>
      <c r="F579" s="46"/>
      <c r="G579" s="46"/>
      <c r="H579" s="46"/>
      <c r="I579" s="46"/>
      <c r="J579" s="46"/>
      <c r="K579" s="46"/>
      <c r="L579" s="46"/>
      <c r="M579" s="46"/>
      <c r="N579" s="46"/>
      <c r="O579" s="24"/>
      <c r="T579" s="43"/>
      <c r="U579" s="613" t="s">
        <v>1406</v>
      </c>
      <c r="V579" s="775"/>
      <c r="W579" s="775"/>
      <c r="X579" s="99">
        <f>IFERROR(INDEX(#REF!,1,MATCH('5-C_Ind'!$W579,#REF!,0)),0)</f>
        <v>0</v>
      </c>
      <c r="Y579" s="118">
        <f t="shared" si="171"/>
        <v>0</v>
      </c>
      <c r="Z579" s="104">
        <f t="shared" si="172"/>
        <v>0</v>
      </c>
      <c r="AA579" s="1240"/>
      <c r="AB579" s="1181"/>
      <c r="AC579" s="1056"/>
      <c r="AD579" s="1216"/>
      <c r="AE579" s="312"/>
      <c r="AF579" s="312"/>
      <c r="AG579" s="312"/>
      <c r="AH579" s="312"/>
      <c r="AI579" s="312"/>
      <c r="AJ579" s="312"/>
      <c r="AK579" s="312"/>
      <c r="AL579" s="312"/>
      <c r="AM579" s="312"/>
      <c r="AN579" s="312"/>
      <c r="AO579" s="312"/>
      <c r="AP579" s="312"/>
      <c r="AQ579" s="312"/>
      <c r="AR579" s="312"/>
      <c r="AS579" s="817"/>
      <c r="AT579" s="966"/>
      <c r="AU579" s="1152"/>
      <c r="AV579" s="1173"/>
      <c r="AW579" s="817"/>
      <c r="AY579" s="400"/>
      <c r="AZ579" s="400"/>
      <c r="BA579" s="43"/>
    </row>
    <row r="580" spans="3:53" s="172" customFormat="1" ht="20.100000000000001" customHeight="1" x14ac:dyDescent="0.25">
      <c r="C580" s="46"/>
      <c r="D580" s="46">
        <v>0</v>
      </c>
      <c r="E580" s="46"/>
      <c r="F580" s="46"/>
      <c r="G580" s="46"/>
      <c r="H580" s="46"/>
      <c r="I580" s="46"/>
      <c r="J580" s="46"/>
      <c r="K580" s="46"/>
      <c r="L580" s="46"/>
      <c r="M580" s="46"/>
      <c r="N580" s="46"/>
      <c r="O580" s="24"/>
      <c r="T580" s="43"/>
      <c r="U580" s="613" t="s">
        <v>1406</v>
      </c>
      <c r="V580" s="775"/>
      <c r="W580" s="775"/>
      <c r="X580" s="99">
        <f>IFERROR(INDEX(#REF!,1,MATCH('5-C_Ind'!$W580,#REF!,0)),0)</f>
        <v>0</v>
      </c>
      <c r="Y580" s="118">
        <f t="shared" si="171"/>
        <v>0</v>
      </c>
      <c r="Z580" s="104">
        <f t="shared" si="172"/>
        <v>0</v>
      </c>
      <c r="AA580" s="1240"/>
      <c r="AB580" s="1181"/>
      <c r="AC580" s="1056"/>
      <c r="AD580" s="1216"/>
      <c r="AE580" s="312"/>
      <c r="AF580" s="312"/>
      <c r="AG580" s="312"/>
      <c r="AH580" s="312"/>
      <c r="AI580" s="312"/>
      <c r="AJ580" s="312"/>
      <c r="AK580" s="312"/>
      <c r="AL580" s="312"/>
      <c r="AM580" s="312"/>
      <c r="AN580" s="312"/>
      <c r="AO580" s="312"/>
      <c r="AP580" s="312"/>
      <c r="AQ580" s="312"/>
      <c r="AR580" s="312"/>
      <c r="AS580" s="817"/>
      <c r="AT580" s="966"/>
      <c r="AU580" s="1152"/>
      <c r="AV580" s="1173"/>
      <c r="AW580" s="817"/>
      <c r="AY580" s="400"/>
      <c r="AZ580" s="400"/>
      <c r="BA580" s="43"/>
    </row>
    <row r="581" spans="3:53" s="172" customFormat="1" ht="20.100000000000001" customHeight="1" x14ac:dyDescent="0.25">
      <c r="C581" s="46"/>
      <c r="D581" s="46">
        <v>0</v>
      </c>
      <c r="E581" s="46"/>
      <c r="F581" s="46"/>
      <c r="G581" s="46"/>
      <c r="H581" s="46"/>
      <c r="I581" s="46"/>
      <c r="J581" s="46"/>
      <c r="K581" s="46"/>
      <c r="L581" s="46"/>
      <c r="M581" s="46"/>
      <c r="N581" s="46"/>
      <c r="O581" s="24"/>
      <c r="T581" s="43"/>
      <c r="U581" s="613" t="s">
        <v>1406</v>
      </c>
      <c r="V581" s="775"/>
      <c r="W581" s="775"/>
      <c r="X581" s="99">
        <f>IFERROR(INDEX(#REF!,1,MATCH('5-C_Ind'!$W581,#REF!,0)),0)</f>
        <v>0</v>
      </c>
      <c r="Y581" s="118">
        <f t="shared" si="171"/>
        <v>0</v>
      </c>
      <c r="Z581" s="104">
        <f t="shared" si="172"/>
        <v>0</v>
      </c>
      <c r="AA581" s="1240"/>
      <c r="AB581" s="1181"/>
      <c r="AC581" s="1056"/>
      <c r="AD581" s="1216"/>
      <c r="AE581" s="312"/>
      <c r="AF581" s="312"/>
      <c r="AG581" s="312"/>
      <c r="AH581" s="312"/>
      <c r="AI581" s="312"/>
      <c r="AJ581" s="312"/>
      <c r="AK581" s="312"/>
      <c r="AL581" s="312"/>
      <c r="AM581" s="312"/>
      <c r="AN581" s="312"/>
      <c r="AO581" s="312"/>
      <c r="AP581" s="312"/>
      <c r="AQ581" s="312"/>
      <c r="AR581" s="312"/>
      <c r="AS581" s="817"/>
      <c r="AT581" s="966"/>
      <c r="AU581" s="1152"/>
      <c r="AV581" s="1173"/>
      <c r="AW581" s="817"/>
      <c r="AY581" s="400"/>
      <c r="AZ581" s="400"/>
      <c r="BA581" s="43"/>
    </row>
    <row r="582" spans="3:53" s="172" customFormat="1" ht="20.100000000000001" customHeight="1" x14ac:dyDescent="0.25">
      <c r="C582" s="46"/>
      <c r="D582" s="46">
        <v>0</v>
      </c>
      <c r="E582" s="46"/>
      <c r="F582" s="46"/>
      <c r="G582" s="46"/>
      <c r="H582" s="46"/>
      <c r="I582" s="46"/>
      <c r="J582" s="46"/>
      <c r="K582" s="46"/>
      <c r="L582" s="46"/>
      <c r="M582" s="46"/>
      <c r="N582" s="46"/>
      <c r="O582" s="24"/>
      <c r="T582" s="43"/>
      <c r="U582" s="613" t="s">
        <v>1406</v>
      </c>
      <c r="V582" s="775"/>
      <c r="W582" s="775"/>
      <c r="X582" s="99">
        <f>IFERROR(INDEX(#REF!,1,MATCH('5-C_Ind'!$W582,#REF!,0)),0)</f>
        <v>0</v>
      </c>
      <c r="Y582" s="118">
        <f t="shared" si="171"/>
        <v>0</v>
      </c>
      <c r="Z582" s="104">
        <f t="shared" si="172"/>
        <v>0</v>
      </c>
      <c r="AA582" s="1240"/>
      <c r="AB582" s="1181"/>
      <c r="AC582" s="1056"/>
      <c r="AD582" s="1216"/>
      <c r="AE582" s="312"/>
      <c r="AF582" s="312"/>
      <c r="AG582" s="312"/>
      <c r="AH582" s="312"/>
      <c r="AI582" s="312"/>
      <c r="AJ582" s="312"/>
      <c r="AK582" s="312"/>
      <c r="AL582" s="312"/>
      <c r="AM582" s="312"/>
      <c r="AN582" s="312"/>
      <c r="AO582" s="312"/>
      <c r="AP582" s="312"/>
      <c r="AQ582" s="312"/>
      <c r="AR582" s="312"/>
      <c r="AS582" s="817"/>
      <c r="AT582" s="966"/>
      <c r="AU582" s="1152"/>
      <c r="AV582" s="1173"/>
      <c r="AW582" s="817"/>
      <c r="AY582" s="400"/>
      <c r="AZ582" s="400"/>
      <c r="BA582" s="43"/>
    </row>
    <row r="583" spans="3:53" s="172" customFormat="1" ht="20.100000000000001" customHeight="1" x14ac:dyDescent="0.25">
      <c r="C583" s="46"/>
      <c r="D583" s="46">
        <v>0</v>
      </c>
      <c r="E583" s="46"/>
      <c r="F583" s="46"/>
      <c r="G583" s="46"/>
      <c r="H583" s="46"/>
      <c r="I583" s="46"/>
      <c r="J583" s="46"/>
      <c r="K583" s="46"/>
      <c r="L583" s="46"/>
      <c r="M583" s="46"/>
      <c r="N583" s="46"/>
      <c r="O583" s="24"/>
      <c r="T583" s="43"/>
      <c r="U583" s="613" t="s">
        <v>1406</v>
      </c>
      <c r="V583" s="775"/>
      <c r="W583" s="775"/>
      <c r="X583" s="99">
        <f>IFERROR(INDEX(#REF!,1,MATCH('5-C_Ind'!$W583,#REF!,0)),0)</f>
        <v>0</v>
      </c>
      <c r="Y583" s="118">
        <f t="shared" si="171"/>
        <v>0</v>
      </c>
      <c r="Z583" s="104">
        <f t="shared" si="172"/>
        <v>0</v>
      </c>
      <c r="AA583" s="1240"/>
      <c r="AB583" s="1181"/>
      <c r="AC583" s="1056"/>
      <c r="AD583" s="1216"/>
      <c r="AE583" s="312"/>
      <c r="AF583" s="312"/>
      <c r="AG583" s="312"/>
      <c r="AH583" s="312"/>
      <c r="AI583" s="312"/>
      <c r="AJ583" s="312"/>
      <c r="AK583" s="312"/>
      <c r="AL583" s="312"/>
      <c r="AM583" s="312"/>
      <c r="AN583" s="312"/>
      <c r="AO583" s="312"/>
      <c r="AP583" s="312"/>
      <c r="AQ583" s="312"/>
      <c r="AR583" s="312"/>
      <c r="AS583" s="817"/>
      <c r="AT583" s="966"/>
      <c r="AU583" s="1152"/>
      <c r="AV583" s="1173"/>
      <c r="AW583" s="817"/>
      <c r="AY583" s="400"/>
      <c r="AZ583" s="400"/>
      <c r="BA583" s="43"/>
    </row>
    <row r="584" spans="3:53" s="172" customFormat="1" ht="20.100000000000001" customHeight="1" x14ac:dyDescent="0.25">
      <c r="C584" s="46"/>
      <c r="D584" s="46">
        <v>0</v>
      </c>
      <c r="E584" s="46"/>
      <c r="F584" s="46"/>
      <c r="G584" s="46"/>
      <c r="H584" s="46"/>
      <c r="I584" s="46"/>
      <c r="J584" s="46"/>
      <c r="K584" s="46"/>
      <c r="L584" s="46"/>
      <c r="M584" s="46"/>
      <c r="N584" s="46"/>
      <c r="O584" s="24"/>
      <c r="T584" s="43"/>
      <c r="U584" s="613" t="s">
        <v>1406</v>
      </c>
      <c r="V584" s="775"/>
      <c r="W584" s="775"/>
      <c r="X584" s="99">
        <f>IFERROR(INDEX(#REF!,1,MATCH('5-C_Ind'!$W584,#REF!,0)),0)</f>
        <v>0</v>
      </c>
      <c r="Y584" s="118">
        <f t="shared" si="171"/>
        <v>0</v>
      </c>
      <c r="Z584" s="104">
        <f t="shared" si="172"/>
        <v>0</v>
      </c>
      <c r="AA584" s="1240"/>
      <c r="AB584" s="1181"/>
      <c r="AC584" s="1056"/>
      <c r="AD584" s="1216"/>
      <c r="AE584" s="312"/>
      <c r="AF584" s="312"/>
      <c r="AG584" s="312"/>
      <c r="AH584" s="312"/>
      <c r="AI584" s="312"/>
      <c r="AJ584" s="312"/>
      <c r="AK584" s="312"/>
      <c r="AL584" s="312"/>
      <c r="AM584" s="312"/>
      <c r="AN584" s="312"/>
      <c r="AO584" s="312"/>
      <c r="AP584" s="312"/>
      <c r="AQ584" s="312"/>
      <c r="AR584" s="312"/>
      <c r="AS584" s="817"/>
      <c r="AT584" s="966"/>
      <c r="AU584" s="1152"/>
      <c r="AV584" s="1173"/>
      <c r="AW584" s="817"/>
      <c r="AY584" s="400"/>
      <c r="AZ584" s="400"/>
      <c r="BA584" s="43"/>
    </row>
    <row r="585" spans="3:53" s="172" customFormat="1" ht="20.100000000000001" customHeight="1" x14ac:dyDescent="0.25">
      <c r="C585" s="46"/>
      <c r="D585" s="46">
        <v>0</v>
      </c>
      <c r="E585" s="46"/>
      <c r="F585" s="46"/>
      <c r="G585" s="46"/>
      <c r="H585" s="46"/>
      <c r="I585" s="46"/>
      <c r="J585" s="46"/>
      <c r="K585" s="46"/>
      <c r="L585" s="46"/>
      <c r="M585" s="46"/>
      <c r="N585" s="46"/>
      <c r="O585" s="24"/>
      <c r="T585" s="43"/>
      <c r="U585" s="613" t="s">
        <v>1406</v>
      </c>
      <c r="V585" s="775"/>
      <c r="W585" s="775"/>
      <c r="X585" s="99">
        <f>IFERROR(INDEX(#REF!,1,MATCH('5-C_Ind'!$W585,#REF!,0)),0)</f>
        <v>0</v>
      </c>
      <c r="Y585" s="118">
        <f t="shared" si="171"/>
        <v>0</v>
      </c>
      <c r="Z585" s="104">
        <f t="shared" si="172"/>
        <v>0</v>
      </c>
      <c r="AA585" s="1240"/>
      <c r="AB585" s="1181"/>
      <c r="AC585" s="1056"/>
      <c r="AD585" s="1216"/>
      <c r="AE585" s="312"/>
      <c r="AF585" s="312"/>
      <c r="AG585" s="312"/>
      <c r="AH585" s="312"/>
      <c r="AI585" s="312"/>
      <c r="AJ585" s="312"/>
      <c r="AK585" s="312"/>
      <c r="AL585" s="312"/>
      <c r="AM585" s="312"/>
      <c r="AN585" s="312"/>
      <c r="AO585" s="312"/>
      <c r="AP585" s="312"/>
      <c r="AQ585" s="312"/>
      <c r="AR585" s="312"/>
      <c r="AS585" s="817"/>
      <c r="AT585" s="966"/>
      <c r="AU585" s="1152"/>
      <c r="AV585" s="1173"/>
      <c r="AW585" s="817"/>
      <c r="AY585" s="400"/>
      <c r="AZ585" s="400"/>
      <c r="BA585" s="43"/>
    </row>
    <row r="586" spans="3:53" s="172" customFormat="1" ht="20.100000000000001" customHeight="1" x14ac:dyDescent="0.25">
      <c r="C586" s="46"/>
      <c r="D586" s="46">
        <v>0</v>
      </c>
      <c r="E586" s="46"/>
      <c r="F586" s="46"/>
      <c r="G586" s="46"/>
      <c r="H586" s="46"/>
      <c r="I586" s="46"/>
      <c r="J586" s="46"/>
      <c r="K586" s="46"/>
      <c r="L586" s="46"/>
      <c r="M586" s="46"/>
      <c r="N586" s="46"/>
      <c r="O586" s="24"/>
      <c r="T586" s="43"/>
      <c r="U586" s="613" t="s">
        <v>1406</v>
      </c>
      <c r="V586" s="775"/>
      <c r="W586" s="775"/>
      <c r="X586" s="99">
        <f>IFERROR(INDEX(#REF!,1,MATCH('5-C_Ind'!$W586,#REF!,0)),0)</f>
        <v>0</v>
      </c>
      <c r="Y586" s="118">
        <f t="shared" si="171"/>
        <v>0</v>
      </c>
      <c r="Z586" s="104">
        <f t="shared" si="172"/>
        <v>0</v>
      </c>
      <c r="AA586" s="1240"/>
      <c r="AB586" s="1181"/>
      <c r="AC586" s="1056"/>
      <c r="AD586" s="1216"/>
      <c r="AE586" s="312"/>
      <c r="AF586" s="312"/>
      <c r="AG586" s="312"/>
      <c r="AH586" s="312"/>
      <c r="AI586" s="312"/>
      <c r="AJ586" s="312"/>
      <c r="AK586" s="312"/>
      <c r="AL586" s="312"/>
      <c r="AM586" s="312"/>
      <c r="AN586" s="312"/>
      <c r="AO586" s="312"/>
      <c r="AP586" s="312"/>
      <c r="AQ586" s="312"/>
      <c r="AR586" s="312"/>
      <c r="AS586" s="817"/>
      <c r="AT586" s="966"/>
      <c r="AU586" s="1152"/>
      <c r="AV586" s="1173"/>
      <c r="AW586" s="817"/>
      <c r="AY586" s="400"/>
      <c r="AZ586" s="400"/>
      <c r="BA586" s="43"/>
    </row>
    <row r="587" spans="3:53" s="172" customFormat="1" ht="20.100000000000001" customHeight="1" x14ac:dyDescent="0.25">
      <c r="C587" s="46"/>
      <c r="D587" s="46">
        <v>0</v>
      </c>
      <c r="E587" s="46"/>
      <c r="F587" s="46"/>
      <c r="G587" s="46"/>
      <c r="H587" s="46"/>
      <c r="I587" s="46"/>
      <c r="J587" s="46"/>
      <c r="K587" s="46"/>
      <c r="L587" s="46"/>
      <c r="M587" s="46"/>
      <c r="N587" s="46"/>
      <c r="O587" s="24"/>
      <c r="T587" s="43"/>
      <c r="U587" s="613" t="s">
        <v>1406</v>
      </c>
      <c r="V587" s="775"/>
      <c r="W587" s="775"/>
      <c r="X587" s="99">
        <f>IFERROR(INDEX(#REF!,1,MATCH('5-C_Ind'!$W587,#REF!,0)),0)</f>
        <v>0</v>
      </c>
      <c r="Y587" s="118">
        <f t="shared" si="171"/>
        <v>0</v>
      </c>
      <c r="Z587" s="104">
        <f t="shared" si="172"/>
        <v>0</v>
      </c>
      <c r="AA587" s="1240"/>
      <c r="AB587" s="1181"/>
      <c r="AC587" s="1056"/>
      <c r="AD587" s="1216"/>
      <c r="AE587" s="312"/>
      <c r="AF587" s="312"/>
      <c r="AG587" s="312"/>
      <c r="AH587" s="312"/>
      <c r="AI587" s="312"/>
      <c r="AJ587" s="312"/>
      <c r="AK587" s="312"/>
      <c r="AL587" s="312"/>
      <c r="AM587" s="312"/>
      <c r="AN587" s="312"/>
      <c r="AO587" s="312"/>
      <c r="AP587" s="312"/>
      <c r="AQ587" s="312"/>
      <c r="AR587" s="312"/>
      <c r="AS587" s="817"/>
      <c r="AT587" s="966"/>
      <c r="AU587" s="1152"/>
      <c r="AV587" s="1173"/>
      <c r="AW587" s="817"/>
      <c r="AY587" s="400"/>
      <c r="AZ587" s="400"/>
      <c r="BA587" s="43"/>
    </row>
    <row r="588" spans="3:53" s="172" customFormat="1" ht="20.100000000000001" customHeight="1" x14ac:dyDescent="0.25">
      <c r="C588" s="46"/>
      <c r="D588" s="46">
        <v>0</v>
      </c>
      <c r="E588" s="46"/>
      <c r="F588" s="46"/>
      <c r="G588" s="46"/>
      <c r="H588" s="46"/>
      <c r="I588" s="46"/>
      <c r="J588" s="46"/>
      <c r="K588" s="46"/>
      <c r="L588" s="46"/>
      <c r="M588" s="46"/>
      <c r="N588" s="46"/>
      <c r="O588" s="24"/>
      <c r="T588" s="43"/>
      <c r="U588" s="613" t="s">
        <v>1406</v>
      </c>
      <c r="V588" s="775"/>
      <c r="W588" s="775"/>
      <c r="X588" s="99">
        <f>IFERROR(INDEX(#REF!,1,MATCH('5-C_Ind'!$W588,#REF!,0)),0)</f>
        <v>0</v>
      </c>
      <c r="Y588" s="118">
        <f t="shared" si="171"/>
        <v>0</v>
      </c>
      <c r="Z588" s="104">
        <f t="shared" si="172"/>
        <v>0</v>
      </c>
      <c r="AA588" s="1240"/>
      <c r="AB588" s="1181"/>
      <c r="AC588" s="1056"/>
      <c r="AD588" s="1216"/>
      <c r="AE588" s="312"/>
      <c r="AF588" s="312"/>
      <c r="AG588" s="312"/>
      <c r="AH588" s="312"/>
      <c r="AI588" s="312"/>
      <c r="AJ588" s="312"/>
      <c r="AK588" s="312"/>
      <c r="AL588" s="312"/>
      <c r="AM588" s="312"/>
      <c r="AN588" s="312"/>
      <c r="AO588" s="312"/>
      <c r="AP588" s="312"/>
      <c r="AQ588" s="312"/>
      <c r="AR588" s="312"/>
      <c r="AS588" s="817"/>
      <c r="AT588" s="966"/>
      <c r="AU588" s="1152"/>
      <c r="AV588" s="1173"/>
      <c r="AW588" s="817"/>
      <c r="AY588" s="400"/>
      <c r="AZ588" s="400"/>
      <c r="BA588" s="43"/>
    </row>
    <row r="589" spans="3:53" s="172" customFormat="1" ht="20.100000000000001" customHeight="1" x14ac:dyDescent="0.25">
      <c r="C589" s="46"/>
      <c r="D589" s="46">
        <v>0</v>
      </c>
      <c r="E589" s="46"/>
      <c r="F589" s="46"/>
      <c r="G589" s="46"/>
      <c r="H589" s="46"/>
      <c r="I589" s="46"/>
      <c r="J589" s="46"/>
      <c r="K589" s="46"/>
      <c r="L589" s="46"/>
      <c r="M589" s="46"/>
      <c r="N589" s="46"/>
      <c r="O589" s="24"/>
      <c r="T589" s="43"/>
      <c r="U589" s="613" t="s">
        <v>1406</v>
      </c>
      <c r="V589" s="775"/>
      <c r="W589" s="775"/>
      <c r="X589" s="99">
        <f>IFERROR(INDEX(#REF!,1,MATCH('5-C_Ind'!$W589,#REF!,0)),0)</f>
        <v>0</v>
      </c>
      <c r="Y589" s="118">
        <f t="shared" si="171"/>
        <v>0</v>
      </c>
      <c r="Z589" s="104">
        <f t="shared" si="172"/>
        <v>0</v>
      </c>
      <c r="AA589" s="1240"/>
      <c r="AB589" s="1181"/>
      <c r="AC589" s="1056"/>
      <c r="AD589" s="1216"/>
      <c r="AE589" s="312"/>
      <c r="AF589" s="312"/>
      <c r="AG589" s="312"/>
      <c r="AH589" s="312"/>
      <c r="AI589" s="312"/>
      <c r="AJ589" s="312"/>
      <c r="AK589" s="312"/>
      <c r="AL589" s="312"/>
      <c r="AM589" s="312"/>
      <c r="AN589" s="312"/>
      <c r="AO589" s="312"/>
      <c r="AP589" s="312"/>
      <c r="AQ589" s="312"/>
      <c r="AR589" s="312"/>
      <c r="AS589" s="817"/>
      <c r="AT589" s="966"/>
      <c r="AU589" s="1152"/>
      <c r="AV589" s="1173"/>
      <c r="AW589" s="817"/>
      <c r="AY589" s="400"/>
      <c r="AZ589" s="400"/>
      <c r="BA589" s="43"/>
    </row>
    <row r="590" spans="3:53" s="172" customFormat="1" ht="20.100000000000001" customHeight="1" x14ac:dyDescent="0.25">
      <c r="C590" s="46"/>
      <c r="D590" s="46">
        <v>0</v>
      </c>
      <c r="E590" s="46"/>
      <c r="F590" s="46"/>
      <c r="G590" s="46"/>
      <c r="H590" s="46"/>
      <c r="I590" s="46"/>
      <c r="J590" s="46"/>
      <c r="K590" s="46"/>
      <c r="L590" s="46"/>
      <c r="M590" s="46"/>
      <c r="N590" s="46"/>
      <c r="O590" s="24"/>
      <c r="T590" s="43"/>
      <c r="U590" s="613" t="s">
        <v>1406</v>
      </c>
      <c r="V590" s="775"/>
      <c r="W590" s="775"/>
      <c r="X590" s="99">
        <f>IFERROR(INDEX(#REF!,1,MATCH('5-C_Ind'!$W590,#REF!,0)),0)</f>
        <v>0</v>
      </c>
      <c r="Y590" s="118">
        <f t="shared" si="171"/>
        <v>0</v>
      </c>
      <c r="Z590" s="104">
        <f t="shared" si="172"/>
        <v>0</v>
      </c>
      <c r="AA590" s="1240"/>
      <c r="AB590" s="1181"/>
      <c r="AC590" s="1056"/>
      <c r="AD590" s="1216"/>
      <c r="AE590" s="312"/>
      <c r="AF590" s="312"/>
      <c r="AG590" s="312"/>
      <c r="AH590" s="312"/>
      <c r="AI590" s="312"/>
      <c r="AJ590" s="312"/>
      <c r="AK590" s="312"/>
      <c r="AL590" s="312"/>
      <c r="AM590" s="312"/>
      <c r="AN590" s="312"/>
      <c r="AO590" s="312"/>
      <c r="AP590" s="312"/>
      <c r="AQ590" s="312"/>
      <c r="AR590" s="312"/>
      <c r="AS590" s="817"/>
      <c r="AT590" s="966"/>
      <c r="AU590" s="1152"/>
      <c r="AV590" s="1173"/>
      <c r="AW590" s="817"/>
      <c r="AY590" s="400"/>
      <c r="AZ590" s="400"/>
      <c r="BA590" s="43"/>
    </row>
    <row r="591" spans="3:53" s="172" customFormat="1" ht="20.100000000000001" customHeight="1" x14ac:dyDescent="0.25">
      <c r="C591" s="46"/>
      <c r="D591" s="46">
        <v>0</v>
      </c>
      <c r="E591" s="46"/>
      <c r="F591" s="46"/>
      <c r="G591" s="46"/>
      <c r="H591" s="46"/>
      <c r="I591" s="46"/>
      <c r="J591" s="46"/>
      <c r="K591" s="46"/>
      <c r="L591" s="46"/>
      <c r="M591" s="46"/>
      <c r="N591" s="46"/>
      <c r="O591" s="24"/>
      <c r="T591" s="43"/>
      <c r="U591" s="613" t="s">
        <v>1406</v>
      </c>
      <c r="V591" s="775"/>
      <c r="W591" s="775"/>
      <c r="X591" s="99">
        <f>IFERROR(INDEX(#REF!,1,MATCH('5-C_Ind'!$W591,#REF!,0)),0)</f>
        <v>0</v>
      </c>
      <c r="Y591" s="118">
        <f t="shared" si="171"/>
        <v>0</v>
      </c>
      <c r="Z591" s="104">
        <f t="shared" si="172"/>
        <v>0</v>
      </c>
      <c r="AA591" s="1240"/>
      <c r="AB591" s="1181"/>
      <c r="AC591" s="1056"/>
      <c r="AD591" s="1216"/>
      <c r="AE591" s="312"/>
      <c r="AF591" s="312"/>
      <c r="AG591" s="312"/>
      <c r="AH591" s="312"/>
      <c r="AI591" s="312"/>
      <c r="AJ591" s="312"/>
      <c r="AK591" s="312"/>
      <c r="AL591" s="312"/>
      <c r="AM591" s="312"/>
      <c r="AN591" s="312"/>
      <c r="AO591" s="312"/>
      <c r="AP591" s="312"/>
      <c r="AQ591" s="312"/>
      <c r="AR591" s="312"/>
      <c r="AS591" s="817"/>
      <c r="AT591" s="966"/>
      <c r="AU591" s="1152"/>
      <c r="AV591" s="1173"/>
      <c r="AW591" s="817"/>
      <c r="AY591" s="400"/>
      <c r="AZ591" s="400"/>
      <c r="BA591" s="43"/>
    </row>
    <row r="592" spans="3:53" s="172" customFormat="1" ht="20.100000000000001" customHeight="1" x14ac:dyDescent="0.25">
      <c r="C592" s="46"/>
      <c r="D592" s="46">
        <v>0</v>
      </c>
      <c r="E592" s="46"/>
      <c r="F592" s="46"/>
      <c r="G592" s="46"/>
      <c r="H592" s="46"/>
      <c r="I592" s="46"/>
      <c r="J592" s="46"/>
      <c r="K592" s="46"/>
      <c r="L592" s="46"/>
      <c r="M592" s="46"/>
      <c r="N592" s="46"/>
      <c r="O592" s="24"/>
      <c r="T592" s="43"/>
      <c r="U592" s="613" t="s">
        <v>1406</v>
      </c>
      <c r="V592" s="775"/>
      <c r="W592" s="775"/>
      <c r="X592" s="99">
        <f>IFERROR(INDEX(#REF!,1,MATCH('5-C_Ind'!$W592,#REF!,0)),0)</f>
        <v>0</v>
      </c>
      <c r="Y592" s="118">
        <f t="shared" si="171"/>
        <v>0</v>
      </c>
      <c r="Z592" s="104">
        <f t="shared" si="172"/>
        <v>0</v>
      </c>
      <c r="AA592" s="1240"/>
      <c r="AB592" s="1181"/>
      <c r="AC592" s="1056"/>
      <c r="AD592" s="1216"/>
      <c r="AE592" s="312"/>
      <c r="AF592" s="312"/>
      <c r="AG592" s="312"/>
      <c r="AH592" s="312"/>
      <c r="AI592" s="312"/>
      <c r="AJ592" s="312"/>
      <c r="AK592" s="312"/>
      <c r="AL592" s="312"/>
      <c r="AM592" s="312"/>
      <c r="AN592" s="312"/>
      <c r="AO592" s="312"/>
      <c r="AP592" s="312"/>
      <c r="AQ592" s="312"/>
      <c r="AR592" s="312"/>
      <c r="AS592" s="817"/>
      <c r="AT592" s="966"/>
      <c r="AU592" s="1152"/>
      <c r="AV592" s="1173"/>
      <c r="AW592" s="817"/>
      <c r="AY592" s="400"/>
      <c r="AZ592" s="400"/>
      <c r="BA592" s="43"/>
    </row>
    <row r="593" spans="3:53" s="172" customFormat="1" ht="20.100000000000001" customHeight="1" x14ac:dyDescent="0.25">
      <c r="C593" s="46"/>
      <c r="D593" s="46">
        <v>0</v>
      </c>
      <c r="E593" s="46"/>
      <c r="F593" s="46"/>
      <c r="G593" s="46"/>
      <c r="H593" s="46"/>
      <c r="I593" s="46"/>
      <c r="J593" s="46"/>
      <c r="K593" s="46"/>
      <c r="L593" s="46"/>
      <c r="M593" s="46"/>
      <c r="N593" s="46"/>
      <c r="O593" s="24"/>
      <c r="T593" s="43"/>
      <c r="U593" s="613" t="s">
        <v>1406</v>
      </c>
      <c r="V593" s="775"/>
      <c r="W593" s="775"/>
      <c r="X593" s="99">
        <f>IFERROR(INDEX(#REF!,1,MATCH('5-C_Ind'!$W593,#REF!,0)),0)</f>
        <v>0</v>
      </c>
      <c r="Y593" s="118">
        <f t="shared" si="171"/>
        <v>0</v>
      </c>
      <c r="Z593" s="104">
        <f t="shared" si="172"/>
        <v>0</v>
      </c>
      <c r="AA593" s="1240"/>
      <c r="AB593" s="1181"/>
      <c r="AC593" s="1056"/>
      <c r="AD593" s="1216"/>
      <c r="AE593" s="312"/>
      <c r="AF593" s="312"/>
      <c r="AG593" s="312"/>
      <c r="AH593" s="312"/>
      <c r="AI593" s="312"/>
      <c r="AJ593" s="312"/>
      <c r="AK593" s="312"/>
      <c r="AL593" s="312"/>
      <c r="AM593" s="312"/>
      <c r="AN593" s="312"/>
      <c r="AO593" s="312"/>
      <c r="AP593" s="312"/>
      <c r="AQ593" s="312"/>
      <c r="AR593" s="312"/>
      <c r="AS593" s="817"/>
      <c r="AT593" s="966"/>
      <c r="AU593" s="1152"/>
      <c r="AV593" s="1173"/>
      <c r="AW593" s="817"/>
      <c r="AY593" s="400"/>
      <c r="AZ593" s="400"/>
      <c r="BA593" s="43"/>
    </row>
    <row r="594" spans="3:53" s="172" customFormat="1" ht="20.100000000000001" customHeight="1" x14ac:dyDescent="0.25">
      <c r="C594" s="46"/>
      <c r="D594" s="46">
        <v>0</v>
      </c>
      <c r="E594" s="46"/>
      <c r="F594" s="46"/>
      <c r="G594" s="46"/>
      <c r="H594" s="46"/>
      <c r="I594" s="46"/>
      <c r="J594" s="46"/>
      <c r="K594" s="46"/>
      <c r="L594" s="46"/>
      <c r="M594" s="46"/>
      <c r="N594" s="46"/>
      <c r="O594" s="24"/>
      <c r="T594" s="43"/>
      <c r="U594" s="368" t="s">
        <v>767</v>
      </c>
      <c r="V594" s="775"/>
      <c r="W594" s="775"/>
      <c r="X594" s="99">
        <f>IFERROR(INDEX(#REF!,1,MATCH('5-C_Ind'!$W594,#REF!,0)),0)</f>
        <v>0</v>
      </c>
      <c r="Y594" s="118">
        <f t="shared" si="171"/>
        <v>0</v>
      </c>
      <c r="Z594" s="104">
        <f t="shared" si="172"/>
        <v>0</v>
      </c>
      <c r="AA594" s="1240"/>
      <c r="AB594" s="1181"/>
      <c r="AC594" s="1056"/>
      <c r="AD594" s="1216"/>
      <c r="AE594" s="312"/>
      <c r="AF594" s="312"/>
      <c r="AG594" s="312"/>
      <c r="AH594" s="312"/>
      <c r="AI594" s="312"/>
      <c r="AJ594" s="312"/>
      <c r="AK594" s="312"/>
      <c r="AL594" s="312"/>
      <c r="AM594" s="312"/>
      <c r="AN594" s="312"/>
      <c r="AO594" s="312"/>
      <c r="AP594" s="312"/>
      <c r="AQ594" s="312"/>
      <c r="AR594" s="312"/>
      <c r="AS594" s="817"/>
      <c r="AT594" s="966"/>
      <c r="AU594" s="1152"/>
      <c r="AV594" s="1173"/>
      <c r="AW594" s="817"/>
      <c r="AY594" s="400"/>
      <c r="AZ594" s="400"/>
      <c r="BA594" s="43"/>
    </row>
    <row r="595" spans="3:53" s="172" customFormat="1" ht="20.100000000000001" customHeight="1" x14ac:dyDescent="0.25">
      <c r="C595" s="46"/>
      <c r="D595" s="46">
        <v>0</v>
      </c>
      <c r="E595" s="46"/>
      <c r="F595" s="46"/>
      <c r="G595" s="46"/>
      <c r="H595" s="46"/>
      <c r="I595" s="46"/>
      <c r="J595" s="46"/>
      <c r="K595" s="46"/>
      <c r="L595" s="46"/>
      <c r="M595" s="46"/>
      <c r="N595" s="46"/>
      <c r="O595" s="24"/>
      <c r="T595" s="43"/>
      <c r="U595" s="368" t="s">
        <v>767</v>
      </c>
      <c r="V595" s="775"/>
      <c r="W595" s="775"/>
      <c r="X595" s="99">
        <f>IFERROR(INDEX(#REF!,1,MATCH('5-C_Ind'!$W595,#REF!,0)),0)</f>
        <v>0</v>
      </c>
      <c r="Y595" s="118">
        <f t="shared" si="171"/>
        <v>0</v>
      </c>
      <c r="Z595" s="104">
        <f t="shared" si="172"/>
        <v>0</v>
      </c>
      <c r="AA595" s="1240"/>
      <c r="AB595" s="1181"/>
      <c r="AC595" s="1056"/>
      <c r="AD595" s="1216"/>
      <c r="AE595" s="312"/>
      <c r="AF595" s="312"/>
      <c r="AG595" s="312"/>
      <c r="AH595" s="312"/>
      <c r="AI595" s="312"/>
      <c r="AJ595" s="312"/>
      <c r="AK595" s="312"/>
      <c r="AL595" s="312"/>
      <c r="AM595" s="312"/>
      <c r="AN595" s="312"/>
      <c r="AO595" s="312"/>
      <c r="AP595" s="312"/>
      <c r="AQ595" s="312"/>
      <c r="AR595" s="312"/>
      <c r="AS595" s="817"/>
      <c r="AT595" s="966"/>
      <c r="AU595" s="1152"/>
      <c r="AV595" s="1173"/>
      <c r="AW595" s="817"/>
      <c r="AY595" s="400"/>
      <c r="AZ595" s="400"/>
      <c r="BA595" s="43"/>
    </row>
    <row r="596" spans="3:53" s="172" customFormat="1" ht="20.100000000000001" customHeight="1" x14ac:dyDescent="0.25">
      <c r="C596" s="46"/>
      <c r="D596" s="46">
        <v>0</v>
      </c>
      <c r="E596" s="46"/>
      <c r="F596" s="46"/>
      <c r="G596" s="46"/>
      <c r="H596" s="46"/>
      <c r="I596" s="46"/>
      <c r="J596" s="46"/>
      <c r="K596" s="46"/>
      <c r="L596" s="46"/>
      <c r="M596" s="46"/>
      <c r="N596" s="46"/>
      <c r="O596" s="24"/>
      <c r="T596" s="43"/>
      <c r="U596" s="368" t="s">
        <v>767</v>
      </c>
      <c r="V596" s="775"/>
      <c r="W596" s="775"/>
      <c r="X596" s="99">
        <f>IFERROR(INDEX(#REF!,1,MATCH('5-C_Ind'!$W596,#REF!,0)),0)</f>
        <v>0</v>
      </c>
      <c r="Y596" s="118">
        <f t="shared" si="171"/>
        <v>0</v>
      </c>
      <c r="Z596" s="104">
        <f t="shared" si="172"/>
        <v>0</v>
      </c>
      <c r="AA596" s="1240"/>
      <c r="AB596" s="1181"/>
      <c r="AC596" s="1056"/>
      <c r="AD596" s="1216"/>
      <c r="AE596" s="312"/>
      <c r="AF596" s="312"/>
      <c r="AG596" s="312"/>
      <c r="AH596" s="312"/>
      <c r="AI596" s="312"/>
      <c r="AJ596" s="312"/>
      <c r="AK596" s="312"/>
      <c r="AL596" s="312"/>
      <c r="AM596" s="312"/>
      <c r="AN596" s="312"/>
      <c r="AO596" s="312"/>
      <c r="AP596" s="312"/>
      <c r="AQ596" s="312"/>
      <c r="AR596" s="312"/>
      <c r="AS596" s="817"/>
      <c r="AT596" s="966"/>
      <c r="AU596" s="1152"/>
      <c r="AV596" s="1173"/>
      <c r="AW596" s="817"/>
      <c r="AY596" s="400"/>
      <c r="AZ596" s="400"/>
      <c r="BA596" s="43"/>
    </row>
    <row r="597" spans="3:53" s="172" customFormat="1" ht="20.100000000000001" customHeight="1" x14ac:dyDescent="0.25">
      <c r="C597" s="46"/>
      <c r="D597" s="46">
        <v>0</v>
      </c>
      <c r="E597" s="46"/>
      <c r="F597" s="46"/>
      <c r="G597" s="46"/>
      <c r="H597" s="46"/>
      <c r="I597" s="46"/>
      <c r="J597" s="46"/>
      <c r="K597" s="46"/>
      <c r="L597" s="46"/>
      <c r="M597" s="46"/>
      <c r="N597" s="46"/>
      <c r="O597" s="24"/>
      <c r="T597" s="43"/>
      <c r="U597" s="368" t="s">
        <v>767</v>
      </c>
      <c r="V597" s="775"/>
      <c r="W597" s="775"/>
      <c r="X597" s="99">
        <f>IFERROR(INDEX(#REF!,1,MATCH('5-C_Ind'!$W597,#REF!,0)),0)</f>
        <v>0</v>
      </c>
      <c r="Y597" s="118">
        <f t="shared" si="171"/>
        <v>0</v>
      </c>
      <c r="Z597" s="104">
        <f t="shared" si="172"/>
        <v>0</v>
      </c>
      <c r="AA597" s="1240"/>
      <c r="AB597" s="1181"/>
      <c r="AC597" s="1056"/>
      <c r="AD597" s="1216"/>
      <c r="AE597" s="312"/>
      <c r="AF597" s="312"/>
      <c r="AG597" s="312"/>
      <c r="AH597" s="312"/>
      <c r="AI597" s="312"/>
      <c r="AJ597" s="312"/>
      <c r="AK597" s="312"/>
      <c r="AL597" s="312"/>
      <c r="AM597" s="312"/>
      <c r="AN597" s="312"/>
      <c r="AO597" s="312"/>
      <c r="AP597" s="312"/>
      <c r="AQ597" s="312"/>
      <c r="AR597" s="312"/>
      <c r="AS597" s="817"/>
      <c r="AT597" s="966"/>
      <c r="AU597" s="1152"/>
      <c r="AV597" s="1173"/>
      <c r="AW597" s="817"/>
      <c r="AY597" s="400"/>
      <c r="AZ597" s="400"/>
      <c r="BA597" s="43"/>
    </row>
    <row r="598" spans="3:53" s="172" customFormat="1" ht="20.100000000000001" customHeight="1" x14ac:dyDescent="0.25">
      <c r="C598" s="46"/>
      <c r="D598" s="46">
        <v>0</v>
      </c>
      <c r="E598" s="46"/>
      <c r="F598" s="46"/>
      <c r="G598" s="46"/>
      <c r="H598" s="46"/>
      <c r="I598" s="46"/>
      <c r="J598" s="46"/>
      <c r="K598" s="46"/>
      <c r="L598" s="46"/>
      <c r="M598" s="46"/>
      <c r="N598" s="46"/>
      <c r="O598" s="24"/>
      <c r="T598" s="43"/>
      <c r="U598" s="368" t="s">
        <v>767</v>
      </c>
      <c r="V598" s="775"/>
      <c r="W598" s="775"/>
      <c r="X598" s="99">
        <f>IFERROR(INDEX(#REF!,1,MATCH('5-C_Ind'!$W598,#REF!,0)),0)</f>
        <v>0</v>
      </c>
      <c r="Y598" s="118">
        <f t="shared" si="171"/>
        <v>0</v>
      </c>
      <c r="Z598" s="104">
        <f t="shared" si="172"/>
        <v>0</v>
      </c>
      <c r="AA598" s="1240"/>
      <c r="AB598" s="1181"/>
      <c r="AC598" s="1056"/>
      <c r="AD598" s="1216"/>
      <c r="AE598" s="312"/>
      <c r="AF598" s="312"/>
      <c r="AG598" s="312"/>
      <c r="AH598" s="312"/>
      <c r="AI598" s="312"/>
      <c r="AJ598" s="312"/>
      <c r="AK598" s="312"/>
      <c r="AL598" s="312"/>
      <c r="AM598" s="312"/>
      <c r="AN598" s="312"/>
      <c r="AO598" s="312"/>
      <c r="AP598" s="312"/>
      <c r="AQ598" s="312"/>
      <c r="AR598" s="312"/>
      <c r="AS598" s="817"/>
      <c r="AT598" s="966"/>
      <c r="AU598" s="1152"/>
      <c r="AV598" s="1173"/>
      <c r="AW598" s="817"/>
      <c r="AY598" s="400"/>
      <c r="AZ598" s="400"/>
      <c r="BA598" s="43"/>
    </row>
    <row r="599" spans="3:53" s="172" customFormat="1" ht="20.100000000000001" customHeight="1" x14ac:dyDescent="0.25">
      <c r="C599" s="46"/>
      <c r="D599" s="46">
        <v>0</v>
      </c>
      <c r="E599" s="46"/>
      <c r="F599" s="46"/>
      <c r="G599" s="46"/>
      <c r="H599" s="46"/>
      <c r="I599" s="46"/>
      <c r="J599" s="46"/>
      <c r="K599" s="46"/>
      <c r="L599" s="46"/>
      <c r="M599" s="46"/>
      <c r="N599" s="46"/>
      <c r="O599" s="24"/>
      <c r="T599" s="43"/>
      <c r="U599" s="368" t="s">
        <v>767</v>
      </c>
      <c r="V599" s="775"/>
      <c r="W599" s="775"/>
      <c r="X599" s="99">
        <f>IFERROR(INDEX(#REF!,1,MATCH('5-C_Ind'!$W599,#REF!,0)),0)</f>
        <v>0</v>
      </c>
      <c r="Y599" s="118">
        <f t="shared" si="171"/>
        <v>0</v>
      </c>
      <c r="Z599" s="104">
        <f t="shared" si="172"/>
        <v>0</v>
      </c>
      <c r="AA599" s="1240"/>
      <c r="AB599" s="1181"/>
      <c r="AC599" s="1056"/>
      <c r="AD599" s="1216"/>
      <c r="AE599" s="312"/>
      <c r="AF599" s="312"/>
      <c r="AG599" s="312"/>
      <c r="AH599" s="312"/>
      <c r="AI599" s="312"/>
      <c r="AJ599" s="312"/>
      <c r="AK599" s="312"/>
      <c r="AL599" s="312"/>
      <c r="AM599" s="312"/>
      <c r="AN599" s="312"/>
      <c r="AO599" s="312"/>
      <c r="AP599" s="312"/>
      <c r="AQ599" s="312"/>
      <c r="AR599" s="312"/>
      <c r="AS599" s="817"/>
      <c r="AT599" s="966"/>
      <c r="AU599" s="1152"/>
      <c r="AV599" s="1173"/>
      <c r="AW599" s="817"/>
      <c r="AY599" s="400"/>
      <c r="AZ599" s="400"/>
      <c r="BA599" s="43"/>
    </row>
    <row r="600" spans="3:53" s="172" customFormat="1" ht="20.100000000000001" customHeight="1" x14ac:dyDescent="0.25">
      <c r="C600" s="46"/>
      <c r="D600" s="46">
        <v>0</v>
      </c>
      <c r="E600" s="46"/>
      <c r="F600" s="46"/>
      <c r="G600" s="46"/>
      <c r="H600" s="46"/>
      <c r="I600" s="46"/>
      <c r="J600" s="46"/>
      <c r="K600" s="46"/>
      <c r="L600" s="46"/>
      <c r="M600" s="46"/>
      <c r="N600" s="46"/>
      <c r="O600" s="24"/>
      <c r="T600" s="43"/>
      <c r="U600" s="368" t="s">
        <v>767</v>
      </c>
      <c r="V600" s="775"/>
      <c r="W600" s="775"/>
      <c r="X600" s="99">
        <f>IFERROR(INDEX(#REF!,1,MATCH('5-C_Ind'!$W600,#REF!,0)),0)</f>
        <v>0</v>
      </c>
      <c r="Y600" s="118">
        <f t="shared" si="171"/>
        <v>0</v>
      </c>
      <c r="Z600" s="104">
        <f t="shared" si="172"/>
        <v>0</v>
      </c>
      <c r="AA600" s="1240"/>
      <c r="AB600" s="1181"/>
      <c r="AC600" s="1056"/>
      <c r="AD600" s="1216"/>
      <c r="AE600" s="312"/>
      <c r="AF600" s="312"/>
      <c r="AG600" s="312"/>
      <c r="AH600" s="312"/>
      <c r="AI600" s="312"/>
      <c r="AJ600" s="312"/>
      <c r="AK600" s="312"/>
      <c r="AL600" s="312"/>
      <c r="AM600" s="312"/>
      <c r="AN600" s="312"/>
      <c r="AO600" s="312"/>
      <c r="AP600" s="312"/>
      <c r="AQ600" s="312"/>
      <c r="AR600" s="312"/>
      <c r="AS600" s="817"/>
      <c r="AT600" s="966"/>
      <c r="AU600" s="1152"/>
      <c r="AV600" s="1173"/>
      <c r="AW600" s="817"/>
      <c r="AY600" s="400"/>
      <c r="AZ600" s="400"/>
      <c r="BA600" s="43"/>
    </row>
    <row r="601" spans="3:53" s="172" customFormat="1" ht="20.100000000000001" customHeight="1" x14ac:dyDescent="0.25">
      <c r="C601" s="46"/>
      <c r="D601" s="46">
        <v>0</v>
      </c>
      <c r="E601" s="46"/>
      <c r="F601" s="46"/>
      <c r="G601" s="46"/>
      <c r="H601" s="46"/>
      <c r="I601" s="46"/>
      <c r="J601" s="46"/>
      <c r="K601" s="46"/>
      <c r="L601" s="46"/>
      <c r="M601" s="46"/>
      <c r="N601" s="46"/>
      <c r="O601" s="24"/>
      <c r="T601" s="43"/>
      <c r="U601" s="368" t="s">
        <v>767</v>
      </c>
      <c r="V601" s="775"/>
      <c r="W601" s="775"/>
      <c r="X601" s="99">
        <f>IFERROR(INDEX(#REF!,1,MATCH('5-C_Ind'!$W601,#REF!,0)),0)</f>
        <v>0</v>
      </c>
      <c r="Y601" s="118">
        <f t="shared" si="171"/>
        <v>0</v>
      </c>
      <c r="Z601" s="104">
        <f t="shared" si="172"/>
        <v>0</v>
      </c>
      <c r="AA601" s="1240"/>
      <c r="AB601" s="1181"/>
      <c r="AC601" s="1056"/>
      <c r="AD601" s="1216"/>
      <c r="AE601" s="312"/>
      <c r="AF601" s="312"/>
      <c r="AG601" s="312"/>
      <c r="AH601" s="312"/>
      <c r="AI601" s="312"/>
      <c r="AJ601" s="312"/>
      <c r="AK601" s="312"/>
      <c r="AL601" s="312"/>
      <c r="AM601" s="312"/>
      <c r="AN601" s="312"/>
      <c r="AO601" s="312"/>
      <c r="AP601" s="312"/>
      <c r="AQ601" s="312"/>
      <c r="AR601" s="312"/>
      <c r="AS601" s="817"/>
      <c r="AT601" s="966"/>
      <c r="AU601" s="1152"/>
      <c r="AV601" s="1173"/>
      <c r="AW601" s="817"/>
      <c r="AY601" s="400"/>
      <c r="AZ601" s="400"/>
      <c r="BA601" s="43"/>
    </row>
    <row r="602" spans="3:53" s="172" customFormat="1" ht="20.100000000000001" customHeight="1" x14ac:dyDescent="0.25">
      <c r="C602" s="46"/>
      <c r="D602" s="46">
        <v>0</v>
      </c>
      <c r="E602" s="46"/>
      <c r="F602" s="46"/>
      <c r="G602" s="46"/>
      <c r="H602" s="46"/>
      <c r="I602" s="46"/>
      <c r="J602" s="46"/>
      <c r="K602" s="46"/>
      <c r="L602" s="46"/>
      <c r="M602" s="46"/>
      <c r="N602" s="46"/>
      <c r="O602" s="24"/>
      <c r="T602" s="43"/>
      <c r="U602" s="368" t="s">
        <v>767</v>
      </c>
      <c r="V602" s="775"/>
      <c r="W602" s="775"/>
      <c r="X602" s="99">
        <f>IFERROR(INDEX(#REF!,1,MATCH('5-C_Ind'!$W602,#REF!,0)),0)</f>
        <v>0</v>
      </c>
      <c r="Y602" s="118">
        <f t="shared" si="171"/>
        <v>0</v>
      </c>
      <c r="Z602" s="104">
        <f t="shared" si="172"/>
        <v>0</v>
      </c>
      <c r="AA602" s="1240"/>
      <c r="AB602" s="1181"/>
      <c r="AC602" s="1056"/>
      <c r="AD602" s="1216"/>
      <c r="AE602" s="312"/>
      <c r="AF602" s="312"/>
      <c r="AG602" s="312"/>
      <c r="AH602" s="312"/>
      <c r="AI602" s="312"/>
      <c r="AJ602" s="312"/>
      <c r="AK602" s="312"/>
      <c r="AL602" s="312"/>
      <c r="AM602" s="312"/>
      <c r="AN602" s="312"/>
      <c r="AO602" s="312"/>
      <c r="AP602" s="312"/>
      <c r="AQ602" s="312"/>
      <c r="AR602" s="312"/>
      <c r="AS602" s="817"/>
      <c r="AT602" s="966"/>
      <c r="AU602" s="1152"/>
      <c r="AV602" s="1173"/>
      <c r="AW602" s="817"/>
      <c r="AY602" s="400"/>
      <c r="AZ602" s="400"/>
      <c r="BA602" s="43"/>
    </row>
    <row r="603" spans="3:53" s="172" customFormat="1" ht="20.100000000000001" customHeight="1" x14ac:dyDescent="0.25">
      <c r="C603" s="46"/>
      <c r="D603" s="46">
        <v>0</v>
      </c>
      <c r="E603" s="46"/>
      <c r="F603" s="46"/>
      <c r="G603" s="46"/>
      <c r="H603" s="46"/>
      <c r="I603" s="46"/>
      <c r="J603" s="46"/>
      <c r="K603" s="46"/>
      <c r="L603" s="46"/>
      <c r="M603" s="46"/>
      <c r="N603" s="46"/>
      <c r="O603" s="24"/>
      <c r="T603" s="43"/>
      <c r="U603" s="368" t="s">
        <v>767</v>
      </c>
      <c r="V603" s="775"/>
      <c r="W603" s="775"/>
      <c r="X603" s="99">
        <f>IFERROR(INDEX(#REF!,1,MATCH('5-C_Ind'!$W603,#REF!,0)),0)</f>
        <v>0</v>
      </c>
      <c r="Y603" s="118">
        <f t="shared" si="171"/>
        <v>0</v>
      </c>
      <c r="Z603" s="104">
        <f t="shared" si="172"/>
        <v>0</v>
      </c>
      <c r="AA603" s="1240"/>
      <c r="AB603" s="1181"/>
      <c r="AC603" s="1056"/>
      <c r="AD603" s="1216"/>
      <c r="AE603" s="312"/>
      <c r="AF603" s="312"/>
      <c r="AG603" s="312"/>
      <c r="AH603" s="312"/>
      <c r="AI603" s="312"/>
      <c r="AJ603" s="312"/>
      <c r="AK603" s="312"/>
      <c r="AL603" s="312"/>
      <c r="AM603" s="312"/>
      <c r="AN603" s="312"/>
      <c r="AO603" s="312"/>
      <c r="AP603" s="312"/>
      <c r="AQ603" s="312"/>
      <c r="AR603" s="312"/>
      <c r="AS603" s="817"/>
      <c r="AT603" s="966"/>
      <c r="AU603" s="1152"/>
      <c r="AV603" s="1173"/>
      <c r="AW603" s="817"/>
      <c r="AY603" s="400"/>
      <c r="AZ603" s="400"/>
      <c r="BA603" s="43"/>
    </row>
    <row r="604" spans="3:53" s="172" customFormat="1" ht="20.100000000000001" customHeight="1" x14ac:dyDescent="0.25">
      <c r="C604" s="46"/>
      <c r="D604" s="46">
        <v>0</v>
      </c>
      <c r="E604" s="46"/>
      <c r="F604" s="46"/>
      <c r="G604" s="46"/>
      <c r="H604" s="46"/>
      <c r="I604" s="46"/>
      <c r="J604" s="46"/>
      <c r="K604" s="46"/>
      <c r="L604" s="46"/>
      <c r="M604" s="46"/>
      <c r="N604" s="46"/>
      <c r="O604" s="24"/>
      <c r="T604" s="43"/>
      <c r="U604" s="368" t="s">
        <v>767</v>
      </c>
      <c r="V604" s="775"/>
      <c r="W604" s="775"/>
      <c r="X604" s="99">
        <f>IFERROR(INDEX(#REF!,1,MATCH('5-C_Ind'!$W604,#REF!,0)),0)</f>
        <v>0</v>
      </c>
      <c r="Y604" s="118">
        <f t="shared" si="171"/>
        <v>0</v>
      </c>
      <c r="Z604" s="104">
        <f t="shared" si="172"/>
        <v>0</v>
      </c>
      <c r="AA604" s="1240"/>
      <c r="AB604" s="1181"/>
      <c r="AC604" s="1056"/>
      <c r="AD604" s="1216"/>
      <c r="AE604" s="312"/>
      <c r="AF604" s="312"/>
      <c r="AG604" s="312"/>
      <c r="AH604" s="312"/>
      <c r="AI604" s="312"/>
      <c r="AJ604" s="312"/>
      <c r="AK604" s="312"/>
      <c r="AL604" s="312"/>
      <c r="AM604" s="312"/>
      <c r="AN604" s="312"/>
      <c r="AO604" s="312"/>
      <c r="AP604" s="312"/>
      <c r="AQ604" s="312"/>
      <c r="AR604" s="312"/>
      <c r="AS604" s="817"/>
      <c r="AT604" s="966"/>
      <c r="AU604" s="1152"/>
      <c r="AV604" s="1173"/>
      <c r="AW604" s="817"/>
      <c r="AY604" s="400"/>
      <c r="AZ604" s="400"/>
      <c r="BA604" s="43"/>
    </row>
    <row r="605" spans="3:53" s="172" customFormat="1" ht="20.100000000000001" customHeight="1" x14ac:dyDescent="0.25">
      <c r="C605" s="46"/>
      <c r="D605" s="46">
        <v>0</v>
      </c>
      <c r="E605" s="46"/>
      <c r="F605" s="46"/>
      <c r="G605" s="46"/>
      <c r="H605" s="46"/>
      <c r="I605" s="46"/>
      <c r="J605" s="46"/>
      <c r="K605" s="46"/>
      <c r="L605" s="46"/>
      <c r="M605" s="46"/>
      <c r="N605" s="46"/>
      <c r="O605" s="24"/>
      <c r="T605" s="43"/>
      <c r="U605" s="368" t="s">
        <v>767</v>
      </c>
      <c r="V605" s="775"/>
      <c r="W605" s="775"/>
      <c r="X605" s="99">
        <f>IFERROR(INDEX(#REF!,1,MATCH('5-C_Ind'!$W605,#REF!,0)),0)</f>
        <v>0</v>
      </c>
      <c r="Y605" s="118">
        <f t="shared" si="171"/>
        <v>0</v>
      </c>
      <c r="Z605" s="104">
        <f t="shared" si="172"/>
        <v>0</v>
      </c>
      <c r="AA605" s="1240"/>
      <c r="AB605" s="1181"/>
      <c r="AC605" s="1056"/>
      <c r="AD605" s="1216"/>
      <c r="AE605" s="312"/>
      <c r="AF605" s="312"/>
      <c r="AG605" s="312"/>
      <c r="AH605" s="312"/>
      <c r="AI605" s="312"/>
      <c r="AJ605" s="312"/>
      <c r="AK605" s="312"/>
      <c r="AL605" s="312"/>
      <c r="AM605" s="312"/>
      <c r="AN605" s="312"/>
      <c r="AO605" s="312"/>
      <c r="AP605" s="312"/>
      <c r="AQ605" s="312"/>
      <c r="AR605" s="312"/>
      <c r="AS605" s="817"/>
      <c r="AT605" s="966"/>
      <c r="AU605" s="1152"/>
      <c r="AV605" s="1173"/>
      <c r="AW605" s="817"/>
      <c r="AY605" s="400"/>
      <c r="AZ605" s="400"/>
      <c r="BA605" s="43"/>
    </row>
    <row r="606" spans="3:53" s="172" customFormat="1" ht="20.100000000000001" customHeight="1" x14ac:dyDescent="0.25">
      <c r="C606" s="46"/>
      <c r="D606" s="46">
        <v>0</v>
      </c>
      <c r="E606" s="46"/>
      <c r="F606" s="46"/>
      <c r="G606" s="46"/>
      <c r="H606" s="46"/>
      <c r="I606" s="46"/>
      <c r="J606" s="46"/>
      <c r="K606" s="46"/>
      <c r="L606" s="46"/>
      <c r="M606" s="46"/>
      <c r="N606" s="46"/>
      <c r="O606" s="24"/>
      <c r="T606" s="43"/>
      <c r="U606" s="368" t="s">
        <v>767</v>
      </c>
      <c r="V606" s="775"/>
      <c r="W606" s="775"/>
      <c r="X606" s="99">
        <f>IFERROR(INDEX(#REF!,1,MATCH('5-C_Ind'!$W606,#REF!,0)),0)</f>
        <v>0</v>
      </c>
      <c r="Y606" s="118">
        <f t="shared" si="171"/>
        <v>0</v>
      </c>
      <c r="Z606" s="104">
        <f t="shared" si="172"/>
        <v>0</v>
      </c>
      <c r="AA606" s="1240"/>
      <c r="AB606" s="1181"/>
      <c r="AC606" s="1056"/>
      <c r="AD606" s="1216"/>
      <c r="AE606" s="312"/>
      <c r="AF606" s="312"/>
      <c r="AG606" s="312"/>
      <c r="AH606" s="312"/>
      <c r="AI606" s="312"/>
      <c r="AJ606" s="312"/>
      <c r="AK606" s="312"/>
      <c r="AL606" s="312"/>
      <c r="AM606" s="312"/>
      <c r="AN606" s="312"/>
      <c r="AO606" s="312"/>
      <c r="AP606" s="312"/>
      <c r="AQ606" s="312"/>
      <c r="AR606" s="312"/>
      <c r="AS606" s="817"/>
      <c r="AT606" s="966"/>
      <c r="AU606" s="1152"/>
      <c r="AV606" s="1173"/>
      <c r="AW606" s="817"/>
      <c r="AY606" s="400"/>
      <c r="AZ606" s="400"/>
      <c r="BA606" s="43"/>
    </row>
    <row r="607" spans="3:53" s="172" customFormat="1" ht="20.100000000000001" customHeight="1" x14ac:dyDescent="0.25">
      <c r="C607" s="46"/>
      <c r="D607" s="46">
        <v>0</v>
      </c>
      <c r="E607" s="46"/>
      <c r="F607" s="46"/>
      <c r="G607" s="46"/>
      <c r="H607" s="46"/>
      <c r="I607" s="46"/>
      <c r="J607" s="46"/>
      <c r="K607" s="46"/>
      <c r="L607" s="46"/>
      <c r="M607" s="46"/>
      <c r="N607" s="46"/>
      <c r="O607" s="24"/>
      <c r="T607" s="43"/>
      <c r="U607" s="368" t="s">
        <v>767</v>
      </c>
      <c r="V607" s="775"/>
      <c r="W607" s="775"/>
      <c r="X607" s="99">
        <f>IFERROR(INDEX(#REF!,1,MATCH('5-C_Ind'!$W607,#REF!,0)),0)</f>
        <v>0</v>
      </c>
      <c r="Y607" s="118">
        <f t="shared" si="171"/>
        <v>0</v>
      </c>
      <c r="Z607" s="104">
        <f t="shared" si="172"/>
        <v>0</v>
      </c>
      <c r="AA607" s="1240"/>
      <c r="AB607" s="1181"/>
      <c r="AC607" s="1056"/>
      <c r="AD607" s="1216"/>
      <c r="AE607" s="312"/>
      <c r="AF607" s="312"/>
      <c r="AG607" s="312"/>
      <c r="AH607" s="312"/>
      <c r="AI607" s="312"/>
      <c r="AJ607" s="312"/>
      <c r="AK607" s="312"/>
      <c r="AL607" s="312"/>
      <c r="AM607" s="312"/>
      <c r="AN607" s="312"/>
      <c r="AO607" s="312"/>
      <c r="AP607" s="312"/>
      <c r="AQ607" s="312"/>
      <c r="AR607" s="312"/>
      <c r="AS607" s="817"/>
      <c r="AT607" s="966"/>
      <c r="AU607" s="1152"/>
      <c r="AV607" s="1173"/>
      <c r="AW607" s="817"/>
      <c r="AY607" s="400"/>
      <c r="AZ607" s="400"/>
      <c r="BA607" s="43"/>
    </row>
    <row r="608" spans="3:53" s="172" customFormat="1" ht="20.100000000000001" customHeight="1" x14ac:dyDescent="0.25">
      <c r="C608" s="46"/>
      <c r="D608" s="46">
        <v>0</v>
      </c>
      <c r="E608" s="46"/>
      <c r="F608" s="46"/>
      <c r="G608" s="46"/>
      <c r="H608" s="46"/>
      <c r="I608" s="46"/>
      <c r="J608" s="46"/>
      <c r="K608" s="46"/>
      <c r="L608" s="46"/>
      <c r="M608" s="46"/>
      <c r="N608" s="46"/>
      <c r="O608" s="24"/>
      <c r="T608" s="43"/>
      <c r="U608" s="368" t="s">
        <v>767</v>
      </c>
      <c r="V608" s="775"/>
      <c r="W608" s="775"/>
      <c r="X608" s="99">
        <f>IFERROR(INDEX(#REF!,1,MATCH('5-C_Ind'!$W608,#REF!,0)),0)</f>
        <v>0</v>
      </c>
      <c r="Y608" s="118">
        <f t="shared" si="171"/>
        <v>0</v>
      </c>
      <c r="Z608" s="104">
        <f t="shared" si="172"/>
        <v>0</v>
      </c>
      <c r="AA608" s="1240"/>
      <c r="AB608" s="1181"/>
      <c r="AC608" s="1056"/>
      <c r="AD608" s="1216"/>
      <c r="AE608" s="312"/>
      <c r="AF608" s="312"/>
      <c r="AG608" s="312"/>
      <c r="AH608" s="312"/>
      <c r="AI608" s="312"/>
      <c r="AJ608" s="312"/>
      <c r="AK608" s="312"/>
      <c r="AL608" s="312"/>
      <c r="AM608" s="312"/>
      <c r="AN608" s="312"/>
      <c r="AO608" s="312"/>
      <c r="AP608" s="312"/>
      <c r="AQ608" s="312"/>
      <c r="AR608" s="312"/>
      <c r="AS608" s="817"/>
      <c r="AT608" s="966"/>
      <c r="AU608" s="1152"/>
      <c r="AV608" s="1173"/>
      <c r="AW608" s="817"/>
      <c r="AY608" s="400"/>
      <c r="AZ608" s="400"/>
      <c r="BA608" s="43"/>
    </row>
    <row r="609" spans="3:53" s="172" customFormat="1" ht="20.100000000000001" customHeight="1" x14ac:dyDescent="0.25">
      <c r="C609" s="46"/>
      <c r="D609" s="46">
        <v>0</v>
      </c>
      <c r="E609" s="46"/>
      <c r="F609" s="46"/>
      <c r="G609" s="46"/>
      <c r="H609" s="46"/>
      <c r="I609" s="46"/>
      <c r="J609" s="46"/>
      <c r="K609" s="46"/>
      <c r="L609" s="46"/>
      <c r="M609" s="46"/>
      <c r="N609" s="46"/>
      <c r="O609" s="24"/>
      <c r="T609" s="43"/>
      <c r="U609" s="368" t="s">
        <v>767</v>
      </c>
      <c r="V609" s="775"/>
      <c r="W609" s="775"/>
      <c r="X609" s="99">
        <f>IFERROR(INDEX(#REF!,1,MATCH('5-C_Ind'!$W609,#REF!,0)),0)</f>
        <v>0</v>
      </c>
      <c r="Y609" s="118">
        <f t="shared" si="171"/>
        <v>0</v>
      </c>
      <c r="Z609" s="104">
        <f t="shared" si="172"/>
        <v>0</v>
      </c>
      <c r="AA609" s="1240"/>
      <c r="AB609" s="1181"/>
      <c r="AC609" s="1056"/>
      <c r="AD609" s="1216"/>
      <c r="AE609" s="312"/>
      <c r="AF609" s="312"/>
      <c r="AG609" s="312"/>
      <c r="AH609" s="312"/>
      <c r="AI609" s="312"/>
      <c r="AJ609" s="312"/>
      <c r="AK609" s="312"/>
      <c r="AL609" s="312"/>
      <c r="AM609" s="312"/>
      <c r="AN609" s="312"/>
      <c r="AO609" s="312"/>
      <c r="AP609" s="312"/>
      <c r="AQ609" s="312"/>
      <c r="AR609" s="312"/>
      <c r="AS609" s="817"/>
      <c r="AT609" s="966"/>
      <c r="AU609" s="1152"/>
      <c r="AV609" s="1173"/>
      <c r="AW609" s="817"/>
      <c r="AY609" s="400"/>
      <c r="AZ609" s="400"/>
      <c r="BA609" s="43"/>
    </row>
    <row r="610" spans="3:53" s="172" customFormat="1" ht="20.100000000000001" customHeight="1" x14ac:dyDescent="0.25">
      <c r="C610" s="46"/>
      <c r="D610" s="46">
        <v>0</v>
      </c>
      <c r="E610" s="46"/>
      <c r="F610" s="46"/>
      <c r="G610" s="46"/>
      <c r="H610" s="46"/>
      <c r="I610" s="46"/>
      <c r="J610" s="46"/>
      <c r="K610" s="46"/>
      <c r="L610" s="46"/>
      <c r="M610" s="46"/>
      <c r="N610" s="46"/>
      <c r="O610" s="24"/>
      <c r="T610" s="43"/>
      <c r="U610" s="368" t="s">
        <v>767</v>
      </c>
      <c r="V610" s="775"/>
      <c r="W610" s="775"/>
      <c r="X610" s="99">
        <f>IFERROR(INDEX(#REF!,1,MATCH('5-C_Ind'!$W610,#REF!,0)),0)</f>
        <v>0</v>
      </c>
      <c r="Y610" s="118">
        <f t="shared" si="171"/>
        <v>0</v>
      </c>
      <c r="Z610" s="104">
        <f t="shared" si="172"/>
        <v>0</v>
      </c>
      <c r="AA610" s="1240"/>
      <c r="AB610" s="1181"/>
      <c r="AC610" s="1056"/>
      <c r="AD610" s="1216"/>
      <c r="AE610" s="312"/>
      <c r="AF610" s="312"/>
      <c r="AG610" s="312"/>
      <c r="AH610" s="312"/>
      <c r="AI610" s="312"/>
      <c r="AJ610" s="312"/>
      <c r="AK610" s="312"/>
      <c r="AL610" s="312"/>
      <c r="AM610" s="312"/>
      <c r="AN610" s="312"/>
      <c r="AO610" s="312"/>
      <c r="AP610" s="312"/>
      <c r="AQ610" s="312"/>
      <c r="AR610" s="312"/>
      <c r="AS610" s="817"/>
      <c r="AT610" s="966"/>
      <c r="AU610" s="1152"/>
      <c r="AV610" s="1173"/>
      <c r="AW610" s="817"/>
      <c r="AY610" s="400"/>
      <c r="AZ610" s="400"/>
      <c r="BA610" s="43"/>
    </row>
    <row r="611" spans="3:53" s="172" customFormat="1" ht="20.100000000000001" customHeight="1" x14ac:dyDescent="0.25">
      <c r="C611" s="46"/>
      <c r="D611" s="46">
        <v>0</v>
      </c>
      <c r="E611" s="46"/>
      <c r="F611" s="46"/>
      <c r="G611" s="46"/>
      <c r="H611" s="46"/>
      <c r="I611" s="46"/>
      <c r="J611" s="46"/>
      <c r="K611" s="46"/>
      <c r="L611" s="46"/>
      <c r="M611" s="46"/>
      <c r="N611" s="46"/>
      <c r="O611" s="24"/>
      <c r="T611" s="43"/>
      <c r="U611" s="368" t="s">
        <v>767</v>
      </c>
      <c r="V611" s="775"/>
      <c r="W611" s="775"/>
      <c r="X611" s="99">
        <f>IFERROR(INDEX(#REF!,1,MATCH('5-C_Ind'!$W611,#REF!,0)),0)</f>
        <v>0</v>
      </c>
      <c r="Y611" s="118">
        <f t="shared" si="171"/>
        <v>0</v>
      </c>
      <c r="Z611" s="104">
        <f t="shared" si="172"/>
        <v>0</v>
      </c>
      <c r="AA611" s="1240"/>
      <c r="AB611" s="1181"/>
      <c r="AC611" s="1056"/>
      <c r="AD611" s="1216"/>
      <c r="AE611" s="312"/>
      <c r="AF611" s="312"/>
      <c r="AG611" s="312"/>
      <c r="AH611" s="312"/>
      <c r="AI611" s="312"/>
      <c r="AJ611" s="312"/>
      <c r="AK611" s="312"/>
      <c r="AL611" s="312"/>
      <c r="AM611" s="312"/>
      <c r="AN611" s="312"/>
      <c r="AO611" s="312"/>
      <c r="AP611" s="312"/>
      <c r="AQ611" s="312"/>
      <c r="AR611" s="312"/>
      <c r="AS611" s="817"/>
      <c r="AT611" s="966"/>
      <c r="AU611" s="1152"/>
      <c r="AV611" s="1173"/>
      <c r="AW611" s="817"/>
      <c r="AY611" s="400"/>
      <c r="AZ611" s="400"/>
      <c r="BA611" s="43"/>
    </row>
    <row r="612" spans="3:53" s="172" customFormat="1" ht="20.100000000000001" customHeight="1" x14ac:dyDescent="0.25">
      <c r="C612" s="46"/>
      <c r="D612" s="46">
        <v>0</v>
      </c>
      <c r="E612" s="46"/>
      <c r="F612" s="46"/>
      <c r="G612" s="46"/>
      <c r="H612" s="46"/>
      <c r="I612" s="46"/>
      <c r="J612" s="46"/>
      <c r="K612" s="46"/>
      <c r="L612" s="46"/>
      <c r="M612" s="46"/>
      <c r="N612" s="46"/>
      <c r="O612" s="24"/>
      <c r="T612" s="43"/>
      <c r="U612" s="368" t="s">
        <v>767</v>
      </c>
      <c r="V612" s="775"/>
      <c r="W612" s="775"/>
      <c r="X612" s="99">
        <f>IFERROR(INDEX(#REF!,1,MATCH('5-C_Ind'!$W612,#REF!,0)),0)</f>
        <v>0</v>
      </c>
      <c r="Y612" s="118">
        <f t="shared" si="171"/>
        <v>0</v>
      </c>
      <c r="Z612" s="104">
        <f t="shared" si="172"/>
        <v>0</v>
      </c>
      <c r="AA612" s="1240"/>
      <c r="AB612" s="1181"/>
      <c r="AC612" s="1056"/>
      <c r="AD612" s="1216"/>
      <c r="AE612" s="312"/>
      <c r="AF612" s="312"/>
      <c r="AG612" s="312"/>
      <c r="AH612" s="312"/>
      <c r="AI612" s="312"/>
      <c r="AJ612" s="312"/>
      <c r="AK612" s="312"/>
      <c r="AL612" s="312"/>
      <c r="AM612" s="312"/>
      <c r="AN612" s="312"/>
      <c r="AO612" s="312"/>
      <c r="AP612" s="312"/>
      <c r="AQ612" s="312"/>
      <c r="AR612" s="312"/>
      <c r="AS612" s="817"/>
      <c r="AT612" s="966"/>
      <c r="AU612" s="1152"/>
      <c r="AV612" s="1173"/>
      <c r="AW612" s="817"/>
      <c r="AY612" s="400"/>
      <c r="AZ612" s="400"/>
      <c r="BA612" s="43"/>
    </row>
    <row r="613" spans="3:53" s="172" customFormat="1" ht="20.100000000000001" customHeight="1" x14ac:dyDescent="0.25">
      <c r="C613" s="46"/>
      <c r="D613" s="46">
        <v>0</v>
      </c>
      <c r="E613" s="46"/>
      <c r="F613" s="46"/>
      <c r="G613" s="46"/>
      <c r="H613" s="46"/>
      <c r="I613" s="46"/>
      <c r="J613" s="46"/>
      <c r="K613" s="46"/>
      <c r="L613" s="46"/>
      <c r="M613" s="46"/>
      <c r="N613" s="46"/>
      <c r="O613" s="24"/>
      <c r="T613" s="43"/>
      <c r="U613" s="368" t="s">
        <v>767</v>
      </c>
      <c r="V613" s="775"/>
      <c r="W613" s="775"/>
      <c r="X613" s="99">
        <f>IFERROR(INDEX(#REF!,1,MATCH('5-C_Ind'!$W613,#REF!,0)),0)</f>
        <v>0</v>
      </c>
      <c r="Y613" s="118">
        <f t="shared" si="171"/>
        <v>0</v>
      </c>
      <c r="Z613" s="104">
        <f t="shared" si="172"/>
        <v>0</v>
      </c>
      <c r="AA613" s="1240"/>
      <c r="AB613" s="1181"/>
      <c r="AC613" s="1056"/>
      <c r="AD613" s="1216"/>
      <c r="AE613" s="312"/>
      <c r="AF613" s="312"/>
      <c r="AG613" s="312"/>
      <c r="AH613" s="312"/>
      <c r="AI613" s="312"/>
      <c r="AJ613" s="312"/>
      <c r="AK613" s="312"/>
      <c r="AL613" s="312"/>
      <c r="AM613" s="312"/>
      <c r="AN613" s="312"/>
      <c r="AO613" s="312"/>
      <c r="AP613" s="312"/>
      <c r="AQ613" s="312"/>
      <c r="AR613" s="312"/>
      <c r="AS613" s="817"/>
      <c r="AT613" s="966"/>
      <c r="AU613" s="1152"/>
      <c r="AV613" s="1173"/>
      <c r="AW613" s="817"/>
      <c r="AY613" s="400"/>
      <c r="AZ613" s="400"/>
      <c r="BA613" s="43"/>
    </row>
    <row r="614" spans="3:53" s="172" customFormat="1" ht="20.100000000000001" customHeight="1" x14ac:dyDescent="0.25">
      <c r="C614" s="46"/>
      <c r="D614" s="46">
        <v>0</v>
      </c>
      <c r="E614" s="46"/>
      <c r="F614" s="46"/>
      <c r="G614" s="46"/>
      <c r="H614" s="46"/>
      <c r="I614" s="46"/>
      <c r="J614" s="46"/>
      <c r="K614" s="46"/>
      <c r="L614" s="46"/>
      <c r="M614" s="46"/>
      <c r="N614" s="46"/>
      <c r="O614" s="24"/>
      <c r="T614" s="43"/>
      <c r="U614" s="368" t="s">
        <v>767</v>
      </c>
      <c r="V614" s="775"/>
      <c r="W614" s="775"/>
      <c r="X614" s="99">
        <f>IFERROR(INDEX(#REF!,1,MATCH('5-C_Ind'!$W614,#REF!,0)),0)</f>
        <v>0</v>
      </c>
      <c r="Y614" s="118">
        <f t="shared" si="171"/>
        <v>0</v>
      </c>
      <c r="Z614" s="104">
        <f t="shared" si="172"/>
        <v>0</v>
      </c>
      <c r="AA614" s="1240"/>
      <c r="AB614" s="1181"/>
      <c r="AC614" s="1056"/>
      <c r="AD614" s="1216"/>
      <c r="AE614" s="312"/>
      <c r="AF614" s="312"/>
      <c r="AG614" s="312"/>
      <c r="AH614" s="312"/>
      <c r="AI614" s="312"/>
      <c r="AJ614" s="312"/>
      <c r="AK614" s="312"/>
      <c r="AL614" s="312"/>
      <c r="AM614" s="312"/>
      <c r="AN614" s="312"/>
      <c r="AO614" s="312"/>
      <c r="AP614" s="312"/>
      <c r="AQ614" s="312"/>
      <c r="AR614" s="312"/>
      <c r="AS614" s="817"/>
      <c r="AT614" s="966"/>
      <c r="AU614" s="1152"/>
      <c r="AV614" s="1173"/>
      <c r="AW614" s="817"/>
      <c r="AY614" s="400"/>
      <c r="AZ614" s="400"/>
      <c r="BA614" s="43"/>
    </row>
    <row r="615" spans="3:53" s="172" customFormat="1" ht="20.100000000000001" customHeight="1" x14ac:dyDescent="0.25">
      <c r="C615" s="46"/>
      <c r="D615" s="46">
        <v>0</v>
      </c>
      <c r="E615" s="46"/>
      <c r="F615" s="46"/>
      <c r="G615" s="46"/>
      <c r="H615" s="46"/>
      <c r="I615" s="46"/>
      <c r="J615" s="46"/>
      <c r="K615" s="46"/>
      <c r="L615" s="46"/>
      <c r="M615" s="46"/>
      <c r="N615" s="46"/>
      <c r="O615" s="24"/>
      <c r="T615" s="43"/>
      <c r="U615" s="368" t="s">
        <v>767</v>
      </c>
      <c r="V615" s="775"/>
      <c r="W615" s="775"/>
      <c r="X615" s="99">
        <f>IFERROR(INDEX(#REF!,1,MATCH('5-C_Ind'!$W615,#REF!,0)),0)</f>
        <v>0</v>
      </c>
      <c r="Y615" s="118">
        <f t="shared" si="171"/>
        <v>0</v>
      </c>
      <c r="Z615" s="104">
        <f t="shared" si="172"/>
        <v>0</v>
      </c>
      <c r="AA615" s="1240"/>
      <c r="AB615" s="1181"/>
      <c r="AC615" s="1056"/>
      <c r="AD615" s="1216"/>
      <c r="AE615" s="312"/>
      <c r="AF615" s="312"/>
      <c r="AG615" s="312"/>
      <c r="AH615" s="312"/>
      <c r="AI615" s="312"/>
      <c r="AJ615" s="312"/>
      <c r="AK615" s="312"/>
      <c r="AL615" s="312"/>
      <c r="AM615" s="312"/>
      <c r="AN615" s="312"/>
      <c r="AO615" s="312"/>
      <c r="AP615" s="312"/>
      <c r="AQ615" s="312"/>
      <c r="AR615" s="312"/>
      <c r="AS615" s="817"/>
      <c r="AT615" s="966"/>
      <c r="AU615" s="1152"/>
      <c r="AV615" s="1173"/>
      <c r="AW615" s="817"/>
      <c r="AY615" s="400"/>
      <c r="AZ615" s="400"/>
      <c r="BA615" s="43"/>
    </row>
    <row r="616" spans="3:53" s="172" customFormat="1" ht="20.100000000000001" customHeight="1" x14ac:dyDescent="0.25">
      <c r="C616" s="46"/>
      <c r="D616" s="46">
        <v>0</v>
      </c>
      <c r="E616" s="46"/>
      <c r="F616" s="46"/>
      <c r="G616" s="46"/>
      <c r="H616" s="46"/>
      <c r="I616" s="46"/>
      <c r="J616" s="46"/>
      <c r="K616" s="46"/>
      <c r="L616" s="46"/>
      <c r="M616" s="46"/>
      <c r="N616" s="46"/>
      <c r="O616" s="24"/>
      <c r="T616" s="43"/>
      <c r="U616" s="368" t="s">
        <v>767</v>
      </c>
      <c r="V616" s="775"/>
      <c r="W616" s="775"/>
      <c r="X616" s="99">
        <f>IFERROR(INDEX(#REF!,1,MATCH('5-C_Ind'!$W616,#REF!,0)),0)</f>
        <v>0</v>
      </c>
      <c r="Y616" s="118">
        <f t="shared" si="171"/>
        <v>0</v>
      </c>
      <c r="Z616" s="104">
        <f t="shared" si="172"/>
        <v>0</v>
      </c>
      <c r="AA616" s="1240"/>
      <c r="AB616" s="1181"/>
      <c r="AC616" s="1056"/>
      <c r="AD616" s="1216"/>
      <c r="AE616" s="312"/>
      <c r="AF616" s="312"/>
      <c r="AG616" s="312"/>
      <c r="AH616" s="312"/>
      <c r="AI616" s="312"/>
      <c r="AJ616" s="312"/>
      <c r="AK616" s="312"/>
      <c r="AL616" s="312"/>
      <c r="AM616" s="312"/>
      <c r="AN616" s="312"/>
      <c r="AO616" s="312"/>
      <c r="AP616" s="312"/>
      <c r="AQ616" s="312"/>
      <c r="AR616" s="312"/>
      <c r="AS616" s="817"/>
      <c r="AT616" s="966"/>
      <c r="AU616" s="1152"/>
      <c r="AV616" s="1173"/>
      <c r="AW616" s="817"/>
      <c r="AY616" s="400"/>
      <c r="AZ616" s="400"/>
      <c r="BA616" s="43"/>
    </row>
    <row r="617" spans="3:53" s="172" customFormat="1" ht="20.100000000000001" customHeight="1" x14ac:dyDescent="0.25">
      <c r="C617" s="46"/>
      <c r="D617" s="46">
        <v>0</v>
      </c>
      <c r="E617" s="46"/>
      <c r="F617" s="46"/>
      <c r="G617" s="46"/>
      <c r="H617" s="46"/>
      <c r="I617" s="46"/>
      <c r="J617" s="46"/>
      <c r="K617" s="46"/>
      <c r="L617" s="46"/>
      <c r="M617" s="46"/>
      <c r="N617" s="46"/>
      <c r="O617" s="24"/>
      <c r="T617" s="43"/>
      <c r="U617" s="368" t="s">
        <v>767</v>
      </c>
      <c r="V617" s="775"/>
      <c r="W617" s="775"/>
      <c r="X617" s="99">
        <f>IFERROR(INDEX(#REF!,1,MATCH('5-C_Ind'!$W617,#REF!,0)),0)</f>
        <v>0</v>
      </c>
      <c r="Y617" s="118">
        <f t="shared" ref="Y617:Y643" si="173">SUM(AD617:AX617)</f>
        <v>0</v>
      </c>
      <c r="Z617" s="104">
        <f t="shared" ref="Z617:Z643" si="174">X617-Y617</f>
        <v>0</v>
      </c>
      <c r="AA617" s="1240"/>
      <c r="AB617" s="1181"/>
      <c r="AC617" s="1056"/>
      <c r="AD617" s="1216"/>
      <c r="AE617" s="312"/>
      <c r="AF617" s="312"/>
      <c r="AG617" s="312"/>
      <c r="AH617" s="312"/>
      <c r="AI617" s="312"/>
      <c r="AJ617" s="312"/>
      <c r="AK617" s="312"/>
      <c r="AL617" s="312"/>
      <c r="AM617" s="312"/>
      <c r="AN617" s="312"/>
      <c r="AO617" s="312"/>
      <c r="AP617" s="312"/>
      <c r="AQ617" s="312"/>
      <c r="AR617" s="312"/>
      <c r="AS617" s="817"/>
      <c r="AT617" s="966"/>
      <c r="AU617" s="1152"/>
      <c r="AV617" s="1173"/>
      <c r="AW617" s="817"/>
      <c r="AY617" s="400"/>
      <c r="AZ617" s="400"/>
      <c r="BA617" s="43"/>
    </row>
    <row r="618" spans="3:53" s="172" customFormat="1" ht="20.100000000000001" customHeight="1" x14ac:dyDescent="0.25">
      <c r="C618" s="46"/>
      <c r="D618" s="46">
        <v>0</v>
      </c>
      <c r="E618" s="46"/>
      <c r="F618" s="46"/>
      <c r="G618" s="46"/>
      <c r="H618" s="46"/>
      <c r="I618" s="46"/>
      <c r="J618" s="46"/>
      <c r="K618" s="46"/>
      <c r="L618" s="46"/>
      <c r="M618" s="46"/>
      <c r="N618" s="46"/>
      <c r="O618" s="24"/>
      <c r="T618" s="43"/>
      <c r="U618" s="368" t="s">
        <v>767</v>
      </c>
      <c r="V618" s="775"/>
      <c r="W618" s="775"/>
      <c r="X618" s="99">
        <f>IFERROR(INDEX(#REF!,1,MATCH('5-C_Ind'!$W618,#REF!,0)),0)</f>
        <v>0</v>
      </c>
      <c r="Y618" s="118">
        <f t="shared" si="173"/>
        <v>0</v>
      </c>
      <c r="Z618" s="104">
        <f t="shared" si="174"/>
        <v>0</v>
      </c>
      <c r="AA618" s="1240"/>
      <c r="AB618" s="1181"/>
      <c r="AC618" s="1056"/>
      <c r="AD618" s="1216"/>
      <c r="AE618" s="312"/>
      <c r="AF618" s="312"/>
      <c r="AG618" s="312"/>
      <c r="AH618" s="312"/>
      <c r="AI618" s="312"/>
      <c r="AJ618" s="312"/>
      <c r="AK618" s="312"/>
      <c r="AL618" s="312"/>
      <c r="AM618" s="312"/>
      <c r="AN618" s="312"/>
      <c r="AO618" s="312"/>
      <c r="AP618" s="312"/>
      <c r="AQ618" s="312"/>
      <c r="AR618" s="312"/>
      <c r="AS618" s="817"/>
      <c r="AT618" s="966"/>
      <c r="AU618" s="1152"/>
      <c r="AV618" s="1173"/>
      <c r="AW618" s="817"/>
      <c r="AY618" s="400"/>
      <c r="AZ618" s="400"/>
      <c r="BA618" s="43"/>
    </row>
    <row r="619" spans="3:53" s="172" customFormat="1" ht="20.100000000000001" customHeight="1" x14ac:dyDescent="0.25">
      <c r="C619" s="46"/>
      <c r="D619" s="46">
        <v>0</v>
      </c>
      <c r="E619" s="46"/>
      <c r="F619" s="46"/>
      <c r="G619" s="46"/>
      <c r="H619" s="46"/>
      <c r="I619" s="46"/>
      <c r="J619" s="46"/>
      <c r="K619" s="46"/>
      <c r="L619" s="46"/>
      <c r="M619" s="46"/>
      <c r="N619" s="46"/>
      <c r="O619" s="24"/>
      <c r="T619" s="43"/>
      <c r="U619" s="368" t="s">
        <v>767</v>
      </c>
      <c r="V619" s="775"/>
      <c r="W619" s="775"/>
      <c r="X619" s="99">
        <f>IFERROR(INDEX(#REF!,1,MATCH('5-C_Ind'!$W619,#REF!,0)),0)</f>
        <v>0</v>
      </c>
      <c r="Y619" s="118">
        <f t="shared" si="173"/>
        <v>0</v>
      </c>
      <c r="Z619" s="104">
        <f t="shared" si="174"/>
        <v>0</v>
      </c>
      <c r="AA619" s="1240"/>
      <c r="AB619" s="1181"/>
      <c r="AC619" s="1056"/>
      <c r="AD619" s="1216"/>
      <c r="AE619" s="312"/>
      <c r="AF619" s="312"/>
      <c r="AG619" s="312"/>
      <c r="AH619" s="312"/>
      <c r="AI619" s="312"/>
      <c r="AJ619" s="312"/>
      <c r="AK619" s="312"/>
      <c r="AL619" s="312"/>
      <c r="AM619" s="312"/>
      <c r="AN619" s="312"/>
      <c r="AO619" s="312"/>
      <c r="AP619" s="312"/>
      <c r="AQ619" s="312"/>
      <c r="AR619" s="312"/>
      <c r="AS619" s="817"/>
      <c r="AT619" s="966"/>
      <c r="AU619" s="1152"/>
      <c r="AV619" s="1173"/>
      <c r="AW619" s="817"/>
      <c r="AY619" s="400"/>
      <c r="AZ619" s="400"/>
      <c r="BA619" s="43"/>
    </row>
    <row r="620" spans="3:53" s="172" customFormat="1" ht="20.100000000000001" customHeight="1" x14ac:dyDescent="0.25">
      <c r="C620" s="46"/>
      <c r="D620" s="46">
        <v>0</v>
      </c>
      <c r="E620" s="46"/>
      <c r="F620" s="46"/>
      <c r="G620" s="46"/>
      <c r="H620" s="46"/>
      <c r="I620" s="46"/>
      <c r="J620" s="46"/>
      <c r="K620" s="46"/>
      <c r="L620" s="46"/>
      <c r="M620" s="46"/>
      <c r="N620" s="46"/>
      <c r="O620" s="24"/>
      <c r="T620" s="43"/>
      <c r="U620" s="368" t="s">
        <v>767</v>
      </c>
      <c r="V620" s="775"/>
      <c r="W620" s="775"/>
      <c r="X620" s="99">
        <f>IFERROR(INDEX(#REF!,1,MATCH('5-C_Ind'!$W620,#REF!,0)),0)</f>
        <v>0</v>
      </c>
      <c r="Y620" s="118">
        <f t="shared" si="173"/>
        <v>0</v>
      </c>
      <c r="Z620" s="104">
        <f t="shared" si="174"/>
        <v>0</v>
      </c>
      <c r="AA620" s="1240"/>
      <c r="AB620" s="1181"/>
      <c r="AC620" s="1056"/>
      <c r="AD620" s="1216"/>
      <c r="AE620" s="312"/>
      <c r="AF620" s="312"/>
      <c r="AG620" s="312"/>
      <c r="AH620" s="312"/>
      <c r="AI620" s="312"/>
      <c r="AJ620" s="312"/>
      <c r="AK620" s="312"/>
      <c r="AL620" s="312"/>
      <c r="AM620" s="312"/>
      <c r="AN620" s="312"/>
      <c r="AO620" s="312"/>
      <c r="AP620" s="312"/>
      <c r="AQ620" s="312"/>
      <c r="AR620" s="312"/>
      <c r="AS620" s="817"/>
      <c r="AT620" s="966"/>
      <c r="AU620" s="1152"/>
      <c r="AV620" s="1173"/>
      <c r="AW620" s="817"/>
      <c r="AY620" s="400"/>
      <c r="AZ620" s="400"/>
      <c r="BA620" s="43"/>
    </row>
    <row r="621" spans="3:53" s="172" customFormat="1" ht="20.100000000000001" customHeight="1" x14ac:dyDescent="0.25">
      <c r="C621" s="46"/>
      <c r="D621" s="46">
        <v>0</v>
      </c>
      <c r="E621" s="46"/>
      <c r="F621" s="46"/>
      <c r="G621" s="46"/>
      <c r="H621" s="46"/>
      <c r="I621" s="46"/>
      <c r="J621" s="46"/>
      <c r="K621" s="46"/>
      <c r="L621" s="46"/>
      <c r="M621" s="46"/>
      <c r="N621" s="46"/>
      <c r="O621" s="24"/>
      <c r="T621" s="43"/>
      <c r="U621" s="368" t="s">
        <v>767</v>
      </c>
      <c r="V621" s="775"/>
      <c r="W621" s="775"/>
      <c r="X621" s="99">
        <f>IFERROR(INDEX(#REF!,1,MATCH('5-C_Ind'!$W621,#REF!,0)),0)</f>
        <v>0</v>
      </c>
      <c r="Y621" s="118">
        <f t="shared" si="173"/>
        <v>0</v>
      </c>
      <c r="Z621" s="104">
        <f t="shared" si="174"/>
        <v>0</v>
      </c>
      <c r="AA621" s="1240"/>
      <c r="AB621" s="1181"/>
      <c r="AC621" s="1056"/>
      <c r="AD621" s="1216"/>
      <c r="AE621" s="312"/>
      <c r="AF621" s="312"/>
      <c r="AG621" s="312"/>
      <c r="AH621" s="312"/>
      <c r="AI621" s="312"/>
      <c r="AJ621" s="312"/>
      <c r="AK621" s="312"/>
      <c r="AL621" s="312"/>
      <c r="AM621" s="312"/>
      <c r="AN621" s="312"/>
      <c r="AO621" s="312"/>
      <c r="AP621" s="312"/>
      <c r="AQ621" s="312"/>
      <c r="AR621" s="312"/>
      <c r="AS621" s="817"/>
      <c r="AT621" s="966"/>
      <c r="AU621" s="1152"/>
      <c r="AV621" s="1173"/>
      <c r="AW621" s="817"/>
      <c r="AY621" s="400"/>
      <c r="AZ621" s="400"/>
      <c r="BA621" s="43"/>
    </row>
    <row r="622" spans="3:53" s="172" customFormat="1" ht="20.100000000000001" customHeight="1" x14ac:dyDescent="0.25">
      <c r="C622" s="46"/>
      <c r="D622" s="46">
        <v>0</v>
      </c>
      <c r="E622" s="46"/>
      <c r="F622" s="46"/>
      <c r="G622" s="46"/>
      <c r="H622" s="46"/>
      <c r="I622" s="46"/>
      <c r="J622" s="46"/>
      <c r="K622" s="46"/>
      <c r="L622" s="46"/>
      <c r="M622" s="46"/>
      <c r="N622" s="46"/>
      <c r="O622" s="24"/>
      <c r="T622" s="43"/>
      <c r="U622" s="368" t="s">
        <v>767</v>
      </c>
      <c r="V622" s="775"/>
      <c r="W622" s="775"/>
      <c r="X622" s="99">
        <f>IFERROR(INDEX(#REF!,1,MATCH('5-C_Ind'!$W622,#REF!,0)),0)</f>
        <v>0</v>
      </c>
      <c r="Y622" s="118">
        <f t="shared" si="173"/>
        <v>0</v>
      </c>
      <c r="Z622" s="104">
        <f t="shared" si="174"/>
        <v>0</v>
      </c>
      <c r="AA622" s="1240"/>
      <c r="AB622" s="1181"/>
      <c r="AC622" s="1056"/>
      <c r="AD622" s="1216"/>
      <c r="AE622" s="312"/>
      <c r="AF622" s="312"/>
      <c r="AG622" s="312"/>
      <c r="AH622" s="312"/>
      <c r="AI622" s="312"/>
      <c r="AJ622" s="312"/>
      <c r="AK622" s="312"/>
      <c r="AL622" s="312"/>
      <c r="AM622" s="312"/>
      <c r="AN622" s="312"/>
      <c r="AO622" s="312"/>
      <c r="AP622" s="312"/>
      <c r="AQ622" s="312"/>
      <c r="AR622" s="312"/>
      <c r="AS622" s="817"/>
      <c r="AT622" s="966"/>
      <c r="AU622" s="1152"/>
      <c r="AV622" s="1173"/>
      <c r="AW622" s="817"/>
      <c r="AY622" s="400"/>
      <c r="AZ622" s="400"/>
      <c r="BA622" s="43"/>
    </row>
    <row r="623" spans="3:53" s="172" customFormat="1" ht="20.100000000000001" customHeight="1" x14ac:dyDescent="0.25">
      <c r="C623" s="46"/>
      <c r="D623" s="46">
        <v>0</v>
      </c>
      <c r="E623" s="46"/>
      <c r="F623" s="46"/>
      <c r="G623" s="46"/>
      <c r="H623" s="46"/>
      <c r="I623" s="46"/>
      <c r="J623" s="46"/>
      <c r="K623" s="46"/>
      <c r="L623" s="46"/>
      <c r="M623" s="46"/>
      <c r="N623" s="46"/>
      <c r="O623" s="24"/>
      <c r="T623" s="43"/>
      <c r="U623" s="368" t="s">
        <v>767</v>
      </c>
      <c r="V623" s="775"/>
      <c r="W623" s="775"/>
      <c r="X623" s="99">
        <f>IFERROR(INDEX(#REF!,1,MATCH('5-C_Ind'!$W623,#REF!,0)),0)</f>
        <v>0</v>
      </c>
      <c r="Y623" s="118">
        <f t="shared" si="173"/>
        <v>0</v>
      </c>
      <c r="Z623" s="104">
        <f t="shared" si="174"/>
        <v>0</v>
      </c>
      <c r="AA623" s="1240"/>
      <c r="AB623" s="1181"/>
      <c r="AC623" s="1056"/>
      <c r="AD623" s="1216"/>
      <c r="AE623" s="312"/>
      <c r="AF623" s="312"/>
      <c r="AG623" s="312"/>
      <c r="AH623" s="312"/>
      <c r="AI623" s="312"/>
      <c r="AJ623" s="312"/>
      <c r="AK623" s="312"/>
      <c r="AL623" s="312"/>
      <c r="AM623" s="312"/>
      <c r="AN623" s="312"/>
      <c r="AO623" s="312"/>
      <c r="AP623" s="312"/>
      <c r="AQ623" s="312"/>
      <c r="AR623" s="312"/>
      <c r="AS623" s="817"/>
      <c r="AT623" s="966"/>
      <c r="AU623" s="1152"/>
      <c r="AV623" s="1173"/>
      <c r="AW623" s="817"/>
      <c r="AY623" s="400"/>
      <c r="AZ623" s="400"/>
      <c r="BA623" s="43"/>
    </row>
    <row r="624" spans="3:53" s="172" customFormat="1" ht="20.100000000000001" customHeight="1" x14ac:dyDescent="0.25">
      <c r="C624" s="46"/>
      <c r="D624" s="46">
        <v>0</v>
      </c>
      <c r="E624" s="46"/>
      <c r="F624" s="46"/>
      <c r="G624" s="46"/>
      <c r="H624" s="46"/>
      <c r="I624" s="46"/>
      <c r="J624" s="46"/>
      <c r="K624" s="46"/>
      <c r="L624" s="46"/>
      <c r="M624" s="46"/>
      <c r="N624" s="46"/>
      <c r="O624" s="24"/>
      <c r="T624" s="43"/>
      <c r="U624" s="368" t="s">
        <v>767</v>
      </c>
      <c r="V624" s="775"/>
      <c r="W624" s="775"/>
      <c r="X624" s="99">
        <f>IFERROR(INDEX(#REF!,1,MATCH('5-C_Ind'!$W624,#REF!,0)),0)</f>
        <v>0</v>
      </c>
      <c r="Y624" s="118">
        <f t="shared" si="173"/>
        <v>0</v>
      </c>
      <c r="Z624" s="104">
        <f t="shared" si="174"/>
        <v>0</v>
      </c>
      <c r="AA624" s="1240"/>
      <c r="AB624" s="1181"/>
      <c r="AC624" s="1056"/>
      <c r="AD624" s="1216"/>
      <c r="AE624" s="312"/>
      <c r="AF624" s="312"/>
      <c r="AG624" s="312"/>
      <c r="AH624" s="312"/>
      <c r="AI624" s="312"/>
      <c r="AJ624" s="312"/>
      <c r="AK624" s="312"/>
      <c r="AL624" s="312"/>
      <c r="AM624" s="312"/>
      <c r="AN624" s="312"/>
      <c r="AO624" s="312"/>
      <c r="AP624" s="312"/>
      <c r="AQ624" s="312"/>
      <c r="AR624" s="312"/>
      <c r="AS624" s="817"/>
      <c r="AT624" s="966"/>
      <c r="AU624" s="1152"/>
      <c r="AV624" s="1173"/>
      <c r="AW624" s="817"/>
      <c r="AY624" s="400"/>
      <c r="AZ624" s="400"/>
      <c r="BA624" s="43"/>
    </row>
    <row r="625" spans="3:53" s="172" customFormat="1" ht="20.100000000000001" customHeight="1" x14ac:dyDescent="0.25">
      <c r="C625" s="46"/>
      <c r="D625" s="46">
        <v>0</v>
      </c>
      <c r="E625" s="46"/>
      <c r="F625" s="46"/>
      <c r="G625" s="46"/>
      <c r="H625" s="46"/>
      <c r="I625" s="46"/>
      <c r="J625" s="46"/>
      <c r="K625" s="46"/>
      <c r="L625" s="46"/>
      <c r="M625" s="46"/>
      <c r="N625" s="46"/>
      <c r="O625" s="24"/>
      <c r="T625" s="43"/>
      <c r="U625" s="368" t="s">
        <v>767</v>
      </c>
      <c r="V625" s="775"/>
      <c r="W625" s="775"/>
      <c r="X625" s="99">
        <f>IFERROR(INDEX(#REF!,1,MATCH('5-C_Ind'!$W625,#REF!,0)),0)</f>
        <v>0</v>
      </c>
      <c r="Y625" s="118">
        <f t="shared" si="173"/>
        <v>0</v>
      </c>
      <c r="Z625" s="104">
        <f t="shared" si="174"/>
        <v>0</v>
      </c>
      <c r="AA625" s="1240"/>
      <c r="AB625" s="1181"/>
      <c r="AC625" s="1056"/>
      <c r="AD625" s="1216"/>
      <c r="AE625" s="312"/>
      <c r="AF625" s="312"/>
      <c r="AG625" s="312"/>
      <c r="AH625" s="312"/>
      <c r="AI625" s="312"/>
      <c r="AJ625" s="312"/>
      <c r="AK625" s="312"/>
      <c r="AL625" s="312"/>
      <c r="AM625" s="312"/>
      <c r="AN625" s="312"/>
      <c r="AO625" s="312"/>
      <c r="AP625" s="312"/>
      <c r="AQ625" s="312"/>
      <c r="AR625" s="312"/>
      <c r="AS625" s="817"/>
      <c r="AT625" s="966"/>
      <c r="AU625" s="1152"/>
      <c r="AV625" s="1173"/>
      <c r="AW625" s="817"/>
      <c r="AY625" s="400"/>
      <c r="AZ625" s="400"/>
      <c r="BA625" s="43"/>
    </row>
    <row r="626" spans="3:53" s="172" customFormat="1" ht="20.100000000000001" customHeight="1" x14ac:dyDescent="0.25">
      <c r="C626" s="46"/>
      <c r="D626" s="46">
        <v>0</v>
      </c>
      <c r="E626" s="46"/>
      <c r="F626" s="46"/>
      <c r="G626" s="46"/>
      <c r="H626" s="46"/>
      <c r="I626" s="46"/>
      <c r="J626" s="46"/>
      <c r="K626" s="46"/>
      <c r="L626" s="46"/>
      <c r="M626" s="46"/>
      <c r="N626" s="46"/>
      <c r="O626" s="24"/>
      <c r="T626" s="43"/>
      <c r="U626" s="368" t="s">
        <v>767</v>
      </c>
      <c r="V626" s="775"/>
      <c r="W626" s="775"/>
      <c r="X626" s="99">
        <f>IFERROR(INDEX(#REF!,1,MATCH('5-C_Ind'!$W626,#REF!,0)),0)</f>
        <v>0</v>
      </c>
      <c r="Y626" s="118">
        <f t="shared" si="173"/>
        <v>0</v>
      </c>
      <c r="Z626" s="104">
        <f t="shared" si="174"/>
        <v>0</v>
      </c>
      <c r="AA626" s="1240"/>
      <c r="AB626" s="1181"/>
      <c r="AC626" s="1056"/>
      <c r="AD626" s="1216"/>
      <c r="AE626" s="312"/>
      <c r="AF626" s="312"/>
      <c r="AG626" s="312"/>
      <c r="AH626" s="312"/>
      <c r="AI626" s="312"/>
      <c r="AJ626" s="312"/>
      <c r="AK626" s="312"/>
      <c r="AL626" s="312"/>
      <c r="AM626" s="312"/>
      <c r="AN626" s="312"/>
      <c r="AO626" s="312"/>
      <c r="AP626" s="312"/>
      <c r="AQ626" s="312"/>
      <c r="AR626" s="312"/>
      <c r="AS626" s="817"/>
      <c r="AT626" s="966"/>
      <c r="AU626" s="1152"/>
      <c r="AV626" s="1173"/>
      <c r="AW626" s="817"/>
      <c r="AY626" s="400"/>
      <c r="AZ626" s="400"/>
      <c r="BA626" s="43"/>
    </row>
    <row r="627" spans="3:53" s="172" customFormat="1" ht="20.100000000000001" customHeight="1" x14ac:dyDescent="0.25">
      <c r="C627" s="46"/>
      <c r="D627" s="46">
        <v>0</v>
      </c>
      <c r="E627" s="46"/>
      <c r="F627" s="46"/>
      <c r="G627" s="46"/>
      <c r="H627" s="46"/>
      <c r="I627" s="46"/>
      <c r="J627" s="46"/>
      <c r="K627" s="46"/>
      <c r="L627" s="46"/>
      <c r="M627" s="46"/>
      <c r="N627" s="46"/>
      <c r="O627" s="24"/>
      <c r="T627" s="43"/>
      <c r="U627" s="368" t="s">
        <v>767</v>
      </c>
      <c r="V627" s="775"/>
      <c r="W627" s="775"/>
      <c r="X627" s="99">
        <f>IFERROR(INDEX(#REF!,1,MATCH('5-C_Ind'!$W627,#REF!,0)),0)</f>
        <v>0</v>
      </c>
      <c r="Y627" s="118">
        <f t="shared" si="173"/>
        <v>0</v>
      </c>
      <c r="Z627" s="104">
        <f t="shared" si="174"/>
        <v>0</v>
      </c>
      <c r="AA627" s="1240"/>
      <c r="AB627" s="1181"/>
      <c r="AC627" s="1056"/>
      <c r="AD627" s="1216"/>
      <c r="AE627" s="312"/>
      <c r="AF627" s="312"/>
      <c r="AG627" s="312"/>
      <c r="AH627" s="312"/>
      <c r="AI627" s="312"/>
      <c r="AJ627" s="312"/>
      <c r="AK627" s="312"/>
      <c r="AL627" s="312"/>
      <c r="AM627" s="312"/>
      <c r="AN627" s="312"/>
      <c r="AO627" s="312"/>
      <c r="AP627" s="312"/>
      <c r="AQ627" s="312"/>
      <c r="AR627" s="312"/>
      <c r="AS627" s="817"/>
      <c r="AT627" s="966"/>
      <c r="AU627" s="1152"/>
      <c r="AV627" s="1173"/>
      <c r="AW627" s="817"/>
      <c r="AY627" s="400"/>
      <c r="AZ627" s="400"/>
      <c r="BA627" s="43"/>
    </row>
    <row r="628" spans="3:53" s="172" customFormat="1" ht="20.100000000000001" customHeight="1" x14ac:dyDescent="0.25">
      <c r="C628" s="46"/>
      <c r="D628" s="46">
        <v>0</v>
      </c>
      <c r="E628" s="46"/>
      <c r="F628" s="46"/>
      <c r="G628" s="46"/>
      <c r="H628" s="46"/>
      <c r="I628" s="46"/>
      <c r="J628" s="46"/>
      <c r="K628" s="46"/>
      <c r="L628" s="46"/>
      <c r="M628" s="46"/>
      <c r="N628" s="46"/>
      <c r="O628" s="24"/>
      <c r="T628" s="43"/>
      <c r="U628" s="368" t="s">
        <v>767</v>
      </c>
      <c r="V628" s="775"/>
      <c r="W628" s="775"/>
      <c r="X628" s="99">
        <f>IFERROR(INDEX(#REF!,1,MATCH('5-C_Ind'!$W628,#REF!,0)),0)</f>
        <v>0</v>
      </c>
      <c r="Y628" s="118">
        <f t="shared" si="173"/>
        <v>0</v>
      </c>
      <c r="Z628" s="104">
        <f t="shared" si="174"/>
        <v>0</v>
      </c>
      <c r="AA628" s="1240"/>
      <c r="AB628" s="1181"/>
      <c r="AC628" s="1056"/>
      <c r="AD628" s="1216"/>
      <c r="AE628" s="312"/>
      <c r="AF628" s="312"/>
      <c r="AG628" s="312"/>
      <c r="AH628" s="312"/>
      <c r="AI628" s="312"/>
      <c r="AJ628" s="312"/>
      <c r="AK628" s="312"/>
      <c r="AL628" s="312"/>
      <c r="AM628" s="312"/>
      <c r="AN628" s="312"/>
      <c r="AO628" s="312"/>
      <c r="AP628" s="312"/>
      <c r="AQ628" s="312"/>
      <c r="AR628" s="312"/>
      <c r="AS628" s="817"/>
      <c r="AT628" s="966"/>
      <c r="AU628" s="1152"/>
      <c r="AV628" s="1173"/>
      <c r="AW628" s="817"/>
      <c r="AY628" s="400"/>
      <c r="AZ628" s="400"/>
      <c r="BA628" s="43"/>
    </row>
    <row r="629" spans="3:53" s="172" customFormat="1" ht="20.100000000000001" customHeight="1" x14ac:dyDescent="0.25">
      <c r="C629" s="46"/>
      <c r="D629" s="46">
        <v>0</v>
      </c>
      <c r="E629" s="46"/>
      <c r="F629" s="46"/>
      <c r="G629" s="46"/>
      <c r="H629" s="46"/>
      <c r="I629" s="46"/>
      <c r="J629" s="46"/>
      <c r="K629" s="46"/>
      <c r="L629" s="46"/>
      <c r="M629" s="46"/>
      <c r="N629" s="46"/>
      <c r="O629" s="24"/>
      <c r="T629" s="43"/>
      <c r="U629" s="368" t="s">
        <v>767</v>
      </c>
      <c r="V629" s="775"/>
      <c r="W629" s="775"/>
      <c r="X629" s="99">
        <f>IFERROR(INDEX(#REF!,1,MATCH('5-C_Ind'!$W629,#REF!,0)),0)</f>
        <v>0</v>
      </c>
      <c r="Y629" s="118">
        <f t="shared" si="173"/>
        <v>0</v>
      </c>
      <c r="Z629" s="104">
        <f t="shared" si="174"/>
        <v>0</v>
      </c>
      <c r="AA629" s="1240"/>
      <c r="AB629" s="1181"/>
      <c r="AC629" s="1056"/>
      <c r="AD629" s="1216"/>
      <c r="AE629" s="312"/>
      <c r="AF629" s="312"/>
      <c r="AG629" s="312"/>
      <c r="AH629" s="312"/>
      <c r="AI629" s="312"/>
      <c r="AJ629" s="312"/>
      <c r="AK629" s="312"/>
      <c r="AL629" s="312"/>
      <c r="AM629" s="312"/>
      <c r="AN629" s="312"/>
      <c r="AO629" s="312"/>
      <c r="AP629" s="312"/>
      <c r="AQ629" s="312"/>
      <c r="AR629" s="312"/>
      <c r="AS629" s="817"/>
      <c r="AT629" s="966"/>
      <c r="AU629" s="1152"/>
      <c r="AV629" s="1173"/>
      <c r="AW629" s="817"/>
      <c r="AY629" s="400"/>
      <c r="AZ629" s="400"/>
      <c r="BA629" s="43"/>
    </row>
    <row r="630" spans="3:53" s="172" customFormat="1" ht="20.100000000000001" customHeight="1" x14ac:dyDescent="0.25">
      <c r="C630" s="46"/>
      <c r="D630" s="46">
        <v>0</v>
      </c>
      <c r="E630" s="46"/>
      <c r="F630" s="46"/>
      <c r="G630" s="46"/>
      <c r="H630" s="46"/>
      <c r="I630" s="46"/>
      <c r="J630" s="46"/>
      <c r="K630" s="46"/>
      <c r="L630" s="46"/>
      <c r="M630" s="46"/>
      <c r="N630" s="46"/>
      <c r="O630" s="24"/>
      <c r="T630" s="43"/>
      <c r="U630" s="368" t="s">
        <v>767</v>
      </c>
      <c r="V630" s="775"/>
      <c r="W630" s="775"/>
      <c r="X630" s="99">
        <f>IFERROR(INDEX(#REF!,1,MATCH('5-C_Ind'!$W630,#REF!,0)),0)</f>
        <v>0</v>
      </c>
      <c r="Y630" s="118">
        <f t="shared" si="173"/>
        <v>0</v>
      </c>
      <c r="Z630" s="104">
        <f t="shared" si="174"/>
        <v>0</v>
      </c>
      <c r="AA630" s="1240"/>
      <c r="AB630" s="1181"/>
      <c r="AC630" s="1056"/>
      <c r="AD630" s="1216"/>
      <c r="AE630" s="312"/>
      <c r="AF630" s="312"/>
      <c r="AG630" s="312"/>
      <c r="AH630" s="312"/>
      <c r="AI630" s="312"/>
      <c r="AJ630" s="312"/>
      <c r="AK630" s="312"/>
      <c r="AL630" s="312"/>
      <c r="AM630" s="312"/>
      <c r="AN630" s="312"/>
      <c r="AO630" s="312"/>
      <c r="AP630" s="312"/>
      <c r="AQ630" s="312"/>
      <c r="AR630" s="312"/>
      <c r="AS630" s="817"/>
      <c r="AT630" s="966"/>
      <c r="AU630" s="1152"/>
      <c r="AV630" s="1173"/>
      <c r="AW630" s="817"/>
      <c r="AY630" s="400"/>
      <c r="AZ630" s="400"/>
      <c r="BA630" s="43"/>
    </row>
    <row r="631" spans="3:53" s="172" customFormat="1" ht="20.100000000000001" customHeight="1" x14ac:dyDescent="0.25">
      <c r="C631" s="46"/>
      <c r="D631" s="46">
        <v>0</v>
      </c>
      <c r="E631" s="46"/>
      <c r="F631" s="46"/>
      <c r="G631" s="46"/>
      <c r="H631" s="46"/>
      <c r="I631" s="46"/>
      <c r="J631" s="46"/>
      <c r="K631" s="46"/>
      <c r="L631" s="46"/>
      <c r="M631" s="46"/>
      <c r="N631" s="46"/>
      <c r="O631" s="24"/>
      <c r="T631" s="43"/>
      <c r="U631" s="368" t="s">
        <v>767</v>
      </c>
      <c r="V631" s="775"/>
      <c r="W631" s="775"/>
      <c r="X631" s="99">
        <f>IFERROR(INDEX(#REF!,1,MATCH('5-C_Ind'!$W631,#REF!,0)),0)</f>
        <v>0</v>
      </c>
      <c r="Y631" s="118">
        <f t="shared" si="173"/>
        <v>0</v>
      </c>
      <c r="Z631" s="104">
        <f t="shared" si="174"/>
        <v>0</v>
      </c>
      <c r="AA631" s="1240"/>
      <c r="AB631" s="1181"/>
      <c r="AC631" s="1056"/>
      <c r="AD631" s="1216"/>
      <c r="AE631" s="312"/>
      <c r="AF631" s="312"/>
      <c r="AG631" s="312"/>
      <c r="AH631" s="312"/>
      <c r="AI631" s="312"/>
      <c r="AJ631" s="312"/>
      <c r="AK631" s="312"/>
      <c r="AL631" s="312"/>
      <c r="AM631" s="312"/>
      <c r="AN631" s="312"/>
      <c r="AO631" s="312"/>
      <c r="AP631" s="312"/>
      <c r="AQ631" s="312"/>
      <c r="AR631" s="312"/>
      <c r="AS631" s="817"/>
      <c r="AT631" s="966"/>
      <c r="AU631" s="1152"/>
      <c r="AV631" s="1173"/>
      <c r="AW631" s="817"/>
      <c r="AY631" s="400"/>
      <c r="AZ631" s="400"/>
      <c r="BA631" s="43"/>
    </row>
    <row r="632" spans="3:53" s="172" customFormat="1" ht="20.100000000000001" customHeight="1" x14ac:dyDescent="0.25">
      <c r="C632" s="46"/>
      <c r="D632" s="46">
        <v>0</v>
      </c>
      <c r="E632" s="46"/>
      <c r="F632" s="46"/>
      <c r="G632" s="46"/>
      <c r="H632" s="46"/>
      <c r="I632" s="46"/>
      <c r="J632" s="46"/>
      <c r="K632" s="46"/>
      <c r="L632" s="46"/>
      <c r="M632" s="46"/>
      <c r="N632" s="46"/>
      <c r="O632" s="24"/>
      <c r="T632" s="43"/>
      <c r="U632" s="368" t="s">
        <v>767</v>
      </c>
      <c r="V632" s="775"/>
      <c r="W632" s="775"/>
      <c r="X632" s="99">
        <f>IFERROR(INDEX(#REF!,1,MATCH('5-C_Ind'!$W632,#REF!,0)),0)</f>
        <v>0</v>
      </c>
      <c r="Y632" s="118">
        <f t="shared" si="173"/>
        <v>0</v>
      </c>
      <c r="Z632" s="104">
        <f t="shared" si="174"/>
        <v>0</v>
      </c>
      <c r="AA632" s="1240"/>
      <c r="AB632" s="1181"/>
      <c r="AC632" s="1056"/>
      <c r="AD632" s="1216"/>
      <c r="AE632" s="312"/>
      <c r="AF632" s="312"/>
      <c r="AG632" s="312"/>
      <c r="AH632" s="312"/>
      <c r="AI632" s="312"/>
      <c r="AJ632" s="312"/>
      <c r="AK632" s="312"/>
      <c r="AL632" s="312"/>
      <c r="AM632" s="312"/>
      <c r="AN632" s="312"/>
      <c r="AO632" s="312"/>
      <c r="AP632" s="312"/>
      <c r="AQ632" s="312"/>
      <c r="AR632" s="312"/>
      <c r="AS632" s="817"/>
      <c r="AT632" s="966"/>
      <c r="AU632" s="1152"/>
      <c r="AV632" s="1173"/>
      <c r="AW632" s="817"/>
      <c r="AY632" s="400"/>
      <c r="AZ632" s="400"/>
      <c r="BA632" s="43"/>
    </row>
    <row r="633" spans="3:53" s="172" customFormat="1" ht="20.100000000000001" customHeight="1" x14ac:dyDescent="0.25">
      <c r="C633" s="46"/>
      <c r="D633" s="46">
        <v>0</v>
      </c>
      <c r="E633" s="46"/>
      <c r="F633" s="46"/>
      <c r="G633" s="46"/>
      <c r="H633" s="46"/>
      <c r="I633" s="46"/>
      <c r="J633" s="46"/>
      <c r="K633" s="46"/>
      <c r="L633" s="46"/>
      <c r="M633" s="46"/>
      <c r="N633" s="46"/>
      <c r="O633" s="24"/>
      <c r="T633" s="43"/>
      <c r="U633" s="368" t="s">
        <v>767</v>
      </c>
      <c r="V633" s="775"/>
      <c r="W633" s="775"/>
      <c r="X633" s="99">
        <f>IFERROR(INDEX(#REF!,1,MATCH('5-C_Ind'!$W633,#REF!,0)),0)</f>
        <v>0</v>
      </c>
      <c r="Y633" s="118">
        <f t="shared" si="173"/>
        <v>0</v>
      </c>
      <c r="Z633" s="104">
        <f t="shared" si="174"/>
        <v>0</v>
      </c>
      <c r="AA633" s="1240"/>
      <c r="AB633" s="1181"/>
      <c r="AC633" s="1056"/>
      <c r="AD633" s="1216"/>
      <c r="AE633" s="312"/>
      <c r="AF633" s="312"/>
      <c r="AG633" s="312"/>
      <c r="AH633" s="312"/>
      <c r="AI633" s="312"/>
      <c r="AJ633" s="312"/>
      <c r="AK633" s="312"/>
      <c r="AL633" s="312"/>
      <c r="AM633" s="312"/>
      <c r="AN633" s="312"/>
      <c r="AO633" s="312"/>
      <c r="AP633" s="312"/>
      <c r="AQ633" s="312"/>
      <c r="AR633" s="312"/>
      <c r="AS633" s="817"/>
      <c r="AT633" s="966"/>
      <c r="AU633" s="1152"/>
      <c r="AV633" s="1173"/>
      <c r="AW633" s="817"/>
      <c r="AY633" s="400"/>
      <c r="AZ633" s="400"/>
      <c r="BA633" s="43"/>
    </row>
    <row r="634" spans="3:53" s="172" customFormat="1" ht="20.100000000000001" customHeight="1" x14ac:dyDescent="0.25">
      <c r="C634" s="46"/>
      <c r="D634" s="46">
        <v>0</v>
      </c>
      <c r="E634" s="46"/>
      <c r="F634" s="46"/>
      <c r="G634" s="46"/>
      <c r="H634" s="46"/>
      <c r="I634" s="46"/>
      <c r="J634" s="46"/>
      <c r="K634" s="46"/>
      <c r="L634" s="46"/>
      <c r="M634" s="46"/>
      <c r="N634" s="46"/>
      <c r="O634" s="24"/>
      <c r="T634" s="43"/>
      <c r="U634" s="368" t="s">
        <v>767</v>
      </c>
      <c r="V634" s="775"/>
      <c r="W634" s="775"/>
      <c r="X634" s="99">
        <f>IFERROR(INDEX(#REF!,1,MATCH('5-C_Ind'!$W634,#REF!,0)),0)</f>
        <v>0</v>
      </c>
      <c r="Y634" s="118">
        <f t="shared" si="173"/>
        <v>0</v>
      </c>
      <c r="Z634" s="104">
        <f t="shared" si="174"/>
        <v>0</v>
      </c>
      <c r="AA634" s="1240"/>
      <c r="AB634" s="1181"/>
      <c r="AC634" s="1056"/>
      <c r="AD634" s="1216"/>
      <c r="AE634" s="312"/>
      <c r="AF634" s="312"/>
      <c r="AG634" s="312"/>
      <c r="AH634" s="312"/>
      <c r="AI634" s="312"/>
      <c r="AJ634" s="312"/>
      <c r="AK634" s="312"/>
      <c r="AL634" s="312"/>
      <c r="AM634" s="312"/>
      <c r="AN634" s="312"/>
      <c r="AO634" s="312"/>
      <c r="AP634" s="312"/>
      <c r="AQ634" s="312"/>
      <c r="AR634" s="312"/>
      <c r="AS634" s="817"/>
      <c r="AT634" s="966"/>
      <c r="AU634" s="1152"/>
      <c r="AV634" s="1173"/>
      <c r="AW634" s="817"/>
      <c r="AY634" s="400"/>
      <c r="AZ634" s="400"/>
      <c r="BA634" s="43"/>
    </row>
    <row r="635" spans="3:53" s="172" customFormat="1" ht="20.100000000000001" customHeight="1" x14ac:dyDescent="0.25">
      <c r="C635" s="46"/>
      <c r="D635" s="46">
        <v>0</v>
      </c>
      <c r="E635" s="46"/>
      <c r="F635" s="46"/>
      <c r="G635" s="46"/>
      <c r="H635" s="46"/>
      <c r="I635" s="46"/>
      <c r="J635" s="46"/>
      <c r="K635" s="46"/>
      <c r="L635" s="46"/>
      <c r="M635" s="46"/>
      <c r="N635" s="46"/>
      <c r="O635" s="24"/>
      <c r="T635" s="43"/>
      <c r="U635" s="368" t="s">
        <v>767</v>
      </c>
      <c r="V635" s="775"/>
      <c r="W635" s="775"/>
      <c r="X635" s="99">
        <f>IFERROR(INDEX(#REF!,1,MATCH('5-C_Ind'!$W635,#REF!,0)),0)</f>
        <v>0</v>
      </c>
      <c r="Y635" s="118">
        <f t="shared" si="173"/>
        <v>0</v>
      </c>
      <c r="Z635" s="104">
        <f t="shared" si="174"/>
        <v>0</v>
      </c>
      <c r="AA635" s="1240"/>
      <c r="AB635" s="1181"/>
      <c r="AC635" s="1056"/>
      <c r="AD635" s="1216"/>
      <c r="AE635" s="312"/>
      <c r="AF635" s="312"/>
      <c r="AG635" s="312"/>
      <c r="AH635" s="312"/>
      <c r="AI635" s="312"/>
      <c r="AJ635" s="312"/>
      <c r="AK635" s="312"/>
      <c r="AL635" s="312"/>
      <c r="AM635" s="312"/>
      <c r="AN635" s="312"/>
      <c r="AO635" s="312"/>
      <c r="AP635" s="312"/>
      <c r="AQ635" s="312"/>
      <c r="AR635" s="312"/>
      <c r="AS635" s="817"/>
      <c r="AT635" s="966"/>
      <c r="AU635" s="1152"/>
      <c r="AV635" s="1173"/>
      <c r="AW635" s="817"/>
      <c r="AY635" s="400"/>
      <c r="AZ635" s="400"/>
      <c r="BA635" s="43"/>
    </row>
    <row r="636" spans="3:53" s="172" customFormat="1" ht="20.100000000000001" customHeight="1" x14ac:dyDescent="0.25">
      <c r="C636" s="46"/>
      <c r="D636" s="46">
        <v>0</v>
      </c>
      <c r="E636" s="46"/>
      <c r="F636" s="46"/>
      <c r="G636" s="46"/>
      <c r="H636" s="46"/>
      <c r="I636" s="46"/>
      <c r="J636" s="46"/>
      <c r="K636" s="46"/>
      <c r="L636" s="46"/>
      <c r="M636" s="46"/>
      <c r="N636" s="46"/>
      <c r="O636" s="24"/>
      <c r="T636" s="43"/>
      <c r="U636" s="368" t="s">
        <v>767</v>
      </c>
      <c r="V636" s="775"/>
      <c r="W636" s="775"/>
      <c r="X636" s="99">
        <f>IFERROR(INDEX(#REF!,1,MATCH('5-C_Ind'!$W636,#REF!,0)),0)</f>
        <v>0</v>
      </c>
      <c r="Y636" s="118">
        <f t="shared" si="173"/>
        <v>0</v>
      </c>
      <c r="Z636" s="104">
        <f t="shared" si="174"/>
        <v>0</v>
      </c>
      <c r="AA636" s="1240"/>
      <c r="AB636" s="1181"/>
      <c r="AC636" s="1056"/>
      <c r="AD636" s="1216"/>
      <c r="AE636" s="312"/>
      <c r="AF636" s="312"/>
      <c r="AG636" s="312"/>
      <c r="AH636" s="312"/>
      <c r="AI636" s="312"/>
      <c r="AJ636" s="312"/>
      <c r="AK636" s="312"/>
      <c r="AL636" s="312"/>
      <c r="AM636" s="312"/>
      <c r="AN636" s="312"/>
      <c r="AO636" s="312"/>
      <c r="AP636" s="312"/>
      <c r="AQ636" s="312"/>
      <c r="AR636" s="312"/>
      <c r="AS636" s="817"/>
      <c r="AT636" s="966"/>
      <c r="AU636" s="1152"/>
      <c r="AV636" s="1173"/>
      <c r="AW636" s="817"/>
      <c r="AY636" s="400"/>
      <c r="AZ636" s="400"/>
      <c r="BA636" s="43"/>
    </row>
    <row r="637" spans="3:53" s="172" customFormat="1" ht="20.100000000000001" customHeight="1" x14ac:dyDescent="0.25">
      <c r="C637" s="46"/>
      <c r="D637" s="46">
        <v>0</v>
      </c>
      <c r="E637" s="46"/>
      <c r="F637" s="46"/>
      <c r="G637" s="46"/>
      <c r="H637" s="46"/>
      <c r="I637" s="46"/>
      <c r="J637" s="46"/>
      <c r="K637" s="46"/>
      <c r="L637" s="46"/>
      <c r="M637" s="46"/>
      <c r="N637" s="46"/>
      <c r="O637" s="24"/>
      <c r="T637" s="43"/>
      <c r="U637" s="368" t="s">
        <v>767</v>
      </c>
      <c r="V637" s="775"/>
      <c r="W637" s="775"/>
      <c r="X637" s="99">
        <f>IFERROR(INDEX(#REF!,1,MATCH('5-C_Ind'!$W637,#REF!,0)),0)</f>
        <v>0</v>
      </c>
      <c r="Y637" s="118">
        <f t="shared" si="173"/>
        <v>0</v>
      </c>
      <c r="Z637" s="104">
        <f t="shared" si="174"/>
        <v>0</v>
      </c>
      <c r="AA637" s="1240"/>
      <c r="AB637" s="1181"/>
      <c r="AC637" s="1056"/>
      <c r="AD637" s="1216"/>
      <c r="AE637" s="312"/>
      <c r="AF637" s="312"/>
      <c r="AG637" s="312"/>
      <c r="AH637" s="312"/>
      <c r="AI637" s="312"/>
      <c r="AJ637" s="312"/>
      <c r="AK637" s="312"/>
      <c r="AL637" s="312"/>
      <c r="AM637" s="312"/>
      <c r="AN637" s="312"/>
      <c r="AO637" s="312"/>
      <c r="AP637" s="312"/>
      <c r="AQ637" s="312"/>
      <c r="AR637" s="312"/>
      <c r="AS637" s="817"/>
      <c r="AT637" s="966"/>
      <c r="AU637" s="1152"/>
      <c r="AV637" s="1173"/>
      <c r="AW637" s="817"/>
      <c r="AY637" s="400"/>
      <c r="AZ637" s="400"/>
      <c r="BA637" s="43"/>
    </row>
    <row r="638" spans="3:53" s="172" customFormat="1" ht="20.100000000000001" customHeight="1" x14ac:dyDescent="0.25">
      <c r="C638" s="46"/>
      <c r="D638" s="46">
        <v>0</v>
      </c>
      <c r="E638" s="46"/>
      <c r="F638" s="46"/>
      <c r="G638" s="46"/>
      <c r="H638" s="46"/>
      <c r="I638" s="46"/>
      <c r="J638" s="46"/>
      <c r="K638" s="46"/>
      <c r="L638" s="46"/>
      <c r="M638" s="46"/>
      <c r="N638" s="46"/>
      <c r="O638" s="24"/>
      <c r="T638" s="43"/>
      <c r="U638" s="368" t="s">
        <v>767</v>
      </c>
      <c r="V638" s="775"/>
      <c r="W638" s="775"/>
      <c r="X638" s="99">
        <f>IFERROR(INDEX(#REF!,1,MATCH('5-C_Ind'!$W638,#REF!,0)),0)</f>
        <v>0</v>
      </c>
      <c r="Y638" s="118">
        <f t="shared" si="173"/>
        <v>0</v>
      </c>
      <c r="Z638" s="104">
        <f t="shared" si="174"/>
        <v>0</v>
      </c>
      <c r="AA638" s="1240"/>
      <c r="AB638" s="1181"/>
      <c r="AC638" s="1056"/>
      <c r="AD638" s="1216"/>
      <c r="AE638" s="312"/>
      <c r="AF638" s="312"/>
      <c r="AG638" s="312"/>
      <c r="AH638" s="312"/>
      <c r="AI638" s="312"/>
      <c r="AJ638" s="312"/>
      <c r="AK638" s="312"/>
      <c r="AL638" s="312"/>
      <c r="AM638" s="312"/>
      <c r="AN638" s="312"/>
      <c r="AO638" s="312"/>
      <c r="AP638" s="312"/>
      <c r="AQ638" s="312"/>
      <c r="AR638" s="312"/>
      <c r="AS638" s="817"/>
      <c r="AT638" s="966"/>
      <c r="AU638" s="1152"/>
      <c r="AV638" s="1173"/>
      <c r="AW638" s="817"/>
      <c r="AY638" s="400"/>
      <c r="AZ638" s="400"/>
      <c r="BA638" s="43"/>
    </row>
    <row r="639" spans="3:53" s="172" customFormat="1" ht="20.100000000000001" customHeight="1" x14ac:dyDescent="0.25">
      <c r="C639" s="46"/>
      <c r="D639" s="46">
        <v>0</v>
      </c>
      <c r="E639" s="46"/>
      <c r="F639" s="46"/>
      <c r="G639" s="46"/>
      <c r="H639" s="46"/>
      <c r="I639" s="46"/>
      <c r="J639" s="46"/>
      <c r="K639" s="46"/>
      <c r="L639" s="46"/>
      <c r="M639" s="46"/>
      <c r="N639" s="46"/>
      <c r="O639" s="24"/>
      <c r="T639" s="43"/>
      <c r="U639" s="368" t="s">
        <v>767</v>
      </c>
      <c r="V639" s="775"/>
      <c r="W639" s="775"/>
      <c r="X639" s="99">
        <f>IFERROR(INDEX(#REF!,1,MATCH('5-C_Ind'!$W639,#REF!,0)),0)</f>
        <v>0</v>
      </c>
      <c r="Y639" s="118">
        <f t="shared" si="173"/>
        <v>0</v>
      </c>
      <c r="Z639" s="104">
        <f t="shared" si="174"/>
        <v>0</v>
      </c>
      <c r="AA639" s="1240"/>
      <c r="AB639" s="1181"/>
      <c r="AC639" s="1056"/>
      <c r="AD639" s="1216"/>
      <c r="AE639" s="312"/>
      <c r="AF639" s="312"/>
      <c r="AG639" s="312"/>
      <c r="AH639" s="312"/>
      <c r="AI639" s="312"/>
      <c r="AJ639" s="312"/>
      <c r="AK639" s="312"/>
      <c r="AL639" s="312"/>
      <c r="AM639" s="312"/>
      <c r="AN639" s="312"/>
      <c r="AO639" s="312"/>
      <c r="AP639" s="312"/>
      <c r="AQ639" s="312"/>
      <c r="AR639" s="312"/>
      <c r="AS639" s="817"/>
      <c r="AT639" s="966"/>
      <c r="AU639" s="1152"/>
      <c r="AV639" s="1173"/>
      <c r="AW639" s="817"/>
      <c r="AY639" s="400"/>
      <c r="AZ639" s="400"/>
      <c r="BA639" s="43"/>
    </row>
    <row r="640" spans="3:53" s="172" customFormat="1" ht="20.100000000000001" customHeight="1" x14ac:dyDescent="0.25">
      <c r="C640" s="46"/>
      <c r="D640" s="46">
        <v>0</v>
      </c>
      <c r="E640" s="46"/>
      <c r="F640" s="46"/>
      <c r="G640" s="46"/>
      <c r="H640" s="46"/>
      <c r="I640" s="46"/>
      <c r="J640" s="46"/>
      <c r="K640" s="46"/>
      <c r="L640" s="46"/>
      <c r="M640" s="46"/>
      <c r="N640" s="46"/>
      <c r="O640" s="24"/>
      <c r="T640" s="43"/>
      <c r="U640" s="368" t="s">
        <v>767</v>
      </c>
      <c r="V640" s="775"/>
      <c r="W640" s="775"/>
      <c r="X640" s="99">
        <f>IFERROR(INDEX(#REF!,1,MATCH('5-C_Ind'!$W640,#REF!,0)),0)</f>
        <v>0</v>
      </c>
      <c r="Y640" s="118">
        <f t="shared" si="173"/>
        <v>0</v>
      </c>
      <c r="Z640" s="104">
        <f t="shared" si="174"/>
        <v>0</v>
      </c>
      <c r="AA640" s="1240"/>
      <c r="AB640" s="1181"/>
      <c r="AC640" s="1056"/>
      <c r="AD640" s="1216"/>
      <c r="AE640" s="312"/>
      <c r="AF640" s="312"/>
      <c r="AG640" s="312"/>
      <c r="AH640" s="312"/>
      <c r="AI640" s="312"/>
      <c r="AJ640" s="312"/>
      <c r="AK640" s="312"/>
      <c r="AL640" s="312"/>
      <c r="AM640" s="312"/>
      <c r="AN640" s="312"/>
      <c r="AO640" s="312"/>
      <c r="AP640" s="312"/>
      <c r="AQ640" s="312"/>
      <c r="AR640" s="312"/>
      <c r="AS640" s="817"/>
      <c r="AT640" s="966"/>
      <c r="AU640" s="1152"/>
      <c r="AV640" s="1173"/>
      <c r="AW640" s="817"/>
      <c r="AY640" s="400"/>
      <c r="AZ640" s="400"/>
      <c r="BA640" s="43"/>
    </row>
    <row r="641" spans="2:53" s="172" customFormat="1" ht="20.100000000000001" customHeight="1" x14ac:dyDescent="0.25">
      <c r="C641" s="46"/>
      <c r="D641" s="46">
        <v>0</v>
      </c>
      <c r="E641" s="46"/>
      <c r="F641" s="46"/>
      <c r="G641" s="46"/>
      <c r="H641" s="46"/>
      <c r="I641" s="46"/>
      <c r="J641" s="46"/>
      <c r="K641" s="46"/>
      <c r="L641" s="46"/>
      <c r="M641" s="46"/>
      <c r="N641" s="46"/>
      <c r="O641" s="24"/>
      <c r="T641" s="43"/>
      <c r="U641" s="368" t="s">
        <v>767</v>
      </c>
      <c r="V641" s="775"/>
      <c r="W641" s="775"/>
      <c r="X641" s="99">
        <f>IFERROR(INDEX(#REF!,1,MATCH('5-C_Ind'!$W641,#REF!,0)),0)</f>
        <v>0</v>
      </c>
      <c r="Y641" s="118">
        <f t="shared" si="173"/>
        <v>0</v>
      </c>
      <c r="Z641" s="104">
        <f t="shared" si="174"/>
        <v>0</v>
      </c>
      <c r="AA641" s="1240"/>
      <c r="AB641" s="1181"/>
      <c r="AC641" s="1056"/>
      <c r="AD641" s="1216"/>
      <c r="AE641" s="312"/>
      <c r="AF641" s="312"/>
      <c r="AG641" s="312"/>
      <c r="AH641" s="312"/>
      <c r="AI641" s="312"/>
      <c r="AJ641" s="312"/>
      <c r="AK641" s="312"/>
      <c r="AL641" s="312"/>
      <c r="AM641" s="312"/>
      <c r="AN641" s="312"/>
      <c r="AO641" s="312"/>
      <c r="AP641" s="312"/>
      <c r="AQ641" s="312"/>
      <c r="AR641" s="312"/>
      <c r="AS641" s="817"/>
      <c r="AT641" s="966"/>
      <c r="AU641" s="1152"/>
      <c r="AV641" s="1173"/>
      <c r="AW641" s="817"/>
      <c r="AY641" s="400"/>
      <c r="AZ641" s="400"/>
      <c r="BA641" s="43"/>
    </row>
    <row r="642" spans="2:53" s="172" customFormat="1" ht="20.100000000000001" customHeight="1" x14ac:dyDescent="0.25">
      <c r="C642" s="46"/>
      <c r="D642" s="46">
        <v>0</v>
      </c>
      <c r="E642" s="46"/>
      <c r="F642" s="46"/>
      <c r="G642" s="46"/>
      <c r="H642" s="46"/>
      <c r="I642" s="46"/>
      <c r="J642" s="46"/>
      <c r="K642" s="46"/>
      <c r="L642" s="46"/>
      <c r="M642" s="46"/>
      <c r="N642" s="46"/>
      <c r="O642" s="24"/>
      <c r="T642" s="43"/>
      <c r="U642" s="368" t="s">
        <v>767</v>
      </c>
      <c r="V642" s="775"/>
      <c r="W642" s="775"/>
      <c r="X642" s="99">
        <f>IFERROR(INDEX(#REF!,1,MATCH('5-C_Ind'!$W642,#REF!,0)),0)</f>
        <v>0</v>
      </c>
      <c r="Y642" s="118">
        <f t="shared" si="173"/>
        <v>0</v>
      </c>
      <c r="Z642" s="104">
        <f t="shared" si="174"/>
        <v>0</v>
      </c>
      <c r="AA642" s="1240"/>
      <c r="AB642" s="1181"/>
      <c r="AC642" s="1056"/>
      <c r="AD642" s="1216"/>
      <c r="AE642" s="312"/>
      <c r="AF642" s="312"/>
      <c r="AG642" s="312"/>
      <c r="AH642" s="312"/>
      <c r="AI642" s="312"/>
      <c r="AJ642" s="312"/>
      <c r="AK642" s="312"/>
      <c r="AL642" s="312"/>
      <c r="AM642" s="312"/>
      <c r="AN642" s="312"/>
      <c r="AO642" s="312"/>
      <c r="AP642" s="312"/>
      <c r="AQ642" s="312"/>
      <c r="AR642" s="312"/>
      <c r="AS642" s="817"/>
      <c r="AT642" s="966"/>
      <c r="AU642" s="1152"/>
      <c r="AV642" s="1173"/>
      <c r="AW642" s="817"/>
      <c r="AY642" s="400"/>
      <c r="AZ642" s="400"/>
      <c r="BA642" s="43"/>
    </row>
    <row r="643" spans="2:53" s="172" customFormat="1" ht="20.100000000000001" customHeight="1" thickBot="1" x14ac:dyDescent="0.3">
      <c r="B643" s="68" t="s">
        <v>1347</v>
      </c>
      <c r="C643" s="46"/>
      <c r="D643" s="46">
        <v>0</v>
      </c>
      <c r="E643" s="46"/>
      <c r="F643" s="46"/>
      <c r="G643" s="46"/>
      <c r="H643" s="46"/>
      <c r="I643" s="46"/>
      <c r="J643" s="46"/>
      <c r="K643" s="46"/>
      <c r="L643" s="46"/>
      <c r="M643" s="46"/>
      <c r="N643" s="46"/>
      <c r="O643" s="24"/>
      <c r="T643" s="43"/>
      <c r="U643" s="368" t="s">
        <v>767</v>
      </c>
      <c r="V643" s="769"/>
      <c r="W643" s="769"/>
      <c r="X643" s="99">
        <f>IFERROR(INDEX(#REF!,1,MATCH('5-C_Ind'!$W643,#REF!,0)),0)</f>
        <v>0</v>
      </c>
      <c r="Y643" s="118">
        <f t="shared" si="173"/>
        <v>0</v>
      </c>
      <c r="Z643" s="104">
        <f t="shared" si="174"/>
        <v>0</v>
      </c>
      <c r="AA643" s="1082"/>
      <c r="AB643" s="1145"/>
      <c r="AC643" s="1171"/>
      <c r="AD643" s="941"/>
      <c r="AE643" s="333"/>
      <c r="AF643" s="333"/>
      <c r="AG643" s="333"/>
      <c r="AH643" s="333"/>
      <c r="AI643" s="333"/>
      <c r="AJ643" s="333"/>
      <c r="AK643" s="333"/>
      <c r="AL643" s="333"/>
      <c r="AM643" s="333"/>
      <c r="AN643" s="333"/>
      <c r="AO643" s="333"/>
      <c r="AP643" s="333"/>
      <c r="AQ643" s="333"/>
      <c r="AR643" s="333"/>
      <c r="AS643" s="738"/>
      <c r="AT643" s="1150"/>
      <c r="AU643" s="1199"/>
      <c r="AV643" s="1034"/>
      <c r="AW643" s="738"/>
      <c r="AY643" s="400"/>
      <c r="AZ643" s="400"/>
      <c r="BA643" s="43"/>
    </row>
    <row r="644" spans="2:53" x14ac:dyDescent="0.25">
      <c r="C644" s="46"/>
      <c r="D644" s="46"/>
      <c r="E644" s="46"/>
      <c r="F644" s="46"/>
      <c r="G644" s="46"/>
      <c r="H644" s="46"/>
      <c r="I644" s="46"/>
      <c r="J644" s="46"/>
      <c r="K644" s="46"/>
      <c r="L644" s="46"/>
      <c r="M644" s="46"/>
      <c r="N644" s="46"/>
      <c r="O644" s="24"/>
    </row>
    <row r="645" spans="2:53" x14ac:dyDescent="0.25">
      <c r="C645" s="147"/>
      <c r="D645" s="147"/>
      <c r="E645" s="147"/>
      <c r="F645" s="147"/>
      <c r="G645" s="147"/>
      <c r="H645" s="147"/>
      <c r="I645" s="147"/>
      <c r="J645" s="147"/>
      <c r="K645" s="147"/>
      <c r="L645" s="147"/>
      <c r="M645" s="147"/>
      <c r="N645" s="147"/>
      <c r="O645" s="24"/>
    </row>
    <row r="646" spans="2:53" x14ac:dyDescent="0.25">
      <c r="C646" s="147"/>
      <c r="D646" s="147"/>
      <c r="E646" s="147"/>
      <c r="F646" s="147"/>
      <c r="G646" s="147"/>
      <c r="H646" s="147"/>
      <c r="I646" s="147"/>
      <c r="J646" s="147"/>
      <c r="K646" s="147"/>
      <c r="L646" s="147"/>
      <c r="M646" s="147"/>
      <c r="N646" s="147"/>
      <c r="O646" s="24"/>
      <c r="X646" s="43"/>
      <c r="AA646" s="43"/>
    </row>
    <row r="647" spans="2:53" x14ac:dyDescent="0.25">
      <c r="C647" s="147"/>
      <c r="D647" s="147"/>
      <c r="E647" s="147"/>
      <c r="F647" s="147"/>
      <c r="G647" s="147"/>
      <c r="H647" s="147"/>
      <c r="I647" s="147"/>
      <c r="J647" s="147"/>
      <c r="K647" s="147"/>
      <c r="L647" s="147"/>
      <c r="M647" s="147"/>
      <c r="N647" s="147"/>
      <c r="O647" s="24"/>
    </row>
    <row r="648" spans="2:53" x14ac:dyDescent="0.25">
      <c r="C648" s="147"/>
      <c r="D648" s="147"/>
      <c r="E648" s="147"/>
      <c r="F648" s="147"/>
      <c r="G648" s="147"/>
      <c r="H648" s="147"/>
      <c r="I648" s="147"/>
      <c r="J648" s="147"/>
      <c r="K648" s="147"/>
      <c r="L648" s="147"/>
      <c r="M648" s="147"/>
      <c r="N648" s="147"/>
      <c r="O648" s="24"/>
    </row>
  </sheetData>
  <autoFilter ref="U9:U355" xr:uid="{00000000-0009-0000-0000-00000A000000}"/>
  <mergeCells count="75">
    <mergeCell ref="U357:W357"/>
    <mergeCell ref="T321:T327"/>
    <mergeCell ref="S321:S329"/>
    <mergeCell ref="T330:T336"/>
    <mergeCell ref="S330:S338"/>
    <mergeCell ref="T339:T345"/>
    <mergeCell ref="S339:S347"/>
    <mergeCell ref="S348:S350"/>
    <mergeCell ref="T348:T350"/>
    <mergeCell ref="R348:R353"/>
    <mergeCell ref="S351:S353"/>
    <mergeCell ref="T351:T353"/>
    <mergeCell ref="S263:S277"/>
    <mergeCell ref="T263:T277"/>
    <mergeCell ref="S278:S292"/>
    <mergeCell ref="T278:T292"/>
    <mergeCell ref="T293:T299"/>
    <mergeCell ref="S293:S301"/>
    <mergeCell ref="T302:T308"/>
    <mergeCell ref="S302:S310"/>
    <mergeCell ref="T311:T317"/>
    <mergeCell ref="S311:S319"/>
    <mergeCell ref="S212:S220"/>
    <mergeCell ref="T221:T227"/>
    <mergeCell ref="S221:S229"/>
    <mergeCell ref="T230:T236"/>
    <mergeCell ref="S230:S238"/>
    <mergeCell ref="T239:T245"/>
    <mergeCell ref="S239:S247"/>
    <mergeCell ref="S248:S262"/>
    <mergeCell ref="T248:T262"/>
    <mergeCell ref="T82:T88"/>
    <mergeCell ref="S82:S90"/>
    <mergeCell ref="R82:R347"/>
    <mergeCell ref="T91:T97"/>
    <mergeCell ref="S91:S99"/>
    <mergeCell ref="S100:S116"/>
    <mergeCell ref="T100:T116"/>
    <mergeCell ref="S117:S131"/>
    <mergeCell ref="T117:T131"/>
    <mergeCell ref="S132:S146"/>
    <mergeCell ref="T132:T146"/>
    <mergeCell ref="S147:S163"/>
    <mergeCell ref="T147:T163"/>
    <mergeCell ref="T164:T170"/>
    <mergeCell ref="S164:S172"/>
    <mergeCell ref="S173:S184"/>
    <mergeCell ref="T173:T184"/>
    <mergeCell ref="T185:T191"/>
    <mergeCell ref="S185:S193"/>
    <mergeCell ref="T194:T200"/>
    <mergeCell ref="S194:S202"/>
    <mergeCell ref="T203:T209"/>
    <mergeCell ref="S203:S211"/>
    <mergeCell ref="T212:T218"/>
    <mergeCell ref="S7:AC7"/>
    <mergeCell ref="W8:W9"/>
    <mergeCell ref="T10:T16"/>
    <mergeCell ref="S10:S18"/>
    <mergeCell ref="R10:R81"/>
    <mergeCell ref="T19:T25"/>
    <mergeCell ref="S19:S27"/>
    <mergeCell ref="T28:T34"/>
    <mergeCell ref="S28:S36"/>
    <mergeCell ref="T37:T43"/>
    <mergeCell ref="S37:S45"/>
    <mergeCell ref="T46:T52"/>
    <mergeCell ref="S46:S54"/>
    <mergeCell ref="T55:T61"/>
    <mergeCell ref="S55:S63"/>
    <mergeCell ref="T64:T70"/>
    <mergeCell ref="S64:S72"/>
    <mergeCell ref="T73:T79"/>
    <mergeCell ref="S73:S81"/>
    <mergeCell ref="R2:S2"/>
  </mergeCells>
  <conditionalFormatting sqref="X357 AA357">
    <cfRule type="cellIs" dxfId="13" priority="360" stopIfTrue="1" operator="equal">
      <formula>"A CORRIGER"</formula>
    </cfRule>
    <cfRule type="cellIs" dxfId="12" priority="361" stopIfTrue="1" operator="equal">
      <formula>"OK"</formula>
    </cfRule>
  </conditionalFormatting>
  <conditionalFormatting sqref="AC10:AC16 Z17:Z18 AC18:AC25 Z26:Z27 AC27:AC34 Z35:Z36 AC36:AC43 Z44:Z45 AC45:AC52 Z53:Z54 AC54:AC61 Z62:Z63 AC63:AC70 Z71:Z72 AC72:AC79 Z80:Z81 AC81:AC88 Z89:Z90 AC90:AC97 Z98:Z99 AC99:AC113 Z106:Z112 Z114:Z116 AC116:AC128 Z123:Z127 Z129:Z131 AC131:AC143 Z138:Z142 Z144:Z146 AC146:AC160 Z153:Z159 Z161:Z163 AC163:AC170 Z171:Z172 AC172:AC181 Z179:Z180 Z182:Z184 AC184:AC191 Z192:Z193 AC193:AC200 Z201:Z202 AC202:AC209 Z210:Z211 AC211:AC218 Z219:Z220 AC220:AC227 Z228:Z229 AC229:AC236 Z237:Z238 AC238:AC245 Z246:Z247 AC247:AC259 Z254:Z258 Z260:Z262 AC262:AC274 Z269:Z273 Z275:Z277 AC277:AC289 Z284:Z288 Z290:Z292 AC292:AC299 Z300:Z301 AC301:AC308 Z309:Z310 AC310:AC317 Z318:Z320 AC319 AC321:AC327 Z328:Z329 AC329:AC336 Z337:Z338 AC338:AC345 Z346:Z347 AC347:AC348 Z349:Z350 AC350:AC351 Z352:Z353 AC353 Z362:Z643">
    <cfRule type="cellIs" dxfId="11" priority="8" stopIfTrue="1" operator="lessThan">
      <formula>-0.99</formula>
    </cfRule>
  </conditionalFormatting>
  <conditionalFormatting sqref="AZ10:AZ353 AY17:AY18 AY26:AY27 AY35:AY36 AY44:AY45 AY53:AY54 AY62:AY63 AY71:AY72 AY80:AY81 AY89:AY90 AY98:AY99 AY107:AY112 AY114:AY116 AY123:AY127 AY129:AY131 AY138:AY142 AY144:AY146 AY153:AY160 AY162:AY163 AY171:AY172 AY179:AY180 AY182:AY184 AY192:AY193 AY201:AY202 AY210:AY211 AY219:AY220 AY228:AY229 AY237:AY238 AY246:AY247 AY254:AY258 AY260:AY262 AY269:AY273 AY275:AY277 AY284:AY289 AY291:AY292 AY300:AY301 AY309:AY310 AY318:AY320 AY328:AY329 AY337:AY338 AY346:AY347 AY349:AY350 AY352:AY353">
    <cfRule type="cellIs" dxfId="10" priority="1" stopIfTrue="1" operator="equal">
      <formula>"! solde négatif !"</formula>
    </cfRule>
    <cfRule type="cellIs" dxfId="9" priority="2" stopIfTrue="1" operator="equal">
      <formula>"OK"</formula>
    </cfRule>
  </conditionalFormatting>
  <hyperlinks>
    <hyperlink ref="R2" location="IDENT!Q11" display="Retour au sommaire" xr:uid="{00000000-0004-0000-0A00-000000000000}"/>
  </hyperlinks>
  <pageMargins left="0.75" right="0.75" top="1" bottom="1" header="0.4921259845" footer="0.4921259845"/>
  <pageSetup paperSize="9" scale="3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filterMode="1">
    <tabColor rgb="FF7030A0"/>
    <pageSetUpPr fitToPage="1"/>
  </sheetPr>
  <dimension ref="A1:CM284"/>
  <sheetViews>
    <sheetView showGridLines="0" zoomScale="85" workbookViewId="0">
      <pane xSplit="21" ySplit="7" topLeftCell="V8" activePane="bottomRight" state="frozen"/>
      <selection activeCell="Q1" sqref="Q1"/>
      <selection pane="topRight" activeCell="Y1" sqref="Y1"/>
      <selection pane="bottomLeft" activeCell="Q11" sqref="Q11"/>
      <selection pane="bottomRight" activeCell="T25" sqref="T25"/>
    </sheetView>
  </sheetViews>
  <sheetFormatPr baseColWidth="10" defaultColWidth="11.44140625" defaultRowHeight="13.2" outlineLevelCol="1" x14ac:dyDescent="0.25"/>
  <cols>
    <col min="1" max="1" width="2.33203125" style="43" hidden="1" customWidth="1" outlineLevel="1"/>
    <col min="2" max="2" width="21.44140625" style="43" hidden="1" customWidth="1" outlineLevel="1"/>
    <col min="3" max="10" width="11.44140625" style="43" hidden="1" customWidth="1" outlineLevel="1"/>
    <col min="11" max="11" width="21.44140625" style="43" hidden="1" customWidth="1" outlineLevel="1"/>
    <col min="12" max="12" width="24.33203125" style="43" hidden="1" customWidth="1" outlineLevel="1"/>
    <col min="13" max="14" width="1.6640625" style="43" hidden="1" customWidth="1" outlineLevel="1"/>
    <col min="15" max="15" width="10.33203125" style="43" hidden="1" customWidth="1" outlineLevel="1"/>
    <col min="16" max="16" width="11.44140625" style="43" hidden="1" customWidth="1" outlineLevel="1"/>
    <col min="17" max="17" width="15.6640625" style="43" customWidth="1" collapsed="1"/>
    <col min="18" max="18" width="43.5546875" style="784" customWidth="1"/>
    <col min="19" max="19" width="14.6640625" style="43" customWidth="1"/>
    <col min="20" max="20" width="32.33203125" style="548" customWidth="1"/>
    <col min="21" max="22" width="26.44140625" style="548" customWidth="1"/>
    <col min="23" max="23" width="15.5546875" style="43" customWidth="1"/>
    <col min="24" max="24" width="0.6640625" style="43" customWidth="1"/>
    <col min="25" max="25" width="15.5546875" style="43" customWidth="1"/>
    <col min="26" max="26" width="0.6640625" style="43" customWidth="1"/>
    <col min="27" max="27" width="15.5546875" style="43" customWidth="1"/>
    <col min="28" max="28" width="0.6640625" style="43" customWidth="1"/>
    <col min="29" max="29" width="15.5546875" style="43" customWidth="1"/>
    <col min="30" max="30" width="0.6640625" style="43" customWidth="1"/>
    <col min="31" max="31" width="15.5546875" style="43" customWidth="1"/>
    <col min="32" max="32" width="0.6640625" style="43" customWidth="1"/>
    <col min="33" max="33" width="15.5546875" style="43" customWidth="1"/>
    <col min="34" max="34" width="0.6640625" style="43" customWidth="1"/>
    <col min="35" max="35" width="15.5546875" style="43" customWidth="1"/>
    <col min="36" max="36" width="0.6640625" style="43" customWidth="1"/>
    <col min="37" max="37" width="15.5546875" style="43" customWidth="1"/>
    <col min="38" max="38" width="0.6640625" style="43" customWidth="1"/>
    <col min="39" max="39" width="15.5546875" style="43" customWidth="1"/>
    <col min="40" max="40" width="0.6640625" style="43" customWidth="1"/>
    <col min="41" max="41" width="15.5546875" style="43" customWidth="1"/>
    <col min="42" max="42" width="0.6640625" style="43" customWidth="1"/>
    <col min="43" max="43" width="15.5546875" style="43" customWidth="1"/>
    <col min="44" max="44" width="0.6640625" style="43" customWidth="1"/>
    <col min="45" max="45" width="15.5546875" style="43" customWidth="1"/>
    <col min="46" max="46" width="0.6640625" style="43" customWidth="1"/>
    <col min="47" max="47" width="15.5546875" style="43" customWidth="1"/>
    <col min="48" max="48" width="0.6640625" style="43" customWidth="1"/>
    <col min="49" max="49" width="15.5546875" style="43" customWidth="1"/>
    <col min="50" max="50" width="0.6640625" style="43" customWidth="1"/>
    <col min="51" max="51" width="15.5546875" style="43" customWidth="1"/>
    <col min="52" max="52" width="0.6640625" style="43" customWidth="1"/>
    <col min="53" max="53" width="15.5546875" style="43" customWidth="1"/>
    <col min="54" max="54" width="0.6640625" style="43" customWidth="1"/>
    <col min="55" max="55" width="15.5546875" style="43" customWidth="1"/>
    <col min="56" max="56" width="0.6640625" style="43" customWidth="1"/>
    <col min="57" max="57" width="15.5546875" style="43" customWidth="1"/>
    <col min="58" max="58" width="0.6640625" style="43" customWidth="1"/>
    <col min="59" max="59" width="15.5546875" style="43" customWidth="1"/>
    <col min="60" max="60" width="0.6640625" style="43" customWidth="1"/>
    <col min="61" max="61" width="15.5546875" style="43" customWidth="1"/>
    <col min="62" max="62" width="0.6640625" style="43" customWidth="1"/>
    <col min="63" max="63" width="15.5546875" style="43" customWidth="1"/>
    <col min="64" max="64" width="0.6640625" style="43" customWidth="1"/>
    <col min="65" max="65" width="15.5546875" style="43" customWidth="1"/>
    <col min="66" max="66" width="0.6640625" style="43" customWidth="1"/>
    <col min="67" max="67" width="15.5546875" style="43" customWidth="1"/>
    <col min="68" max="68" width="0.6640625" style="43" customWidth="1"/>
    <col min="69" max="69" width="15.5546875" style="43" customWidth="1"/>
    <col min="70" max="70" width="0.6640625" style="43" customWidth="1"/>
    <col min="71" max="71" width="15.5546875" style="43" customWidth="1"/>
    <col min="72" max="72" width="0.6640625" style="43" customWidth="1"/>
    <col min="73" max="73" width="15.5546875" style="43" customWidth="1"/>
    <col min="74" max="74" width="0.6640625" style="43" customWidth="1"/>
    <col min="75" max="75" width="15.5546875" style="43" customWidth="1"/>
    <col min="76" max="76" width="0.6640625" style="43" customWidth="1"/>
    <col min="77" max="77" width="15.5546875" style="43" customWidth="1"/>
    <col min="78" max="78" width="0.6640625" style="43" customWidth="1"/>
    <col min="79" max="79" width="15.5546875" style="43" customWidth="1"/>
    <col min="80" max="80" width="0.6640625" style="43" customWidth="1"/>
    <col min="81" max="81" width="15.5546875" style="43" customWidth="1"/>
    <col min="82" max="82" width="0.6640625" style="43" customWidth="1"/>
    <col min="83" max="83" width="15.5546875" style="43" customWidth="1"/>
    <col min="84" max="84" width="0.6640625" style="43" customWidth="1"/>
    <col min="85" max="16384" width="11.44140625" style="43"/>
  </cols>
  <sheetData>
    <row r="1" spans="1:91" ht="26.25" customHeight="1" thickBot="1" x14ac:dyDescent="0.3">
      <c r="B1" s="339" t="s">
        <v>2168</v>
      </c>
      <c r="Q1" s="612" t="s">
        <v>2687</v>
      </c>
      <c r="R1" s="818"/>
      <c r="S1" s="64"/>
      <c r="T1" s="587"/>
      <c r="U1" s="587"/>
      <c r="V1" s="587"/>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776"/>
      <c r="CJ1" s="714" t="s">
        <v>2665</v>
      </c>
      <c r="CL1" s="714" t="s">
        <v>2478</v>
      </c>
    </row>
    <row r="2" spans="1:91" x14ac:dyDescent="0.25">
      <c r="Q2" s="344" t="s">
        <v>1195</v>
      </c>
      <c r="S2" s="625"/>
      <c r="AA2" s="695"/>
      <c r="CJ2" s="43" t="s">
        <v>2411</v>
      </c>
      <c r="CK2" s="43">
        <v>93611</v>
      </c>
      <c r="CL2" s="160" t="s">
        <v>373</v>
      </c>
    </row>
    <row r="3" spans="1:91" ht="20.399999999999999" x14ac:dyDescent="0.25">
      <c r="A3" s="235" t="s">
        <v>1025</v>
      </c>
      <c r="B3" s="1039" t="s">
        <v>171</v>
      </c>
      <c r="C3" s="235"/>
      <c r="D3" s="235"/>
      <c r="E3" s="235"/>
      <c r="F3" s="235"/>
      <c r="G3" s="235"/>
      <c r="H3" s="235"/>
      <c r="I3" s="235"/>
      <c r="J3" s="235"/>
      <c r="K3" s="136"/>
      <c r="L3" s="136"/>
      <c r="M3" s="136"/>
      <c r="N3" s="136"/>
      <c r="O3" s="136"/>
      <c r="P3" s="136"/>
      <c r="Q3" s="1253"/>
      <c r="R3" s="136"/>
      <c r="S3" s="136"/>
      <c r="T3" s="719" t="s">
        <v>1204</v>
      </c>
      <c r="U3" s="719" t="str">
        <f t="shared" ref="U3:V3" si="0">U7</f>
        <v>cle_dem</v>
      </c>
      <c r="V3" s="719" t="str">
        <f t="shared" si="0"/>
        <v>cle_util</v>
      </c>
      <c r="W3" s="15" t="s">
        <v>2405</v>
      </c>
      <c r="X3" s="136"/>
      <c r="Y3" s="15" t="s">
        <v>1018</v>
      </c>
      <c r="Z3" s="136"/>
      <c r="AA3" s="15" t="s">
        <v>1406</v>
      </c>
      <c r="AB3" s="136"/>
      <c r="AC3" s="15" t="s">
        <v>767</v>
      </c>
      <c r="AD3" s="136"/>
      <c r="AE3" s="15" t="s">
        <v>13</v>
      </c>
      <c r="AF3" s="136"/>
      <c r="AG3" s="15" t="s">
        <v>1517</v>
      </c>
      <c r="AH3" s="136"/>
      <c r="AI3" s="15" t="s">
        <v>188</v>
      </c>
      <c r="AJ3" s="136"/>
      <c r="AK3" s="15" t="s">
        <v>33</v>
      </c>
      <c r="AL3" s="136"/>
      <c r="AM3" s="15" t="s">
        <v>249</v>
      </c>
      <c r="AN3" s="136"/>
      <c r="AO3" s="15" t="s">
        <v>873</v>
      </c>
      <c r="AP3" s="136"/>
      <c r="AQ3" s="15" t="s">
        <v>2512</v>
      </c>
      <c r="AR3" s="136"/>
      <c r="AS3" s="15" t="s">
        <v>85</v>
      </c>
      <c r="AT3" s="136"/>
      <c r="AU3" s="15" t="s">
        <v>768</v>
      </c>
      <c r="AV3" s="136"/>
      <c r="AW3" s="15" t="s">
        <v>2664</v>
      </c>
      <c r="AX3" s="136"/>
      <c r="AY3" s="15" t="s">
        <v>1854</v>
      </c>
      <c r="AZ3" s="136"/>
      <c r="BA3" s="15" t="s">
        <v>1012</v>
      </c>
      <c r="BB3" s="136"/>
      <c r="BC3" s="15" t="s">
        <v>709</v>
      </c>
      <c r="BD3" s="136"/>
      <c r="BE3" s="15" t="s">
        <v>1518</v>
      </c>
      <c r="BF3" s="136"/>
      <c r="BG3" s="1265" t="s">
        <v>1315</v>
      </c>
      <c r="BH3" s="136"/>
      <c r="BI3" s="1265" t="s">
        <v>1801</v>
      </c>
      <c r="BJ3" s="136"/>
      <c r="BK3" s="15" t="s">
        <v>1673</v>
      </c>
      <c r="BL3" s="136"/>
      <c r="BM3" s="15" t="s">
        <v>1956</v>
      </c>
      <c r="BN3" s="136"/>
      <c r="BO3" s="15" t="s">
        <v>365</v>
      </c>
      <c r="BP3" s="136"/>
      <c r="BQ3" s="15" t="s">
        <v>2341</v>
      </c>
      <c r="BR3" s="136"/>
      <c r="BS3" s="15" t="s">
        <v>161</v>
      </c>
      <c r="BT3" s="136"/>
      <c r="BU3" s="15" t="s">
        <v>9</v>
      </c>
      <c r="BV3" s="136"/>
      <c r="BW3" s="15" t="s">
        <v>540</v>
      </c>
      <c r="BX3" s="136"/>
      <c r="BY3" s="15" t="s">
        <v>539</v>
      </c>
      <c r="BZ3" s="136"/>
      <c r="CA3" s="15" t="s">
        <v>1407</v>
      </c>
      <c r="CB3" s="136"/>
      <c r="CC3" s="15" t="s">
        <v>2317</v>
      </c>
      <c r="CD3" s="136"/>
      <c r="CE3" s="15" t="s">
        <v>136</v>
      </c>
      <c r="CF3" s="136"/>
      <c r="CG3" s="15" t="s">
        <v>2681</v>
      </c>
      <c r="CL3" s="160" t="s">
        <v>833</v>
      </c>
    </row>
    <row r="4" spans="1:91" s="235" customFormat="1" x14ac:dyDescent="0.25">
      <c r="T4" s="327"/>
      <c r="U4" s="327"/>
      <c r="V4" s="327"/>
      <c r="CK4" s="148"/>
      <c r="CL4" s="160" t="s">
        <v>1961</v>
      </c>
    </row>
    <row r="5" spans="1:91" s="604" customFormat="1" ht="29.7" customHeight="1" x14ac:dyDescent="0.25">
      <c r="Q5" s="1370" t="s">
        <v>153</v>
      </c>
      <c r="R5" s="1372" t="s">
        <v>18</v>
      </c>
      <c r="S5" s="1382"/>
      <c r="T5" s="1384" t="s">
        <v>2144</v>
      </c>
      <c r="U5" s="1384" t="s">
        <v>1013</v>
      </c>
      <c r="V5" s="1384" t="s">
        <v>1178</v>
      </c>
      <c r="W5" s="498" t="s">
        <v>1631</v>
      </c>
      <c r="X5" s="148"/>
      <c r="Y5" s="498" t="s">
        <v>2491</v>
      </c>
      <c r="Z5" s="148"/>
      <c r="AA5" s="498" t="s">
        <v>146</v>
      </c>
      <c r="AB5" s="148"/>
      <c r="AC5" s="415" t="s">
        <v>1969</v>
      </c>
      <c r="AD5" s="148"/>
      <c r="AE5" s="1175" t="s">
        <v>1185</v>
      </c>
      <c r="AF5" s="148"/>
      <c r="AG5" s="706" t="s">
        <v>323</v>
      </c>
      <c r="AH5" s="148"/>
      <c r="AI5" s="805" t="s">
        <v>2145</v>
      </c>
      <c r="AJ5" s="148"/>
      <c r="AK5" s="885" t="s">
        <v>2321</v>
      </c>
      <c r="AL5" s="148"/>
      <c r="AM5" s="804" t="s">
        <v>649</v>
      </c>
      <c r="AN5" s="148"/>
      <c r="AO5" s="1189" t="s">
        <v>873</v>
      </c>
      <c r="AP5" s="148"/>
      <c r="AQ5" s="1165" t="s">
        <v>1049</v>
      </c>
      <c r="AR5" s="148"/>
      <c r="AS5" s="804" t="s">
        <v>468</v>
      </c>
      <c r="AT5" s="148"/>
      <c r="AU5" s="415" t="s">
        <v>1968</v>
      </c>
      <c r="AV5" s="148"/>
      <c r="AW5" s="1140" t="s">
        <v>2070</v>
      </c>
      <c r="AX5" s="148"/>
      <c r="AY5" s="218" t="s">
        <v>497</v>
      </c>
      <c r="AZ5" s="119"/>
      <c r="BA5" s="218" t="s">
        <v>1317</v>
      </c>
      <c r="BB5" s="119"/>
      <c r="BC5" s="218" t="s">
        <v>145</v>
      </c>
      <c r="BD5" s="119"/>
      <c r="BE5" s="218" t="s">
        <v>498</v>
      </c>
      <c r="BF5" s="119"/>
      <c r="BG5" s="218" t="s">
        <v>2486</v>
      </c>
      <c r="BH5" s="119"/>
      <c r="BI5" s="218" t="s">
        <v>322</v>
      </c>
      <c r="BJ5" s="148"/>
      <c r="BK5" s="303" t="s">
        <v>321</v>
      </c>
      <c r="BL5" s="119"/>
      <c r="BM5" s="303" t="s">
        <v>1318</v>
      </c>
      <c r="BN5" s="119"/>
      <c r="BO5" s="303" t="s">
        <v>2320</v>
      </c>
      <c r="BP5" s="148"/>
      <c r="BQ5" s="478" t="s">
        <v>1630</v>
      </c>
      <c r="BR5" s="119"/>
      <c r="BS5" s="450" t="s">
        <v>499</v>
      </c>
      <c r="BT5" s="119"/>
      <c r="BU5" s="501" t="s">
        <v>1319</v>
      </c>
      <c r="BV5" s="119"/>
      <c r="BW5" s="460" t="s">
        <v>2487</v>
      </c>
      <c r="BX5" s="119"/>
      <c r="BY5" s="473" t="s">
        <v>661</v>
      </c>
      <c r="BZ5" s="119"/>
      <c r="CA5" s="491" t="s">
        <v>1803</v>
      </c>
      <c r="CB5" s="119"/>
      <c r="CC5" s="611" t="s">
        <v>2488</v>
      </c>
      <c r="CD5" s="148"/>
      <c r="CE5" s="1007" t="s">
        <v>2648</v>
      </c>
      <c r="CF5" s="148"/>
      <c r="CG5" s="1268" t="s">
        <v>2682</v>
      </c>
      <c r="CK5" s="43">
        <v>93613</v>
      </c>
      <c r="CL5" s="160" t="s">
        <v>484</v>
      </c>
    </row>
    <row r="6" spans="1:91" s="604" customFormat="1" ht="45" customHeight="1" x14ac:dyDescent="0.25">
      <c r="B6" s="284"/>
      <c r="C6" s="1279" t="s">
        <v>824</v>
      </c>
      <c r="D6" s="1280"/>
      <c r="E6" s="1281"/>
      <c r="F6" s="1279" t="s">
        <v>344</v>
      </c>
      <c r="G6" s="1280"/>
      <c r="H6" s="1281"/>
      <c r="I6" s="1326" t="s">
        <v>520</v>
      </c>
      <c r="J6" s="1327"/>
      <c r="K6" s="136"/>
      <c r="L6" s="136"/>
      <c r="O6" s="294" t="s">
        <v>159</v>
      </c>
      <c r="P6" s="166" t="s">
        <v>1015</v>
      </c>
      <c r="Q6" s="1387"/>
      <c r="R6" s="1388"/>
      <c r="S6" s="1383"/>
      <c r="T6" s="1385"/>
      <c r="U6" s="1386"/>
      <c r="V6" s="1386"/>
      <c r="W6" s="718"/>
      <c r="X6" s="148"/>
      <c r="Y6" s="718"/>
      <c r="Z6" s="148"/>
      <c r="AA6" s="718"/>
      <c r="AB6" s="148"/>
      <c r="AC6" s="368"/>
      <c r="AD6" s="148"/>
      <c r="AE6" s="997"/>
      <c r="AF6" s="148"/>
      <c r="AG6" s="1251"/>
      <c r="AH6" s="148"/>
      <c r="AI6" s="1126"/>
      <c r="AJ6" s="148"/>
      <c r="AK6" s="1204"/>
      <c r="AL6" s="148"/>
      <c r="AM6" s="638"/>
      <c r="AN6" s="148"/>
      <c r="AO6" s="1049" t="s">
        <v>873</v>
      </c>
      <c r="AP6" s="148"/>
      <c r="AQ6" s="490"/>
      <c r="AR6" s="148"/>
      <c r="AS6" s="638"/>
      <c r="AT6" s="148"/>
      <c r="AU6" s="368"/>
      <c r="AV6" s="148"/>
      <c r="AW6" s="638"/>
      <c r="AX6" s="148"/>
      <c r="AY6" s="608"/>
      <c r="AZ6" s="148"/>
      <c r="BA6" s="882"/>
      <c r="BB6" s="148"/>
      <c r="BC6" s="882"/>
      <c r="BD6" s="148"/>
      <c r="BE6" s="608"/>
      <c r="BF6" s="148"/>
      <c r="BG6" s="608"/>
      <c r="BH6" s="148"/>
      <c r="BI6" s="608"/>
      <c r="BJ6" s="148"/>
      <c r="BK6" s="664"/>
      <c r="BL6" s="148"/>
      <c r="BM6" s="664"/>
      <c r="BN6" s="148"/>
      <c r="BO6" s="664"/>
      <c r="BP6" s="148"/>
      <c r="BQ6" s="979"/>
      <c r="BR6" s="148"/>
      <c r="BS6" s="987"/>
      <c r="BT6" s="148"/>
      <c r="BU6" s="1005"/>
      <c r="BV6" s="148"/>
      <c r="BW6" s="1218"/>
      <c r="BX6" s="148"/>
      <c r="BY6" s="1158"/>
      <c r="BZ6" s="148"/>
      <c r="CA6" s="1081"/>
      <c r="CB6" s="148"/>
      <c r="CC6" s="1196"/>
      <c r="CD6" s="148"/>
      <c r="CE6" s="939"/>
      <c r="CF6" s="148"/>
      <c r="CG6" s="1268" t="s">
        <v>2682</v>
      </c>
      <c r="CH6" s="148"/>
      <c r="CK6" s="43"/>
      <c r="CL6" s="160" t="s">
        <v>1006</v>
      </c>
    </row>
    <row r="7" spans="1:91" s="604" customFormat="1" ht="24.6" customHeight="1" x14ac:dyDescent="0.25">
      <c r="B7" s="531" t="s">
        <v>1824</v>
      </c>
      <c r="C7" s="46" t="s">
        <v>1555</v>
      </c>
      <c r="D7" s="46" t="s">
        <v>1251</v>
      </c>
      <c r="E7" s="46" t="s">
        <v>1773</v>
      </c>
      <c r="F7" s="70" t="s">
        <v>2651</v>
      </c>
      <c r="G7" s="70" t="s">
        <v>1620</v>
      </c>
      <c r="H7" s="70" t="s">
        <v>474</v>
      </c>
      <c r="I7" s="184" t="s">
        <v>1957</v>
      </c>
      <c r="J7" s="184" t="s">
        <v>836</v>
      </c>
      <c r="K7" s="166"/>
      <c r="L7" s="166"/>
      <c r="Q7" s="1371"/>
      <c r="R7" s="1373"/>
      <c r="S7" s="520" t="s">
        <v>1504</v>
      </c>
      <c r="T7" s="596" t="s">
        <v>1019</v>
      </c>
      <c r="U7" s="596" t="s">
        <v>1974</v>
      </c>
      <c r="V7" s="596" t="s">
        <v>1802</v>
      </c>
      <c r="W7" s="707"/>
      <c r="X7" s="148"/>
      <c r="Y7" s="707"/>
      <c r="Z7" s="148"/>
      <c r="AA7" s="707"/>
      <c r="AB7" s="148"/>
      <c r="AC7" s="483"/>
      <c r="AD7" s="148"/>
      <c r="AE7" s="1260"/>
      <c r="AF7" s="148"/>
      <c r="AG7" s="977"/>
      <c r="AH7" s="148"/>
      <c r="AI7" s="927"/>
      <c r="AJ7" s="148"/>
      <c r="AK7" s="1102"/>
      <c r="AL7" s="148"/>
      <c r="AM7" s="682"/>
      <c r="AN7" s="148"/>
      <c r="AO7" s="930">
        <v>93531</v>
      </c>
      <c r="AP7" s="148"/>
      <c r="AQ7" s="490"/>
      <c r="AR7" s="148"/>
      <c r="AS7" s="682"/>
      <c r="AT7" s="148"/>
      <c r="AU7" s="368"/>
      <c r="AV7" s="148"/>
      <c r="AW7" s="682"/>
      <c r="AX7" s="148"/>
      <c r="AY7" s="481"/>
      <c r="AZ7" s="148"/>
      <c r="BA7" s="481"/>
      <c r="BB7" s="148"/>
      <c r="BC7" s="481"/>
      <c r="BD7" s="148"/>
      <c r="BE7" s="481"/>
      <c r="BF7" s="148"/>
      <c r="BG7" s="481"/>
      <c r="BH7" s="148"/>
      <c r="BI7" s="481"/>
      <c r="BJ7" s="148"/>
      <c r="BK7" s="683"/>
      <c r="BL7" s="148"/>
      <c r="BM7" s="683"/>
      <c r="BN7" s="148"/>
      <c r="BO7" s="683"/>
      <c r="BP7" s="148"/>
      <c r="BQ7" s="1259"/>
      <c r="BR7" s="148"/>
      <c r="BS7" s="944"/>
      <c r="BT7" s="148"/>
      <c r="BU7" s="1227"/>
      <c r="BV7" s="148"/>
      <c r="BW7" s="1149"/>
      <c r="BX7" s="148"/>
      <c r="BY7" s="1156"/>
      <c r="BZ7" s="148"/>
      <c r="CA7" s="1018"/>
      <c r="CB7" s="148"/>
      <c r="CC7" s="1115"/>
      <c r="CD7" s="148"/>
      <c r="CE7" s="974"/>
      <c r="CF7" s="148"/>
      <c r="CG7" s="1268" t="s">
        <v>2681</v>
      </c>
      <c r="CH7" s="148"/>
      <c r="CL7" s="160" t="s">
        <v>833</v>
      </c>
    </row>
    <row r="8" spans="1:91" s="604" customFormat="1" ht="22.8" x14ac:dyDescent="0.25">
      <c r="B8" s="284" t="s">
        <v>2519</v>
      </c>
      <c r="C8" s="46"/>
      <c r="D8" s="46"/>
      <c r="E8" s="46"/>
      <c r="F8" s="70"/>
      <c r="G8" s="70"/>
      <c r="H8" s="70"/>
      <c r="I8" s="184"/>
      <c r="J8" s="184"/>
      <c r="K8" s="163" t="s">
        <v>88</v>
      </c>
      <c r="L8" s="163" t="str">
        <f>"n;"&amp;S8</f>
        <v>n;93611</v>
      </c>
      <c r="O8" s="294" t="s">
        <v>149</v>
      </c>
      <c r="P8" s="1585">
        <v>93611</v>
      </c>
      <c r="Q8" s="1584" t="s">
        <v>1831</v>
      </c>
      <c r="R8" s="1584" t="s">
        <v>1000</v>
      </c>
      <c r="S8" s="193">
        <v>93611</v>
      </c>
      <c r="T8" s="1271" t="s">
        <v>373</v>
      </c>
      <c r="U8" s="107" t="s">
        <v>2411</v>
      </c>
      <c r="V8" s="107"/>
      <c r="W8" s="9"/>
      <c r="X8" s="45"/>
      <c r="Y8" s="9"/>
      <c r="Z8" s="45"/>
      <c r="AA8" s="120"/>
      <c r="AB8" s="45"/>
      <c r="AC8" s="9"/>
      <c r="AD8" s="45"/>
      <c r="AE8" s="9"/>
      <c r="AF8" s="45"/>
      <c r="AG8" s="9"/>
      <c r="AH8" s="45"/>
      <c r="AI8" s="9"/>
      <c r="AJ8" s="45"/>
      <c r="AK8" s="9"/>
      <c r="AL8" s="45"/>
      <c r="AM8" s="9"/>
      <c r="AN8" s="45"/>
      <c r="AO8" s="9"/>
      <c r="AP8" s="45"/>
      <c r="AQ8" s="9"/>
      <c r="AR8" s="45"/>
      <c r="AS8" s="9"/>
      <c r="AT8" s="45"/>
      <c r="AU8" s="9"/>
      <c r="AV8" s="45"/>
      <c r="AW8" s="9"/>
      <c r="AX8" s="45"/>
      <c r="AY8" s="9"/>
      <c r="AZ8" s="45"/>
      <c r="BA8" s="9"/>
      <c r="BB8" s="45"/>
      <c r="BC8" s="11"/>
      <c r="BD8" s="45"/>
      <c r="BE8" s="9"/>
      <c r="BF8" s="45"/>
      <c r="BG8" s="11"/>
      <c r="BH8" s="45"/>
      <c r="BI8" s="9" t="e">
        <f>#REF!</f>
        <v>#REF!</v>
      </c>
      <c r="BJ8" s="45"/>
      <c r="BK8" s="9" t="e">
        <f>#REF!</f>
        <v>#REF!</v>
      </c>
      <c r="BL8" s="45"/>
      <c r="BM8" s="9" t="e">
        <f>#REF!</f>
        <v>#REF!</v>
      </c>
      <c r="BN8" s="45"/>
      <c r="BO8" s="11"/>
      <c r="BP8" s="45"/>
      <c r="BQ8" s="9" t="e">
        <f>#REF!</f>
        <v>#REF!</v>
      </c>
      <c r="BR8" s="45"/>
      <c r="BS8" s="9" t="e">
        <f>#REF!</f>
        <v>#REF!</v>
      </c>
      <c r="BT8" s="45"/>
      <c r="BU8" s="11"/>
      <c r="BV8" s="45"/>
      <c r="BW8" s="9" t="e">
        <f>#REF!</f>
        <v>#REF!</v>
      </c>
      <c r="BX8" s="45"/>
      <c r="BY8" s="9" t="e">
        <f>#REF!</f>
        <v>#REF!</v>
      </c>
      <c r="BZ8" s="45"/>
      <c r="CA8" s="9" t="e">
        <f>#REF!</f>
        <v>#REF!</v>
      </c>
      <c r="CB8" s="45"/>
      <c r="CC8" s="9" t="e">
        <f>#REF!</f>
        <v>#REF!</v>
      </c>
      <c r="CD8" s="45"/>
      <c r="CE8" s="9" t="e">
        <f>#REF!</f>
        <v>#REF!</v>
      </c>
      <c r="CF8" s="45"/>
      <c r="CG8" s="11"/>
    </row>
    <row r="9" spans="1:91" s="604" customFormat="1" ht="14.4" hidden="1" x14ac:dyDescent="0.25">
      <c r="B9" s="284"/>
      <c r="C9" s="46">
        <v>0</v>
      </c>
      <c r="D9" s="46"/>
      <c r="E9" s="46"/>
      <c r="F9" s="46"/>
      <c r="G9" s="46"/>
      <c r="H9" s="46"/>
      <c r="I9" s="46"/>
      <c r="J9" s="46"/>
      <c r="K9" s="163" t="s">
        <v>2248</v>
      </c>
      <c r="L9" s="166"/>
      <c r="O9" s="294" t="s">
        <v>667</v>
      </c>
      <c r="P9" s="1585"/>
      <c r="Q9" s="1376"/>
      <c r="R9" s="1376"/>
      <c r="S9" s="178"/>
      <c r="T9" s="115" t="s">
        <v>341</v>
      </c>
      <c r="U9" s="117"/>
      <c r="V9" s="117"/>
      <c r="W9" s="8">
        <f>IFERROR(#REF!*(W8/#REF!),0)</f>
        <v>0</v>
      </c>
      <c r="X9" s="45"/>
      <c r="Y9" s="8">
        <f>IFERROR(#REF!*(Y8/#REF!),0)</f>
        <v>0</v>
      </c>
      <c r="Z9" s="45"/>
      <c r="AA9" s="120"/>
      <c r="AB9" s="45"/>
      <c r="AC9" s="8">
        <f>IFERROR(#REF!*(AC8/#REF!),0)</f>
        <v>0</v>
      </c>
      <c r="AD9" s="45"/>
      <c r="AE9" s="8">
        <f>IFERROR(#REF!*(AE8/#REF!),0)</f>
        <v>0</v>
      </c>
      <c r="AF9" s="45"/>
      <c r="AG9" s="8">
        <f>IFERROR(#REF!*(AG8/#REF!),0)</f>
        <v>0</v>
      </c>
      <c r="AH9" s="45"/>
      <c r="AI9" s="8">
        <f>IFERROR(#REF!*(AI8/#REF!),0)</f>
        <v>0</v>
      </c>
      <c r="AJ9" s="45"/>
      <c r="AK9" s="8">
        <f>IFERROR(#REF!*(AK8/#REF!),0)</f>
        <v>0</v>
      </c>
      <c r="AL9" s="45"/>
      <c r="AM9" s="8">
        <f>IFERROR(#REF!*(AM8/#REF!),0)</f>
        <v>0</v>
      </c>
      <c r="AN9" s="45"/>
      <c r="AO9" s="8">
        <f>IFERROR(#REF!*(AO8/#REF!),0)</f>
        <v>0</v>
      </c>
      <c r="AP9" s="45"/>
      <c r="AQ9" s="8">
        <f>IFERROR(#REF!*(AQ8/#REF!),0)</f>
        <v>0</v>
      </c>
      <c r="AR9" s="45"/>
      <c r="AS9" s="8">
        <f>IFERROR(#REF!*(AS8/#REF!),0)</f>
        <v>0</v>
      </c>
      <c r="AT9" s="45"/>
      <c r="AU9" s="8">
        <f>IFERROR(#REF!*(AU8/#REF!),0)</f>
        <v>0</v>
      </c>
      <c r="AV9" s="45"/>
      <c r="AW9" s="8">
        <f>IFERROR(#REF!*(AW8/#REF!),0)</f>
        <v>0</v>
      </c>
      <c r="AX9" s="45"/>
      <c r="AY9" s="8">
        <f>IFERROR(#REF!*(AY8/#REF!),0)</f>
        <v>0</v>
      </c>
      <c r="AZ9" s="45"/>
      <c r="BA9" s="8">
        <f>IFERROR(#REF!*(BA8/#REF!),0)</f>
        <v>0</v>
      </c>
      <c r="BB9" s="45"/>
      <c r="BC9" s="11"/>
      <c r="BD9" s="45"/>
      <c r="BE9" s="8">
        <f>IFERROR(#REF!*(BE8/#REF!),0)</f>
        <v>0</v>
      </c>
      <c r="BF9" s="45"/>
      <c r="BG9" s="11"/>
      <c r="BH9" s="45"/>
      <c r="BI9" s="8">
        <f>IFERROR(#REF!*(BI8/#REF!),0)</f>
        <v>0</v>
      </c>
      <c r="BJ9" s="45"/>
      <c r="BK9" s="8">
        <f>IFERROR(#REF!*(BK8/#REF!),0)</f>
        <v>0</v>
      </c>
      <c r="BL9" s="45"/>
      <c r="BM9" s="8">
        <f>IFERROR(#REF!*(BM8/#REF!),0)</f>
        <v>0</v>
      </c>
      <c r="BN9" s="45"/>
      <c r="BO9" s="11"/>
      <c r="BP9" s="45"/>
      <c r="BQ9" s="8">
        <f>IFERROR(#REF!*(BQ8/#REF!),0)</f>
        <v>0</v>
      </c>
      <c r="BR9" s="45"/>
      <c r="BS9" s="8">
        <f>IFERROR(#REF!*(BS8/#REF!),0)</f>
        <v>0</v>
      </c>
      <c r="BT9" s="45"/>
      <c r="BU9" s="11"/>
      <c r="BV9" s="45"/>
      <c r="BW9" s="8">
        <f>IFERROR(#REF!*(BW8/#REF!),0)</f>
        <v>0</v>
      </c>
      <c r="BX9" s="45"/>
      <c r="BY9" s="8">
        <f>IFERROR(#REF!*(BY8/#REF!),0)</f>
        <v>0</v>
      </c>
      <c r="BZ9" s="45"/>
      <c r="CA9" s="8">
        <f>IFERROR(#REF!*(CA8/#REF!),0)</f>
        <v>0</v>
      </c>
      <c r="CB9" s="45"/>
      <c r="CC9" s="8">
        <f>IFERROR(#REF!*(CC8/#REF!),0)</f>
        <v>0</v>
      </c>
      <c r="CD9" s="45"/>
      <c r="CE9" s="8">
        <f>IFERROR(#REF!*(CE8/#REF!),0)</f>
        <v>0</v>
      </c>
      <c r="CF9" s="45"/>
      <c r="CG9" s="11"/>
      <c r="CL9" s="853" t="s">
        <v>1321</v>
      </c>
      <c r="CM9" s="853" t="s">
        <v>325</v>
      </c>
    </row>
    <row r="10" spans="1:91" s="604" customFormat="1" ht="14.4" x14ac:dyDescent="0.25">
      <c r="B10" s="531"/>
      <c r="C10" s="46"/>
      <c r="D10" s="46">
        <v>0</v>
      </c>
      <c r="E10" s="46">
        <v>0</v>
      </c>
      <c r="F10" s="70"/>
      <c r="G10" s="70"/>
      <c r="H10" s="70"/>
      <c r="I10" s="184"/>
      <c r="J10" s="184"/>
      <c r="K10" s="163"/>
      <c r="L10" s="163" t="e">
        <f>IF(#REF!="RTC","n;"&amp;S10,"")</f>
        <v>#REF!</v>
      </c>
      <c r="O10" s="294"/>
      <c r="P10" s="1389">
        <v>93612</v>
      </c>
      <c r="Q10" s="1374" t="s">
        <v>1831</v>
      </c>
      <c r="R10" s="1374" t="s">
        <v>991</v>
      </c>
      <c r="S10" s="637" t="s">
        <v>1320</v>
      </c>
      <c r="T10" s="194" t="s">
        <v>1961</v>
      </c>
      <c r="U10" s="107" t="s">
        <v>2411</v>
      </c>
      <c r="V10" s="107"/>
      <c r="W10" s="9"/>
      <c r="X10" s="45"/>
      <c r="Y10" s="9"/>
      <c r="Z10" s="45"/>
      <c r="AA10" s="120"/>
      <c r="AB10" s="45"/>
      <c r="AC10" s="9"/>
      <c r="AD10" s="45"/>
      <c r="AE10" s="9"/>
      <c r="AF10" s="45"/>
      <c r="AG10" s="9"/>
      <c r="AH10" s="45"/>
      <c r="AI10" s="9"/>
      <c r="AJ10" s="45"/>
      <c r="AK10" s="9"/>
      <c r="AL10" s="45"/>
      <c r="AM10" s="120"/>
      <c r="AN10" s="45"/>
      <c r="AO10" s="9"/>
      <c r="AP10" s="45"/>
      <c r="AQ10" s="9"/>
      <c r="AR10" s="45"/>
      <c r="AS10" s="120"/>
      <c r="AT10" s="45"/>
      <c r="AU10" s="9"/>
      <c r="AV10" s="45"/>
      <c r="AW10" s="120"/>
      <c r="AX10" s="45"/>
      <c r="AY10" s="9"/>
      <c r="AZ10" s="45"/>
      <c r="BA10" s="9"/>
      <c r="BB10" s="45"/>
      <c r="BC10" s="11"/>
      <c r="BD10" s="45"/>
      <c r="BE10" s="9"/>
      <c r="BF10" s="45"/>
      <c r="BG10" s="11"/>
      <c r="BH10" s="45"/>
      <c r="BI10" s="9"/>
      <c r="BJ10" s="45"/>
      <c r="BK10" s="9"/>
      <c r="BL10" s="45"/>
      <c r="BM10" s="9"/>
      <c r="BN10" s="45"/>
      <c r="BO10" s="11"/>
      <c r="BP10" s="45"/>
      <c r="BQ10" s="9"/>
      <c r="BR10" s="45"/>
      <c r="BS10" s="9"/>
      <c r="BT10" s="45"/>
      <c r="BU10" s="11"/>
      <c r="BV10" s="45"/>
      <c r="BW10" s="9"/>
      <c r="BX10" s="45"/>
      <c r="BY10" s="9"/>
      <c r="BZ10" s="45"/>
      <c r="CA10" s="9"/>
      <c r="CB10" s="45"/>
      <c r="CC10" s="9"/>
      <c r="CD10" s="45"/>
      <c r="CE10" s="9"/>
      <c r="CF10" s="45"/>
      <c r="CG10" s="11"/>
      <c r="CL10" s="853"/>
      <c r="CM10" s="853" t="s">
        <v>502</v>
      </c>
    </row>
    <row r="11" spans="1:91" s="604" customFormat="1" ht="14.7" hidden="1" customHeight="1" x14ac:dyDescent="0.25">
      <c r="B11" s="531"/>
      <c r="C11" s="46">
        <v>0</v>
      </c>
      <c r="D11" s="46"/>
      <c r="E11" s="46"/>
      <c r="F11" s="70"/>
      <c r="G11" s="70"/>
      <c r="H11" s="70"/>
      <c r="I11" s="184"/>
      <c r="J11" s="184"/>
      <c r="K11" s="163" t="s">
        <v>2656</v>
      </c>
      <c r="L11" s="163" t="e">
        <f>IF(#REF!="Fusionné","n;"&amp;S11,"")</f>
        <v>#REF!</v>
      </c>
      <c r="O11" s="294" t="s">
        <v>149</v>
      </c>
      <c r="P11" s="1389"/>
      <c r="Q11" s="1375"/>
      <c r="R11" s="1375"/>
      <c r="S11" s="637" t="s">
        <v>2864</v>
      </c>
      <c r="T11" s="851" t="s">
        <v>484</v>
      </c>
      <c r="U11" s="107" t="s">
        <v>2411</v>
      </c>
      <c r="V11" s="107"/>
      <c r="W11" s="9"/>
      <c r="X11" s="45"/>
      <c r="Y11" s="9"/>
      <c r="Z11" s="45"/>
      <c r="AA11" s="120"/>
      <c r="AB11" s="45"/>
      <c r="AC11" s="9"/>
      <c r="AD11" s="45"/>
      <c r="AE11" s="9"/>
      <c r="AF11" s="45"/>
      <c r="AG11" s="9"/>
      <c r="AH11" s="45"/>
      <c r="AI11" s="9"/>
      <c r="AJ11" s="45"/>
      <c r="AK11" s="9"/>
      <c r="AL11" s="45"/>
      <c r="AM11" s="120"/>
      <c r="AN11" s="45"/>
      <c r="AO11" s="9"/>
      <c r="AP11" s="45"/>
      <c r="AQ11" s="9"/>
      <c r="AR11" s="45"/>
      <c r="AS11" s="120"/>
      <c r="AT11" s="45"/>
      <c r="AU11" s="9"/>
      <c r="AV11" s="45"/>
      <c r="AW11" s="120"/>
      <c r="AX11" s="45"/>
      <c r="AY11" s="9"/>
      <c r="AZ11" s="45"/>
      <c r="BA11" s="9"/>
      <c r="BB11" s="45"/>
      <c r="BC11" s="11"/>
      <c r="BD11" s="45"/>
      <c r="BE11" s="9"/>
      <c r="BF11" s="45"/>
      <c r="BG11" s="11"/>
      <c r="BH11" s="45"/>
      <c r="BI11" s="9"/>
      <c r="BJ11" s="45"/>
      <c r="BK11" s="9"/>
      <c r="BL11" s="45"/>
      <c r="BM11" s="9"/>
      <c r="BN11" s="45"/>
      <c r="BO11" s="11"/>
      <c r="BP11" s="45"/>
      <c r="BQ11" s="9"/>
      <c r="BR11" s="45"/>
      <c r="BS11" s="9"/>
      <c r="BT11" s="45"/>
      <c r="BU11" s="11"/>
      <c r="BV11" s="45"/>
      <c r="BW11" s="9"/>
      <c r="BX11" s="45"/>
      <c r="BY11" s="9"/>
      <c r="BZ11" s="45"/>
      <c r="CA11" s="9"/>
      <c r="CB11" s="45"/>
      <c r="CC11" s="9"/>
      <c r="CD11" s="45"/>
      <c r="CE11" s="9"/>
      <c r="CF11" s="45"/>
      <c r="CG11" s="11"/>
      <c r="CL11" s="853"/>
      <c r="CM11" s="853" t="s">
        <v>662</v>
      </c>
    </row>
    <row r="12" spans="1:91" s="604" customFormat="1" ht="14.4" hidden="1" x14ac:dyDescent="0.25">
      <c r="B12" s="531"/>
      <c r="C12" s="46">
        <v>0</v>
      </c>
      <c r="D12" s="46"/>
      <c r="E12" s="46"/>
      <c r="F12" s="70"/>
      <c r="G12" s="70"/>
      <c r="H12" s="70"/>
      <c r="I12" s="184"/>
      <c r="J12" s="184"/>
      <c r="K12" s="163" t="s">
        <v>1959</v>
      </c>
      <c r="L12" s="166"/>
      <c r="O12" s="294" t="s">
        <v>667</v>
      </c>
      <c r="P12" s="1389"/>
      <c r="Q12" s="1376"/>
      <c r="R12" s="1376"/>
      <c r="S12" s="178"/>
      <c r="T12" s="115" t="s">
        <v>341</v>
      </c>
      <c r="U12" s="117"/>
      <c r="V12" s="117"/>
      <c r="W12" s="8">
        <f>IFERROR(#REF!*(W11/#REF!),0)</f>
        <v>0</v>
      </c>
      <c r="X12" s="45"/>
      <c r="Y12" s="8">
        <f>IFERROR(#REF!*(Y11/#REF!),0)</f>
        <v>0</v>
      </c>
      <c r="Z12" s="45"/>
      <c r="AA12" s="120"/>
      <c r="AB12" s="45"/>
      <c r="AC12" s="8">
        <f>IFERROR(#REF!*(AC11/#REF!),0)</f>
        <v>0</v>
      </c>
      <c r="AD12" s="45"/>
      <c r="AE12" s="8">
        <f>IFERROR(#REF!*(AE11/#REF!),0)</f>
        <v>0</v>
      </c>
      <c r="AF12" s="45"/>
      <c r="AG12" s="8">
        <f>IFERROR(#REF!*(AG11/#REF!),0)</f>
        <v>0</v>
      </c>
      <c r="AH12" s="45"/>
      <c r="AI12" s="8">
        <f>IFERROR(#REF!*(AI11/#REF!),0)</f>
        <v>0</v>
      </c>
      <c r="AJ12" s="45"/>
      <c r="AK12" s="8">
        <f>IFERROR(#REF!*(AK11/#REF!),0)</f>
        <v>0</v>
      </c>
      <c r="AL12" s="45"/>
      <c r="AM12" s="120"/>
      <c r="AN12" s="45"/>
      <c r="AO12" s="8">
        <f>IFERROR(#REF!*(AO11/#REF!),0)</f>
        <v>0</v>
      </c>
      <c r="AP12" s="45"/>
      <c r="AQ12" s="8">
        <f>IFERROR(#REF!*(AQ11/#REF!),0)</f>
        <v>0</v>
      </c>
      <c r="AR12" s="45"/>
      <c r="AS12" s="120"/>
      <c r="AT12" s="45"/>
      <c r="AU12" s="8">
        <f>IFERROR(#REF!*(AU11/#REF!),0)</f>
        <v>0</v>
      </c>
      <c r="AV12" s="45"/>
      <c r="AW12" s="120"/>
      <c r="AX12" s="45"/>
      <c r="AY12" s="8">
        <f>IFERROR(#REF!*(AY11/#REF!),0)</f>
        <v>0</v>
      </c>
      <c r="AZ12" s="45"/>
      <c r="BA12" s="8">
        <f>IFERROR(#REF!*(BA11/#REF!),0)</f>
        <v>0</v>
      </c>
      <c r="BB12" s="45"/>
      <c r="BC12" s="11"/>
      <c r="BD12" s="45"/>
      <c r="BE12" s="8">
        <f>IFERROR(#REF!*(BE11/#REF!),0)</f>
        <v>0</v>
      </c>
      <c r="BF12" s="45"/>
      <c r="BG12" s="11"/>
      <c r="BH12" s="45"/>
      <c r="BI12" s="8">
        <f>IFERROR(#REF!*(BI11/#REF!),0)</f>
        <v>0</v>
      </c>
      <c r="BJ12" s="45"/>
      <c r="BK12" s="8">
        <f>IFERROR(#REF!*(BK11/#REF!),0)</f>
        <v>0</v>
      </c>
      <c r="BL12" s="45"/>
      <c r="BM12" s="8">
        <f>IFERROR(#REF!*(BM11/#REF!),0)</f>
        <v>0</v>
      </c>
      <c r="BN12" s="45"/>
      <c r="BO12" s="11"/>
      <c r="BP12" s="45"/>
      <c r="BQ12" s="8">
        <f>IFERROR(#REF!*(BQ11/#REF!),0)</f>
        <v>0</v>
      </c>
      <c r="BR12" s="45"/>
      <c r="BS12" s="8">
        <f>IFERROR(#REF!*(BS11/#REF!),0)</f>
        <v>0</v>
      </c>
      <c r="BT12" s="45"/>
      <c r="BU12" s="11"/>
      <c r="BV12" s="45"/>
      <c r="BW12" s="8">
        <f>IFERROR(#REF!*(BW11/#REF!),0)</f>
        <v>0</v>
      </c>
      <c r="BX12" s="45"/>
      <c r="BY12" s="8">
        <f>IFERROR(#REF!*(BY11/#REF!),0)</f>
        <v>0</v>
      </c>
      <c r="BZ12" s="45"/>
      <c r="CA12" s="8">
        <f>IFERROR(#REF!*(CA11/#REF!),0)</f>
        <v>0</v>
      </c>
      <c r="CB12" s="45"/>
      <c r="CC12" s="8">
        <f>IFERROR(#REF!*(CC11/#REF!),0)</f>
        <v>0</v>
      </c>
      <c r="CD12" s="45"/>
      <c r="CE12" s="8">
        <f>IFERROR(#REF!*(CE11/#REF!),0)</f>
        <v>0</v>
      </c>
      <c r="CF12" s="45"/>
      <c r="CG12" s="11"/>
      <c r="CL12" s="853"/>
      <c r="CM12" s="853" t="s">
        <v>2324</v>
      </c>
    </row>
    <row r="13" spans="1:91" s="604" customFormat="1" ht="14.4" x14ac:dyDescent="0.25">
      <c r="B13" s="531"/>
      <c r="C13" s="46"/>
      <c r="D13" s="46">
        <v>0</v>
      </c>
      <c r="E13" s="46">
        <v>0</v>
      </c>
      <c r="F13" s="70"/>
      <c r="G13" s="70"/>
      <c r="H13" s="70"/>
      <c r="I13" s="184"/>
      <c r="J13" s="184"/>
      <c r="K13" s="163"/>
      <c r="L13" s="163" t="e">
        <f>IF(#REF!="RTC","n;"&amp;S13,"")</f>
        <v>#REF!</v>
      </c>
      <c r="O13" s="294"/>
      <c r="P13" s="1389">
        <v>93613</v>
      </c>
      <c r="Q13" s="1374" t="s">
        <v>1831</v>
      </c>
      <c r="R13" s="1374" t="s">
        <v>1405</v>
      </c>
      <c r="S13" s="637" t="s">
        <v>1972</v>
      </c>
      <c r="T13" s="194" t="s">
        <v>1006</v>
      </c>
      <c r="U13" s="107" t="s">
        <v>2411</v>
      </c>
      <c r="V13" s="107"/>
      <c r="W13" s="9"/>
      <c r="X13" s="45"/>
      <c r="Y13" s="9"/>
      <c r="Z13" s="45"/>
      <c r="AA13" s="120"/>
      <c r="AB13" s="45"/>
      <c r="AC13" s="9"/>
      <c r="AD13" s="45"/>
      <c r="AE13" s="9"/>
      <c r="AF13" s="45"/>
      <c r="AG13" s="9"/>
      <c r="AH13" s="45"/>
      <c r="AI13" s="9"/>
      <c r="AJ13" s="45"/>
      <c r="AK13" s="9"/>
      <c r="AL13" s="45"/>
      <c r="AM13" s="11"/>
      <c r="AN13" s="45"/>
      <c r="AO13" s="9"/>
      <c r="AP13" s="45"/>
      <c r="AQ13" s="9"/>
      <c r="AR13" s="45"/>
      <c r="AS13" s="120"/>
      <c r="AT13" s="45"/>
      <c r="AU13" s="9"/>
      <c r="AV13" s="45"/>
      <c r="AW13" s="120"/>
      <c r="AX13" s="45"/>
      <c r="AY13" s="9"/>
      <c r="AZ13" s="45"/>
      <c r="BA13" s="9"/>
      <c r="BB13" s="45"/>
      <c r="BC13" s="11"/>
      <c r="BD13" s="45"/>
      <c r="BE13" s="9"/>
      <c r="BF13" s="45"/>
      <c r="BG13" s="11"/>
      <c r="BH13" s="45"/>
      <c r="BI13" s="9"/>
      <c r="BJ13" s="45"/>
      <c r="BK13" s="9"/>
      <c r="BL13" s="45"/>
      <c r="BM13" s="9"/>
      <c r="BN13" s="45"/>
      <c r="BO13" s="11"/>
      <c r="BP13" s="45"/>
      <c r="BQ13" s="9"/>
      <c r="BR13" s="45"/>
      <c r="BS13" s="9"/>
      <c r="BT13" s="45"/>
      <c r="BU13" s="11"/>
      <c r="BV13" s="45"/>
      <c r="BW13" s="9"/>
      <c r="BX13" s="45"/>
      <c r="BY13" s="9"/>
      <c r="BZ13" s="45"/>
      <c r="CA13" s="9"/>
      <c r="CB13" s="45"/>
      <c r="CC13" s="9"/>
      <c r="CD13" s="45"/>
      <c r="CE13" s="9"/>
      <c r="CF13" s="45"/>
      <c r="CG13" s="11"/>
      <c r="CL13" s="853"/>
      <c r="CM13" s="853"/>
    </row>
    <row r="14" spans="1:91" s="604" customFormat="1" ht="14.7" hidden="1" customHeight="1" x14ac:dyDescent="0.25">
      <c r="B14" s="531"/>
      <c r="C14" s="46">
        <v>0</v>
      </c>
      <c r="D14" s="46"/>
      <c r="E14" s="46"/>
      <c r="F14" s="70"/>
      <c r="G14" s="70"/>
      <c r="H14" s="70"/>
      <c r="I14" s="184"/>
      <c r="J14" s="184"/>
      <c r="K14" s="163" t="s">
        <v>87</v>
      </c>
      <c r="L14" s="163" t="e">
        <f>IF(#REF!="Fusionné","n;"&amp;S14,"")</f>
        <v>#REF!</v>
      </c>
      <c r="O14" s="294" t="s">
        <v>149</v>
      </c>
      <c r="P14" s="1389"/>
      <c r="Q14" s="1375"/>
      <c r="R14" s="1375"/>
      <c r="S14" s="637" t="s">
        <v>2864</v>
      </c>
      <c r="T14" s="851" t="s">
        <v>484</v>
      </c>
      <c r="U14" s="107" t="s">
        <v>2411</v>
      </c>
      <c r="V14" s="107"/>
      <c r="W14" s="9"/>
      <c r="X14" s="45"/>
      <c r="Y14" s="9"/>
      <c r="Z14" s="45"/>
      <c r="AA14" s="120"/>
      <c r="AB14" s="45"/>
      <c r="AC14" s="9"/>
      <c r="AD14" s="45"/>
      <c r="AE14" s="9"/>
      <c r="AF14" s="45"/>
      <c r="AG14" s="9"/>
      <c r="AH14" s="45"/>
      <c r="AI14" s="9"/>
      <c r="AJ14" s="45"/>
      <c r="AK14" s="9"/>
      <c r="AL14" s="45"/>
      <c r="AM14" s="11"/>
      <c r="AN14" s="45"/>
      <c r="AO14" s="9"/>
      <c r="AP14" s="45"/>
      <c r="AQ14" s="9"/>
      <c r="AR14" s="45"/>
      <c r="AS14" s="120"/>
      <c r="AT14" s="45"/>
      <c r="AU14" s="9"/>
      <c r="AV14" s="45"/>
      <c r="AW14" s="120"/>
      <c r="AX14" s="45"/>
      <c r="AY14" s="9"/>
      <c r="AZ14" s="45"/>
      <c r="BA14" s="9"/>
      <c r="BB14" s="45"/>
      <c r="BC14" s="11"/>
      <c r="BD14" s="45"/>
      <c r="BE14" s="9"/>
      <c r="BF14" s="45"/>
      <c r="BG14" s="11"/>
      <c r="BH14" s="45"/>
      <c r="BI14" s="9"/>
      <c r="BJ14" s="45"/>
      <c r="BK14" s="9"/>
      <c r="BL14" s="45"/>
      <c r="BM14" s="9"/>
      <c r="BN14" s="45"/>
      <c r="BO14" s="11"/>
      <c r="BP14" s="45"/>
      <c r="BQ14" s="9"/>
      <c r="BR14" s="45"/>
      <c r="BS14" s="9"/>
      <c r="BT14" s="45"/>
      <c r="BU14" s="11"/>
      <c r="BV14" s="45"/>
      <c r="BW14" s="9"/>
      <c r="BX14" s="45"/>
      <c r="BY14" s="9"/>
      <c r="BZ14" s="45"/>
      <c r="CA14" s="9"/>
      <c r="CB14" s="45"/>
      <c r="CC14" s="9"/>
      <c r="CD14" s="45"/>
      <c r="CE14" s="9"/>
      <c r="CF14" s="45"/>
      <c r="CG14" s="11"/>
    </row>
    <row r="15" spans="1:91" s="604" customFormat="1" ht="14.4" hidden="1" x14ac:dyDescent="0.25">
      <c r="B15" s="531"/>
      <c r="C15" s="46">
        <v>0</v>
      </c>
      <c r="D15" s="46"/>
      <c r="E15" s="46"/>
      <c r="F15" s="70"/>
      <c r="G15" s="70"/>
      <c r="H15" s="70"/>
      <c r="I15" s="184"/>
      <c r="J15" s="184"/>
      <c r="K15" s="163" t="s">
        <v>1561</v>
      </c>
      <c r="L15" s="166"/>
      <c r="O15" s="294" t="s">
        <v>667</v>
      </c>
      <c r="P15" s="1389"/>
      <c r="Q15" s="1376"/>
      <c r="R15" s="1376"/>
      <c r="S15" s="178"/>
      <c r="T15" s="115" t="s">
        <v>341</v>
      </c>
      <c r="U15" s="117"/>
      <c r="V15" s="117"/>
      <c r="W15" s="8">
        <f>IFERROR(#REF!*(W14/#REF!),0)</f>
        <v>0</v>
      </c>
      <c r="X15" s="45"/>
      <c r="Y15" s="8">
        <f>IFERROR(#REF!*(Y14/#REF!),0)</f>
        <v>0</v>
      </c>
      <c r="Z15" s="45"/>
      <c r="AA15" s="120"/>
      <c r="AB15" s="45"/>
      <c r="AC15" s="8">
        <f>IFERROR(#REF!*(AC14/#REF!),0)</f>
        <v>0</v>
      </c>
      <c r="AD15" s="45"/>
      <c r="AE15" s="8">
        <f>IFERROR(#REF!*(AE14/#REF!),0)</f>
        <v>0</v>
      </c>
      <c r="AF15" s="45"/>
      <c r="AG15" s="8">
        <f>IFERROR(#REF!*(AG14/#REF!),0)</f>
        <v>0</v>
      </c>
      <c r="AH15" s="45"/>
      <c r="AI15" s="8">
        <f>IFERROR(#REF!*(AI14/#REF!),0)</f>
        <v>0</v>
      </c>
      <c r="AJ15" s="45"/>
      <c r="AK15" s="8">
        <f>IFERROR(#REF!*(AK14/#REF!),0)</f>
        <v>0</v>
      </c>
      <c r="AL15" s="45"/>
      <c r="AM15" s="11"/>
      <c r="AN15" s="45"/>
      <c r="AO15" s="8">
        <f>IFERROR(#REF!*(AO14/#REF!),0)</f>
        <v>0</v>
      </c>
      <c r="AP15" s="45"/>
      <c r="AQ15" s="8">
        <f>IFERROR(#REF!*(AQ14/#REF!),0)</f>
        <v>0</v>
      </c>
      <c r="AR15" s="45"/>
      <c r="AS15" s="120"/>
      <c r="AT15" s="45"/>
      <c r="AU15" s="8">
        <f>IFERROR(#REF!*(AU14/#REF!),0)</f>
        <v>0</v>
      </c>
      <c r="AV15" s="45"/>
      <c r="AW15" s="120"/>
      <c r="AX15" s="45"/>
      <c r="AY15" s="8">
        <f>IFERROR(#REF!*(AY14/#REF!),0)</f>
        <v>0</v>
      </c>
      <c r="AZ15" s="45"/>
      <c r="BA15" s="8">
        <f>IFERROR(#REF!*(BA14/#REF!),0)</f>
        <v>0</v>
      </c>
      <c r="BB15" s="45"/>
      <c r="BC15" s="11"/>
      <c r="BD15" s="45"/>
      <c r="BE15" s="8">
        <f>IFERROR(#REF!*(BE14/#REF!),0)</f>
        <v>0</v>
      </c>
      <c r="BF15" s="45"/>
      <c r="BG15" s="11"/>
      <c r="BH15" s="45"/>
      <c r="BI15" s="8">
        <f>IFERROR(#REF!*(BI14/#REF!),0)</f>
        <v>0</v>
      </c>
      <c r="BJ15" s="45"/>
      <c r="BK15" s="8">
        <f>IFERROR(#REF!*(BK14/#REF!),0)</f>
        <v>0</v>
      </c>
      <c r="BL15" s="45"/>
      <c r="BM15" s="8">
        <f>IFERROR(#REF!*(BM14/#REF!),0)</f>
        <v>0</v>
      </c>
      <c r="BN15" s="45"/>
      <c r="BO15" s="11"/>
      <c r="BP15" s="45"/>
      <c r="BQ15" s="8">
        <f>IFERROR(#REF!*(BQ14/#REF!),0)</f>
        <v>0</v>
      </c>
      <c r="BR15" s="45"/>
      <c r="BS15" s="8">
        <f>IFERROR(#REF!*(BS14/#REF!),0)</f>
        <v>0</v>
      </c>
      <c r="BT15" s="45"/>
      <c r="BU15" s="11"/>
      <c r="BV15" s="45"/>
      <c r="BW15" s="8">
        <f>IFERROR(#REF!*(BW14/#REF!),0)</f>
        <v>0</v>
      </c>
      <c r="BX15" s="45"/>
      <c r="BY15" s="8">
        <f>IFERROR(#REF!*(BY14/#REF!),0)</f>
        <v>0</v>
      </c>
      <c r="BZ15" s="45"/>
      <c r="CA15" s="8">
        <f>IFERROR(#REF!*(CA14/#REF!),0)</f>
        <v>0</v>
      </c>
      <c r="CB15" s="45"/>
      <c r="CC15" s="8">
        <f>IFERROR(#REF!*(CC14/#REF!),0)</f>
        <v>0</v>
      </c>
      <c r="CD15" s="45"/>
      <c r="CE15" s="8">
        <f>IFERROR(#REF!*(CE14/#REF!),0)</f>
        <v>0</v>
      </c>
      <c r="CF15" s="45"/>
      <c r="CG15" s="11"/>
    </row>
    <row r="16" spans="1:91" s="604" customFormat="1" ht="14.4" x14ac:dyDescent="0.25">
      <c r="B16" s="531"/>
      <c r="C16" s="46"/>
      <c r="D16" s="46"/>
      <c r="E16" s="46"/>
      <c r="F16" s="70"/>
      <c r="G16" s="70"/>
      <c r="H16" s="70"/>
      <c r="I16" s="184"/>
      <c r="J16" s="184"/>
      <c r="K16" s="163" t="s">
        <v>2655</v>
      </c>
      <c r="L16" s="163" t="str">
        <f>"n;"&amp;S16</f>
        <v>n;93614</v>
      </c>
      <c r="O16" s="294" t="s">
        <v>149</v>
      </c>
      <c r="P16" s="1389">
        <f>S16</f>
        <v>93614</v>
      </c>
      <c r="Q16" s="1374" t="s">
        <v>1831</v>
      </c>
      <c r="R16" s="1374" t="s">
        <v>2638</v>
      </c>
      <c r="S16" s="193">
        <v>93614</v>
      </c>
      <c r="T16" s="194" t="s">
        <v>2658</v>
      </c>
      <c r="U16" s="107" t="s">
        <v>2411</v>
      </c>
      <c r="V16" s="107"/>
      <c r="W16" s="9"/>
      <c r="X16" s="45"/>
      <c r="Y16" s="9"/>
      <c r="Z16" s="45"/>
      <c r="AA16" s="120"/>
      <c r="AB16" s="45"/>
      <c r="AC16" s="9"/>
      <c r="AD16" s="45"/>
      <c r="AE16" s="9"/>
      <c r="AF16" s="45"/>
      <c r="AG16" s="9"/>
      <c r="AH16" s="45"/>
      <c r="AI16" s="9"/>
      <c r="AJ16" s="45"/>
      <c r="AK16" s="9"/>
      <c r="AL16" s="45"/>
      <c r="AM16" s="120"/>
      <c r="AN16" s="45"/>
      <c r="AO16" s="9"/>
      <c r="AP16" s="45"/>
      <c r="AQ16" s="9"/>
      <c r="AR16" s="45"/>
      <c r="AS16" s="120"/>
      <c r="AT16" s="45"/>
      <c r="AU16" s="9"/>
      <c r="AV16" s="45"/>
      <c r="AW16" s="120"/>
      <c r="AX16" s="45"/>
      <c r="AY16" s="9"/>
      <c r="AZ16" s="45"/>
      <c r="BA16" s="9"/>
      <c r="BB16" s="45"/>
      <c r="BC16" s="11"/>
      <c r="BD16" s="45"/>
      <c r="BE16" s="9"/>
      <c r="BF16" s="45"/>
      <c r="BG16" s="11"/>
      <c r="BH16" s="45"/>
      <c r="BI16" s="9"/>
      <c r="BJ16" s="45"/>
      <c r="BK16" s="9"/>
      <c r="BL16" s="45"/>
      <c r="BM16" s="9"/>
      <c r="BN16" s="45"/>
      <c r="BO16" s="11"/>
      <c r="BP16" s="45"/>
      <c r="BQ16" s="9"/>
      <c r="BR16" s="45"/>
      <c r="BS16" s="9"/>
      <c r="BT16" s="45"/>
      <c r="BU16" s="11"/>
      <c r="BV16" s="45"/>
      <c r="BW16" s="9"/>
      <c r="BX16" s="45"/>
      <c r="BY16" s="9"/>
      <c r="BZ16" s="45"/>
      <c r="CA16" s="9"/>
      <c r="CB16" s="45"/>
      <c r="CC16" s="9"/>
      <c r="CD16" s="45"/>
      <c r="CE16" s="9"/>
      <c r="CF16" s="45"/>
      <c r="CG16" s="11"/>
    </row>
    <row r="17" spans="2:85" s="604" customFormat="1" ht="14.4" hidden="1" x14ac:dyDescent="0.25">
      <c r="B17" s="531"/>
      <c r="C17" s="46">
        <v>0</v>
      </c>
      <c r="D17" s="46"/>
      <c r="E17" s="46"/>
      <c r="F17" s="70"/>
      <c r="G17" s="70"/>
      <c r="H17" s="70"/>
      <c r="I17" s="184"/>
      <c r="J17" s="184"/>
      <c r="K17" s="163" t="s">
        <v>476</v>
      </c>
      <c r="L17" s="166"/>
      <c r="O17" s="294" t="s">
        <v>667</v>
      </c>
      <c r="P17" s="1389"/>
      <c r="Q17" s="1376"/>
      <c r="R17" s="1376"/>
      <c r="S17" s="178"/>
      <c r="T17" s="115" t="s">
        <v>341</v>
      </c>
      <c r="U17" s="117"/>
      <c r="V17" s="117"/>
      <c r="W17" s="8">
        <f>IFERROR(#REF!*(W16/#REF!),0)</f>
        <v>0</v>
      </c>
      <c r="X17" s="45"/>
      <c r="Y17" s="8">
        <f>IFERROR(#REF!*(Y16/#REF!),0)</f>
        <v>0</v>
      </c>
      <c r="Z17" s="45"/>
      <c r="AA17" s="120"/>
      <c r="AB17" s="45"/>
      <c r="AC17" s="8">
        <f>IFERROR(#REF!*(AC16/#REF!),0)</f>
        <v>0</v>
      </c>
      <c r="AD17" s="45"/>
      <c r="AE17" s="8">
        <f>IFERROR(#REF!*(AE16/#REF!),0)</f>
        <v>0</v>
      </c>
      <c r="AF17" s="45"/>
      <c r="AG17" s="8">
        <f>IFERROR(#REF!*(AG16/#REF!),0)</f>
        <v>0</v>
      </c>
      <c r="AH17" s="45"/>
      <c r="AI17" s="8">
        <f>IFERROR(#REF!*(AI16/#REF!),0)</f>
        <v>0</v>
      </c>
      <c r="AJ17" s="45"/>
      <c r="AK17" s="8">
        <f>IFERROR(#REF!*(AK16/#REF!),0)</f>
        <v>0</v>
      </c>
      <c r="AL17" s="45"/>
      <c r="AM17" s="120"/>
      <c r="AN17" s="45"/>
      <c r="AO17" s="8">
        <f>IFERROR(#REF!*(AO16/#REF!),0)</f>
        <v>0</v>
      </c>
      <c r="AP17" s="45"/>
      <c r="AQ17" s="8">
        <f>IFERROR(#REF!*(AQ16/#REF!),0)</f>
        <v>0</v>
      </c>
      <c r="AR17" s="45"/>
      <c r="AS17" s="120"/>
      <c r="AT17" s="45"/>
      <c r="AU17" s="8">
        <f>IFERROR(#REF!*(AU16/#REF!),0)</f>
        <v>0</v>
      </c>
      <c r="AV17" s="45"/>
      <c r="AW17" s="120"/>
      <c r="AX17" s="45"/>
      <c r="AY17" s="8">
        <f>IFERROR(#REF!*(AY16/#REF!),0)</f>
        <v>0</v>
      </c>
      <c r="AZ17" s="45"/>
      <c r="BA17" s="8">
        <f>IFERROR(#REF!*(BA16/#REF!),0)</f>
        <v>0</v>
      </c>
      <c r="BB17" s="45"/>
      <c r="BC17" s="11"/>
      <c r="BD17" s="45"/>
      <c r="BE17" s="8">
        <f>IFERROR(#REF!*(BE16/#REF!),0)</f>
        <v>0</v>
      </c>
      <c r="BF17" s="45"/>
      <c r="BG17" s="11"/>
      <c r="BH17" s="45"/>
      <c r="BI17" s="8">
        <f>IFERROR(#REF!*(BI16/#REF!),0)</f>
        <v>0</v>
      </c>
      <c r="BJ17" s="45"/>
      <c r="BK17" s="8">
        <f>IFERROR(#REF!*(BK16/#REF!),0)</f>
        <v>0</v>
      </c>
      <c r="BL17" s="45"/>
      <c r="BM17" s="8">
        <f>IFERROR(#REF!*(BM16/#REF!),0)</f>
        <v>0</v>
      </c>
      <c r="BN17" s="45"/>
      <c r="BO17" s="11"/>
      <c r="BP17" s="45"/>
      <c r="BQ17" s="8">
        <f>IFERROR(#REF!*(BQ16/#REF!),0)</f>
        <v>0</v>
      </c>
      <c r="BR17" s="45"/>
      <c r="BS17" s="8">
        <f>IFERROR(#REF!*(BS16/#REF!),0)</f>
        <v>0</v>
      </c>
      <c r="BT17" s="45"/>
      <c r="BU17" s="11"/>
      <c r="BV17" s="45"/>
      <c r="BW17" s="8">
        <f>IFERROR(#REF!*(BW16/#REF!),0)</f>
        <v>0</v>
      </c>
      <c r="BX17" s="45"/>
      <c r="BY17" s="8">
        <f>IFERROR(#REF!*(BY16/#REF!),0)</f>
        <v>0</v>
      </c>
      <c r="BZ17" s="45"/>
      <c r="CA17" s="8">
        <f>IFERROR(#REF!*(CA16/#REF!),0)</f>
        <v>0</v>
      </c>
      <c r="CB17" s="45"/>
      <c r="CC17" s="8">
        <f>IFERROR(#REF!*(CC16/#REF!),0)</f>
        <v>0</v>
      </c>
      <c r="CD17" s="45"/>
      <c r="CE17" s="8">
        <f>IFERROR(#REF!*(CE16/#REF!),0)</f>
        <v>0</v>
      </c>
      <c r="CF17" s="45"/>
      <c r="CG17" s="11"/>
    </row>
    <row r="18" spans="2:85" s="604" customFormat="1" ht="14.4" x14ac:dyDescent="0.25">
      <c r="B18" s="531"/>
      <c r="C18" s="46"/>
      <c r="D18" s="46"/>
      <c r="E18" s="46"/>
      <c r="F18" s="70"/>
      <c r="G18" s="70"/>
      <c r="H18" s="70"/>
      <c r="I18" s="184"/>
      <c r="J18" s="184"/>
      <c r="K18" s="163" t="s">
        <v>534</v>
      </c>
      <c r="L18" s="163" t="str">
        <f>"n;"&amp;S18</f>
        <v>n;9362</v>
      </c>
      <c r="O18" s="294" t="s">
        <v>149</v>
      </c>
      <c r="P18" s="1389">
        <v>9362</v>
      </c>
      <c r="Q18" s="1374" t="s">
        <v>1831</v>
      </c>
      <c r="R18" s="1374" t="s">
        <v>1476</v>
      </c>
      <c r="S18" s="193">
        <v>9362</v>
      </c>
      <c r="T18" s="194" t="s">
        <v>1850</v>
      </c>
      <c r="U18" s="107" t="s">
        <v>2411</v>
      </c>
      <c r="V18" s="107"/>
      <c r="W18" s="9"/>
      <c r="X18" s="45"/>
      <c r="Y18" s="9"/>
      <c r="Z18" s="45"/>
      <c r="AA18" s="120"/>
      <c r="AB18" s="45"/>
      <c r="AC18" s="9"/>
      <c r="AD18" s="45"/>
      <c r="AE18" s="9"/>
      <c r="AF18" s="45"/>
      <c r="AG18" s="9"/>
      <c r="AH18" s="45"/>
      <c r="AI18" s="9"/>
      <c r="AJ18" s="45"/>
      <c r="AK18" s="9"/>
      <c r="AL18" s="45"/>
      <c r="AM18" s="9"/>
      <c r="AN18" s="45"/>
      <c r="AO18" s="9"/>
      <c r="AP18" s="45"/>
      <c r="AQ18" s="9"/>
      <c r="AR18" s="45"/>
      <c r="AS18" s="9"/>
      <c r="AT18" s="45"/>
      <c r="AU18" s="9"/>
      <c r="AV18" s="45"/>
      <c r="AW18" s="9"/>
      <c r="AX18" s="45"/>
      <c r="AY18" s="9"/>
      <c r="AZ18" s="45"/>
      <c r="BA18" s="9"/>
      <c r="BB18" s="45"/>
      <c r="BC18" s="11"/>
      <c r="BD18" s="45"/>
      <c r="BE18" s="9"/>
      <c r="BF18" s="45"/>
      <c r="BG18" s="11"/>
      <c r="BH18" s="45"/>
      <c r="BI18" s="9"/>
      <c r="BJ18" s="45"/>
      <c r="BK18" s="9"/>
      <c r="BL18" s="45"/>
      <c r="BM18" s="9"/>
      <c r="BN18" s="45"/>
      <c r="BO18" s="11"/>
      <c r="BP18" s="45"/>
      <c r="BQ18" s="9"/>
      <c r="BR18" s="45"/>
      <c r="BS18" s="9"/>
      <c r="BT18" s="45"/>
      <c r="BU18" s="11"/>
      <c r="BV18" s="45"/>
      <c r="BW18" s="9"/>
      <c r="BX18" s="45"/>
      <c r="BY18" s="9"/>
      <c r="BZ18" s="45"/>
      <c r="CA18" s="9"/>
      <c r="CB18" s="45"/>
      <c r="CC18" s="9"/>
      <c r="CD18" s="45"/>
      <c r="CE18" s="9"/>
      <c r="CF18" s="45"/>
      <c r="CG18" s="11"/>
    </row>
    <row r="19" spans="2:85" s="604" customFormat="1" ht="14.4" hidden="1" x14ac:dyDescent="0.25">
      <c r="B19" s="531"/>
      <c r="C19" s="46">
        <v>0</v>
      </c>
      <c r="D19" s="46"/>
      <c r="E19" s="46"/>
      <c r="F19" s="70"/>
      <c r="G19" s="70"/>
      <c r="H19" s="70"/>
      <c r="I19" s="184"/>
      <c r="J19" s="184"/>
      <c r="K19" s="163" t="s">
        <v>1030</v>
      </c>
      <c r="L19" s="166"/>
      <c r="O19" s="294" t="s">
        <v>667</v>
      </c>
      <c r="P19" s="1389"/>
      <c r="Q19" s="1376"/>
      <c r="R19" s="1376"/>
      <c r="S19" s="178"/>
      <c r="T19" s="115" t="s">
        <v>341</v>
      </c>
      <c r="U19" s="117"/>
      <c r="V19" s="117"/>
      <c r="W19" s="8">
        <f>IFERROR(#REF!*(W18/#REF!),0)</f>
        <v>0</v>
      </c>
      <c r="X19" s="45"/>
      <c r="Y19" s="8">
        <f>IFERROR(#REF!*(Y18/#REF!),0)</f>
        <v>0</v>
      </c>
      <c r="Z19" s="45"/>
      <c r="AA19" s="120"/>
      <c r="AB19" s="45"/>
      <c r="AC19" s="8">
        <f>IFERROR(#REF!*(AC18/#REF!),0)</f>
        <v>0</v>
      </c>
      <c r="AD19" s="45"/>
      <c r="AE19" s="8">
        <f>IFERROR(#REF!*(AE18/#REF!),0)</f>
        <v>0</v>
      </c>
      <c r="AF19" s="45"/>
      <c r="AG19" s="8">
        <f>IFERROR(#REF!*(AG18/#REF!),0)</f>
        <v>0</v>
      </c>
      <c r="AH19" s="45"/>
      <c r="AI19" s="8">
        <f>IFERROR(#REF!*(AI18/#REF!),0)</f>
        <v>0</v>
      </c>
      <c r="AJ19" s="45"/>
      <c r="AK19" s="8">
        <f>IFERROR(#REF!*(AK18/#REF!),0)</f>
        <v>0</v>
      </c>
      <c r="AL19" s="45"/>
      <c r="AM19" s="8">
        <f>IFERROR(#REF!*(AM18/#REF!),0)</f>
        <v>0</v>
      </c>
      <c r="AN19" s="45"/>
      <c r="AO19" s="8">
        <f>IFERROR(#REF!*(AO18/#REF!),0)</f>
        <v>0</v>
      </c>
      <c r="AP19" s="45"/>
      <c r="AQ19" s="8">
        <f>IFERROR(#REF!*(AQ18/#REF!),0)</f>
        <v>0</v>
      </c>
      <c r="AR19" s="45"/>
      <c r="AS19" s="8">
        <f>IFERROR(#REF!*(AS18/#REF!),0)</f>
        <v>0</v>
      </c>
      <c r="AT19" s="45"/>
      <c r="AU19" s="8">
        <f>IFERROR(#REF!*(AU18/#REF!),0)</f>
        <v>0</v>
      </c>
      <c r="AV19" s="45"/>
      <c r="AW19" s="8">
        <f>IFERROR(#REF!*(AW18/#REF!),0)</f>
        <v>0</v>
      </c>
      <c r="AX19" s="45"/>
      <c r="AY19" s="8">
        <f>IFERROR(#REF!*(AY18/#REF!),0)</f>
        <v>0</v>
      </c>
      <c r="AZ19" s="45"/>
      <c r="BA19" s="8">
        <f>IFERROR(#REF!*(BA18/#REF!),0)</f>
        <v>0</v>
      </c>
      <c r="BB19" s="45"/>
      <c r="BC19" s="11"/>
      <c r="BD19" s="45"/>
      <c r="BE19" s="8">
        <f>IFERROR(#REF!*(BE18/#REF!),0)</f>
        <v>0</v>
      </c>
      <c r="BF19" s="45"/>
      <c r="BG19" s="11"/>
      <c r="BH19" s="45"/>
      <c r="BI19" s="8">
        <f>IFERROR(#REF!*(BI18/#REF!),0)</f>
        <v>0</v>
      </c>
      <c r="BJ19" s="45"/>
      <c r="BK19" s="8">
        <f>IFERROR(#REF!*(BK18/#REF!),0)</f>
        <v>0</v>
      </c>
      <c r="BL19" s="45"/>
      <c r="BM19" s="8">
        <f>IFERROR(#REF!*(BM18/#REF!),0)</f>
        <v>0</v>
      </c>
      <c r="BN19" s="45"/>
      <c r="BO19" s="11"/>
      <c r="BP19" s="45"/>
      <c r="BQ19" s="8">
        <f>IFERROR(#REF!*(BQ18/#REF!),0)</f>
        <v>0</v>
      </c>
      <c r="BR19" s="45"/>
      <c r="BS19" s="8">
        <f>IFERROR(#REF!*(BS18/#REF!),0)</f>
        <v>0</v>
      </c>
      <c r="BT19" s="45"/>
      <c r="BU19" s="11"/>
      <c r="BV19" s="45"/>
      <c r="BW19" s="8">
        <f>IFERROR(#REF!*(BW18/#REF!),0)</f>
        <v>0</v>
      </c>
      <c r="BX19" s="45"/>
      <c r="BY19" s="8">
        <f>IFERROR(#REF!*(BY18/#REF!),0)</f>
        <v>0</v>
      </c>
      <c r="BZ19" s="45"/>
      <c r="CA19" s="8">
        <f>IFERROR(#REF!*(CA18/#REF!),0)</f>
        <v>0</v>
      </c>
      <c r="CB19" s="45"/>
      <c r="CC19" s="8">
        <f>IFERROR(#REF!*(CC18/#REF!),0)</f>
        <v>0</v>
      </c>
      <c r="CD19" s="45"/>
      <c r="CE19" s="8">
        <f>IFERROR(#REF!*(CE18/#REF!),0)</f>
        <v>0</v>
      </c>
      <c r="CF19" s="45"/>
      <c r="CG19" s="11"/>
    </row>
    <row r="20" spans="2:85" s="604" customFormat="1" ht="14.4" x14ac:dyDescent="0.25">
      <c r="B20" s="531"/>
      <c r="C20" s="46"/>
      <c r="D20" s="46">
        <v>0</v>
      </c>
      <c r="E20" s="46">
        <v>0</v>
      </c>
      <c r="F20" s="70"/>
      <c r="G20" s="70"/>
      <c r="H20" s="70"/>
      <c r="I20" s="184"/>
      <c r="J20" s="184"/>
      <c r="K20" s="163"/>
      <c r="L20" s="163" t="e">
        <f>IF(#REF!="RTC","n;"&amp;S20,"")</f>
        <v>#REF!</v>
      </c>
      <c r="P20" s="1389">
        <v>9364</v>
      </c>
      <c r="Q20" s="1374" t="s">
        <v>1831</v>
      </c>
      <c r="R20" s="1374" t="s">
        <v>1827</v>
      </c>
      <c r="S20" s="637" t="s">
        <v>2146</v>
      </c>
      <c r="T20" s="194" t="s">
        <v>660</v>
      </c>
      <c r="U20" s="107" t="s">
        <v>2411</v>
      </c>
      <c r="V20" s="107"/>
      <c r="W20" s="9"/>
      <c r="X20" s="45"/>
      <c r="Y20" s="9"/>
      <c r="Z20" s="45"/>
      <c r="AA20" s="120"/>
      <c r="AB20" s="45"/>
      <c r="AC20" s="9"/>
      <c r="AD20" s="45"/>
      <c r="AE20" s="9"/>
      <c r="AF20" s="45"/>
      <c r="AG20" s="9"/>
      <c r="AH20" s="45"/>
      <c r="AI20" s="9"/>
      <c r="AJ20" s="45"/>
      <c r="AK20" s="9"/>
      <c r="AL20" s="45"/>
      <c r="AM20" s="9"/>
      <c r="AN20" s="45"/>
      <c r="AO20" s="9"/>
      <c r="AP20" s="45"/>
      <c r="AQ20" s="9"/>
      <c r="AR20" s="45"/>
      <c r="AS20" s="9"/>
      <c r="AT20" s="45"/>
      <c r="AU20" s="9"/>
      <c r="AV20" s="45"/>
      <c r="AW20" s="9"/>
      <c r="AX20" s="45"/>
      <c r="AY20" s="9"/>
      <c r="AZ20" s="45"/>
      <c r="BA20" s="9"/>
      <c r="BB20" s="45"/>
      <c r="BC20" s="11"/>
      <c r="BD20" s="45"/>
      <c r="BE20" s="9"/>
      <c r="BF20" s="45"/>
      <c r="BG20" s="11"/>
      <c r="BH20" s="45"/>
      <c r="BI20" s="9"/>
      <c r="BJ20" s="45"/>
      <c r="BK20" s="9"/>
      <c r="BL20" s="45"/>
      <c r="BM20" s="9"/>
      <c r="BN20" s="45"/>
      <c r="BO20" s="11"/>
      <c r="BP20" s="45"/>
      <c r="BQ20" s="9"/>
      <c r="BR20" s="45"/>
      <c r="BS20" s="9"/>
      <c r="BT20" s="45"/>
      <c r="BU20" s="11"/>
      <c r="BV20" s="45"/>
      <c r="BW20" s="9"/>
      <c r="BX20" s="45"/>
      <c r="BY20" s="9"/>
      <c r="BZ20" s="45"/>
      <c r="CA20" s="9"/>
      <c r="CB20" s="45"/>
      <c r="CC20" s="9"/>
      <c r="CD20" s="45"/>
      <c r="CE20" s="9"/>
      <c r="CF20" s="45"/>
      <c r="CG20" s="11"/>
    </row>
    <row r="21" spans="2:85" s="604" customFormat="1" ht="14.4" hidden="1" x14ac:dyDescent="0.25">
      <c r="B21" s="531"/>
      <c r="C21" s="46">
        <v>0</v>
      </c>
      <c r="D21" s="46"/>
      <c r="E21" s="46"/>
      <c r="F21" s="70"/>
      <c r="G21" s="70"/>
      <c r="H21" s="70"/>
      <c r="I21" s="184"/>
      <c r="J21" s="184"/>
      <c r="K21" s="163" t="s">
        <v>886</v>
      </c>
      <c r="L21" s="163" t="e">
        <f>IF(#REF!="Fusionné","n;"&amp;S21,"")</f>
        <v>#REF!</v>
      </c>
      <c r="O21" s="294" t="s">
        <v>149</v>
      </c>
      <c r="P21" s="1389"/>
      <c r="Q21" s="1375"/>
      <c r="R21" s="1375"/>
      <c r="S21" s="637" t="s">
        <v>2864</v>
      </c>
      <c r="T21" s="1271" t="s">
        <v>1663</v>
      </c>
      <c r="U21" s="107" t="s">
        <v>2411</v>
      </c>
      <c r="V21" s="107"/>
      <c r="W21" s="9" t="e">
        <f>#REF!</f>
        <v>#REF!</v>
      </c>
      <c r="X21" s="45"/>
      <c r="Y21" s="9" t="e">
        <f>#REF!</f>
        <v>#REF!</v>
      </c>
      <c r="Z21" s="45"/>
      <c r="AA21" s="120"/>
      <c r="AB21" s="45"/>
      <c r="AC21" s="9" t="e">
        <f>#REF!</f>
        <v>#REF!</v>
      </c>
      <c r="AD21" s="45"/>
      <c r="AE21" s="9" t="e">
        <f>#REF!</f>
        <v>#REF!</v>
      </c>
      <c r="AF21" s="45"/>
      <c r="AG21" s="9" t="e">
        <f>#REF!</f>
        <v>#REF!</v>
      </c>
      <c r="AH21" s="45"/>
      <c r="AI21" s="9" t="e">
        <f>#REF!</f>
        <v>#REF!</v>
      </c>
      <c r="AJ21" s="45"/>
      <c r="AK21" s="9" t="e">
        <f>#REF!</f>
        <v>#REF!</v>
      </c>
      <c r="AL21" s="45"/>
      <c r="AM21" s="9" t="e">
        <f>#REF!</f>
        <v>#REF!</v>
      </c>
      <c r="AN21" s="45"/>
      <c r="AO21" s="9" t="e">
        <f>#REF!</f>
        <v>#REF!</v>
      </c>
      <c r="AP21" s="45"/>
      <c r="AQ21" s="9" t="e">
        <f>#REF!</f>
        <v>#REF!</v>
      </c>
      <c r="AR21" s="45"/>
      <c r="AS21" s="9" t="e">
        <f>#REF!</f>
        <v>#REF!</v>
      </c>
      <c r="AT21" s="45"/>
      <c r="AU21" s="9" t="e">
        <f>#REF!</f>
        <v>#REF!</v>
      </c>
      <c r="AV21" s="45"/>
      <c r="AW21" s="9" t="e">
        <f>#REF!</f>
        <v>#REF!</v>
      </c>
      <c r="AX21" s="45"/>
      <c r="AY21" s="9" t="e">
        <f>#REF!</f>
        <v>#REF!</v>
      </c>
      <c r="AZ21" s="45"/>
      <c r="BA21" s="9" t="e">
        <f>#REF!</f>
        <v>#REF!</v>
      </c>
      <c r="BB21" s="45"/>
      <c r="BC21" s="11"/>
      <c r="BD21" s="45"/>
      <c r="BE21" s="9" t="e">
        <f>#REF!</f>
        <v>#REF!</v>
      </c>
      <c r="BF21" s="45"/>
      <c r="BG21" s="11"/>
      <c r="BH21" s="45"/>
      <c r="BI21" s="9" t="e">
        <f>#REF!</f>
        <v>#REF!</v>
      </c>
      <c r="BJ21" s="45"/>
      <c r="BK21" s="9" t="e">
        <f>#REF!</f>
        <v>#REF!</v>
      </c>
      <c r="BL21" s="45"/>
      <c r="BM21" s="9" t="e">
        <f>#REF!</f>
        <v>#REF!</v>
      </c>
      <c r="BN21" s="45"/>
      <c r="BO21" s="11"/>
      <c r="BP21" s="45"/>
      <c r="BQ21" s="9" t="e">
        <f>#REF!</f>
        <v>#REF!</v>
      </c>
      <c r="BR21" s="45"/>
      <c r="BS21" s="9" t="e">
        <f>#REF!</f>
        <v>#REF!</v>
      </c>
      <c r="BT21" s="45"/>
      <c r="BU21" s="11"/>
      <c r="BV21" s="45"/>
      <c r="BW21" s="9" t="e">
        <f>#REF!</f>
        <v>#REF!</v>
      </c>
      <c r="BX21" s="45"/>
      <c r="BY21" s="9" t="e">
        <f>#REF!</f>
        <v>#REF!</v>
      </c>
      <c r="BZ21" s="45"/>
      <c r="CA21" s="9" t="e">
        <f>#REF!</f>
        <v>#REF!</v>
      </c>
      <c r="CB21" s="45"/>
      <c r="CC21" s="9" t="e">
        <f>#REF!</f>
        <v>#REF!</v>
      </c>
      <c r="CD21" s="45"/>
      <c r="CE21" s="9" t="e">
        <f>#REF!</f>
        <v>#REF!</v>
      </c>
      <c r="CF21" s="45"/>
      <c r="CG21" s="11"/>
    </row>
    <row r="22" spans="2:85" s="604" customFormat="1" ht="14.4" hidden="1" x14ac:dyDescent="0.25">
      <c r="B22" s="531"/>
      <c r="C22" s="46">
        <v>0</v>
      </c>
      <c r="D22" s="46"/>
      <c r="E22" s="46"/>
      <c r="F22" s="70"/>
      <c r="G22" s="70"/>
      <c r="H22" s="70"/>
      <c r="I22" s="184"/>
      <c r="J22" s="184"/>
      <c r="K22" s="163" t="s">
        <v>1192</v>
      </c>
      <c r="L22" s="166"/>
      <c r="O22" s="294" t="s">
        <v>667</v>
      </c>
      <c r="P22" s="1389"/>
      <c r="Q22" s="1376"/>
      <c r="R22" s="1376"/>
      <c r="S22" s="178"/>
      <c r="T22" s="115" t="s">
        <v>341</v>
      </c>
      <c r="U22" s="117"/>
      <c r="V22" s="117"/>
      <c r="W22" s="8">
        <f>IFERROR(#REF!*W$21/#REF!,0)</f>
        <v>0</v>
      </c>
      <c r="X22" s="45"/>
      <c r="Y22" s="8">
        <f>IFERROR(#REF!*Y$21/#REF!,0)</f>
        <v>0</v>
      </c>
      <c r="Z22" s="45"/>
      <c r="AA22" s="120"/>
      <c r="AB22" s="45"/>
      <c r="AC22" s="8">
        <f>IFERROR(#REF!*AC$21/#REF!,0)</f>
        <v>0</v>
      </c>
      <c r="AD22" s="45"/>
      <c r="AE22" s="8">
        <f>IFERROR(#REF!*AE$21/#REF!,0)</f>
        <v>0</v>
      </c>
      <c r="AF22" s="45"/>
      <c r="AG22" s="8">
        <f>IFERROR(#REF!*AG$21/#REF!,0)</f>
        <v>0</v>
      </c>
      <c r="AH22" s="45"/>
      <c r="AI22" s="8">
        <f>IFERROR(#REF!*AI$21/#REF!,0)</f>
        <v>0</v>
      </c>
      <c r="AJ22" s="45"/>
      <c r="AK22" s="8">
        <f>IFERROR(#REF!*AK$21/#REF!,0)</f>
        <v>0</v>
      </c>
      <c r="AL22" s="45"/>
      <c r="AM22" s="8">
        <f>IFERROR(#REF!*AM$21/#REF!,0)</f>
        <v>0</v>
      </c>
      <c r="AN22" s="45"/>
      <c r="AO22" s="8">
        <f>IFERROR(#REF!*AO$21/#REF!,0)</f>
        <v>0</v>
      </c>
      <c r="AP22" s="45"/>
      <c r="AQ22" s="8">
        <f>IFERROR(#REF!*AQ$21/#REF!,0)</f>
        <v>0</v>
      </c>
      <c r="AR22" s="45"/>
      <c r="AS22" s="8">
        <f>IFERROR(#REF!*AS$21/#REF!,0)</f>
        <v>0</v>
      </c>
      <c r="AT22" s="45"/>
      <c r="AU22" s="8">
        <f>IFERROR(#REF!*AU$21/#REF!,0)</f>
        <v>0</v>
      </c>
      <c r="AV22" s="45"/>
      <c r="AW22" s="8">
        <f>IFERROR(#REF!*AW$21/#REF!,0)</f>
        <v>0</v>
      </c>
      <c r="AX22" s="45"/>
      <c r="AY22" s="8">
        <f>IFERROR(#REF!*AY$21/#REF!,0)</f>
        <v>0</v>
      </c>
      <c r="AZ22" s="45"/>
      <c r="BA22" s="8">
        <f>IFERROR(#REF!*BA$21/#REF!,0)</f>
        <v>0</v>
      </c>
      <c r="BB22" s="45"/>
      <c r="BC22" s="11"/>
      <c r="BD22" s="45"/>
      <c r="BE22" s="8">
        <f>IFERROR(#REF!*BE$21/#REF!,0)</f>
        <v>0</v>
      </c>
      <c r="BF22" s="45"/>
      <c r="BG22" s="11"/>
      <c r="BH22" s="45"/>
      <c r="BI22" s="8">
        <f>IFERROR(#REF!*BI$21/#REF!,0)</f>
        <v>0</v>
      </c>
      <c r="BJ22" s="45"/>
      <c r="BK22" s="8">
        <f>IFERROR(#REF!*BK$21/#REF!,0)</f>
        <v>0</v>
      </c>
      <c r="BL22" s="45"/>
      <c r="BM22" s="8">
        <f>IFERROR(#REF!*BM$21/#REF!,0)</f>
        <v>0</v>
      </c>
      <c r="BN22" s="45"/>
      <c r="BO22" s="11"/>
      <c r="BP22" s="45"/>
      <c r="BQ22" s="8">
        <f>IFERROR(#REF!*BQ$21/#REF!,0)</f>
        <v>0</v>
      </c>
      <c r="BR22" s="45"/>
      <c r="BS22" s="8">
        <f>IFERROR(#REF!*BS$21/#REF!,0)</f>
        <v>0</v>
      </c>
      <c r="BT22" s="45"/>
      <c r="BU22" s="11"/>
      <c r="BV22" s="45"/>
      <c r="BW22" s="8">
        <f>IFERROR(#REF!*BW$21/#REF!,0)</f>
        <v>0</v>
      </c>
      <c r="BX22" s="45"/>
      <c r="BY22" s="8">
        <f>IFERROR(#REF!*BY$21/#REF!,0)</f>
        <v>0</v>
      </c>
      <c r="BZ22" s="45"/>
      <c r="CA22" s="8">
        <f>IFERROR(#REF!*CA$21/#REF!,0)</f>
        <v>0</v>
      </c>
      <c r="CB22" s="45"/>
      <c r="CC22" s="8">
        <f>IFERROR(#REF!*CC$21/#REF!,0)</f>
        <v>0</v>
      </c>
      <c r="CD22" s="45"/>
      <c r="CE22" s="8">
        <f>IFERROR(#REF!*CE$21/#REF!,0)</f>
        <v>0</v>
      </c>
      <c r="CF22" s="45"/>
      <c r="CG22" s="11"/>
    </row>
    <row r="23" spans="2:85" s="604" customFormat="1" ht="22.8" x14ac:dyDescent="0.25">
      <c r="B23" s="531"/>
      <c r="C23" s="46"/>
      <c r="D23" s="46"/>
      <c r="E23" s="46"/>
      <c r="F23" s="70"/>
      <c r="G23" s="70"/>
      <c r="H23" s="70"/>
      <c r="I23" s="184"/>
      <c r="J23" s="184"/>
      <c r="K23" s="163" t="s">
        <v>1666</v>
      </c>
      <c r="L23" s="163" t="str">
        <f>"n;"&amp;S23</f>
        <v>n;9365</v>
      </c>
      <c r="O23" s="294" t="s">
        <v>149</v>
      </c>
      <c r="P23" s="1389">
        <v>9365</v>
      </c>
      <c r="Q23" s="1374" t="s">
        <v>1831</v>
      </c>
      <c r="R23" s="1374" t="s">
        <v>676</v>
      </c>
      <c r="S23" s="193">
        <v>9365</v>
      </c>
      <c r="T23" s="1271" t="s">
        <v>373</v>
      </c>
      <c r="U23" s="107" t="s">
        <v>2411</v>
      </c>
      <c r="V23" s="107"/>
      <c r="W23" s="9"/>
      <c r="X23" s="45"/>
      <c r="Y23" s="9"/>
      <c r="Z23" s="45"/>
      <c r="AA23" s="120"/>
      <c r="AB23" s="45"/>
      <c r="AC23" s="9"/>
      <c r="AD23" s="45"/>
      <c r="AE23" s="9"/>
      <c r="AF23" s="45"/>
      <c r="AG23" s="9"/>
      <c r="AH23" s="45"/>
      <c r="AI23" s="9"/>
      <c r="AJ23" s="45"/>
      <c r="AK23" s="9"/>
      <c r="AL23" s="45"/>
      <c r="AM23" s="9"/>
      <c r="AN23" s="45"/>
      <c r="AO23" s="9"/>
      <c r="AP23" s="45"/>
      <c r="AQ23" s="9"/>
      <c r="AR23" s="45"/>
      <c r="AS23" s="9"/>
      <c r="AT23" s="45"/>
      <c r="AU23" s="9"/>
      <c r="AV23" s="45"/>
      <c r="AW23" s="9"/>
      <c r="AX23" s="45"/>
      <c r="AY23" s="9"/>
      <c r="AZ23" s="45"/>
      <c r="BA23" s="9"/>
      <c r="BB23" s="45"/>
      <c r="BC23" s="11"/>
      <c r="BD23" s="45"/>
      <c r="BE23" s="9"/>
      <c r="BF23" s="45"/>
      <c r="BG23" s="11"/>
      <c r="BH23" s="45"/>
      <c r="BI23" s="9" t="e">
        <f>#REF!</f>
        <v>#REF!</v>
      </c>
      <c r="BJ23" s="45"/>
      <c r="BK23" s="9" t="e">
        <f>#REF!</f>
        <v>#REF!</v>
      </c>
      <c r="BL23" s="45"/>
      <c r="BM23" s="9" t="e">
        <f>#REF!</f>
        <v>#REF!</v>
      </c>
      <c r="BN23" s="45"/>
      <c r="BO23" s="11"/>
      <c r="BP23" s="45"/>
      <c r="BQ23" s="9" t="e">
        <f>#REF!</f>
        <v>#REF!</v>
      </c>
      <c r="BR23" s="45"/>
      <c r="BS23" s="9" t="e">
        <f>#REF!</f>
        <v>#REF!</v>
      </c>
      <c r="BT23" s="45"/>
      <c r="BU23" s="11"/>
      <c r="BV23" s="45"/>
      <c r="BW23" s="9" t="e">
        <f>#REF!</f>
        <v>#REF!</v>
      </c>
      <c r="BX23" s="45"/>
      <c r="BY23" s="9" t="e">
        <f>#REF!</f>
        <v>#REF!</v>
      </c>
      <c r="BZ23" s="45"/>
      <c r="CA23" s="9" t="e">
        <f>#REF!</f>
        <v>#REF!</v>
      </c>
      <c r="CB23" s="45"/>
      <c r="CC23" s="9" t="e">
        <f>#REF!</f>
        <v>#REF!</v>
      </c>
      <c r="CD23" s="45"/>
      <c r="CE23" s="9" t="e">
        <f>#REF!</f>
        <v>#REF!</v>
      </c>
      <c r="CF23" s="45"/>
      <c r="CG23" s="11"/>
    </row>
    <row r="24" spans="2:85" s="604" customFormat="1" ht="14.4" hidden="1" x14ac:dyDescent="0.25">
      <c r="B24" s="531"/>
      <c r="C24" s="46">
        <v>0</v>
      </c>
      <c r="D24" s="46"/>
      <c r="E24" s="46"/>
      <c r="F24" s="70"/>
      <c r="G24" s="70"/>
      <c r="H24" s="70"/>
      <c r="I24" s="184"/>
      <c r="J24" s="184"/>
      <c r="K24" s="163" t="s">
        <v>338</v>
      </c>
      <c r="L24" s="166"/>
      <c r="O24" s="294" t="s">
        <v>667</v>
      </c>
      <c r="P24" s="1389"/>
      <c r="Q24" s="1376"/>
      <c r="R24" s="1376"/>
      <c r="S24" s="178"/>
      <c r="T24" s="115" t="s">
        <v>341</v>
      </c>
      <c r="U24" s="117"/>
      <c r="V24" s="117"/>
      <c r="W24" s="8">
        <f>IFERROR(#REF!*(W23/#REF!),0)</f>
        <v>0</v>
      </c>
      <c r="X24" s="45"/>
      <c r="Y24" s="8">
        <f>IFERROR(#REF!*(Y23/#REF!),0)</f>
        <v>0</v>
      </c>
      <c r="Z24" s="45"/>
      <c r="AA24" s="120"/>
      <c r="AB24" s="45"/>
      <c r="AC24" s="8">
        <f>IFERROR(#REF!*(AC23/#REF!),0)</f>
        <v>0</v>
      </c>
      <c r="AD24" s="45"/>
      <c r="AE24" s="8">
        <f>IFERROR(#REF!*(AE23/#REF!),0)</f>
        <v>0</v>
      </c>
      <c r="AF24" s="45"/>
      <c r="AG24" s="8">
        <f>IFERROR(#REF!*(AG23/#REF!),0)</f>
        <v>0</v>
      </c>
      <c r="AH24" s="45"/>
      <c r="AI24" s="8">
        <f>IFERROR(#REF!*(AI23/#REF!),0)</f>
        <v>0</v>
      </c>
      <c r="AJ24" s="45"/>
      <c r="AK24" s="8">
        <f>IFERROR(#REF!*(AK23/#REF!),0)</f>
        <v>0</v>
      </c>
      <c r="AL24" s="45"/>
      <c r="AM24" s="8">
        <f>IFERROR(#REF!*(AM23/#REF!),0)</f>
        <v>0</v>
      </c>
      <c r="AN24" s="45"/>
      <c r="AO24" s="8">
        <f>IFERROR(#REF!*(AO23/#REF!),0)</f>
        <v>0</v>
      </c>
      <c r="AP24" s="45"/>
      <c r="AQ24" s="8">
        <f>IFERROR(#REF!*(AQ23/#REF!),0)</f>
        <v>0</v>
      </c>
      <c r="AR24" s="45"/>
      <c r="AS24" s="8">
        <f>IFERROR(#REF!*(AS23/#REF!),0)</f>
        <v>0</v>
      </c>
      <c r="AT24" s="45"/>
      <c r="AU24" s="8">
        <f>IFERROR(#REF!*(AU23/#REF!),0)</f>
        <v>0</v>
      </c>
      <c r="AV24" s="45"/>
      <c r="AW24" s="8">
        <f>IFERROR(#REF!*(AW23/#REF!),0)</f>
        <v>0</v>
      </c>
      <c r="AX24" s="45"/>
      <c r="AY24" s="8">
        <f>IFERROR(#REF!*(AY23/#REF!),0)</f>
        <v>0</v>
      </c>
      <c r="AZ24" s="45"/>
      <c r="BA24" s="8">
        <f>IFERROR(#REF!*(BA23/#REF!),0)</f>
        <v>0</v>
      </c>
      <c r="BB24" s="45"/>
      <c r="BC24" s="11"/>
      <c r="BD24" s="45"/>
      <c r="BE24" s="8">
        <f>IFERROR(#REF!*(BE23/#REF!),0)</f>
        <v>0</v>
      </c>
      <c r="BF24" s="45"/>
      <c r="BG24" s="11"/>
      <c r="BH24" s="45"/>
      <c r="BI24" s="8">
        <f>IFERROR(#REF!*(BI23/#REF!),0)</f>
        <v>0</v>
      </c>
      <c r="BJ24" s="45"/>
      <c r="BK24" s="8">
        <f>IFERROR(#REF!*(BK23/#REF!),0)</f>
        <v>0</v>
      </c>
      <c r="BL24" s="45"/>
      <c r="BM24" s="8">
        <f>IFERROR(#REF!*(BM23/#REF!),0)</f>
        <v>0</v>
      </c>
      <c r="BN24" s="45"/>
      <c r="BO24" s="11"/>
      <c r="BP24" s="45"/>
      <c r="BQ24" s="8">
        <f>IFERROR(#REF!*(BQ23/#REF!),0)</f>
        <v>0</v>
      </c>
      <c r="BR24" s="45"/>
      <c r="BS24" s="8">
        <f>IFERROR(#REF!*(BS23/#REF!),0)</f>
        <v>0</v>
      </c>
      <c r="BT24" s="45"/>
      <c r="BU24" s="11"/>
      <c r="BV24" s="45"/>
      <c r="BW24" s="8">
        <f>IFERROR(#REF!*(BW23/#REF!),0)</f>
        <v>0</v>
      </c>
      <c r="BX24" s="45"/>
      <c r="BY24" s="8">
        <f>IFERROR(#REF!*(BY23/#REF!),0)</f>
        <v>0</v>
      </c>
      <c r="BZ24" s="45"/>
      <c r="CA24" s="8">
        <f>IFERROR(#REF!*(CA23/#REF!),0)</f>
        <v>0</v>
      </c>
      <c r="CB24" s="45"/>
      <c r="CC24" s="8">
        <f>IFERROR(#REF!*(CC23/#REF!),0)</f>
        <v>0</v>
      </c>
      <c r="CD24" s="45"/>
      <c r="CE24" s="8">
        <f>IFERROR(#REF!*(CE23/#REF!),0)</f>
        <v>0</v>
      </c>
      <c r="CF24" s="45"/>
      <c r="CG24" s="11"/>
    </row>
    <row r="25" spans="2:85" s="604" customFormat="1" ht="14.4" x14ac:dyDescent="0.25">
      <c r="B25" s="531"/>
      <c r="C25" s="46"/>
      <c r="D25" s="46"/>
      <c r="E25" s="46"/>
      <c r="F25" s="70"/>
      <c r="G25" s="70"/>
      <c r="H25" s="70"/>
      <c r="I25" s="184"/>
      <c r="J25" s="184"/>
      <c r="K25" s="163" t="s">
        <v>1219</v>
      </c>
      <c r="L25" s="163" t="str">
        <f>"n;"&amp;S25</f>
        <v>n;9367</v>
      </c>
      <c r="O25" s="294" t="s">
        <v>149</v>
      </c>
      <c r="P25" s="1389">
        <v>9367</v>
      </c>
      <c r="Q25" s="1374" t="s">
        <v>1831</v>
      </c>
      <c r="R25" s="1374" t="s">
        <v>529</v>
      </c>
      <c r="S25" s="193">
        <v>9367</v>
      </c>
      <c r="T25" s="194" t="s">
        <v>2668</v>
      </c>
      <c r="U25" s="117"/>
      <c r="V25" s="107"/>
      <c r="W25" s="9"/>
      <c r="X25" s="45"/>
      <c r="Y25" s="9"/>
      <c r="Z25" s="45"/>
      <c r="AA25" s="120"/>
      <c r="AB25" s="45"/>
      <c r="AC25" s="9"/>
      <c r="AD25" s="45"/>
      <c r="AE25" s="9"/>
      <c r="AF25" s="45"/>
      <c r="AG25" s="9"/>
      <c r="AH25" s="45"/>
      <c r="AI25" s="9"/>
      <c r="AJ25" s="45"/>
      <c r="AK25" s="9"/>
      <c r="AL25" s="45"/>
      <c r="AM25" s="9"/>
      <c r="AN25" s="45"/>
      <c r="AO25" s="9"/>
      <c r="AP25" s="45"/>
      <c r="AQ25" s="9"/>
      <c r="AR25" s="45"/>
      <c r="AS25" s="9"/>
      <c r="AT25" s="45"/>
      <c r="AU25" s="9"/>
      <c r="AV25" s="45"/>
      <c r="AW25" s="9"/>
      <c r="AX25" s="45"/>
      <c r="AY25" s="9"/>
      <c r="AZ25" s="45"/>
      <c r="BA25" s="9"/>
      <c r="BB25" s="45"/>
      <c r="BC25" s="11"/>
      <c r="BD25" s="45"/>
      <c r="BE25" s="9"/>
      <c r="BF25" s="45"/>
      <c r="BG25" s="11"/>
      <c r="BH25" s="45"/>
      <c r="BI25" s="9"/>
      <c r="BJ25" s="45"/>
      <c r="BK25" s="9"/>
      <c r="BL25" s="45"/>
      <c r="BM25" s="9"/>
      <c r="BN25" s="45"/>
      <c r="BO25" s="11"/>
      <c r="BP25" s="45"/>
      <c r="BQ25" s="9"/>
      <c r="BR25" s="45"/>
      <c r="BS25" s="9"/>
      <c r="BT25" s="45"/>
      <c r="BU25" s="11"/>
      <c r="BV25" s="45"/>
      <c r="BW25" s="9"/>
      <c r="BX25" s="45"/>
      <c r="BY25" s="9"/>
      <c r="BZ25" s="45"/>
      <c r="CA25" s="9"/>
      <c r="CB25" s="45"/>
      <c r="CC25" s="9"/>
      <c r="CD25" s="45"/>
      <c r="CE25" s="9"/>
      <c r="CF25" s="45"/>
      <c r="CG25" s="11"/>
    </row>
    <row r="26" spans="2:85" s="604" customFormat="1" ht="14.4" hidden="1" x14ac:dyDescent="0.25">
      <c r="B26" s="531"/>
      <c r="C26" s="46">
        <v>0</v>
      </c>
      <c r="D26" s="46"/>
      <c r="E26" s="46"/>
      <c r="F26" s="70"/>
      <c r="G26" s="70"/>
      <c r="H26" s="70"/>
      <c r="I26" s="184"/>
      <c r="J26" s="184"/>
      <c r="K26" s="163" t="s">
        <v>2019</v>
      </c>
      <c r="L26" s="166"/>
      <c r="O26" s="294" t="s">
        <v>667</v>
      </c>
      <c r="P26" s="1389"/>
      <c r="Q26" s="1376"/>
      <c r="R26" s="1376"/>
      <c r="S26" s="178"/>
      <c r="T26" s="115" t="s">
        <v>341</v>
      </c>
      <c r="U26" s="117"/>
      <c r="V26" s="117"/>
      <c r="W26" s="8">
        <f>IFERROR(#REF!*(W25/#REF!),0)</f>
        <v>0</v>
      </c>
      <c r="X26" s="45"/>
      <c r="Y26" s="8">
        <f>IFERROR(#REF!*(Y25/#REF!),0)</f>
        <v>0</v>
      </c>
      <c r="Z26" s="45"/>
      <c r="AA26" s="120"/>
      <c r="AB26" s="45"/>
      <c r="AC26" s="8">
        <f>IFERROR(#REF!*(AC25/#REF!),0)</f>
        <v>0</v>
      </c>
      <c r="AD26" s="45"/>
      <c r="AE26" s="8">
        <f>IFERROR(#REF!*(AE25/#REF!),0)</f>
        <v>0</v>
      </c>
      <c r="AF26" s="45"/>
      <c r="AG26" s="8">
        <f>IFERROR(#REF!*(AG25/#REF!),0)</f>
        <v>0</v>
      </c>
      <c r="AH26" s="45"/>
      <c r="AI26" s="8">
        <f>IFERROR(#REF!*(AI25/#REF!),0)</f>
        <v>0</v>
      </c>
      <c r="AJ26" s="45"/>
      <c r="AK26" s="8">
        <f>IFERROR(#REF!*(AK25/#REF!),0)</f>
        <v>0</v>
      </c>
      <c r="AL26" s="45"/>
      <c r="AM26" s="8">
        <f>IFERROR(#REF!*(AM25/#REF!),0)</f>
        <v>0</v>
      </c>
      <c r="AN26" s="45"/>
      <c r="AO26" s="8">
        <f>IFERROR(#REF!*(AO25/#REF!),0)</f>
        <v>0</v>
      </c>
      <c r="AP26" s="45"/>
      <c r="AQ26" s="8">
        <f>IFERROR(#REF!*(AQ25/#REF!),0)</f>
        <v>0</v>
      </c>
      <c r="AR26" s="45"/>
      <c r="AS26" s="8">
        <f>IFERROR(#REF!*(AS25/#REF!),0)</f>
        <v>0</v>
      </c>
      <c r="AT26" s="45"/>
      <c r="AU26" s="8">
        <f>IFERROR(#REF!*(AU25/#REF!),0)</f>
        <v>0</v>
      </c>
      <c r="AV26" s="45"/>
      <c r="AW26" s="8">
        <f>IFERROR(#REF!*(AW25/#REF!),0)</f>
        <v>0</v>
      </c>
      <c r="AX26" s="45"/>
      <c r="AY26" s="8">
        <f>IFERROR(#REF!*(AY25/#REF!),0)</f>
        <v>0</v>
      </c>
      <c r="AZ26" s="45"/>
      <c r="BA26" s="8">
        <f>IFERROR(#REF!*(BA25/#REF!),0)</f>
        <v>0</v>
      </c>
      <c r="BB26" s="45"/>
      <c r="BC26" s="11"/>
      <c r="BD26" s="45"/>
      <c r="BE26" s="8">
        <f>IFERROR(#REF!*(BE25/#REF!),0)</f>
        <v>0</v>
      </c>
      <c r="BF26" s="45"/>
      <c r="BG26" s="11"/>
      <c r="BH26" s="45"/>
      <c r="BI26" s="8">
        <f>IFERROR(#REF!*(BI25/#REF!),0)</f>
        <v>0</v>
      </c>
      <c r="BJ26" s="45"/>
      <c r="BK26" s="8">
        <f>IFERROR(#REF!*(BK25/#REF!),0)</f>
        <v>0</v>
      </c>
      <c r="BL26" s="45"/>
      <c r="BM26" s="8">
        <f>IFERROR(#REF!*(BM25/#REF!),0)</f>
        <v>0</v>
      </c>
      <c r="BN26" s="45"/>
      <c r="BO26" s="11"/>
      <c r="BP26" s="45"/>
      <c r="BQ26" s="8">
        <f>IFERROR(#REF!*(BQ25/#REF!),0)</f>
        <v>0</v>
      </c>
      <c r="BR26" s="45"/>
      <c r="BS26" s="8">
        <f>IFERROR(#REF!*(BS25/#REF!),0)</f>
        <v>0</v>
      </c>
      <c r="BT26" s="45"/>
      <c r="BU26" s="11"/>
      <c r="BV26" s="45"/>
      <c r="BW26" s="8">
        <f>IFERROR(#REF!*(BW25/#REF!),0)</f>
        <v>0</v>
      </c>
      <c r="BX26" s="45"/>
      <c r="BY26" s="8">
        <f>IFERROR(#REF!*(BY25/#REF!),0)</f>
        <v>0</v>
      </c>
      <c r="BZ26" s="45"/>
      <c r="CA26" s="8">
        <f>IFERROR(#REF!*(CA25/#REF!),0)</f>
        <v>0</v>
      </c>
      <c r="CB26" s="45"/>
      <c r="CC26" s="8">
        <f>IFERROR(#REF!*(CC25/#REF!),0)</f>
        <v>0</v>
      </c>
      <c r="CD26" s="45"/>
      <c r="CE26" s="8">
        <f>IFERROR(#REF!*(CE25/#REF!),0)</f>
        <v>0</v>
      </c>
      <c r="CF26" s="45"/>
      <c r="CG26" s="11"/>
    </row>
    <row r="27" spans="2:85" s="604" customFormat="1" ht="14.4" x14ac:dyDescent="0.25">
      <c r="B27" s="531"/>
      <c r="C27" s="46"/>
      <c r="D27" s="46"/>
      <c r="E27" s="46"/>
      <c r="F27" s="70"/>
      <c r="G27" s="70"/>
      <c r="H27" s="70"/>
      <c r="I27" s="184"/>
      <c r="J27" s="184"/>
      <c r="K27" s="163" t="s">
        <v>1519</v>
      </c>
      <c r="L27" s="163" t="str">
        <f>"n;"&amp;S27</f>
        <v>n;93119</v>
      </c>
      <c r="O27" s="294" t="s">
        <v>149</v>
      </c>
      <c r="P27" s="1389">
        <f>93119</f>
        <v>93119</v>
      </c>
      <c r="Q27" s="1377" t="s">
        <v>1830</v>
      </c>
      <c r="R27" s="1377" t="s">
        <v>1305</v>
      </c>
      <c r="S27" s="65">
        <v>93119</v>
      </c>
      <c r="T27" s="194" t="s">
        <v>1220</v>
      </c>
      <c r="U27" s="107" t="s">
        <v>2411</v>
      </c>
      <c r="V27" s="107"/>
      <c r="W27" s="120"/>
      <c r="X27" s="45"/>
      <c r="Y27" s="120"/>
      <c r="Z27" s="45"/>
      <c r="AA27" s="120"/>
      <c r="AB27" s="45"/>
      <c r="AC27" s="120"/>
      <c r="AD27" s="45"/>
      <c r="AE27" s="358"/>
      <c r="AF27" s="45"/>
      <c r="AG27" s="120"/>
      <c r="AH27" s="45"/>
      <c r="AI27" s="358"/>
      <c r="AJ27" s="45"/>
      <c r="AK27" s="358"/>
      <c r="AL27" s="45"/>
      <c r="AM27" s="120"/>
      <c r="AN27" s="45"/>
      <c r="AO27" s="120"/>
      <c r="AP27" s="45"/>
      <c r="AQ27" s="358"/>
      <c r="AR27" s="45"/>
      <c r="AS27" s="120"/>
      <c r="AT27" s="45"/>
      <c r="AU27" s="358"/>
      <c r="AV27" s="45"/>
      <c r="AW27" s="120"/>
      <c r="AX27" s="45"/>
      <c r="AY27" s="120"/>
      <c r="AZ27" s="45"/>
      <c r="BA27" s="120"/>
      <c r="BB27" s="45"/>
      <c r="BC27" s="120"/>
      <c r="BD27" s="45"/>
      <c r="BE27" s="120"/>
      <c r="BF27" s="45"/>
      <c r="BG27" s="120"/>
      <c r="BH27" s="45"/>
      <c r="BI27" s="120"/>
      <c r="BJ27" s="45"/>
      <c r="BK27" s="120"/>
      <c r="BL27" s="45"/>
      <c r="BM27" s="11"/>
      <c r="BN27" s="45"/>
      <c r="BO27" s="120"/>
      <c r="BP27" s="45"/>
      <c r="BQ27" s="120"/>
      <c r="BR27" s="45"/>
      <c r="BS27" s="120"/>
      <c r="BT27" s="45"/>
      <c r="BU27" s="120"/>
      <c r="BV27" s="45"/>
      <c r="BW27" s="120"/>
      <c r="BX27" s="45"/>
      <c r="BY27" s="120"/>
      <c r="BZ27" s="45"/>
      <c r="CA27" s="120"/>
      <c r="CB27" s="45"/>
      <c r="CC27" s="358"/>
      <c r="CD27" s="45"/>
      <c r="CE27" s="120"/>
      <c r="CF27" s="45"/>
      <c r="CG27" s="11"/>
    </row>
    <row r="28" spans="2:85" s="604" customFormat="1" ht="14.4" hidden="1" x14ac:dyDescent="0.25">
      <c r="B28" s="531"/>
      <c r="C28" s="46">
        <v>0</v>
      </c>
      <c r="D28" s="46"/>
      <c r="E28" s="46"/>
      <c r="F28" s="70"/>
      <c r="G28" s="70"/>
      <c r="H28" s="70"/>
      <c r="I28" s="184"/>
      <c r="J28" s="184"/>
      <c r="K28" s="163" t="s">
        <v>2020</v>
      </c>
      <c r="L28" s="166"/>
      <c r="O28" s="294" t="s">
        <v>667</v>
      </c>
      <c r="P28" s="1389"/>
      <c r="Q28" s="1379"/>
      <c r="R28" s="1379"/>
      <c r="S28" s="268"/>
      <c r="T28" s="115" t="s">
        <v>341</v>
      </c>
      <c r="U28" s="117"/>
      <c r="V28" s="117"/>
      <c r="W28" s="120"/>
      <c r="X28" s="45"/>
      <c r="Y28" s="120"/>
      <c r="Z28" s="45"/>
      <c r="AA28" s="120"/>
      <c r="AB28" s="45"/>
      <c r="AC28" s="120"/>
      <c r="AD28" s="45"/>
      <c r="AE28" s="8">
        <f>IFERROR(#REF!*(AE27/#REF!),0)</f>
        <v>0</v>
      </c>
      <c r="AF28" s="45"/>
      <c r="AG28" s="120"/>
      <c r="AH28" s="45"/>
      <c r="AI28" s="8">
        <f>IFERROR(#REF!*(AI27/#REF!),0)</f>
        <v>0</v>
      </c>
      <c r="AJ28" s="45"/>
      <c r="AK28" s="8">
        <f>IFERROR(#REF!*(AK27/#REF!),0)</f>
        <v>0</v>
      </c>
      <c r="AL28" s="45"/>
      <c r="AM28" s="120"/>
      <c r="AN28" s="45"/>
      <c r="AO28" s="120"/>
      <c r="AP28" s="45"/>
      <c r="AQ28" s="8">
        <f>IFERROR(#REF!*(AQ27/#REF!),0)</f>
        <v>0</v>
      </c>
      <c r="AR28" s="45"/>
      <c r="AS28" s="120"/>
      <c r="AT28" s="45"/>
      <c r="AU28" s="8">
        <f>IFERROR(#REF!*(AU27/#REF!),0)</f>
        <v>0</v>
      </c>
      <c r="AV28" s="45"/>
      <c r="AW28" s="120"/>
      <c r="AX28" s="45"/>
      <c r="AY28" s="120"/>
      <c r="AZ28" s="45"/>
      <c r="BA28" s="120"/>
      <c r="BB28" s="45"/>
      <c r="BC28" s="120"/>
      <c r="BD28" s="45"/>
      <c r="BE28" s="120"/>
      <c r="BF28" s="45"/>
      <c r="BG28" s="120"/>
      <c r="BH28" s="45"/>
      <c r="BI28" s="120"/>
      <c r="BJ28" s="45"/>
      <c r="BK28" s="120"/>
      <c r="BL28" s="45"/>
      <c r="BM28" s="11"/>
      <c r="BN28" s="45"/>
      <c r="BO28" s="120"/>
      <c r="BP28" s="45"/>
      <c r="BQ28" s="120"/>
      <c r="BR28" s="45"/>
      <c r="BS28" s="120"/>
      <c r="BT28" s="45"/>
      <c r="BU28" s="120"/>
      <c r="BV28" s="45"/>
      <c r="BW28" s="120"/>
      <c r="BX28" s="45"/>
      <c r="BY28" s="120"/>
      <c r="BZ28" s="45"/>
      <c r="CA28" s="120"/>
      <c r="CB28" s="45"/>
      <c r="CC28" s="8">
        <f>IFERROR(#REF!*(CC27/#REF!),0)</f>
        <v>0</v>
      </c>
      <c r="CD28" s="45"/>
      <c r="CE28" s="120"/>
      <c r="CF28" s="45"/>
      <c r="CG28" s="11"/>
    </row>
    <row r="29" spans="2:85" s="604" customFormat="1" ht="25.8" hidden="1" x14ac:dyDescent="0.3">
      <c r="B29" s="531"/>
      <c r="C29" s="46">
        <v>0</v>
      </c>
      <c r="D29" s="46"/>
      <c r="E29" s="46">
        <v>0</v>
      </c>
      <c r="F29" s="46"/>
      <c r="G29" s="46"/>
      <c r="H29" s="46"/>
      <c r="I29" s="46"/>
      <c r="J29" s="46"/>
      <c r="K29" s="166"/>
      <c r="L29" s="166"/>
      <c r="Q29" s="533" t="s">
        <v>1905</v>
      </c>
      <c r="R29" s="1093"/>
      <c r="S29" s="533"/>
      <c r="T29" s="710"/>
      <c r="U29" s="710"/>
      <c r="V29" s="710"/>
      <c r="W29" s="234"/>
      <c r="X29" s="45"/>
      <c r="Y29" s="234"/>
      <c r="Z29" s="45"/>
      <c r="AA29" s="234"/>
      <c r="AB29" s="45"/>
      <c r="AC29" s="234"/>
      <c r="AD29" s="45"/>
      <c r="AE29" s="234"/>
      <c r="AF29" s="45"/>
      <c r="AG29" s="234"/>
      <c r="AH29" s="45"/>
      <c r="AI29" s="234"/>
      <c r="AJ29" s="45"/>
      <c r="AK29" s="234"/>
      <c r="AL29" s="45"/>
      <c r="AM29" s="234"/>
      <c r="AN29" s="45"/>
      <c r="AO29" s="234"/>
      <c r="AP29" s="45"/>
      <c r="AQ29" s="234"/>
      <c r="AR29" s="45"/>
      <c r="AS29" s="234"/>
      <c r="AT29" s="45"/>
      <c r="AU29" s="234"/>
      <c r="AV29" s="45"/>
      <c r="AW29" s="234"/>
      <c r="AX29" s="45"/>
      <c r="AY29" s="234"/>
      <c r="AZ29" s="45"/>
      <c r="BA29" s="234"/>
      <c r="BB29" s="45"/>
      <c r="BC29" s="234"/>
      <c r="BD29" s="45"/>
      <c r="BE29" s="234"/>
      <c r="BF29" s="45"/>
      <c r="BG29" s="234"/>
      <c r="BH29" s="45"/>
      <c r="BI29" s="234"/>
      <c r="BJ29" s="45"/>
      <c r="BK29" s="234"/>
      <c r="BL29" s="45"/>
      <c r="BM29" s="234"/>
      <c r="BN29" s="45"/>
      <c r="BO29" s="234"/>
      <c r="BP29" s="45"/>
      <c r="BQ29" s="234"/>
      <c r="BR29" s="45"/>
      <c r="BS29" s="234"/>
      <c r="BT29" s="45"/>
      <c r="BU29" s="234"/>
      <c r="BV29" s="45"/>
      <c r="BW29" s="234"/>
      <c r="BX29" s="45"/>
      <c r="BY29" s="234"/>
      <c r="BZ29" s="45"/>
      <c r="CA29" s="234"/>
      <c r="CB29" s="45"/>
      <c r="CC29" s="234"/>
      <c r="CD29" s="45"/>
      <c r="CE29" s="234"/>
      <c r="CF29" s="45"/>
      <c r="CG29" s="234"/>
    </row>
    <row r="30" spans="2:85" s="604" customFormat="1" ht="14.4" x14ac:dyDescent="0.25">
      <c r="B30" s="531"/>
      <c r="C30" s="46"/>
      <c r="D30" s="46"/>
      <c r="E30" s="46"/>
      <c r="F30" s="70"/>
      <c r="G30" s="70"/>
      <c r="H30" s="70"/>
      <c r="I30" s="184"/>
      <c r="J30" s="184"/>
      <c r="K30" s="163" t="s">
        <v>32</v>
      </c>
      <c r="L30" s="163" t="str">
        <f>"n;"&amp;S30</f>
        <v>n;9313</v>
      </c>
      <c r="O30" s="294" t="s">
        <v>149</v>
      </c>
      <c r="P30" s="1389">
        <f>S30</f>
        <v>9313</v>
      </c>
      <c r="Q30" s="1377" t="s">
        <v>1830</v>
      </c>
      <c r="R30" s="1377" t="s">
        <v>339</v>
      </c>
      <c r="S30" s="65">
        <v>9313</v>
      </c>
      <c r="T30" s="194" t="s">
        <v>12</v>
      </c>
      <c r="U30" s="107" t="s">
        <v>2411</v>
      </c>
      <c r="V30" s="107"/>
      <c r="W30" s="9"/>
      <c r="X30" s="45"/>
      <c r="Y30" s="9"/>
      <c r="Z30" s="45"/>
      <c r="AA30" s="120"/>
      <c r="AB30" s="45"/>
      <c r="AC30" s="11"/>
      <c r="AD30" s="45"/>
      <c r="AE30" s="9"/>
      <c r="AF30" s="45"/>
      <c r="AG30" s="9"/>
      <c r="AH30" s="45"/>
      <c r="AI30" s="9"/>
      <c r="AJ30" s="45"/>
      <c r="AK30" s="9"/>
      <c r="AL30" s="45"/>
      <c r="AM30" s="9"/>
      <c r="AN30" s="45"/>
      <c r="AO30" s="9"/>
      <c r="AP30" s="45"/>
      <c r="AQ30" s="9"/>
      <c r="AR30" s="45"/>
      <c r="AS30" s="9"/>
      <c r="AT30" s="45"/>
      <c r="AU30" s="9"/>
      <c r="AV30" s="45"/>
      <c r="AW30" s="9"/>
      <c r="AX30" s="45"/>
      <c r="AY30" s="9"/>
      <c r="AZ30" s="45"/>
      <c r="BA30" s="9"/>
      <c r="BB30" s="45"/>
      <c r="BC30" s="11"/>
      <c r="BD30" s="45"/>
      <c r="BE30" s="9"/>
      <c r="BF30" s="45"/>
      <c r="BG30" s="11"/>
      <c r="BH30" s="45"/>
      <c r="BI30" s="9"/>
      <c r="BJ30" s="45"/>
      <c r="BK30" s="9"/>
      <c r="BL30" s="45"/>
      <c r="BM30" s="9"/>
      <c r="BN30" s="45"/>
      <c r="BO30" s="11"/>
      <c r="BP30" s="45"/>
      <c r="BQ30" s="9"/>
      <c r="BR30" s="45"/>
      <c r="BS30" s="9"/>
      <c r="BT30" s="45"/>
      <c r="BU30" s="11"/>
      <c r="BV30" s="45"/>
      <c r="BW30" s="9"/>
      <c r="BX30" s="45"/>
      <c r="BY30" s="9"/>
      <c r="BZ30" s="45"/>
      <c r="CA30" s="9"/>
      <c r="CB30" s="45"/>
      <c r="CC30" s="9"/>
      <c r="CD30" s="45"/>
      <c r="CE30" s="9"/>
      <c r="CF30" s="45"/>
      <c r="CG30" s="11"/>
    </row>
    <row r="31" spans="2:85" s="604" customFormat="1" ht="14.4" hidden="1" x14ac:dyDescent="0.25">
      <c r="B31" s="531"/>
      <c r="C31" s="46">
        <v>0</v>
      </c>
      <c r="D31" s="46"/>
      <c r="E31" s="46"/>
      <c r="F31" s="70"/>
      <c r="G31" s="70"/>
      <c r="H31" s="70"/>
      <c r="I31" s="184"/>
      <c r="J31" s="184"/>
      <c r="K31" s="163" t="s">
        <v>541</v>
      </c>
      <c r="L31" s="166"/>
      <c r="O31" s="294" t="s">
        <v>667</v>
      </c>
      <c r="P31" s="1389"/>
      <c r="Q31" s="1379"/>
      <c r="R31" s="1379"/>
      <c r="S31" s="268"/>
      <c r="T31" s="115" t="s">
        <v>341</v>
      </c>
      <c r="U31" s="117"/>
      <c r="V31" s="117"/>
      <c r="W31" s="8">
        <f>IFERROR(#REF!*(W30/#REF!),0)</f>
        <v>0</v>
      </c>
      <c r="X31" s="45"/>
      <c r="Y31" s="8">
        <f>IFERROR(#REF!*(Y30/#REF!),0)</f>
        <v>0</v>
      </c>
      <c r="Z31" s="45"/>
      <c r="AA31" s="120"/>
      <c r="AB31" s="45"/>
      <c r="AC31" s="11"/>
      <c r="AD31" s="45"/>
      <c r="AE31" s="8">
        <f>IFERROR(#REF!*(AE30/#REF!),0)</f>
        <v>0</v>
      </c>
      <c r="AF31" s="45"/>
      <c r="AG31" s="8">
        <f>IFERROR(#REF!*(AG30/#REF!),0)</f>
        <v>0</v>
      </c>
      <c r="AH31" s="45"/>
      <c r="AI31" s="8">
        <f>IFERROR(#REF!*(AI30/#REF!),0)</f>
        <v>0</v>
      </c>
      <c r="AJ31" s="45"/>
      <c r="AK31" s="8">
        <f>IFERROR(#REF!*(AK30/#REF!),0)</f>
        <v>0</v>
      </c>
      <c r="AL31" s="45"/>
      <c r="AM31" s="8">
        <f>IFERROR(#REF!*(AM30/#REF!),0)</f>
        <v>0</v>
      </c>
      <c r="AN31" s="45"/>
      <c r="AO31" s="8">
        <f>IFERROR(#REF!*(AO30/#REF!),0)</f>
        <v>0</v>
      </c>
      <c r="AP31" s="45"/>
      <c r="AQ31" s="8">
        <f>IFERROR(#REF!*(AQ30/#REF!),0)</f>
        <v>0</v>
      </c>
      <c r="AR31" s="45"/>
      <c r="AS31" s="8">
        <f>IFERROR(#REF!*(AS30/#REF!),0)</f>
        <v>0</v>
      </c>
      <c r="AT31" s="45"/>
      <c r="AU31" s="8">
        <f>IFERROR(#REF!*(AU30/#REF!),0)</f>
        <v>0</v>
      </c>
      <c r="AV31" s="45"/>
      <c r="AW31" s="8">
        <f>IFERROR(#REF!*(AW30/#REF!),0)</f>
        <v>0</v>
      </c>
      <c r="AX31" s="45"/>
      <c r="AY31" s="8">
        <f>IFERROR(#REF!*(AY30/#REF!),0)</f>
        <v>0</v>
      </c>
      <c r="AZ31" s="45"/>
      <c r="BA31" s="8">
        <f>IFERROR(#REF!*(BA30/#REF!),0)</f>
        <v>0</v>
      </c>
      <c r="BB31" s="45"/>
      <c r="BC31" s="11"/>
      <c r="BD31" s="45"/>
      <c r="BE31" s="8">
        <f>IFERROR(#REF!*(BE30/#REF!),0)</f>
        <v>0</v>
      </c>
      <c r="BF31" s="45"/>
      <c r="BG31" s="11"/>
      <c r="BH31" s="45"/>
      <c r="BI31" s="8">
        <f>IFERROR(#REF!*(BI30/#REF!),0)</f>
        <v>0</v>
      </c>
      <c r="BJ31" s="45"/>
      <c r="BK31" s="8">
        <f>IFERROR(#REF!*(BK30/#REF!),0)</f>
        <v>0</v>
      </c>
      <c r="BL31" s="45"/>
      <c r="BM31" s="8">
        <f>IFERROR(#REF!*(BM30/#REF!),0)</f>
        <v>0</v>
      </c>
      <c r="BN31" s="45"/>
      <c r="BO31" s="11"/>
      <c r="BP31" s="45"/>
      <c r="BQ31" s="8">
        <f>IFERROR(#REF!*(BQ30/#REF!),0)</f>
        <v>0</v>
      </c>
      <c r="BR31" s="45"/>
      <c r="BS31" s="8">
        <f>IFERROR(#REF!*(BS30/#REF!),0)</f>
        <v>0</v>
      </c>
      <c r="BT31" s="45"/>
      <c r="BU31" s="11"/>
      <c r="BV31" s="45"/>
      <c r="BW31" s="8">
        <f>IFERROR(#REF!*(BW30/#REF!),0)</f>
        <v>0</v>
      </c>
      <c r="BX31" s="45"/>
      <c r="BY31" s="8">
        <f>IFERROR(#REF!*(BY30/#REF!),0)</f>
        <v>0</v>
      </c>
      <c r="BZ31" s="45"/>
      <c r="CA31" s="8">
        <f>IFERROR(#REF!*(CA30/#REF!),0)</f>
        <v>0</v>
      </c>
      <c r="CB31" s="45"/>
      <c r="CC31" s="8">
        <f>IFERROR(#REF!*(CC30/#REF!),0)</f>
        <v>0</v>
      </c>
      <c r="CD31" s="45"/>
      <c r="CE31" s="8">
        <f>IFERROR(#REF!*(CE30/#REF!),0)</f>
        <v>0</v>
      </c>
      <c r="CF31" s="45"/>
      <c r="CG31" s="11"/>
    </row>
    <row r="32" spans="2:85" s="604" customFormat="1" ht="14.4" x14ac:dyDescent="0.25">
      <c r="B32" s="531"/>
      <c r="C32" s="46"/>
      <c r="D32" s="46"/>
      <c r="E32" s="46"/>
      <c r="F32" s="70"/>
      <c r="G32" s="70"/>
      <c r="H32" s="70"/>
      <c r="I32" s="184"/>
      <c r="J32" s="184"/>
      <c r="K32" s="163" t="s">
        <v>1216</v>
      </c>
      <c r="L32" s="163" t="str">
        <f>"n;"&amp;S32</f>
        <v>n;9314</v>
      </c>
      <c r="O32" s="294" t="s">
        <v>149</v>
      </c>
      <c r="P32" s="1389">
        <f>S32</f>
        <v>9314</v>
      </c>
      <c r="Q32" s="1377" t="s">
        <v>1830</v>
      </c>
      <c r="R32" s="1377" t="s">
        <v>1487</v>
      </c>
      <c r="S32" s="65">
        <v>9314</v>
      </c>
      <c r="T32" s="194" t="s">
        <v>1198</v>
      </c>
      <c r="U32" s="107" t="s">
        <v>2411</v>
      </c>
      <c r="V32" s="107"/>
      <c r="W32" s="9"/>
      <c r="X32" s="45"/>
      <c r="Y32" s="9"/>
      <c r="Z32" s="45"/>
      <c r="AA32" s="120"/>
      <c r="AB32" s="45"/>
      <c r="AC32" s="11"/>
      <c r="AD32" s="45"/>
      <c r="AE32" s="9"/>
      <c r="AF32" s="45"/>
      <c r="AG32" s="9"/>
      <c r="AH32" s="45"/>
      <c r="AI32" s="9"/>
      <c r="AJ32" s="45"/>
      <c r="AK32" s="9"/>
      <c r="AL32" s="45"/>
      <c r="AM32" s="9"/>
      <c r="AN32" s="45"/>
      <c r="AO32" s="9"/>
      <c r="AP32" s="45"/>
      <c r="AQ32" s="9"/>
      <c r="AR32" s="45"/>
      <c r="AS32" s="9"/>
      <c r="AT32" s="45"/>
      <c r="AU32" s="9"/>
      <c r="AV32" s="45"/>
      <c r="AW32" s="9"/>
      <c r="AX32" s="45"/>
      <c r="AY32" s="9"/>
      <c r="AZ32" s="45"/>
      <c r="BA32" s="9"/>
      <c r="BB32" s="45"/>
      <c r="BC32" s="11"/>
      <c r="BD32" s="45"/>
      <c r="BE32" s="9"/>
      <c r="BF32" s="45"/>
      <c r="BG32" s="11"/>
      <c r="BH32" s="45"/>
      <c r="BI32" s="9"/>
      <c r="BJ32" s="45"/>
      <c r="BK32" s="9"/>
      <c r="BL32" s="45"/>
      <c r="BM32" s="9"/>
      <c r="BN32" s="45"/>
      <c r="BO32" s="11"/>
      <c r="BP32" s="45"/>
      <c r="BQ32" s="9"/>
      <c r="BR32" s="45"/>
      <c r="BS32" s="9"/>
      <c r="BT32" s="45"/>
      <c r="BU32" s="11"/>
      <c r="BV32" s="45"/>
      <c r="BW32" s="9"/>
      <c r="BX32" s="45"/>
      <c r="BY32" s="9"/>
      <c r="BZ32" s="45"/>
      <c r="CA32" s="9"/>
      <c r="CB32" s="45"/>
      <c r="CC32" s="9"/>
      <c r="CD32" s="45"/>
      <c r="CE32" s="9"/>
      <c r="CF32" s="45"/>
      <c r="CG32" s="11"/>
    </row>
    <row r="33" spans="2:85" s="604" customFormat="1" ht="14.4" hidden="1" x14ac:dyDescent="0.25">
      <c r="B33" s="531"/>
      <c r="C33" s="46">
        <v>0</v>
      </c>
      <c r="D33" s="46"/>
      <c r="E33" s="46"/>
      <c r="F33" s="70"/>
      <c r="G33" s="70"/>
      <c r="H33" s="70"/>
      <c r="I33" s="184"/>
      <c r="J33" s="184"/>
      <c r="K33" s="163" t="s">
        <v>1849</v>
      </c>
      <c r="L33" s="166"/>
      <c r="O33" s="294" t="s">
        <v>667</v>
      </c>
      <c r="P33" s="1389"/>
      <c r="Q33" s="1379"/>
      <c r="R33" s="1379"/>
      <c r="S33" s="268"/>
      <c r="T33" s="115" t="s">
        <v>341</v>
      </c>
      <c r="U33" s="117"/>
      <c r="V33" s="117"/>
      <c r="W33" s="8">
        <f>IFERROR(#REF!*(W32/#REF!),0)</f>
        <v>0</v>
      </c>
      <c r="X33" s="45"/>
      <c r="Y33" s="8">
        <f>IFERROR(#REF!*(Y32/#REF!),0)</f>
        <v>0</v>
      </c>
      <c r="Z33" s="45"/>
      <c r="AA33" s="120"/>
      <c r="AB33" s="45"/>
      <c r="AC33" s="11"/>
      <c r="AD33" s="45"/>
      <c r="AE33" s="8">
        <f>IFERROR(#REF!*(AE32/#REF!),0)</f>
        <v>0</v>
      </c>
      <c r="AF33" s="45"/>
      <c r="AG33" s="8">
        <f>IFERROR(#REF!*(AG32/#REF!),0)</f>
        <v>0</v>
      </c>
      <c r="AH33" s="45"/>
      <c r="AI33" s="8">
        <f>IFERROR(#REF!*(AI32/#REF!),0)</f>
        <v>0</v>
      </c>
      <c r="AJ33" s="45"/>
      <c r="AK33" s="8">
        <f>IFERROR(#REF!*(AK32/#REF!),0)</f>
        <v>0</v>
      </c>
      <c r="AL33" s="45"/>
      <c r="AM33" s="8">
        <f>IFERROR(#REF!*(AM32/#REF!),0)</f>
        <v>0</v>
      </c>
      <c r="AN33" s="45"/>
      <c r="AO33" s="8">
        <f>IFERROR(#REF!*(AO32/#REF!),0)</f>
        <v>0</v>
      </c>
      <c r="AP33" s="45"/>
      <c r="AQ33" s="8">
        <f>IFERROR(#REF!*(AQ32/#REF!),0)</f>
        <v>0</v>
      </c>
      <c r="AR33" s="45"/>
      <c r="AS33" s="8">
        <f>IFERROR(#REF!*(AS32/#REF!),0)</f>
        <v>0</v>
      </c>
      <c r="AT33" s="45"/>
      <c r="AU33" s="8">
        <f>IFERROR(#REF!*(AU32/#REF!),0)</f>
        <v>0</v>
      </c>
      <c r="AV33" s="45"/>
      <c r="AW33" s="8">
        <f>IFERROR(#REF!*(AW32/#REF!),0)</f>
        <v>0</v>
      </c>
      <c r="AX33" s="45"/>
      <c r="AY33" s="8">
        <f>IFERROR(#REF!*(AY32/#REF!),0)</f>
        <v>0</v>
      </c>
      <c r="AZ33" s="45"/>
      <c r="BA33" s="8">
        <f>IFERROR(#REF!*(BA32/#REF!),0)</f>
        <v>0</v>
      </c>
      <c r="BB33" s="45"/>
      <c r="BC33" s="11"/>
      <c r="BD33" s="45"/>
      <c r="BE33" s="8">
        <f>IFERROR(#REF!*(BE32/#REF!),0)</f>
        <v>0</v>
      </c>
      <c r="BF33" s="45"/>
      <c r="BG33" s="11"/>
      <c r="BH33" s="45"/>
      <c r="BI33" s="8">
        <f>IFERROR(#REF!*(BI32/#REF!),0)</f>
        <v>0</v>
      </c>
      <c r="BJ33" s="45"/>
      <c r="BK33" s="8">
        <f>IFERROR(#REF!*(BK32/#REF!),0)</f>
        <v>0</v>
      </c>
      <c r="BL33" s="45"/>
      <c r="BM33" s="8">
        <f>IFERROR(#REF!*(BM32/#REF!),0)</f>
        <v>0</v>
      </c>
      <c r="BN33" s="45"/>
      <c r="BO33" s="11"/>
      <c r="BP33" s="45"/>
      <c r="BQ33" s="8">
        <f>IFERROR(#REF!*(BQ32/#REF!),0)</f>
        <v>0</v>
      </c>
      <c r="BR33" s="45"/>
      <c r="BS33" s="8">
        <f>IFERROR(#REF!*(BS32/#REF!),0)</f>
        <v>0</v>
      </c>
      <c r="BT33" s="45"/>
      <c r="BU33" s="11"/>
      <c r="BV33" s="45"/>
      <c r="BW33" s="8">
        <f>IFERROR(#REF!*(BW32/#REF!),0)</f>
        <v>0</v>
      </c>
      <c r="BX33" s="45"/>
      <c r="BY33" s="8">
        <f>IFERROR(#REF!*(BY32/#REF!),0)</f>
        <v>0</v>
      </c>
      <c r="BZ33" s="45"/>
      <c r="CA33" s="8">
        <f>IFERROR(#REF!*(CA32/#REF!),0)</f>
        <v>0</v>
      </c>
      <c r="CB33" s="45"/>
      <c r="CC33" s="8">
        <f>IFERROR(#REF!*(CC32/#REF!),0)</f>
        <v>0</v>
      </c>
      <c r="CD33" s="45"/>
      <c r="CE33" s="8">
        <f>IFERROR(#REF!*(CE32/#REF!),0)</f>
        <v>0</v>
      </c>
      <c r="CF33" s="45"/>
      <c r="CG33" s="11"/>
    </row>
    <row r="34" spans="2:85" s="604" customFormat="1" ht="14.4" x14ac:dyDescent="0.25">
      <c r="B34" s="531"/>
      <c r="C34" s="46"/>
      <c r="D34" s="46"/>
      <c r="E34" s="46"/>
      <c r="F34" s="70"/>
      <c r="G34" s="70"/>
      <c r="H34" s="70"/>
      <c r="I34" s="184"/>
      <c r="J34" s="184"/>
      <c r="K34" s="163" t="s">
        <v>2249</v>
      </c>
      <c r="L34" s="163" t="str">
        <f>"n;"&amp;S34</f>
        <v>n;931110</v>
      </c>
      <c r="O34" s="294" t="s">
        <v>149</v>
      </c>
      <c r="P34" s="1389">
        <f>S34</f>
        <v>931110</v>
      </c>
      <c r="Q34" s="1377" t="s">
        <v>1830</v>
      </c>
      <c r="R34" s="1377" t="s">
        <v>1954</v>
      </c>
      <c r="S34" s="65">
        <v>931110</v>
      </c>
      <c r="T34" s="1271" t="s">
        <v>1196</v>
      </c>
      <c r="U34" s="107" t="s">
        <v>2411</v>
      </c>
      <c r="V34" s="107"/>
      <c r="W34" s="9"/>
      <c r="X34" s="45"/>
      <c r="Y34" s="9"/>
      <c r="Z34" s="45"/>
      <c r="AA34" s="9"/>
      <c r="AB34" s="45"/>
      <c r="AC34" s="11"/>
      <c r="AD34" s="45"/>
      <c r="AE34" s="9"/>
      <c r="AF34" s="45"/>
      <c r="AG34" s="9"/>
      <c r="AH34" s="45"/>
      <c r="AI34" s="9"/>
      <c r="AJ34" s="45"/>
      <c r="AK34" s="9"/>
      <c r="AL34" s="45"/>
      <c r="AM34" s="9"/>
      <c r="AN34" s="45"/>
      <c r="AO34" s="9"/>
      <c r="AP34" s="45"/>
      <c r="AQ34" s="9"/>
      <c r="AR34" s="45"/>
      <c r="AS34" s="9"/>
      <c r="AT34" s="45"/>
      <c r="AU34" s="9"/>
      <c r="AV34" s="45"/>
      <c r="AW34" s="9"/>
      <c r="AX34" s="45"/>
      <c r="AY34" s="9"/>
      <c r="AZ34" s="45"/>
      <c r="BA34" s="9"/>
      <c r="BB34" s="45"/>
      <c r="BC34" s="11"/>
      <c r="BD34" s="45"/>
      <c r="BE34" s="9"/>
      <c r="BF34" s="45"/>
      <c r="BG34" s="11"/>
      <c r="BH34" s="45"/>
      <c r="BI34" s="9" t="e">
        <f>#REF!</f>
        <v>#REF!</v>
      </c>
      <c r="BJ34" s="45"/>
      <c r="BK34" s="9" t="e">
        <f>#REF!</f>
        <v>#REF!</v>
      </c>
      <c r="BL34" s="45"/>
      <c r="BM34" s="9" t="e">
        <f>#REF!</f>
        <v>#REF!</v>
      </c>
      <c r="BN34" s="45"/>
      <c r="BO34" s="11"/>
      <c r="BP34" s="45"/>
      <c r="BQ34" s="9" t="e">
        <f>#REF!</f>
        <v>#REF!</v>
      </c>
      <c r="BR34" s="45"/>
      <c r="BS34" s="9" t="e">
        <f>#REF!</f>
        <v>#REF!</v>
      </c>
      <c r="BT34" s="45"/>
      <c r="BU34" s="9" t="e">
        <f>#REF!</f>
        <v>#REF!</v>
      </c>
      <c r="BV34" s="45"/>
      <c r="BW34" s="9" t="e">
        <f>#REF!</f>
        <v>#REF!</v>
      </c>
      <c r="BX34" s="45"/>
      <c r="BY34" s="9" t="e">
        <f>#REF!</f>
        <v>#REF!</v>
      </c>
      <c r="BZ34" s="45"/>
      <c r="CA34" s="9" t="e">
        <f>#REF!</f>
        <v>#REF!</v>
      </c>
      <c r="CB34" s="45"/>
      <c r="CC34" s="9" t="e">
        <f>#REF!</f>
        <v>#REF!</v>
      </c>
      <c r="CD34" s="45"/>
      <c r="CE34" s="9" t="e">
        <f>#REF!</f>
        <v>#REF!</v>
      </c>
      <c r="CF34" s="45"/>
      <c r="CG34" s="11"/>
    </row>
    <row r="35" spans="2:85" s="604" customFormat="1" ht="14.4" hidden="1" x14ac:dyDescent="0.25">
      <c r="B35" s="531"/>
      <c r="C35" s="46">
        <v>0</v>
      </c>
      <c r="D35" s="46"/>
      <c r="E35" s="46"/>
      <c r="F35" s="70"/>
      <c r="G35" s="70"/>
      <c r="H35" s="70"/>
      <c r="I35" s="184"/>
      <c r="J35" s="184"/>
      <c r="K35" s="163" t="s">
        <v>89</v>
      </c>
      <c r="L35" s="166"/>
      <c r="O35" s="294" t="s">
        <v>667</v>
      </c>
      <c r="P35" s="1389"/>
      <c r="Q35" s="1379"/>
      <c r="R35" s="1379"/>
      <c r="S35" s="268"/>
      <c r="T35" s="115" t="s">
        <v>341</v>
      </c>
      <c r="U35" s="117"/>
      <c r="V35" s="117"/>
      <c r="W35" s="8">
        <f>IFERROR(#REF!*(W34/#REF!),0)</f>
        <v>0</v>
      </c>
      <c r="X35" s="45"/>
      <c r="Y35" s="8">
        <f>IFERROR(#REF!*(Y34/#REF!),0)</f>
        <v>0</v>
      </c>
      <c r="Z35" s="45"/>
      <c r="AA35" s="8">
        <f>IFERROR(#REF!*(AA34/#REF!),0)</f>
        <v>0</v>
      </c>
      <c r="AB35" s="45"/>
      <c r="AC35" s="11"/>
      <c r="AD35" s="45"/>
      <c r="AE35" s="8">
        <f>IFERROR(#REF!*(AE34/#REF!),0)</f>
        <v>0</v>
      </c>
      <c r="AF35" s="45"/>
      <c r="AG35" s="8">
        <f>IFERROR(#REF!*(AG34/#REF!),0)</f>
        <v>0</v>
      </c>
      <c r="AH35" s="45"/>
      <c r="AI35" s="8">
        <f>IFERROR(#REF!*(AI34/#REF!),0)</f>
        <v>0</v>
      </c>
      <c r="AJ35" s="45"/>
      <c r="AK35" s="8">
        <f>IFERROR(#REF!*(AK34/#REF!),0)</f>
        <v>0</v>
      </c>
      <c r="AL35" s="45"/>
      <c r="AM35" s="8">
        <f>IFERROR(#REF!*(AM34/#REF!),0)</f>
        <v>0</v>
      </c>
      <c r="AN35" s="45"/>
      <c r="AO35" s="8">
        <f>IFERROR(#REF!*(AO34/#REF!),0)</f>
        <v>0</v>
      </c>
      <c r="AP35" s="45"/>
      <c r="AQ35" s="8">
        <f>IFERROR(#REF!*(AQ34/#REF!),0)</f>
        <v>0</v>
      </c>
      <c r="AR35" s="45"/>
      <c r="AS35" s="8">
        <f>IFERROR(#REF!*(AS34/#REF!),0)</f>
        <v>0</v>
      </c>
      <c r="AT35" s="45"/>
      <c r="AU35" s="8">
        <f>IFERROR(#REF!*(AU34/#REF!),0)</f>
        <v>0</v>
      </c>
      <c r="AV35" s="45"/>
      <c r="AW35" s="8">
        <f>IFERROR(#REF!*(AW34/#REF!),0)</f>
        <v>0</v>
      </c>
      <c r="AX35" s="45"/>
      <c r="AY35" s="8">
        <f>IFERROR(#REF!*(AY34/#REF!),0)</f>
        <v>0</v>
      </c>
      <c r="AZ35" s="45"/>
      <c r="BA35" s="8">
        <f>IFERROR(#REF!*(BA34/#REF!),0)</f>
        <v>0</v>
      </c>
      <c r="BB35" s="45"/>
      <c r="BC35" s="11"/>
      <c r="BD35" s="45"/>
      <c r="BE35" s="8">
        <f>IFERROR(#REF!*(BE34/#REF!),0)</f>
        <v>0</v>
      </c>
      <c r="BF35" s="45"/>
      <c r="BG35" s="11"/>
      <c r="BH35" s="45"/>
      <c r="BI35" s="8">
        <f>IFERROR(#REF!*(BI34/#REF!),0)</f>
        <v>0</v>
      </c>
      <c r="BJ35" s="45"/>
      <c r="BK35" s="8">
        <f>IFERROR(#REF!*(BK34/#REF!),0)</f>
        <v>0</v>
      </c>
      <c r="BL35" s="45"/>
      <c r="BM35" s="8">
        <f>IFERROR(#REF!*(BM34/#REF!),0)</f>
        <v>0</v>
      </c>
      <c r="BN35" s="45"/>
      <c r="BO35" s="11"/>
      <c r="BP35" s="45"/>
      <c r="BQ35" s="8">
        <f>IFERROR(#REF!*(BQ34/#REF!),0)</f>
        <v>0</v>
      </c>
      <c r="BR35" s="45"/>
      <c r="BS35" s="8">
        <f>IFERROR(#REF!*(BS34/#REF!),0)</f>
        <v>0</v>
      </c>
      <c r="BT35" s="45"/>
      <c r="BU35" s="8">
        <f>IFERROR(#REF!*(BU34/#REF!),0)</f>
        <v>0</v>
      </c>
      <c r="BV35" s="45"/>
      <c r="BW35" s="8">
        <f>IFERROR(#REF!*(BW34/#REF!),0)</f>
        <v>0</v>
      </c>
      <c r="BX35" s="45"/>
      <c r="BY35" s="8">
        <f>IFERROR(#REF!*(BY34/#REF!),0)</f>
        <v>0</v>
      </c>
      <c r="BZ35" s="45"/>
      <c r="CA35" s="8">
        <f>IFERROR(#REF!*(CA34/#REF!),0)</f>
        <v>0</v>
      </c>
      <c r="CB35" s="45"/>
      <c r="CC35" s="8">
        <f>IFERROR(#REF!*(CC34/#REF!),0)</f>
        <v>0</v>
      </c>
      <c r="CD35" s="45"/>
      <c r="CE35" s="8">
        <f>IFERROR(#REF!*(CE34/#REF!),0)</f>
        <v>0</v>
      </c>
      <c r="CF35" s="45"/>
      <c r="CG35" s="11"/>
    </row>
    <row r="36" spans="2:85" s="604" customFormat="1" ht="14.4" x14ac:dyDescent="0.25">
      <c r="B36" s="531"/>
      <c r="C36" s="46"/>
      <c r="D36" s="46"/>
      <c r="E36" s="46"/>
      <c r="F36" s="70"/>
      <c r="G36" s="70"/>
      <c r="H36" s="70"/>
      <c r="I36" s="184"/>
      <c r="J36" s="184"/>
      <c r="K36" s="832" t="s">
        <v>2489</v>
      </c>
      <c r="L36" s="163" t="str">
        <f>"n;"&amp;S36</f>
        <v>n;931111</v>
      </c>
      <c r="O36" s="294" t="s">
        <v>149</v>
      </c>
      <c r="P36" s="1389">
        <f>S36</f>
        <v>931111</v>
      </c>
      <c r="Q36" s="1377" t="s">
        <v>1830</v>
      </c>
      <c r="R36" s="1377" t="s">
        <v>1618</v>
      </c>
      <c r="S36" s="65">
        <v>931111</v>
      </c>
      <c r="T36" s="1271" t="s">
        <v>1196</v>
      </c>
      <c r="U36" s="107" t="s">
        <v>2411</v>
      </c>
      <c r="V36" s="107"/>
      <c r="W36" s="9"/>
      <c r="X36" s="45"/>
      <c r="Y36" s="9"/>
      <c r="Z36" s="45"/>
      <c r="AA36" s="9"/>
      <c r="AB36" s="45"/>
      <c r="AC36" s="11"/>
      <c r="AD36" s="45"/>
      <c r="AE36" s="9"/>
      <c r="AF36" s="45"/>
      <c r="AG36" s="9"/>
      <c r="AH36" s="45"/>
      <c r="AI36" s="9"/>
      <c r="AJ36" s="45"/>
      <c r="AK36" s="9"/>
      <c r="AL36" s="45"/>
      <c r="AM36" s="9"/>
      <c r="AN36" s="45"/>
      <c r="AO36" s="9"/>
      <c r="AP36" s="45"/>
      <c r="AQ36" s="9"/>
      <c r="AR36" s="45"/>
      <c r="AS36" s="9"/>
      <c r="AT36" s="45"/>
      <c r="AU36" s="9"/>
      <c r="AV36" s="45"/>
      <c r="AW36" s="9"/>
      <c r="AX36" s="45"/>
      <c r="AY36" s="9"/>
      <c r="AZ36" s="45"/>
      <c r="BA36" s="9"/>
      <c r="BB36" s="45"/>
      <c r="BC36" s="11"/>
      <c r="BD36" s="45"/>
      <c r="BE36" s="9"/>
      <c r="BF36" s="45"/>
      <c r="BG36" s="11"/>
      <c r="BH36" s="45"/>
      <c r="BI36" s="9" t="e">
        <f>#REF!</f>
        <v>#REF!</v>
      </c>
      <c r="BJ36" s="45"/>
      <c r="BK36" s="9" t="e">
        <f>#REF!</f>
        <v>#REF!</v>
      </c>
      <c r="BL36" s="45"/>
      <c r="BM36" s="9" t="e">
        <f>#REF!</f>
        <v>#REF!</v>
      </c>
      <c r="BN36" s="45"/>
      <c r="BO36" s="11"/>
      <c r="BP36" s="45"/>
      <c r="BQ36" s="9" t="e">
        <f>#REF!</f>
        <v>#REF!</v>
      </c>
      <c r="BR36" s="45"/>
      <c r="BS36" s="9" t="e">
        <f>#REF!</f>
        <v>#REF!</v>
      </c>
      <c r="BT36" s="45"/>
      <c r="BU36" s="9" t="e">
        <f>#REF!</f>
        <v>#REF!</v>
      </c>
      <c r="BV36" s="45"/>
      <c r="BW36" s="9" t="e">
        <f>#REF!</f>
        <v>#REF!</v>
      </c>
      <c r="BX36" s="45"/>
      <c r="BY36" s="9" t="e">
        <f>#REF!</f>
        <v>#REF!</v>
      </c>
      <c r="BZ36" s="45"/>
      <c r="CA36" s="9" t="e">
        <f>#REF!</f>
        <v>#REF!</v>
      </c>
      <c r="CB36" s="45"/>
      <c r="CC36" s="9" t="e">
        <f>#REF!</f>
        <v>#REF!</v>
      </c>
      <c r="CD36" s="45"/>
      <c r="CE36" s="9" t="e">
        <f>#REF!</f>
        <v>#REF!</v>
      </c>
      <c r="CF36" s="45"/>
      <c r="CG36" s="11"/>
    </row>
    <row r="37" spans="2:85" s="604" customFormat="1" ht="14.4" hidden="1" x14ac:dyDescent="0.25">
      <c r="B37" s="531"/>
      <c r="C37" s="46">
        <v>0</v>
      </c>
      <c r="D37" s="46"/>
      <c r="E37" s="46"/>
      <c r="F37" s="70"/>
      <c r="G37" s="70"/>
      <c r="H37" s="70"/>
      <c r="I37" s="184"/>
      <c r="J37" s="184"/>
      <c r="K37" s="832" t="s">
        <v>2667</v>
      </c>
      <c r="L37" s="166"/>
      <c r="O37" s="294" t="s">
        <v>667</v>
      </c>
      <c r="P37" s="1389"/>
      <c r="Q37" s="1379"/>
      <c r="R37" s="1379"/>
      <c r="S37" s="268"/>
      <c r="T37" s="115" t="s">
        <v>341</v>
      </c>
      <c r="U37" s="117"/>
      <c r="V37" s="117"/>
      <c r="W37" s="8">
        <f>IFERROR(#REF!*(W36/#REF!),0)</f>
        <v>0</v>
      </c>
      <c r="X37" s="45"/>
      <c r="Y37" s="8">
        <f>IFERROR(#REF!*(Y36/#REF!),0)</f>
        <v>0</v>
      </c>
      <c r="Z37" s="45"/>
      <c r="AA37" s="8">
        <f>IFERROR(#REF!*(AA36/#REF!),0)</f>
        <v>0</v>
      </c>
      <c r="AB37" s="45"/>
      <c r="AC37" s="11"/>
      <c r="AD37" s="45"/>
      <c r="AE37" s="8">
        <f>IFERROR(#REF!*(AE36/#REF!),0)</f>
        <v>0</v>
      </c>
      <c r="AF37" s="45"/>
      <c r="AG37" s="8">
        <f>IFERROR(#REF!*(AG36/#REF!),0)</f>
        <v>0</v>
      </c>
      <c r="AH37" s="45"/>
      <c r="AI37" s="8">
        <f>IFERROR(#REF!*(AI36/#REF!),0)</f>
        <v>0</v>
      </c>
      <c r="AJ37" s="45"/>
      <c r="AK37" s="8">
        <f>IFERROR(#REF!*(AK36/#REF!),0)</f>
        <v>0</v>
      </c>
      <c r="AL37" s="45"/>
      <c r="AM37" s="8">
        <f>IFERROR(#REF!*(AM36/#REF!),0)</f>
        <v>0</v>
      </c>
      <c r="AN37" s="45"/>
      <c r="AO37" s="8">
        <f>IFERROR(#REF!*(AO36/#REF!),0)</f>
        <v>0</v>
      </c>
      <c r="AP37" s="45"/>
      <c r="AQ37" s="8">
        <f>IFERROR(#REF!*(AQ36/#REF!),0)</f>
        <v>0</v>
      </c>
      <c r="AR37" s="45"/>
      <c r="AS37" s="8">
        <f>IFERROR(#REF!*(AS36/#REF!),0)</f>
        <v>0</v>
      </c>
      <c r="AT37" s="45"/>
      <c r="AU37" s="8">
        <f>IFERROR(#REF!*(AU36/#REF!),0)</f>
        <v>0</v>
      </c>
      <c r="AV37" s="45"/>
      <c r="AW37" s="8">
        <f>IFERROR(#REF!*(AW36/#REF!),0)</f>
        <v>0</v>
      </c>
      <c r="AX37" s="45"/>
      <c r="AY37" s="8">
        <f>IFERROR(#REF!*(AY36/#REF!),0)</f>
        <v>0</v>
      </c>
      <c r="AZ37" s="45"/>
      <c r="BA37" s="8">
        <f>IFERROR(#REF!*(BA36/#REF!),0)</f>
        <v>0</v>
      </c>
      <c r="BB37" s="45"/>
      <c r="BC37" s="11"/>
      <c r="BD37" s="45"/>
      <c r="BE37" s="8">
        <f>IFERROR(#REF!*(BE36/#REF!),0)</f>
        <v>0</v>
      </c>
      <c r="BF37" s="45"/>
      <c r="BG37" s="11"/>
      <c r="BH37" s="45"/>
      <c r="BI37" s="8">
        <f>IFERROR(#REF!*(BI36/#REF!),0)</f>
        <v>0</v>
      </c>
      <c r="BJ37" s="45"/>
      <c r="BK37" s="8">
        <f>IFERROR(#REF!*(BK36/#REF!),0)</f>
        <v>0</v>
      </c>
      <c r="BL37" s="45"/>
      <c r="BM37" s="8">
        <f>IFERROR(#REF!*(BM36/#REF!),0)</f>
        <v>0</v>
      </c>
      <c r="BN37" s="45"/>
      <c r="BO37" s="11"/>
      <c r="BP37" s="45"/>
      <c r="BQ37" s="8">
        <f>IFERROR(#REF!*(BQ36/#REF!),0)</f>
        <v>0</v>
      </c>
      <c r="BR37" s="45"/>
      <c r="BS37" s="8">
        <f>IFERROR(#REF!*(BS36/#REF!),0)</f>
        <v>0</v>
      </c>
      <c r="BT37" s="45"/>
      <c r="BU37" s="8">
        <f>IFERROR(#REF!*(BU36/#REF!),0)</f>
        <v>0</v>
      </c>
      <c r="BV37" s="45"/>
      <c r="BW37" s="8">
        <f>IFERROR(#REF!*(BW36/#REF!),0)</f>
        <v>0</v>
      </c>
      <c r="BX37" s="45"/>
      <c r="BY37" s="8">
        <f>IFERROR(#REF!*(BY36/#REF!),0)</f>
        <v>0</v>
      </c>
      <c r="BZ37" s="45"/>
      <c r="CA37" s="8">
        <f>IFERROR(#REF!*(CA36/#REF!),0)</f>
        <v>0</v>
      </c>
      <c r="CB37" s="45"/>
      <c r="CC37" s="8">
        <f>IFERROR(#REF!*(CC36/#REF!),0)</f>
        <v>0</v>
      </c>
      <c r="CD37" s="45"/>
      <c r="CE37" s="8">
        <f>IFERROR(#REF!*(CE36/#REF!),0)</f>
        <v>0</v>
      </c>
      <c r="CF37" s="45"/>
      <c r="CG37" s="11"/>
    </row>
    <row r="38" spans="2:85" s="604" customFormat="1" ht="14.4" x14ac:dyDescent="0.25">
      <c r="B38" s="531"/>
      <c r="C38" s="46"/>
      <c r="D38" s="46"/>
      <c r="E38" s="46"/>
      <c r="F38" s="70"/>
      <c r="G38" s="70"/>
      <c r="H38" s="70"/>
      <c r="I38" s="184"/>
      <c r="J38" s="184"/>
      <c r="K38" s="832" t="s">
        <v>1179</v>
      </c>
      <c r="L38" s="163" t="str">
        <f>"n;"&amp;S38</f>
        <v>n;931112</v>
      </c>
      <c r="O38" s="294" t="s">
        <v>149</v>
      </c>
      <c r="P38" s="1389">
        <f>S38</f>
        <v>931112</v>
      </c>
      <c r="Q38" s="1377" t="s">
        <v>1830</v>
      </c>
      <c r="R38" s="1377" t="s">
        <v>652</v>
      </c>
      <c r="S38" s="65">
        <v>931112</v>
      </c>
      <c r="T38" s="1271" t="s">
        <v>1196</v>
      </c>
      <c r="U38" s="107" t="s">
        <v>2411</v>
      </c>
      <c r="V38" s="107"/>
      <c r="W38" s="9"/>
      <c r="X38" s="45"/>
      <c r="Y38" s="9"/>
      <c r="Z38" s="45"/>
      <c r="AA38" s="9"/>
      <c r="AB38" s="45"/>
      <c r="AC38" s="11"/>
      <c r="AD38" s="45"/>
      <c r="AE38" s="9"/>
      <c r="AF38" s="45"/>
      <c r="AG38" s="9"/>
      <c r="AH38" s="45"/>
      <c r="AI38" s="9"/>
      <c r="AJ38" s="45"/>
      <c r="AK38" s="9"/>
      <c r="AL38" s="45"/>
      <c r="AM38" s="9"/>
      <c r="AN38" s="45"/>
      <c r="AO38" s="9"/>
      <c r="AP38" s="45"/>
      <c r="AQ38" s="9"/>
      <c r="AR38" s="45"/>
      <c r="AS38" s="9"/>
      <c r="AT38" s="45"/>
      <c r="AU38" s="9"/>
      <c r="AV38" s="45"/>
      <c r="AW38" s="9"/>
      <c r="AX38" s="45"/>
      <c r="AY38" s="9"/>
      <c r="AZ38" s="45"/>
      <c r="BA38" s="9"/>
      <c r="BB38" s="45"/>
      <c r="BC38" s="11"/>
      <c r="BD38" s="45"/>
      <c r="BE38" s="9"/>
      <c r="BF38" s="45"/>
      <c r="BG38" s="11"/>
      <c r="BH38" s="45"/>
      <c r="BI38" s="9" t="e">
        <f>#REF!</f>
        <v>#REF!</v>
      </c>
      <c r="BJ38" s="45"/>
      <c r="BK38" s="9" t="e">
        <f>#REF!</f>
        <v>#REF!</v>
      </c>
      <c r="BL38" s="45"/>
      <c r="BM38" s="9" t="e">
        <f>#REF!</f>
        <v>#REF!</v>
      </c>
      <c r="BN38" s="45"/>
      <c r="BO38" s="11"/>
      <c r="BP38" s="45"/>
      <c r="BQ38" s="9" t="e">
        <f>#REF!</f>
        <v>#REF!</v>
      </c>
      <c r="BR38" s="45"/>
      <c r="BS38" s="9" t="e">
        <f>#REF!</f>
        <v>#REF!</v>
      </c>
      <c r="BT38" s="45"/>
      <c r="BU38" s="9" t="e">
        <f>#REF!</f>
        <v>#REF!</v>
      </c>
      <c r="BV38" s="45"/>
      <c r="BW38" s="9" t="e">
        <f>#REF!</f>
        <v>#REF!</v>
      </c>
      <c r="BX38" s="45"/>
      <c r="BY38" s="9" t="e">
        <f>#REF!</f>
        <v>#REF!</v>
      </c>
      <c r="BZ38" s="45"/>
      <c r="CA38" s="9" t="e">
        <f>#REF!</f>
        <v>#REF!</v>
      </c>
      <c r="CB38" s="45"/>
      <c r="CC38" s="9" t="e">
        <f>#REF!</f>
        <v>#REF!</v>
      </c>
      <c r="CD38" s="45"/>
      <c r="CE38" s="9" t="e">
        <f>#REF!</f>
        <v>#REF!</v>
      </c>
      <c r="CF38" s="45"/>
      <c r="CG38" s="11"/>
    </row>
    <row r="39" spans="2:85" s="604" customFormat="1" ht="14.4" hidden="1" x14ac:dyDescent="0.25">
      <c r="B39" s="531"/>
      <c r="C39" s="46">
        <v>0</v>
      </c>
      <c r="D39" s="46"/>
      <c r="E39" s="46"/>
      <c r="F39" s="70"/>
      <c r="G39" s="70"/>
      <c r="H39" s="70"/>
      <c r="I39" s="184"/>
      <c r="J39" s="184"/>
      <c r="K39" s="832" t="s">
        <v>1322</v>
      </c>
      <c r="L39" s="166"/>
      <c r="O39" s="294" t="s">
        <v>667</v>
      </c>
      <c r="P39" s="1389"/>
      <c r="Q39" s="1379"/>
      <c r="R39" s="1379"/>
      <c r="S39" s="268"/>
      <c r="T39" s="115" t="s">
        <v>341</v>
      </c>
      <c r="U39" s="117"/>
      <c r="V39" s="117"/>
      <c r="W39" s="8">
        <f>IFERROR(#REF!*(W38/#REF!),0)</f>
        <v>0</v>
      </c>
      <c r="X39" s="45"/>
      <c r="Y39" s="8">
        <f>IFERROR(#REF!*(Y38/#REF!),0)</f>
        <v>0</v>
      </c>
      <c r="Z39" s="45"/>
      <c r="AA39" s="8">
        <f>IFERROR(#REF!*(AA38/#REF!),0)</f>
        <v>0</v>
      </c>
      <c r="AB39" s="45"/>
      <c r="AC39" s="11"/>
      <c r="AD39" s="45"/>
      <c r="AE39" s="8">
        <f>IFERROR(#REF!*(AE38/#REF!),0)</f>
        <v>0</v>
      </c>
      <c r="AF39" s="45"/>
      <c r="AG39" s="8">
        <f>IFERROR(#REF!*(AG38/#REF!),0)</f>
        <v>0</v>
      </c>
      <c r="AH39" s="45"/>
      <c r="AI39" s="8">
        <f>IFERROR(#REF!*(AI38/#REF!),0)</f>
        <v>0</v>
      </c>
      <c r="AJ39" s="45"/>
      <c r="AK39" s="8">
        <f>IFERROR(#REF!*(AK38/#REF!),0)</f>
        <v>0</v>
      </c>
      <c r="AL39" s="45"/>
      <c r="AM39" s="8">
        <f>IFERROR(#REF!*(AM38/#REF!),0)</f>
        <v>0</v>
      </c>
      <c r="AN39" s="45"/>
      <c r="AO39" s="8">
        <f>IFERROR(#REF!*(AO38/#REF!),0)</f>
        <v>0</v>
      </c>
      <c r="AP39" s="45"/>
      <c r="AQ39" s="8">
        <f>IFERROR(#REF!*(AQ38/#REF!),0)</f>
        <v>0</v>
      </c>
      <c r="AR39" s="45"/>
      <c r="AS39" s="8">
        <f>IFERROR(#REF!*(AS38/#REF!),0)</f>
        <v>0</v>
      </c>
      <c r="AT39" s="45"/>
      <c r="AU39" s="8">
        <f>IFERROR(#REF!*(AU38/#REF!),0)</f>
        <v>0</v>
      </c>
      <c r="AV39" s="45"/>
      <c r="AW39" s="8">
        <f>IFERROR(#REF!*(AW38/#REF!),0)</f>
        <v>0</v>
      </c>
      <c r="AX39" s="45"/>
      <c r="AY39" s="8">
        <f>IFERROR(#REF!*(AY38/#REF!),0)</f>
        <v>0</v>
      </c>
      <c r="AZ39" s="45"/>
      <c r="BA39" s="8">
        <f>IFERROR(#REF!*(BA38/#REF!),0)</f>
        <v>0</v>
      </c>
      <c r="BB39" s="45"/>
      <c r="BC39" s="11"/>
      <c r="BD39" s="45"/>
      <c r="BE39" s="8">
        <f>IFERROR(#REF!*(BE38/#REF!),0)</f>
        <v>0</v>
      </c>
      <c r="BF39" s="45"/>
      <c r="BG39" s="11"/>
      <c r="BH39" s="45"/>
      <c r="BI39" s="8">
        <f>IFERROR(#REF!*(BI38/#REF!),0)</f>
        <v>0</v>
      </c>
      <c r="BJ39" s="45"/>
      <c r="BK39" s="8">
        <f>IFERROR(#REF!*(BK38/#REF!),0)</f>
        <v>0</v>
      </c>
      <c r="BL39" s="45"/>
      <c r="BM39" s="8">
        <f>IFERROR(#REF!*(BM38/#REF!),0)</f>
        <v>0</v>
      </c>
      <c r="BN39" s="45"/>
      <c r="BO39" s="11"/>
      <c r="BP39" s="45"/>
      <c r="BQ39" s="8">
        <f>IFERROR(#REF!*(BQ38/#REF!),0)</f>
        <v>0</v>
      </c>
      <c r="BR39" s="45"/>
      <c r="BS39" s="8">
        <f>IFERROR(#REF!*(BS38/#REF!),0)</f>
        <v>0</v>
      </c>
      <c r="BT39" s="45"/>
      <c r="BU39" s="8">
        <f>IFERROR(#REF!*(BU38/#REF!),0)</f>
        <v>0</v>
      </c>
      <c r="BV39" s="45"/>
      <c r="BW39" s="8">
        <f>IFERROR(#REF!*(BW38/#REF!),0)</f>
        <v>0</v>
      </c>
      <c r="BX39" s="45"/>
      <c r="BY39" s="8">
        <f>IFERROR(#REF!*(BY38/#REF!),0)</f>
        <v>0</v>
      </c>
      <c r="BZ39" s="45"/>
      <c r="CA39" s="8">
        <f>IFERROR(#REF!*(CA38/#REF!),0)</f>
        <v>0</v>
      </c>
      <c r="CB39" s="45"/>
      <c r="CC39" s="8">
        <f>IFERROR(#REF!*(CC38/#REF!),0)</f>
        <v>0</v>
      </c>
      <c r="CD39" s="45"/>
      <c r="CE39" s="8">
        <f>IFERROR(#REF!*(CE38/#REF!),0)</f>
        <v>0</v>
      </c>
      <c r="CF39" s="45"/>
      <c r="CG39" s="11"/>
    </row>
    <row r="40" spans="2:85" s="604" customFormat="1" ht="14.4" x14ac:dyDescent="0.25">
      <c r="B40" s="531"/>
      <c r="C40" s="46"/>
      <c r="D40" s="46"/>
      <c r="E40" s="46"/>
      <c r="F40" s="70"/>
      <c r="G40" s="70"/>
      <c r="H40" s="70"/>
      <c r="I40" s="184"/>
      <c r="J40" s="184"/>
      <c r="K40" s="832" t="s">
        <v>503</v>
      </c>
      <c r="L40" s="163" t="str">
        <f>"n;"&amp;S40</f>
        <v>n;931113</v>
      </c>
      <c r="O40" s="294" t="s">
        <v>149</v>
      </c>
      <c r="P40" s="1389">
        <f>S40</f>
        <v>931113</v>
      </c>
      <c r="Q40" s="1377" t="s">
        <v>1830</v>
      </c>
      <c r="R40" s="1377" t="s">
        <v>651</v>
      </c>
      <c r="S40" s="65">
        <v>931113</v>
      </c>
      <c r="T40" s="1271" t="s">
        <v>1196</v>
      </c>
      <c r="U40" s="107" t="s">
        <v>2411</v>
      </c>
      <c r="V40" s="107"/>
      <c r="W40" s="9"/>
      <c r="X40" s="45"/>
      <c r="Y40" s="9"/>
      <c r="Z40" s="45"/>
      <c r="AA40" s="9"/>
      <c r="AB40" s="45"/>
      <c r="AC40" s="11"/>
      <c r="AD40" s="45"/>
      <c r="AE40" s="9"/>
      <c r="AF40" s="45"/>
      <c r="AG40" s="9"/>
      <c r="AH40" s="45"/>
      <c r="AI40" s="9"/>
      <c r="AJ40" s="45"/>
      <c r="AK40" s="9"/>
      <c r="AL40" s="45"/>
      <c r="AM40" s="9"/>
      <c r="AN40" s="45"/>
      <c r="AO40" s="9"/>
      <c r="AP40" s="45"/>
      <c r="AQ40" s="9"/>
      <c r="AR40" s="45"/>
      <c r="AS40" s="9"/>
      <c r="AT40" s="45"/>
      <c r="AU40" s="9"/>
      <c r="AV40" s="45"/>
      <c r="AW40" s="9"/>
      <c r="AX40" s="45"/>
      <c r="AY40" s="9"/>
      <c r="AZ40" s="45"/>
      <c r="BA40" s="9"/>
      <c r="BB40" s="45"/>
      <c r="BC40" s="11"/>
      <c r="BD40" s="45"/>
      <c r="BE40" s="9"/>
      <c r="BF40" s="45"/>
      <c r="BG40" s="11"/>
      <c r="BH40" s="45"/>
      <c r="BI40" s="9" t="e">
        <f>#REF!</f>
        <v>#REF!</v>
      </c>
      <c r="BJ40" s="45"/>
      <c r="BK40" s="9" t="e">
        <f>#REF!</f>
        <v>#REF!</v>
      </c>
      <c r="BL40" s="45"/>
      <c r="BM40" s="9" t="e">
        <f>#REF!</f>
        <v>#REF!</v>
      </c>
      <c r="BN40" s="45"/>
      <c r="BO40" s="11"/>
      <c r="BP40" s="45"/>
      <c r="BQ40" s="9" t="e">
        <f>#REF!</f>
        <v>#REF!</v>
      </c>
      <c r="BR40" s="45"/>
      <c r="BS40" s="9" t="e">
        <f>#REF!</f>
        <v>#REF!</v>
      </c>
      <c r="BT40" s="45"/>
      <c r="BU40" s="9" t="e">
        <f>#REF!</f>
        <v>#REF!</v>
      </c>
      <c r="BV40" s="45"/>
      <c r="BW40" s="9" t="e">
        <f>#REF!</f>
        <v>#REF!</v>
      </c>
      <c r="BX40" s="45"/>
      <c r="BY40" s="9" t="e">
        <f>#REF!</f>
        <v>#REF!</v>
      </c>
      <c r="BZ40" s="45"/>
      <c r="CA40" s="9" t="e">
        <f>#REF!</f>
        <v>#REF!</v>
      </c>
      <c r="CB40" s="45"/>
      <c r="CC40" s="9" t="e">
        <f>#REF!</f>
        <v>#REF!</v>
      </c>
      <c r="CD40" s="45"/>
      <c r="CE40" s="9" t="e">
        <f>#REF!</f>
        <v>#REF!</v>
      </c>
      <c r="CF40" s="45"/>
      <c r="CG40" s="11"/>
    </row>
    <row r="41" spans="2:85" s="604" customFormat="1" ht="14.4" hidden="1" x14ac:dyDescent="0.25">
      <c r="B41" s="531"/>
      <c r="C41" s="46">
        <v>0</v>
      </c>
      <c r="D41" s="46"/>
      <c r="E41" s="46"/>
      <c r="F41" s="70"/>
      <c r="G41" s="70"/>
      <c r="H41" s="70"/>
      <c r="I41" s="184"/>
      <c r="J41" s="184"/>
      <c r="K41" s="832" t="s">
        <v>663</v>
      </c>
      <c r="L41" s="166"/>
      <c r="O41" s="294" t="s">
        <v>667</v>
      </c>
      <c r="P41" s="1389"/>
      <c r="Q41" s="1379"/>
      <c r="R41" s="1379"/>
      <c r="S41" s="268"/>
      <c r="T41" s="115" t="s">
        <v>341</v>
      </c>
      <c r="U41" s="117"/>
      <c r="V41" s="117"/>
      <c r="W41" s="8">
        <f>IFERROR(#REF!*(W40/#REF!),0)</f>
        <v>0</v>
      </c>
      <c r="X41" s="45"/>
      <c r="Y41" s="8">
        <f>IFERROR(#REF!*(Y40/#REF!),0)</f>
        <v>0</v>
      </c>
      <c r="Z41" s="45"/>
      <c r="AA41" s="8">
        <f>IFERROR(#REF!*(AA40/#REF!),0)</f>
        <v>0</v>
      </c>
      <c r="AB41" s="45"/>
      <c r="AC41" s="11"/>
      <c r="AD41" s="45"/>
      <c r="AE41" s="8">
        <f>IFERROR(#REF!*(AE40/#REF!),0)</f>
        <v>0</v>
      </c>
      <c r="AF41" s="45"/>
      <c r="AG41" s="8">
        <f>IFERROR(#REF!*(AG40/#REF!),0)</f>
        <v>0</v>
      </c>
      <c r="AH41" s="45"/>
      <c r="AI41" s="8">
        <f>IFERROR(#REF!*(AI40/#REF!),0)</f>
        <v>0</v>
      </c>
      <c r="AJ41" s="45"/>
      <c r="AK41" s="8">
        <f>IFERROR(#REF!*(AK40/#REF!),0)</f>
        <v>0</v>
      </c>
      <c r="AL41" s="45"/>
      <c r="AM41" s="8">
        <f>IFERROR(#REF!*(AM40/#REF!),0)</f>
        <v>0</v>
      </c>
      <c r="AN41" s="45"/>
      <c r="AO41" s="8">
        <f>IFERROR(#REF!*(AO40/#REF!),0)</f>
        <v>0</v>
      </c>
      <c r="AP41" s="45"/>
      <c r="AQ41" s="8">
        <f>IFERROR(#REF!*(AQ40/#REF!),0)</f>
        <v>0</v>
      </c>
      <c r="AR41" s="45"/>
      <c r="AS41" s="8">
        <f>IFERROR(#REF!*(AS40/#REF!),0)</f>
        <v>0</v>
      </c>
      <c r="AT41" s="45"/>
      <c r="AU41" s="8">
        <f>IFERROR(#REF!*(AU40/#REF!),0)</f>
        <v>0</v>
      </c>
      <c r="AV41" s="45"/>
      <c r="AW41" s="8">
        <f>IFERROR(#REF!*(AW40/#REF!),0)</f>
        <v>0</v>
      </c>
      <c r="AX41" s="45"/>
      <c r="AY41" s="8">
        <f>IFERROR(#REF!*(AY40/#REF!),0)</f>
        <v>0</v>
      </c>
      <c r="AZ41" s="45"/>
      <c r="BA41" s="8">
        <f>IFERROR(#REF!*(BA40/#REF!),0)</f>
        <v>0</v>
      </c>
      <c r="BB41" s="45"/>
      <c r="BC41" s="11"/>
      <c r="BD41" s="45"/>
      <c r="BE41" s="8">
        <f>IFERROR(#REF!*(BE40/#REF!),0)</f>
        <v>0</v>
      </c>
      <c r="BF41" s="45"/>
      <c r="BG41" s="11"/>
      <c r="BH41" s="45"/>
      <c r="BI41" s="8">
        <f>IFERROR(#REF!*(BI40/#REF!),0)</f>
        <v>0</v>
      </c>
      <c r="BJ41" s="45"/>
      <c r="BK41" s="8">
        <f>IFERROR(#REF!*(BK40/#REF!),0)</f>
        <v>0</v>
      </c>
      <c r="BL41" s="45"/>
      <c r="BM41" s="8">
        <f>IFERROR(#REF!*(BM40/#REF!),0)</f>
        <v>0</v>
      </c>
      <c r="BN41" s="45"/>
      <c r="BO41" s="11"/>
      <c r="BP41" s="45"/>
      <c r="BQ41" s="8">
        <f>IFERROR(#REF!*(BQ40/#REF!),0)</f>
        <v>0</v>
      </c>
      <c r="BR41" s="45"/>
      <c r="BS41" s="8">
        <f>IFERROR(#REF!*(BS40/#REF!),0)</f>
        <v>0</v>
      </c>
      <c r="BT41" s="45"/>
      <c r="BU41" s="8">
        <f>IFERROR(#REF!*(BU40/#REF!),0)</f>
        <v>0</v>
      </c>
      <c r="BV41" s="45"/>
      <c r="BW41" s="8">
        <f>IFERROR(#REF!*(BW40/#REF!),0)</f>
        <v>0</v>
      </c>
      <c r="BX41" s="45"/>
      <c r="BY41" s="8">
        <f>IFERROR(#REF!*(BY40/#REF!),0)</f>
        <v>0</v>
      </c>
      <c r="BZ41" s="45"/>
      <c r="CA41" s="8">
        <f>IFERROR(#REF!*(CA40/#REF!),0)</f>
        <v>0</v>
      </c>
      <c r="CB41" s="45"/>
      <c r="CC41" s="8">
        <f>IFERROR(#REF!*(CC40/#REF!),0)</f>
        <v>0</v>
      </c>
      <c r="CD41" s="45"/>
      <c r="CE41" s="8">
        <f>IFERROR(#REF!*(CE40/#REF!),0)</f>
        <v>0</v>
      </c>
      <c r="CF41" s="45"/>
      <c r="CG41" s="11"/>
    </row>
    <row r="42" spans="2:85" s="604" customFormat="1" ht="14.4" x14ac:dyDescent="0.25">
      <c r="B42" s="531"/>
      <c r="C42" s="46"/>
      <c r="D42" s="46"/>
      <c r="E42" s="46"/>
      <c r="F42" s="70"/>
      <c r="G42" s="70"/>
      <c r="H42" s="70"/>
      <c r="I42" s="184"/>
      <c r="J42" s="184"/>
      <c r="K42" s="832" t="s">
        <v>766</v>
      </c>
      <c r="L42" s="163" t="str">
        <f>"n;"&amp;S42</f>
        <v>n;931114</v>
      </c>
      <c r="O42" s="294" t="s">
        <v>149</v>
      </c>
      <c r="P42" s="1389">
        <f>S42</f>
        <v>931114</v>
      </c>
      <c r="Q42" s="1377" t="s">
        <v>1830</v>
      </c>
      <c r="R42" s="1377" t="s">
        <v>832</v>
      </c>
      <c r="S42" s="65">
        <v>931114</v>
      </c>
      <c r="T42" s="1271" t="s">
        <v>1196</v>
      </c>
      <c r="U42" s="107" t="s">
        <v>2411</v>
      </c>
      <c r="V42" s="107"/>
      <c r="W42" s="9"/>
      <c r="X42" s="45"/>
      <c r="Y42" s="9"/>
      <c r="Z42" s="45"/>
      <c r="AA42" s="526"/>
      <c r="AB42" s="45"/>
      <c r="AC42" s="11"/>
      <c r="AD42" s="45"/>
      <c r="AE42" s="9"/>
      <c r="AF42" s="45"/>
      <c r="AG42" s="9"/>
      <c r="AH42" s="45"/>
      <c r="AI42" s="9"/>
      <c r="AJ42" s="45"/>
      <c r="AK42" s="9"/>
      <c r="AL42" s="45"/>
      <c r="AM42" s="11"/>
      <c r="AN42" s="45"/>
      <c r="AO42" s="9"/>
      <c r="AP42" s="45"/>
      <c r="AQ42" s="9"/>
      <c r="AR42" s="45"/>
      <c r="AS42" s="11"/>
      <c r="AT42" s="45"/>
      <c r="AU42" s="9"/>
      <c r="AV42" s="45"/>
      <c r="AW42" s="11"/>
      <c r="AX42" s="45"/>
      <c r="AY42" s="9"/>
      <c r="AZ42" s="45"/>
      <c r="BA42" s="9"/>
      <c r="BB42" s="45"/>
      <c r="BC42" s="11"/>
      <c r="BD42" s="45"/>
      <c r="BE42" s="9"/>
      <c r="BF42" s="45"/>
      <c r="BG42" s="11"/>
      <c r="BH42" s="45"/>
      <c r="BI42" s="9" t="e">
        <f>#REF!</f>
        <v>#REF!</v>
      </c>
      <c r="BJ42" s="45"/>
      <c r="BK42" s="9" t="e">
        <f>#REF!</f>
        <v>#REF!</v>
      </c>
      <c r="BL42" s="45"/>
      <c r="BM42" s="9" t="e">
        <f>#REF!</f>
        <v>#REF!</v>
      </c>
      <c r="BN42" s="45"/>
      <c r="BO42" s="11"/>
      <c r="BP42" s="45"/>
      <c r="BQ42" s="9" t="e">
        <f>#REF!</f>
        <v>#REF!</v>
      </c>
      <c r="BR42" s="45"/>
      <c r="BS42" s="9" t="e">
        <f>#REF!</f>
        <v>#REF!</v>
      </c>
      <c r="BT42" s="45"/>
      <c r="BU42" s="9" t="e">
        <f>#REF!</f>
        <v>#REF!</v>
      </c>
      <c r="BV42" s="45"/>
      <c r="BW42" s="9" t="e">
        <f>#REF!</f>
        <v>#REF!</v>
      </c>
      <c r="BX42" s="45"/>
      <c r="BY42" s="9" t="e">
        <f>#REF!</f>
        <v>#REF!</v>
      </c>
      <c r="BZ42" s="45"/>
      <c r="CA42" s="9" t="e">
        <f>#REF!</f>
        <v>#REF!</v>
      </c>
      <c r="CB42" s="45"/>
      <c r="CC42" s="9" t="e">
        <f>#REF!</f>
        <v>#REF!</v>
      </c>
      <c r="CD42" s="45"/>
      <c r="CE42" s="9" t="e">
        <f>#REF!</f>
        <v>#REF!</v>
      </c>
      <c r="CF42" s="45"/>
      <c r="CG42" s="11"/>
    </row>
    <row r="43" spans="2:85" s="604" customFormat="1" ht="14.4" hidden="1" x14ac:dyDescent="0.25">
      <c r="B43" s="531"/>
      <c r="C43" s="46">
        <v>0</v>
      </c>
      <c r="D43" s="46"/>
      <c r="E43" s="46"/>
      <c r="F43" s="70"/>
      <c r="G43" s="70"/>
      <c r="H43" s="70"/>
      <c r="I43" s="184"/>
      <c r="J43" s="184"/>
      <c r="K43" s="832" t="s">
        <v>250</v>
      </c>
      <c r="L43" s="166"/>
      <c r="O43" s="294" t="s">
        <v>667</v>
      </c>
      <c r="P43" s="1389"/>
      <c r="Q43" s="1379"/>
      <c r="R43" s="1379"/>
      <c r="S43" s="268"/>
      <c r="T43" s="115" t="s">
        <v>341</v>
      </c>
      <c r="U43" s="117"/>
      <c r="V43" s="117"/>
      <c r="W43" s="8">
        <f>IFERROR(#REF!*(W42/#REF!),0)</f>
        <v>0</v>
      </c>
      <c r="X43" s="45"/>
      <c r="Y43" s="8">
        <f>IFERROR(#REF!*(Y42/#REF!),0)</f>
        <v>0</v>
      </c>
      <c r="Z43" s="45"/>
      <c r="AA43" s="526"/>
      <c r="AB43" s="45"/>
      <c r="AC43" s="11"/>
      <c r="AD43" s="45"/>
      <c r="AE43" s="8">
        <f>IFERROR(#REF!*(AE42/#REF!),0)</f>
        <v>0</v>
      </c>
      <c r="AF43" s="45"/>
      <c r="AG43" s="8">
        <f>IFERROR(#REF!*(AG42/#REF!),0)</f>
        <v>0</v>
      </c>
      <c r="AH43" s="45"/>
      <c r="AI43" s="8">
        <f>IFERROR(#REF!*(AI42/#REF!),0)</f>
        <v>0</v>
      </c>
      <c r="AJ43" s="45"/>
      <c r="AK43" s="8">
        <f>IFERROR(#REF!*(AK42/#REF!),0)</f>
        <v>0</v>
      </c>
      <c r="AL43" s="45"/>
      <c r="AM43" s="11"/>
      <c r="AN43" s="45"/>
      <c r="AO43" s="8">
        <f>IFERROR(#REF!*(AO42/#REF!),0)</f>
        <v>0</v>
      </c>
      <c r="AP43" s="45"/>
      <c r="AQ43" s="8">
        <f>IFERROR(#REF!*(AQ42/#REF!),0)</f>
        <v>0</v>
      </c>
      <c r="AR43" s="45"/>
      <c r="AS43" s="11"/>
      <c r="AT43" s="45"/>
      <c r="AU43" s="8">
        <f>IFERROR(#REF!*(AU42/#REF!),0)</f>
        <v>0</v>
      </c>
      <c r="AV43" s="45"/>
      <c r="AW43" s="11"/>
      <c r="AX43" s="45"/>
      <c r="AY43" s="8">
        <f>IFERROR(#REF!*(AY42/#REF!),0)</f>
        <v>0</v>
      </c>
      <c r="AZ43" s="45"/>
      <c r="BA43" s="8">
        <f>IFERROR(#REF!*(BA42/#REF!),0)</f>
        <v>0</v>
      </c>
      <c r="BB43" s="45"/>
      <c r="BC43" s="11"/>
      <c r="BD43" s="45"/>
      <c r="BE43" s="8">
        <f>IFERROR(#REF!*(BE42/#REF!),0)</f>
        <v>0</v>
      </c>
      <c r="BF43" s="45"/>
      <c r="BG43" s="11"/>
      <c r="BH43" s="45"/>
      <c r="BI43" s="8">
        <f>IFERROR(#REF!*(BI42/#REF!),0)</f>
        <v>0</v>
      </c>
      <c r="BJ43" s="45"/>
      <c r="BK43" s="8">
        <f>IFERROR(#REF!*(BK42/#REF!),0)</f>
        <v>0</v>
      </c>
      <c r="BL43" s="45"/>
      <c r="BM43" s="8">
        <f>IFERROR(#REF!*(BM42/#REF!),0)</f>
        <v>0</v>
      </c>
      <c r="BN43" s="45"/>
      <c r="BO43" s="11"/>
      <c r="BP43" s="45"/>
      <c r="BQ43" s="8">
        <f>IFERROR(#REF!*(BQ42/#REF!),0)</f>
        <v>0</v>
      </c>
      <c r="BR43" s="45"/>
      <c r="BS43" s="8">
        <f>IFERROR(#REF!*(BS42/#REF!),0)</f>
        <v>0</v>
      </c>
      <c r="BT43" s="45"/>
      <c r="BU43" s="8">
        <f>IFERROR(#REF!*(BU42/#REF!),0)</f>
        <v>0</v>
      </c>
      <c r="BV43" s="45"/>
      <c r="BW43" s="8">
        <f>IFERROR(#REF!*(BW42/#REF!),0)</f>
        <v>0</v>
      </c>
      <c r="BX43" s="45"/>
      <c r="BY43" s="8">
        <f>IFERROR(#REF!*(BY42/#REF!),0)</f>
        <v>0</v>
      </c>
      <c r="BZ43" s="45"/>
      <c r="CA43" s="8">
        <f>IFERROR(#REF!*(CA42/#REF!),0)</f>
        <v>0</v>
      </c>
      <c r="CB43" s="45"/>
      <c r="CC43" s="8">
        <f>IFERROR(#REF!*(CC42/#REF!),0)</f>
        <v>0</v>
      </c>
      <c r="CD43" s="45"/>
      <c r="CE43" s="8">
        <f>IFERROR(#REF!*(CE42/#REF!),0)</f>
        <v>0</v>
      </c>
      <c r="CF43" s="45"/>
      <c r="CG43" s="11"/>
    </row>
    <row r="44" spans="2:85" s="604" customFormat="1" ht="14.4" x14ac:dyDescent="0.25">
      <c r="B44" s="531"/>
      <c r="C44" s="46"/>
      <c r="D44" s="46"/>
      <c r="E44" s="46"/>
      <c r="F44" s="70"/>
      <c r="G44" s="70"/>
      <c r="H44" s="70"/>
      <c r="I44" s="184"/>
      <c r="J44" s="184"/>
      <c r="K44" s="163" t="s">
        <v>2312</v>
      </c>
      <c r="L44" s="163" t="str">
        <f>"n;"&amp;S44</f>
        <v>n;931120</v>
      </c>
      <c r="O44" s="294" t="s">
        <v>149</v>
      </c>
      <c r="P44" s="1389">
        <f>S44</f>
        <v>931120</v>
      </c>
      <c r="Q44" s="1377" t="s">
        <v>1830</v>
      </c>
      <c r="R44" s="1377" t="s">
        <v>1408</v>
      </c>
      <c r="S44" s="65">
        <v>931120</v>
      </c>
      <c r="T44" s="1271" t="s">
        <v>2531</v>
      </c>
      <c r="U44" s="107" t="s">
        <v>2411</v>
      </c>
      <c r="V44" s="107"/>
      <c r="W44" s="41"/>
      <c r="X44" s="56"/>
      <c r="Y44" s="41"/>
      <c r="Z44" s="56"/>
      <c r="AA44" s="526"/>
      <c r="AB44" s="56"/>
      <c r="AC44" s="61"/>
      <c r="AD44" s="56"/>
      <c r="AE44" s="41"/>
      <c r="AF44" s="56"/>
      <c r="AG44" s="41"/>
      <c r="AH44" s="56"/>
      <c r="AI44" s="41"/>
      <c r="AJ44" s="56"/>
      <c r="AK44" s="41"/>
      <c r="AL44" s="56"/>
      <c r="AM44" s="41"/>
      <c r="AN44" s="56"/>
      <c r="AO44" s="41"/>
      <c r="AP44" s="56"/>
      <c r="AQ44" s="41"/>
      <c r="AR44" s="56"/>
      <c r="AS44" s="41"/>
      <c r="AT44" s="56"/>
      <c r="AU44" s="41"/>
      <c r="AV44" s="56"/>
      <c r="AW44" s="41"/>
      <c r="AX44" s="56"/>
      <c r="AY44" s="41"/>
      <c r="AZ44" s="56"/>
      <c r="BA44" s="41"/>
      <c r="BB44" s="56"/>
      <c r="BC44" s="61"/>
      <c r="BD44" s="56"/>
      <c r="BE44" s="41"/>
      <c r="BF44" s="56"/>
      <c r="BG44" s="61"/>
      <c r="BH44" s="56"/>
      <c r="BI44" s="41" t="e">
        <f>#REF!</f>
        <v>#REF!</v>
      </c>
      <c r="BJ44" s="56"/>
      <c r="BK44" s="41" t="e">
        <f>#REF!</f>
        <v>#REF!</v>
      </c>
      <c r="BL44" s="56"/>
      <c r="BM44" s="41" t="e">
        <f>#REF!</f>
        <v>#REF!</v>
      </c>
      <c r="BN44" s="56"/>
      <c r="BO44" s="61"/>
      <c r="BP44" s="56"/>
      <c r="BQ44" s="41" t="e">
        <f>#REF!</f>
        <v>#REF!</v>
      </c>
      <c r="BR44" s="56"/>
      <c r="BS44" s="41" t="e">
        <f>#REF!</f>
        <v>#REF!</v>
      </c>
      <c r="BT44" s="56"/>
      <c r="BU44" s="41" t="e">
        <f>#REF!</f>
        <v>#REF!</v>
      </c>
      <c r="BV44" s="56"/>
      <c r="BW44" s="41" t="e">
        <f>#REF!</f>
        <v>#REF!</v>
      </c>
      <c r="BX44" s="56"/>
      <c r="BY44" s="41" t="e">
        <f>#REF!</f>
        <v>#REF!</v>
      </c>
      <c r="BZ44" s="56"/>
      <c r="CA44" s="41" t="e">
        <f>#REF!</f>
        <v>#REF!</v>
      </c>
      <c r="CB44" s="56"/>
      <c r="CC44" s="41" t="e">
        <f>#REF!</f>
        <v>#REF!</v>
      </c>
      <c r="CD44" s="56"/>
      <c r="CE44" s="41" t="e">
        <f>#REF!</f>
        <v>#REF!</v>
      </c>
      <c r="CF44" s="56"/>
      <c r="CG44" s="11"/>
    </row>
    <row r="45" spans="2:85" s="604" customFormat="1" ht="14.4" hidden="1" x14ac:dyDescent="0.25">
      <c r="B45" s="531"/>
      <c r="C45" s="46">
        <v>0</v>
      </c>
      <c r="D45" s="46"/>
      <c r="E45" s="46"/>
      <c r="F45" s="70"/>
      <c r="G45" s="70"/>
      <c r="H45" s="70"/>
      <c r="I45" s="184"/>
      <c r="J45" s="184"/>
      <c r="K45" s="163" t="s">
        <v>1004</v>
      </c>
      <c r="L45" s="166"/>
      <c r="O45" s="294" t="s">
        <v>667</v>
      </c>
      <c r="P45" s="1389"/>
      <c r="Q45" s="1379"/>
      <c r="R45" s="1379"/>
      <c r="S45" s="268"/>
      <c r="T45" s="115" t="s">
        <v>341</v>
      </c>
      <c r="U45" s="117"/>
      <c r="V45" s="117"/>
      <c r="W45" s="8">
        <f>IFERROR(#REF!*(W44/#REF!),0)</f>
        <v>0</v>
      </c>
      <c r="X45" s="45"/>
      <c r="Y45" s="8">
        <f>IFERROR(#REF!*(Y44/#REF!),0)</f>
        <v>0</v>
      </c>
      <c r="Z45" s="45"/>
      <c r="AA45" s="120"/>
      <c r="AB45" s="45"/>
      <c r="AC45" s="11"/>
      <c r="AD45" s="45"/>
      <c r="AE45" s="8">
        <f>IFERROR(#REF!*(AE44/#REF!),0)</f>
        <v>0</v>
      </c>
      <c r="AF45" s="45"/>
      <c r="AG45" s="8">
        <f>IFERROR(#REF!*(AG44/#REF!),0)</f>
        <v>0</v>
      </c>
      <c r="AH45" s="45"/>
      <c r="AI45" s="8">
        <f>IFERROR(#REF!*(AI44/#REF!),0)</f>
        <v>0</v>
      </c>
      <c r="AJ45" s="45"/>
      <c r="AK45" s="8">
        <f>IFERROR(#REF!*(AK44/#REF!),0)</f>
        <v>0</v>
      </c>
      <c r="AL45" s="45"/>
      <c r="AM45" s="8">
        <f>IFERROR(#REF!*(AM44/#REF!),0)</f>
        <v>0</v>
      </c>
      <c r="AN45" s="45"/>
      <c r="AO45" s="8">
        <f>IFERROR(#REF!*(AO44/#REF!),0)</f>
        <v>0</v>
      </c>
      <c r="AP45" s="45"/>
      <c r="AQ45" s="8">
        <f>IFERROR(#REF!*(AQ44/#REF!),0)</f>
        <v>0</v>
      </c>
      <c r="AR45" s="45"/>
      <c r="AS45" s="8">
        <f>IFERROR(#REF!*(AS44/#REF!),0)</f>
        <v>0</v>
      </c>
      <c r="AT45" s="45"/>
      <c r="AU45" s="8">
        <f>IFERROR(#REF!*(AU44/#REF!),0)</f>
        <v>0</v>
      </c>
      <c r="AV45" s="45"/>
      <c r="AW45" s="8">
        <f>IFERROR(#REF!*(AW44/#REF!),0)</f>
        <v>0</v>
      </c>
      <c r="AX45" s="45"/>
      <c r="AY45" s="8">
        <f>IFERROR(#REF!*(AY44/#REF!),0)</f>
        <v>0</v>
      </c>
      <c r="AZ45" s="45"/>
      <c r="BA45" s="8">
        <f>IFERROR(#REF!*(BA44/#REF!),0)</f>
        <v>0</v>
      </c>
      <c r="BB45" s="45"/>
      <c r="BC45" s="11"/>
      <c r="BD45" s="45"/>
      <c r="BE45" s="8">
        <f>IFERROR(#REF!*(BE44/#REF!),0)</f>
        <v>0</v>
      </c>
      <c r="BF45" s="45"/>
      <c r="BG45" s="11"/>
      <c r="BH45" s="45"/>
      <c r="BI45" s="8">
        <f>IFERROR(#REF!*(BI44/#REF!),0)</f>
        <v>0</v>
      </c>
      <c r="BJ45" s="45"/>
      <c r="BK45" s="8">
        <f>IFERROR(#REF!*(BK44/#REF!),0)</f>
        <v>0</v>
      </c>
      <c r="BL45" s="45"/>
      <c r="BM45" s="8">
        <f>IFERROR(#REF!*(BM44/#REF!),0)</f>
        <v>0</v>
      </c>
      <c r="BN45" s="45"/>
      <c r="BO45" s="11"/>
      <c r="BP45" s="45"/>
      <c r="BQ45" s="8">
        <f>IFERROR(#REF!*(BQ44/#REF!),0)</f>
        <v>0</v>
      </c>
      <c r="BR45" s="45"/>
      <c r="BS45" s="8">
        <f>IFERROR(#REF!*(BS44/#REF!),0)</f>
        <v>0</v>
      </c>
      <c r="BT45" s="45"/>
      <c r="BU45" s="8">
        <f>IFERROR(#REF!*(BU44/#REF!),0)</f>
        <v>0</v>
      </c>
      <c r="BV45" s="45"/>
      <c r="BW45" s="8">
        <f>IFERROR(#REF!*(BW44/#REF!),0)</f>
        <v>0</v>
      </c>
      <c r="BX45" s="45"/>
      <c r="BY45" s="8">
        <f>IFERROR(#REF!*(BY44/#REF!),0)</f>
        <v>0</v>
      </c>
      <c r="BZ45" s="45"/>
      <c r="CA45" s="8">
        <f>IFERROR(#REF!*(CA44/#REF!),0)</f>
        <v>0</v>
      </c>
      <c r="CB45" s="45"/>
      <c r="CC45" s="8">
        <f>IFERROR(#REF!*(CC44/#REF!),0)</f>
        <v>0</v>
      </c>
      <c r="CD45" s="45"/>
      <c r="CE45" s="8">
        <f>IFERROR(#REF!*(CE44/#REF!),0)</f>
        <v>0</v>
      </c>
      <c r="CF45" s="45"/>
      <c r="CG45" s="11"/>
    </row>
    <row r="46" spans="2:85" s="604" customFormat="1" ht="14.4" x14ac:dyDescent="0.25">
      <c r="B46" s="531"/>
      <c r="C46" s="46"/>
      <c r="D46" s="46"/>
      <c r="E46" s="46"/>
      <c r="F46" s="70"/>
      <c r="G46" s="70"/>
      <c r="H46" s="70"/>
      <c r="I46" s="184"/>
      <c r="J46" s="184"/>
      <c r="K46" s="163" t="s">
        <v>1623</v>
      </c>
      <c r="L46" s="163" t="str">
        <f>"n;"&amp;S46</f>
        <v>n;931124</v>
      </c>
      <c r="O46" s="294" t="s">
        <v>149</v>
      </c>
      <c r="P46" s="1389">
        <f>S46</f>
        <v>931124</v>
      </c>
      <c r="Q46" s="1377" t="s">
        <v>1830</v>
      </c>
      <c r="R46" s="1377" t="s">
        <v>835</v>
      </c>
      <c r="S46" s="65">
        <v>931124</v>
      </c>
      <c r="T46" s="1271" t="s">
        <v>2531</v>
      </c>
      <c r="U46" s="107" t="s">
        <v>2411</v>
      </c>
      <c r="V46" s="107"/>
      <c r="W46" s="41"/>
      <c r="X46" s="56"/>
      <c r="Y46" s="41"/>
      <c r="Z46" s="56"/>
      <c r="AA46" s="526"/>
      <c r="AB46" s="56"/>
      <c r="AC46" s="61"/>
      <c r="AD46" s="56"/>
      <c r="AE46" s="41"/>
      <c r="AF46" s="56"/>
      <c r="AG46" s="41"/>
      <c r="AH46" s="56"/>
      <c r="AI46" s="41"/>
      <c r="AJ46" s="56"/>
      <c r="AK46" s="41"/>
      <c r="AL46" s="56"/>
      <c r="AM46" s="41"/>
      <c r="AN46" s="56"/>
      <c r="AO46" s="41"/>
      <c r="AP46" s="56"/>
      <c r="AQ46" s="41"/>
      <c r="AR46" s="56"/>
      <c r="AS46" s="41"/>
      <c r="AT46" s="56"/>
      <c r="AU46" s="41"/>
      <c r="AV46" s="56"/>
      <c r="AW46" s="41"/>
      <c r="AX46" s="56"/>
      <c r="AY46" s="41"/>
      <c r="AZ46" s="56"/>
      <c r="BA46" s="41"/>
      <c r="BB46" s="56"/>
      <c r="BC46" s="61"/>
      <c r="BD46" s="56"/>
      <c r="BE46" s="41"/>
      <c r="BF46" s="56"/>
      <c r="BG46" s="61"/>
      <c r="BH46" s="56"/>
      <c r="BI46" s="41" t="e">
        <f>#REF!</f>
        <v>#REF!</v>
      </c>
      <c r="BJ46" s="56"/>
      <c r="BK46" s="41" t="e">
        <f>#REF!</f>
        <v>#REF!</v>
      </c>
      <c r="BL46" s="56"/>
      <c r="BM46" s="41" t="e">
        <f>#REF!</f>
        <v>#REF!</v>
      </c>
      <c r="BN46" s="56"/>
      <c r="BO46" s="61"/>
      <c r="BP46" s="56"/>
      <c r="BQ46" s="41" t="e">
        <f>#REF!</f>
        <v>#REF!</v>
      </c>
      <c r="BR46" s="56"/>
      <c r="BS46" s="41" t="e">
        <f>#REF!</f>
        <v>#REF!</v>
      </c>
      <c r="BT46" s="56"/>
      <c r="BU46" s="41" t="e">
        <f>#REF!</f>
        <v>#REF!</v>
      </c>
      <c r="BV46" s="56"/>
      <c r="BW46" s="41" t="e">
        <f>#REF!</f>
        <v>#REF!</v>
      </c>
      <c r="BX46" s="56"/>
      <c r="BY46" s="41" t="e">
        <f>#REF!</f>
        <v>#REF!</v>
      </c>
      <c r="BZ46" s="56"/>
      <c r="CA46" s="41" t="e">
        <f>#REF!</f>
        <v>#REF!</v>
      </c>
      <c r="CB46" s="56"/>
      <c r="CC46" s="41" t="e">
        <f>#REF!</f>
        <v>#REF!</v>
      </c>
      <c r="CD46" s="56"/>
      <c r="CE46" s="41" t="e">
        <f>#REF!</f>
        <v>#REF!</v>
      </c>
      <c r="CF46" s="56"/>
      <c r="CG46" s="11"/>
    </row>
    <row r="47" spans="2:85" s="604" customFormat="1" ht="14.4" hidden="1" x14ac:dyDescent="0.25">
      <c r="B47" s="531"/>
      <c r="C47" s="46">
        <v>0</v>
      </c>
      <c r="D47" s="46"/>
      <c r="E47" s="46"/>
      <c r="F47" s="70"/>
      <c r="G47" s="70"/>
      <c r="H47" s="70"/>
      <c r="I47" s="184"/>
      <c r="J47" s="184"/>
      <c r="K47" s="163" t="s">
        <v>1795</v>
      </c>
      <c r="L47" s="166"/>
      <c r="O47" s="294" t="s">
        <v>667</v>
      </c>
      <c r="P47" s="1389"/>
      <c r="Q47" s="1379"/>
      <c r="R47" s="1379"/>
      <c r="S47" s="268"/>
      <c r="T47" s="115" t="s">
        <v>341</v>
      </c>
      <c r="U47" s="117"/>
      <c r="V47" s="117"/>
      <c r="W47" s="8">
        <f>IFERROR(#REF!*(W46/#REF!),0)</f>
        <v>0</v>
      </c>
      <c r="X47" s="45"/>
      <c r="Y47" s="8">
        <f>IFERROR(#REF!*(Y46/#REF!),0)</f>
        <v>0</v>
      </c>
      <c r="Z47" s="45"/>
      <c r="AA47" s="120"/>
      <c r="AB47" s="45"/>
      <c r="AC47" s="11"/>
      <c r="AD47" s="45"/>
      <c r="AE47" s="8">
        <f>IFERROR(#REF!*(AE46/#REF!),0)</f>
        <v>0</v>
      </c>
      <c r="AF47" s="45"/>
      <c r="AG47" s="8">
        <f>IFERROR(#REF!*(AG46/#REF!),0)</f>
        <v>0</v>
      </c>
      <c r="AH47" s="45"/>
      <c r="AI47" s="8">
        <f>IFERROR(#REF!*(AI46/#REF!),0)</f>
        <v>0</v>
      </c>
      <c r="AJ47" s="45"/>
      <c r="AK47" s="8">
        <f>IFERROR(#REF!*(AK46/#REF!),0)</f>
        <v>0</v>
      </c>
      <c r="AL47" s="45"/>
      <c r="AM47" s="8">
        <f>IFERROR(#REF!*(AM46/#REF!),0)</f>
        <v>0</v>
      </c>
      <c r="AN47" s="45"/>
      <c r="AO47" s="8">
        <f>IFERROR(#REF!*(AO46/#REF!),0)</f>
        <v>0</v>
      </c>
      <c r="AP47" s="45"/>
      <c r="AQ47" s="8">
        <f>IFERROR(#REF!*(AQ46/#REF!),0)</f>
        <v>0</v>
      </c>
      <c r="AR47" s="45"/>
      <c r="AS47" s="8">
        <f>IFERROR(#REF!*(AS46/#REF!),0)</f>
        <v>0</v>
      </c>
      <c r="AT47" s="45"/>
      <c r="AU47" s="8">
        <f>IFERROR(#REF!*(AU46/#REF!),0)</f>
        <v>0</v>
      </c>
      <c r="AV47" s="45"/>
      <c r="AW47" s="8">
        <f>IFERROR(#REF!*(AW46/#REF!),0)</f>
        <v>0</v>
      </c>
      <c r="AX47" s="45"/>
      <c r="AY47" s="8">
        <f>IFERROR(#REF!*(AY46/#REF!),0)</f>
        <v>0</v>
      </c>
      <c r="AZ47" s="45"/>
      <c r="BA47" s="8">
        <f>IFERROR(#REF!*(BA46/#REF!),0)</f>
        <v>0</v>
      </c>
      <c r="BB47" s="45"/>
      <c r="BC47" s="11"/>
      <c r="BD47" s="45"/>
      <c r="BE47" s="8">
        <f>IFERROR(#REF!*(BE46/#REF!),0)</f>
        <v>0</v>
      </c>
      <c r="BF47" s="45"/>
      <c r="BG47" s="11"/>
      <c r="BH47" s="45"/>
      <c r="BI47" s="8">
        <f>IFERROR(#REF!*(BI46/#REF!),0)</f>
        <v>0</v>
      </c>
      <c r="BJ47" s="45"/>
      <c r="BK47" s="8">
        <f>IFERROR(#REF!*(BK46/#REF!),0)</f>
        <v>0</v>
      </c>
      <c r="BL47" s="45"/>
      <c r="BM47" s="8">
        <f>IFERROR(#REF!*(BM46/#REF!),0)</f>
        <v>0</v>
      </c>
      <c r="BN47" s="45"/>
      <c r="BO47" s="11"/>
      <c r="BP47" s="45"/>
      <c r="BQ47" s="8">
        <f>IFERROR(#REF!*(BQ46/#REF!),0)</f>
        <v>0</v>
      </c>
      <c r="BR47" s="45"/>
      <c r="BS47" s="8">
        <f>IFERROR(#REF!*(BS46/#REF!),0)</f>
        <v>0</v>
      </c>
      <c r="BT47" s="45"/>
      <c r="BU47" s="8">
        <f>IFERROR(#REF!*(BU46/#REF!),0)</f>
        <v>0</v>
      </c>
      <c r="BV47" s="45"/>
      <c r="BW47" s="8">
        <f>IFERROR(#REF!*(BW46/#REF!),0)</f>
        <v>0</v>
      </c>
      <c r="BX47" s="45"/>
      <c r="BY47" s="8">
        <f>IFERROR(#REF!*(BY46/#REF!),0)</f>
        <v>0</v>
      </c>
      <c r="BZ47" s="45"/>
      <c r="CA47" s="8">
        <f>IFERROR(#REF!*(CA46/#REF!),0)</f>
        <v>0</v>
      </c>
      <c r="CB47" s="45"/>
      <c r="CC47" s="8">
        <f>IFERROR(#REF!*(CC46/#REF!),0)</f>
        <v>0</v>
      </c>
      <c r="CD47" s="45"/>
      <c r="CE47" s="8">
        <f>IFERROR(#REF!*(CE46/#REF!),0)</f>
        <v>0</v>
      </c>
      <c r="CF47" s="45"/>
      <c r="CG47" s="11"/>
    </row>
    <row r="48" spans="2:85" s="604" customFormat="1" ht="14.4" x14ac:dyDescent="0.25">
      <c r="B48" s="531"/>
      <c r="C48" s="46"/>
      <c r="D48" s="46"/>
      <c r="E48" s="46"/>
      <c r="F48" s="70"/>
      <c r="G48" s="70"/>
      <c r="H48" s="70"/>
      <c r="I48" s="184"/>
      <c r="J48" s="184"/>
      <c r="K48" s="163" t="s">
        <v>1005</v>
      </c>
      <c r="L48" s="163" t="str">
        <f>"n;"&amp;S48</f>
        <v>n;93112122</v>
      </c>
      <c r="O48" s="294" t="s">
        <v>149</v>
      </c>
      <c r="P48" s="1389">
        <f>S48</f>
        <v>93112122</v>
      </c>
      <c r="Q48" s="1377" t="s">
        <v>1830</v>
      </c>
      <c r="R48" s="1377" t="s">
        <v>653</v>
      </c>
      <c r="S48" s="65">
        <v>93112122</v>
      </c>
      <c r="T48" s="1271" t="s">
        <v>2531</v>
      </c>
      <c r="U48" s="107" t="s">
        <v>2411</v>
      </c>
      <c r="V48" s="107"/>
      <c r="W48" s="41"/>
      <c r="X48" s="56"/>
      <c r="Y48" s="41"/>
      <c r="Z48" s="56"/>
      <c r="AA48" s="526"/>
      <c r="AB48" s="56"/>
      <c r="AC48" s="61"/>
      <c r="AD48" s="56"/>
      <c r="AE48" s="41"/>
      <c r="AF48" s="56"/>
      <c r="AG48" s="41"/>
      <c r="AH48" s="56"/>
      <c r="AI48" s="41"/>
      <c r="AJ48" s="56"/>
      <c r="AK48" s="41"/>
      <c r="AL48" s="56"/>
      <c r="AM48" s="41"/>
      <c r="AN48" s="56"/>
      <c r="AO48" s="41"/>
      <c r="AP48" s="56"/>
      <c r="AQ48" s="41"/>
      <c r="AR48" s="56"/>
      <c r="AS48" s="41"/>
      <c r="AT48" s="56"/>
      <c r="AU48" s="41"/>
      <c r="AV48" s="56"/>
      <c r="AW48" s="41"/>
      <c r="AX48" s="56"/>
      <c r="AY48" s="41"/>
      <c r="AZ48" s="56"/>
      <c r="BA48" s="41"/>
      <c r="BB48" s="56"/>
      <c r="BC48" s="61"/>
      <c r="BD48" s="56"/>
      <c r="BE48" s="41"/>
      <c r="BF48" s="56"/>
      <c r="BG48" s="61"/>
      <c r="BH48" s="56"/>
      <c r="BI48" s="41" t="e">
        <f>#REF!</f>
        <v>#REF!</v>
      </c>
      <c r="BJ48" s="56"/>
      <c r="BK48" s="41" t="e">
        <f>#REF!</f>
        <v>#REF!</v>
      </c>
      <c r="BL48" s="56"/>
      <c r="BM48" s="41" t="e">
        <f>#REF!</f>
        <v>#REF!</v>
      </c>
      <c r="BN48" s="56"/>
      <c r="BO48" s="61"/>
      <c r="BP48" s="56"/>
      <c r="BQ48" s="41" t="e">
        <f>#REF!</f>
        <v>#REF!</v>
      </c>
      <c r="BR48" s="56"/>
      <c r="BS48" s="41" t="e">
        <f>#REF!</f>
        <v>#REF!</v>
      </c>
      <c r="BT48" s="56"/>
      <c r="BU48" s="41" t="e">
        <f>#REF!</f>
        <v>#REF!</v>
      </c>
      <c r="BV48" s="56"/>
      <c r="BW48" s="41" t="e">
        <f>#REF!</f>
        <v>#REF!</v>
      </c>
      <c r="BX48" s="56"/>
      <c r="BY48" s="41" t="e">
        <f>#REF!</f>
        <v>#REF!</v>
      </c>
      <c r="BZ48" s="56"/>
      <c r="CA48" s="41" t="e">
        <f>#REF!</f>
        <v>#REF!</v>
      </c>
      <c r="CB48" s="56"/>
      <c r="CC48" s="41" t="e">
        <f>#REF!</f>
        <v>#REF!</v>
      </c>
      <c r="CD48" s="56"/>
      <c r="CE48" s="41" t="e">
        <f>#REF!</f>
        <v>#REF!</v>
      </c>
      <c r="CF48" s="56"/>
      <c r="CG48" s="11"/>
    </row>
    <row r="49" spans="2:85" s="604" customFormat="1" ht="14.4" hidden="1" x14ac:dyDescent="0.25">
      <c r="B49" s="531"/>
      <c r="C49" s="46">
        <v>0</v>
      </c>
      <c r="D49" s="46"/>
      <c r="E49" s="46"/>
      <c r="F49" s="70"/>
      <c r="G49" s="70"/>
      <c r="H49" s="70"/>
      <c r="I49" s="184"/>
      <c r="J49" s="184"/>
      <c r="K49" s="163" t="s">
        <v>477</v>
      </c>
      <c r="L49" s="166"/>
      <c r="O49" s="294" t="s">
        <v>667</v>
      </c>
      <c r="P49" s="1389"/>
      <c r="Q49" s="1379"/>
      <c r="R49" s="1379"/>
      <c r="S49" s="268"/>
      <c r="T49" s="115" t="s">
        <v>341</v>
      </c>
      <c r="U49" s="117"/>
      <c r="V49" s="117"/>
      <c r="W49" s="8">
        <f>IFERROR(#REF!*(W48/#REF!),0)</f>
        <v>0</v>
      </c>
      <c r="X49" s="45"/>
      <c r="Y49" s="8">
        <f>IFERROR(#REF!*(Y48/#REF!),0)</f>
        <v>0</v>
      </c>
      <c r="Z49" s="45"/>
      <c r="AA49" s="120"/>
      <c r="AB49" s="45"/>
      <c r="AC49" s="11"/>
      <c r="AD49" s="45"/>
      <c r="AE49" s="8">
        <f>IFERROR(#REF!*(AE48/#REF!),0)</f>
        <v>0</v>
      </c>
      <c r="AF49" s="45"/>
      <c r="AG49" s="8">
        <f>IFERROR(#REF!*(AG48/#REF!),0)</f>
        <v>0</v>
      </c>
      <c r="AH49" s="45"/>
      <c r="AI49" s="8">
        <f>IFERROR(#REF!*(AI48/#REF!),0)</f>
        <v>0</v>
      </c>
      <c r="AJ49" s="45"/>
      <c r="AK49" s="8">
        <f>IFERROR(#REF!*(AK48/#REF!),0)</f>
        <v>0</v>
      </c>
      <c r="AL49" s="45"/>
      <c r="AM49" s="8">
        <f>IFERROR(#REF!*(AM48/#REF!),0)</f>
        <v>0</v>
      </c>
      <c r="AN49" s="45"/>
      <c r="AO49" s="8">
        <f>IFERROR(#REF!*(AO48/#REF!),0)</f>
        <v>0</v>
      </c>
      <c r="AP49" s="45"/>
      <c r="AQ49" s="8">
        <f>IFERROR(#REF!*(AQ48/#REF!),0)</f>
        <v>0</v>
      </c>
      <c r="AR49" s="45"/>
      <c r="AS49" s="8">
        <f>IFERROR(#REF!*(AS48/#REF!),0)</f>
        <v>0</v>
      </c>
      <c r="AT49" s="45"/>
      <c r="AU49" s="8">
        <f>IFERROR(#REF!*(AU48/#REF!),0)</f>
        <v>0</v>
      </c>
      <c r="AV49" s="45"/>
      <c r="AW49" s="8">
        <f>IFERROR(#REF!*(AW48/#REF!),0)</f>
        <v>0</v>
      </c>
      <c r="AX49" s="45"/>
      <c r="AY49" s="8">
        <f>IFERROR(#REF!*(AY48/#REF!),0)</f>
        <v>0</v>
      </c>
      <c r="AZ49" s="45"/>
      <c r="BA49" s="8">
        <f>IFERROR(#REF!*(BA48/#REF!),0)</f>
        <v>0</v>
      </c>
      <c r="BB49" s="45"/>
      <c r="BC49" s="11"/>
      <c r="BD49" s="45"/>
      <c r="BE49" s="8">
        <f>IFERROR(#REF!*(BE48/#REF!),0)</f>
        <v>0</v>
      </c>
      <c r="BF49" s="45"/>
      <c r="BG49" s="11"/>
      <c r="BH49" s="45"/>
      <c r="BI49" s="8">
        <f>IFERROR(#REF!*(BI48/#REF!),0)</f>
        <v>0</v>
      </c>
      <c r="BJ49" s="45"/>
      <c r="BK49" s="8">
        <f>IFERROR(#REF!*(BK48/#REF!),0)</f>
        <v>0</v>
      </c>
      <c r="BL49" s="45"/>
      <c r="BM49" s="8">
        <f>IFERROR(#REF!*(BM48/#REF!),0)</f>
        <v>0</v>
      </c>
      <c r="BN49" s="45"/>
      <c r="BO49" s="11"/>
      <c r="BP49" s="45"/>
      <c r="BQ49" s="8">
        <f>IFERROR(#REF!*(BQ48/#REF!),0)</f>
        <v>0</v>
      </c>
      <c r="BR49" s="45"/>
      <c r="BS49" s="8">
        <f>IFERROR(#REF!*(BS48/#REF!),0)</f>
        <v>0</v>
      </c>
      <c r="BT49" s="45"/>
      <c r="BU49" s="8">
        <f>IFERROR(#REF!*(BU48/#REF!),0)</f>
        <v>0</v>
      </c>
      <c r="BV49" s="45"/>
      <c r="BW49" s="8">
        <f>IFERROR(#REF!*(BW48/#REF!),0)</f>
        <v>0</v>
      </c>
      <c r="BX49" s="45"/>
      <c r="BY49" s="8">
        <f>IFERROR(#REF!*(BY48/#REF!),0)</f>
        <v>0</v>
      </c>
      <c r="BZ49" s="45"/>
      <c r="CA49" s="8">
        <f>IFERROR(#REF!*(CA48/#REF!),0)</f>
        <v>0</v>
      </c>
      <c r="CB49" s="45"/>
      <c r="CC49" s="8">
        <f>IFERROR(#REF!*(CC48/#REF!),0)</f>
        <v>0</v>
      </c>
      <c r="CD49" s="45"/>
      <c r="CE49" s="8">
        <f>IFERROR(#REF!*(CE48/#REF!),0)</f>
        <v>0</v>
      </c>
      <c r="CF49" s="45"/>
      <c r="CG49" s="11"/>
    </row>
    <row r="50" spans="2:85" s="604" customFormat="1" ht="14.4" x14ac:dyDescent="0.25">
      <c r="B50" s="531"/>
      <c r="C50" s="46"/>
      <c r="D50" s="46"/>
      <c r="E50" s="46"/>
      <c r="F50" s="70"/>
      <c r="G50" s="70"/>
      <c r="H50" s="70"/>
      <c r="I50" s="184"/>
      <c r="J50" s="184"/>
      <c r="K50" s="163" t="s">
        <v>1792</v>
      </c>
      <c r="L50" s="163" t="str">
        <f>"n;"&amp;S50</f>
        <v>n;93112124</v>
      </c>
      <c r="O50" s="294" t="s">
        <v>149</v>
      </c>
      <c r="P50" s="1389">
        <f>S50</f>
        <v>93112124</v>
      </c>
      <c r="Q50" s="1377" t="s">
        <v>1830</v>
      </c>
      <c r="R50" s="1377" t="s">
        <v>2649</v>
      </c>
      <c r="S50" s="65">
        <v>93112124</v>
      </c>
      <c r="T50" s="1271" t="s">
        <v>2531</v>
      </c>
      <c r="U50" s="107" t="s">
        <v>2411</v>
      </c>
      <c r="V50" s="107"/>
      <c r="W50" s="41"/>
      <c r="X50" s="56"/>
      <c r="Y50" s="41"/>
      <c r="Z50" s="56"/>
      <c r="AA50" s="526"/>
      <c r="AB50" s="56"/>
      <c r="AC50" s="61"/>
      <c r="AD50" s="56"/>
      <c r="AE50" s="41"/>
      <c r="AF50" s="56"/>
      <c r="AG50" s="41"/>
      <c r="AH50" s="56"/>
      <c r="AI50" s="41"/>
      <c r="AJ50" s="56"/>
      <c r="AK50" s="41"/>
      <c r="AL50" s="56"/>
      <c r="AM50" s="41"/>
      <c r="AN50" s="56"/>
      <c r="AO50" s="41"/>
      <c r="AP50" s="56"/>
      <c r="AQ50" s="41"/>
      <c r="AR50" s="56"/>
      <c r="AS50" s="41"/>
      <c r="AT50" s="56"/>
      <c r="AU50" s="41"/>
      <c r="AV50" s="56"/>
      <c r="AW50" s="41"/>
      <c r="AX50" s="56"/>
      <c r="AY50" s="41"/>
      <c r="AZ50" s="56"/>
      <c r="BA50" s="41"/>
      <c r="BB50" s="56"/>
      <c r="BC50" s="61"/>
      <c r="BD50" s="56"/>
      <c r="BE50" s="41"/>
      <c r="BF50" s="56"/>
      <c r="BG50" s="61"/>
      <c r="BH50" s="56"/>
      <c r="BI50" s="41" t="e">
        <f>#REF!</f>
        <v>#REF!</v>
      </c>
      <c r="BJ50" s="56"/>
      <c r="BK50" s="41" t="e">
        <f>#REF!</f>
        <v>#REF!</v>
      </c>
      <c r="BL50" s="56"/>
      <c r="BM50" s="41" t="e">
        <f>#REF!</f>
        <v>#REF!</v>
      </c>
      <c r="BN50" s="56"/>
      <c r="BO50" s="61"/>
      <c r="BP50" s="56"/>
      <c r="BQ50" s="41" t="e">
        <f>#REF!</f>
        <v>#REF!</v>
      </c>
      <c r="BR50" s="56"/>
      <c r="BS50" s="41" t="e">
        <f>#REF!</f>
        <v>#REF!</v>
      </c>
      <c r="BT50" s="56"/>
      <c r="BU50" s="41" t="e">
        <f>#REF!</f>
        <v>#REF!</v>
      </c>
      <c r="BV50" s="56"/>
      <c r="BW50" s="41" t="e">
        <f>#REF!</f>
        <v>#REF!</v>
      </c>
      <c r="BX50" s="56"/>
      <c r="BY50" s="41" t="e">
        <f>#REF!</f>
        <v>#REF!</v>
      </c>
      <c r="BZ50" s="56"/>
      <c r="CA50" s="41" t="e">
        <f>#REF!</f>
        <v>#REF!</v>
      </c>
      <c r="CB50" s="56"/>
      <c r="CC50" s="41" t="e">
        <f>#REF!</f>
        <v>#REF!</v>
      </c>
      <c r="CD50" s="56"/>
      <c r="CE50" s="41" t="e">
        <f>#REF!</f>
        <v>#REF!</v>
      </c>
      <c r="CF50" s="56"/>
      <c r="CG50" s="11"/>
    </row>
    <row r="51" spans="2:85" s="604" customFormat="1" ht="14.4" hidden="1" x14ac:dyDescent="0.25">
      <c r="B51" s="531"/>
      <c r="C51" s="46">
        <v>0</v>
      </c>
      <c r="D51" s="46"/>
      <c r="E51" s="46"/>
      <c r="F51" s="70"/>
      <c r="G51" s="70"/>
      <c r="H51" s="70"/>
      <c r="I51" s="184"/>
      <c r="J51" s="184"/>
      <c r="K51" s="163" t="s">
        <v>478</v>
      </c>
      <c r="L51" s="166"/>
      <c r="O51" s="294" t="s">
        <v>667</v>
      </c>
      <c r="P51" s="1389"/>
      <c r="Q51" s="1379"/>
      <c r="R51" s="1379"/>
      <c r="S51" s="268"/>
      <c r="T51" s="115" t="s">
        <v>341</v>
      </c>
      <c r="U51" s="117"/>
      <c r="V51" s="117"/>
      <c r="W51" s="8">
        <f>IFERROR(#REF!*(W50/#REF!),0)</f>
        <v>0</v>
      </c>
      <c r="X51" s="45"/>
      <c r="Y51" s="8">
        <f>IFERROR(#REF!*(Y50/#REF!),0)</f>
        <v>0</v>
      </c>
      <c r="Z51" s="45"/>
      <c r="AA51" s="120"/>
      <c r="AB51" s="45"/>
      <c r="AC51" s="11"/>
      <c r="AD51" s="45"/>
      <c r="AE51" s="8">
        <f>IFERROR(#REF!*(AE50/#REF!),0)</f>
        <v>0</v>
      </c>
      <c r="AF51" s="45"/>
      <c r="AG51" s="8">
        <f>IFERROR(#REF!*(AG50/#REF!),0)</f>
        <v>0</v>
      </c>
      <c r="AH51" s="45"/>
      <c r="AI51" s="8">
        <f>IFERROR(#REF!*(AI50/#REF!),0)</f>
        <v>0</v>
      </c>
      <c r="AJ51" s="45"/>
      <c r="AK51" s="8">
        <f>IFERROR(#REF!*(AK50/#REF!),0)</f>
        <v>0</v>
      </c>
      <c r="AL51" s="45"/>
      <c r="AM51" s="8">
        <f>IFERROR(#REF!*(AM50/#REF!),0)</f>
        <v>0</v>
      </c>
      <c r="AN51" s="45"/>
      <c r="AO51" s="8">
        <f>IFERROR(#REF!*(AO50/#REF!),0)</f>
        <v>0</v>
      </c>
      <c r="AP51" s="45"/>
      <c r="AQ51" s="8">
        <f>IFERROR(#REF!*(AQ50/#REF!),0)</f>
        <v>0</v>
      </c>
      <c r="AR51" s="45"/>
      <c r="AS51" s="8">
        <f>IFERROR(#REF!*(AS50/#REF!),0)</f>
        <v>0</v>
      </c>
      <c r="AT51" s="45"/>
      <c r="AU51" s="8">
        <f>IFERROR(#REF!*(AU50/#REF!),0)</f>
        <v>0</v>
      </c>
      <c r="AV51" s="45"/>
      <c r="AW51" s="8">
        <f>IFERROR(#REF!*(AW50/#REF!),0)</f>
        <v>0</v>
      </c>
      <c r="AX51" s="45"/>
      <c r="AY51" s="8">
        <f>IFERROR(#REF!*(AY50/#REF!),0)</f>
        <v>0</v>
      </c>
      <c r="AZ51" s="45"/>
      <c r="BA51" s="8">
        <f>IFERROR(#REF!*(BA50/#REF!),0)</f>
        <v>0</v>
      </c>
      <c r="BB51" s="45"/>
      <c r="BC51" s="11"/>
      <c r="BD51" s="45"/>
      <c r="BE51" s="8">
        <f>IFERROR(#REF!*(BE50/#REF!),0)</f>
        <v>0</v>
      </c>
      <c r="BF51" s="45"/>
      <c r="BG51" s="11"/>
      <c r="BH51" s="45"/>
      <c r="BI51" s="8">
        <f>IFERROR(#REF!*(BI50/#REF!),0)</f>
        <v>0</v>
      </c>
      <c r="BJ51" s="45"/>
      <c r="BK51" s="8">
        <f>IFERROR(#REF!*(BK50/#REF!),0)</f>
        <v>0</v>
      </c>
      <c r="BL51" s="45"/>
      <c r="BM51" s="8">
        <f>IFERROR(#REF!*(BM50/#REF!),0)</f>
        <v>0</v>
      </c>
      <c r="BN51" s="45"/>
      <c r="BO51" s="11"/>
      <c r="BP51" s="45"/>
      <c r="BQ51" s="8">
        <f>IFERROR(#REF!*(BQ50/#REF!),0)</f>
        <v>0</v>
      </c>
      <c r="BR51" s="45"/>
      <c r="BS51" s="8">
        <f>IFERROR(#REF!*(BS50/#REF!),0)</f>
        <v>0</v>
      </c>
      <c r="BT51" s="45"/>
      <c r="BU51" s="8">
        <f>IFERROR(#REF!*(BU50/#REF!),0)</f>
        <v>0</v>
      </c>
      <c r="BV51" s="45"/>
      <c r="BW51" s="8">
        <f>IFERROR(#REF!*(BW50/#REF!),0)</f>
        <v>0</v>
      </c>
      <c r="BX51" s="45"/>
      <c r="BY51" s="8">
        <f>IFERROR(#REF!*(BY50/#REF!),0)</f>
        <v>0</v>
      </c>
      <c r="BZ51" s="45"/>
      <c r="CA51" s="8">
        <f>IFERROR(#REF!*(CA50/#REF!),0)</f>
        <v>0</v>
      </c>
      <c r="CB51" s="45"/>
      <c r="CC51" s="8">
        <f>IFERROR(#REF!*(CC50/#REF!),0)</f>
        <v>0</v>
      </c>
      <c r="CD51" s="45"/>
      <c r="CE51" s="8">
        <f>IFERROR(#REF!*(CE50/#REF!),0)</f>
        <v>0</v>
      </c>
      <c r="CF51" s="45"/>
      <c r="CG51" s="11"/>
    </row>
    <row r="52" spans="2:85" s="604" customFormat="1" ht="14.4" x14ac:dyDescent="0.25">
      <c r="B52" s="531"/>
      <c r="C52" s="46"/>
      <c r="D52" s="46"/>
      <c r="E52" s="46"/>
      <c r="F52" s="70"/>
      <c r="G52" s="70"/>
      <c r="H52" s="70"/>
      <c r="I52" s="184"/>
      <c r="J52" s="184"/>
      <c r="K52" s="163" t="s">
        <v>2313</v>
      </c>
      <c r="L52" s="163" t="str">
        <f>"n;"&amp;S52</f>
        <v>n;9311215</v>
      </c>
      <c r="O52" s="294" t="s">
        <v>149</v>
      </c>
      <c r="P52" s="1389">
        <f>S52</f>
        <v>9311215</v>
      </c>
      <c r="Q52" s="1377" t="s">
        <v>1830</v>
      </c>
      <c r="R52" s="1377" t="s">
        <v>472</v>
      </c>
      <c r="S52" s="65">
        <v>9311215</v>
      </c>
      <c r="T52" s="1271" t="s">
        <v>2531</v>
      </c>
      <c r="U52" s="107" t="s">
        <v>2411</v>
      </c>
      <c r="V52" s="107"/>
      <c r="W52" s="41"/>
      <c r="X52" s="56"/>
      <c r="Y52" s="41"/>
      <c r="Z52" s="56"/>
      <c r="AA52" s="526"/>
      <c r="AB52" s="56"/>
      <c r="AC52" s="61"/>
      <c r="AD52" s="56"/>
      <c r="AE52" s="41"/>
      <c r="AF52" s="56"/>
      <c r="AG52" s="41"/>
      <c r="AH52" s="56"/>
      <c r="AI52" s="41"/>
      <c r="AJ52" s="56"/>
      <c r="AK52" s="41"/>
      <c r="AL52" s="56"/>
      <c r="AM52" s="41"/>
      <c r="AN52" s="56"/>
      <c r="AO52" s="41"/>
      <c r="AP52" s="56"/>
      <c r="AQ52" s="41"/>
      <c r="AR52" s="56"/>
      <c r="AS52" s="41"/>
      <c r="AT52" s="56"/>
      <c r="AU52" s="41"/>
      <c r="AV52" s="56"/>
      <c r="AW52" s="41"/>
      <c r="AX52" s="56"/>
      <c r="AY52" s="41"/>
      <c r="AZ52" s="56"/>
      <c r="BA52" s="41"/>
      <c r="BB52" s="56"/>
      <c r="BC52" s="61"/>
      <c r="BD52" s="56"/>
      <c r="BE52" s="41"/>
      <c r="BF52" s="56"/>
      <c r="BG52" s="61"/>
      <c r="BH52" s="56"/>
      <c r="BI52" s="41" t="e">
        <f>#REF!</f>
        <v>#REF!</v>
      </c>
      <c r="BJ52" s="56"/>
      <c r="BK52" s="41" t="e">
        <f>#REF!</f>
        <v>#REF!</v>
      </c>
      <c r="BL52" s="56"/>
      <c r="BM52" s="41" t="e">
        <f>#REF!</f>
        <v>#REF!</v>
      </c>
      <c r="BN52" s="56"/>
      <c r="BO52" s="61"/>
      <c r="BP52" s="56"/>
      <c r="BQ52" s="41" t="e">
        <f>#REF!</f>
        <v>#REF!</v>
      </c>
      <c r="BR52" s="56"/>
      <c r="BS52" s="41" t="e">
        <f>#REF!</f>
        <v>#REF!</v>
      </c>
      <c r="BT52" s="56"/>
      <c r="BU52" s="41" t="e">
        <f>#REF!</f>
        <v>#REF!</v>
      </c>
      <c r="BV52" s="56"/>
      <c r="BW52" s="41" t="e">
        <f>#REF!</f>
        <v>#REF!</v>
      </c>
      <c r="BX52" s="56"/>
      <c r="BY52" s="41" t="e">
        <f>#REF!</f>
        <v>#REF!</v>
      </c>
      <c r="BZ52" s="56"/>
      <c r="CA52" s="41" t="e">
        <f>#REF!</f>
        <v>#REF!</v>
      </c>
      <c r="CB52" s="56"/>
      <c r="CC52" s="41" t="e">
        <f>#REF!</f>
        <v>#REF!</v>
      </c>
      <c r="CD52" s="56"/>
      <c r="CE52" s="41" t="e">
        <f>#REF!</f>
        <v>#REF!</v>
      </c>
      <c r="CF52" s="56"/>
      <c r="CG52" s="11"/>
    </row>
    <row r="53" spans="2:85" s="604" customFormat="1" ht="14.4" hidden="1" x14ac:dyDescent="0.25">
      <c r="B53" s="531"/>
      <c r="C53" s="46">
        <v>0</v>
      </c>
      <c r="D53" s="46"/>
      <c r="E53" s="46"/>
      <c r="F53" s="70"/>
      <c r="G53" s="70"/>
      <c r="H53" s="70"/>
      <c r="I53" s="184"/>
      <c r="J53" s="184"/>
      <c r="K53" s="163" t="s">
        <v>2476</v>
      </c>
      <c r="L53" s="166"/>
      <c r="O53" s="294" t="s">
        <v>667</v>
      </c>
      <c r="P53" s="1389"/>
      <c r="Q53" s="1379"/>
      <c r="R53" s="1379"/>
      <c r="S53" s="268"/>
      <c r="T53" s="115" t="s">
        <v>341</v>
      </c>
      <c r="U53" s="117"/>
      <c r="V53" s="117"/>
      <c r="W53" s="8">
        <f>IFERROR(#REF!*(W52/#REF!),0)</f>
        <v>0</v>
      </c>
      <c r="X53" s="45"/>
      <c r="Y53" s="8">
        <f>IFERROR(#REF!*(Y52/#REF!),0)</f>
        <v>0</v>
      </c>
      <c r="Z53" s="45"/>
      <c r="AA53" s="120"/>
      <c r="AB53" s="45"/>
      <c r="AC53" s="11"/>
      <c r="AD53" s="45"/>
      <c r="AE53" s="8">
        <f>IFERROR(#REF!*(AE52/#REF!),0)</f>
        <v>0</v>
      </c>
      <c r="AF53" s="45"/>
      <c r="AG53" s="8">
        <f>IFERROR(#REF!*(AG52/#REF!),0)</f>
        <v>0</v>
      </c>
      <c r="AH53" s="45"/>
      <c r="AI53" s="8">
        <f>IFERROR(#REF!*(AI52/#REF!),0)</f>
        <v>0</v>
      </c>
      <c r="AJ53" s="45"/>
      <c r="AK53" s="8">
        <f>IFERROR(#REF!*(AK52/#REF!),0)</f>
        <v>0</v>
      </c>
      <c r="AL53" s="45"/>
      <c r="AM53" s="8">
        <f>IFERROR(#REF!*(AM52/#REF!),0)</f>
        <v>0</v>
      </c>
      <c r="AN53" s="45"/>
      <c r="AO53" s="8">
        <f>IFERROR(#REF!*(AO52/#REF!),0)</f>
        <v>0</v>
      </c>
      <c r="AP53" s="45"/>
      <c r="AQ53" s="8">
        <f>IFERROR(#REF!*(AQ52/#REF!),0)</f>
        <v>0</v>
      </c>
      <c r="AR53" s="45"/>
      <c r="AS53" s="8">
        <f>IFERROR(#REF!*(AS52/#REF!),0)</f>
        <v>0</v>
      </c>
      <c r="AT53" s="45"/>
      <c r="AU53" s="8">
        <f>IFERROR(#REF!*(AU52/#REF!),0)</f>
        <v>0</v>
      </c>
      <c r="AV53" s="45"/>
      <c r="AW53" s="8">
        <f>IFERROR(#REF!*(AW52/#REF!),0)</f>
        <v>0</v>
      </c>
      <c r="AX53" s="45"/>
      <c r="AY53" s="8">
        <f>IFERROR(#REF!*(AY52/#REF!),0)</f>
        <v>0</v>
      </c>
      <c r="AZ53" s="45"/>
      <c r="BA53" s="8">
        <f>IFERROR(#REF!*(BA52/#REF!),0)</f>
        <v>0</v>
      </c>
      <c r="BB53" s="45"/>
      <c r="BC53" s="11"/>
      <c r="BD53" s="45"/>
      <c r="BE53" s="8">
        <f>IFERROR(#REF!*(BE52/#REF!),0)</f>
        <v>0</v>
      </c>
      <c r="BF53" s="45"/>
      <c r="BG53" s="11"/>
      <c r="BH53" s="45"/>
      <c r="BI53" s="8">
        <f>IFERROR(#REF!*(BI52/#REF!),0)</f>
        <v>0</v>
      </c>
      <c r="BJ53" s="45"/>
      <c r="BK53" s="8">
        <f>IFERROR(#REF!*(BK52/#REF!),0)</f>
        <v>0</v>
      </c>
      <c r="BL53" s="45"/>
      <c r="BM53" s="8">
        <f>IFERROR(#REF!*(BM52/#REF!),0)</f>
        <v>0</v>
      </c>
      <c r="BN53" s="45"/>
      <c r="BO53" s="11"/>
      <c r="BP53" s="45"/>
      <c r="BQ53" s="8">
        <f>IFERROR(#REF!*(BQ52/#REF!),0)</f>
        <v>0</v>
      </c>
      <c r="BR53" s="45"/>
      <c r="BS53" s="8">
        <f>IFERROR(#REF!*(BS52/#REF!),0)</f>
        <v>0</v>
      </c>
      <c r="BT53" s="45"/>
      <c r="BU53" s="8">
        <f>IFERROR(#REF!*(BU52/#REF!),0)</f>
        <v>0</v>
      </c>
      <c r="BV53" s="45"/>
      <c r="BW53" s="8">
        <f>IFERROR(#REF!*(BW52/#REF!),0)</f>
        <v>0</v>
      </c>
      <c r="BX53" s="45"/>
      <c r="BY53" s="8">
        <f>IFERROR(#REF!*(BY52/#REF!),0)</f>
        <v>0</v>
      </c>
      <c r="BZ53" s="45"/>
      <c r="CA53" s="8">
        <f>IFERROR(#REF!*(CA52/#REF!),0)</f>
        <v>0</v>
      </c>
      <c r="CB53" s="45"/>
      <c r="CC53" s="8">
        <f>IFERROR(#REF!*(CC52/#REF!),0)</f>
        <v>0</v>
      </c>
      <c r="CD53" s="45"/>
      <c r="CE53" s="8">
        <f>IFERROR(#REF!*(CE52/#REF!),0)</f>
        <v>0</v>
      </c>
      <c r="CF53" s="45"/>
      <c r="CG53" s="11"/>
    </row>
    <row r="54" spans="2:85" s="604" customFormat="1" ht="14.4" x14ac:dyDescent="0.25">
      <c r="B54" s="531"/>
      <c r="C54" s="46"/>
      <c r="D54" s="46"/>
      <c r="E54" s="46"/>
      <c r="F54" s="70"/>
      <c r="G54" s="70"/>
      <c r="H54" s="70"/>
      <c r="I54" s="184"/>
      <c r="J54" s="184"/>
      <c r="K54" s="163" t="s">
        <v>1675</v>
      </c>
      <c r="L54" s="163" t="str">
        <f>"n;"&amp;S54</f>
        <v>n;93113</v>
      </c>
      <c r="O54" s="294" t="s">
        <v>149</v>
      </c>
      <c r="P54" s="1389">
        <f>S54</f>
        <v>93113</v>
      </c>
      <c r="Q54" s="1377" t="s">
        <v>1830</v>
      </c>
      <c r="R54" s="1377" t="s">
        <v>2169</v>
      </c>
      <c r="S54" s="65">
        <v>93113</v>
      </c>
      <c r="T54" s="194" t="s">
        <v>5</v>
      </c>
      <c r="U54" s="107" t="s">
        <v>2411</v>
      </c>
      <c r="V54" s="107"/>
      <c r="W54" s="120"/>
      <c r="X54" s="45"/>
      <c r="Y54" s="120"/>
      <c r="Z54" s="45"/>
      <c r="AA54" s="120"/>
      <c r="AB54" s="45"/>
      <c r="AC54" s="11"/>
      <c r="AD54" s="45"/>
      <c r="AE54" s="9"/>
      <c r="AF54" s="45"/>
      <c r="AG54" s="9"/>
      <c r="AH54" s="45"/>
      <c r="AI54" s="9"/>
      <c r="AJ54" s="45"/>
      <c r="AK54" s="9"/>
      <c r="AL54" s="45"/>
      <c r="AM54" s="9"/>
      <c r="AN54" s="45"/>
      <c r="AO54" s="9"/>
      <c r="AP54" s="45"/>
      <c r="AQ54" s="9"/>
      <c r="AR54" s="45"/>
      <c r="AS54" s="9"/>
      <c r="AT54" s="45"/>
      <c r="AU54" s="9"/>
      <c r="AV54" s="45"/>
      <c r="AW54" s="9"/>
      <c r="AX54" s="45"/>
      <c r="AY54" s="9"/>
      <c r="AZ54" s="45"/>
      <c r="BA54" s="9"/>
      <c r="BB54" s="45"/>
      <c r="BC54" s="11"/>
      <c r="BD54" s="45"/>
      <c r="BE54" s="9"/>
      <c r="BF54" s="45"/>
      <c r="BG54" s="11"/>
      <c r="BH54" s="45"/>
      <c r="BI54" s="9"/>
      <c r="BJ54" s="45"/>
      <c r="BK54" s="9"/>
      <c r="BL54" s="45"/>
      <c r="BM54" s="9"/>
      <c r="BN54" s="45"/>
      <c r="BO54" s="11"/>
      <c r="BP54" s="45"/>
      <c r="BQ54" s="9"/>
      <c r="BR54" s="45"/>
      <c r="BS54" s="9"/>
      <c r="BT54" s="45"/>
      <c r="BU54" s="11"/>
      <c r="BV54" s="45"/>
      <c r="BW54" s="9"/>
      <c r="BX54" s="45"/>
      <c r="BY54" s="9"/>
      <c r="BZ54" s="45"/>
      <c r="CA54" s="9"/>
      <c r="CB54" s="45"/>
      <c r="CC54" s="9"/>
      <c r="CD54" s="45"/>
      <c r="CE54" s="9"/>
      <c r="CF54" s="45"/>
      <c r="CG54" s="11"/>
    </row>
    <row r="55" spans="2:85" s="604" customFormat="1" ht="14.4" hidden="1" x14ac:dyDescent="0.25">
      <c r="B55" s="531"/>
      <c r="C55" s="46">
        <v>0</v>
      </c>
      <c r="D55" s="46"/>
      <c r="E55" s="46"/>
      <c r="F55" s="70"/>
      <c r="G55" s="70"/>
      <c r="H55" s="70"/>
      <c r="I55" s="184"/>
      <c r="J55" s="184"/>
      <c r="K55" s="163" t="s">
        <v>369</v>
      </c>
      <c r="L55" s="166"/>
      <c r="O55" s="294" t="s">
        <v>667</v>
      </c>
      <c r="P55" s="1389"/>
      <c r="Q55" s="1379"/>
      <c r="R55" s="1379"/>
      <c r="S55" s="268"/>
      <c r="T55" s="115" t="s">
        <v>341</v>
      </c>
      <c r="U55" s="117"/>
      <c r="V55" s="117"/>
      <c r="W55" s="120"/>
      <c r="X55" s="45"/>
      <c r="Y55" s="120"/>
      <c r="Z55" s="45"/>
      <c r="AA55" s="120"/>
      <c r="AB55" s="45"/>
      <c r="AC55" s="11"/>
      <c r="AD55" s="45"/>
      <c r="AE55" s="8">
        <f>IFERROR(#REF!*(AE54/#REF!),0)</f>
        <v>0</v>
      </c>
      <c r="AF55" s="45"/>
      <c r="AG55" s="8">
        <f>IFERROR(#REF!*(AG54/#REF!),0)</f>
        <v>0</v>
      </c>
      <c r="AH55" s="45"/>
      <c r="AI55" s="8">
        <f>IFERROR(#REF!*(AI54/#REF!),0)</f>
        <v>0</v>
      </c>
      <c r="AJ55" s="45"/>
      <c r="AK55" s="8">
        <f>IFERROR(#REF!*(AK54/#REF!),0)</f>
        <v>0</v>
      </c>
      <c r="AL55" s="45"/>
      <c r="AM55" s="8">
        <f>IFERROR(#REF!*(AM54/#REF!),0)</f>
        <v>0</v>
      </c>
      <c r="AN55" s="45"/>
      <c r="AO55" s="8">
        <f>IFERROR(#REF!*(AO54/#REF!),0)</f>
        <v>0</v>
      </c>
      <c r="AP55" s="45"/>
      <c r="AQ55" s="8">
        <f>IFERROR(#REF!*(AQ54/#REF!),0)</f>
        <v>0</v>
      </c>
      <c r="AR55" s="45"/>
      <c r="AS55" s="8">
        <f>IFERROR(#REF!*(AS54/#REF!),0)</f>
        <v>0</v>
      </c>
      <c r="AT55" s="45"/>
      <c r="AU55" s="8">
        <f>IFERROR(#REF!*(AU54/#REF!),0)</f>
        <v>0</v>
      </c>
      <c r="AV55" s="45"/>
      <c r="AW55" s="8">
        <f>IFERROR(#REF!*(AW54/#REF!),0)</f>
        <v>0</v>
      </c>
      <c r="AX55" s="45"/>
      <c r="AY55" s="8">
        <f>IFERROR(#REF!*(AY54/#REF!),0)</f>
        <v>0</v>
      </c>
      <c r="AZ55" s="45"/>
      <c r="BA55" s="8">
        <f>IFERROR(#REF!*(BA54/#REF!),0)</f>
        <v>0</v>
      </c>
      <c r="BB55" s="45"/>
      <c r="BC55" s="11"/>
      <c r="BD55" s="45"/>
      <c r="BE55" s="8">
        <f>IFERROR(#REF!*(BE54/#REF!),0)</f>
        <v>0</v>
      </c>
      <c r="BF55" s="45"/>
      <c r="BG55" s="11"/>
      <c r="BH55" s="45"/>
      <c r="BI55" s="8">
        <f>IFERROR(#REF!*(BI54/#REF!),0)</f>
        <v>0</v>
      </c>
      <c r="BJ55" s="45"/>
      <c r="BK55" s="8">
        <f>IFERROR(#REF!*(BK54/#REF!),0)</f>
        <v>0</v>
      </c>
      <c r="BL55" s="45"/>
      <c r="BM55" s="8">
        <f>IFERROR(#REF!*(BM54/#REF!),0)</f>
        <v>0</v>
      </c>
      <c r="BN55" s="45"/>
      <c r="BO55" s="11"/>
      <c r="BP55" s="45"/>
      <c r="BQ55" s="8">
        <f>IFERROR(#REF!*(BQ54/#REF!),0)</f>
        <v>0</v>
      </c>
      <c r="BR55" s="45"/>
      <c r="BS55" s="8">
        <f>IFERROR(#REF!*(BS54/#REF!),0)</f>
        <v>0</v>
      </c>
      <c r="BT55" s="45"/>
      <c r="BU55" s="11"/>
      <c r="BV55" s="45"/>
      <c r="BW55" s="8">
        <f>IFERROR(#REF!*(BW54/#REF!),0)</f>
        <v>0</v>
      </c>
      <c r="BX55" s="45"/>
      <c r="BY55" s="8">
        <f>IFERROR(#REF!*(BY54/#REF!),0)</f>
        <v>0</v>
      </c>
      <c r="BZ55" s="45"/>
      <c r="CA55" s="8">
        <f>IFERROR(#REF!*(CA54/#REF!),0)</f>
        <v>0</v>
      </c>
      <c r="CB55" s="45"/>
      <c r="CC55" s="8">
        <f>IFERROR(#REF!*(CC54/#REF!),0)</f>
        <v>0</v>
      </c>
      <c r="CD55" s="45"/>
      <c r="CE55" s="8">
        <f>IFERROR(#REF!*(CE54/#REF!),0)</f>
        <v>0</v>
      </c>
      <c r="CF55" s="45"/>
      <c r="CG55" s="11"/>
    </row>
    <row r="56" spans="2:85" s="604" customFormat="1" ht="14.4" x14ac:dyDescent="0.25">
      <c r="B56" s="531"/>
      <c r="C56" s="46"/>
      <c r="D56" s="46"/>
      <c r="E56" s="46"/>
      <c r="F56" s="70"/>
      <c r="G56" s="70"/>
      <c r="H56" s="70"/>
      <c r="I56" s="184"/>
      <c r="J56" s="184"/>
      <c r="K56" s="163" t="s">
        <v>2529</v>
      </c>
      <c r="L56" s="163" t="str">
        <f>"n;"&amp;S56</f>
        <v>n;93116</v>
      </c>
      <c r="O56" s="294" t="s">
        <v>149</v>
      </c>
      <c r="P56" s="1389">
        <f>S56</f>
        <v>93116</v>
      </c>
      <c r="Q56" s="1377" t="s">
        <v>1830</v>
      </c>
      <c r="R56" s="1377" t="s">
        <v>2162</v>
      </c>
      <c r="S56" s="65">
        <v>93116</v>
      </c>
      <c r="T56" s="194" t="s">
        <v>2323</v>
      </c>
      <c r="U56" s="107" t="s">
        <v>2411</v>
      </c>
      <c r="V56" s="107"/>
      <c r="W56" s="9"/>
      <c r="X56" s="45"/>
      <c r="Y56" s="9"/>
      <c r="Z56" s="45"/>
      <c r="AA56" s="120"/>
      <c r="AB56" s="45"/>
      <c r="AC56" s="11"/>
      <c r="AD56" s="45"/>
      <c r="AE56" s="9"/>
      <c r="AF56" s="45"/>
      <c r="AG56" s="9"/>
      <c r="AH56" s="45"/>
      <c r="AI56" s="9"/>
      <c r="AJ56" s="45"/>
      <c r="AK56" s="9"/>
      <c r="AL56" s="45"/>
      <c r="AM56" s="9"/>
      <c r="AN56" s="45"/>
      <c r="AO56" s="9"/>
      <c r="AP56" s="45"/>
      <c r="AQ56" s="9"/>
      <c r="AR56" s="45"/>
      <c r="AS56" s="9"/>
      <c r="AT56" s="45"/>
      <c r="AU56" s="9"/>
      <c r="AV56" s="45"/>
      <c r="AW56" s="9"/>
      <c r="AX56" s="45"/>
      <c r="AY56" s="9"/>
      <c r="AZ56" s="45"/>
      <c r="BA56" s="9"/>
      <c r="BB56" s="45"/>
      <c r="BC56" s="11"/>
      <c r="BD56" s="45"/>
      <c r="BE56" s="9"/>
      <c r="BF56" s="45"/>
      <c r="BG56" s="11"/>
      <c r="BH56" s="45"/>
      <c r="BI56" s="9"/>
      <c r="BJ56" s="45"/>
      <c r="BK56" s="9"/>
      <c r="BL56" s="45"/>
      <c r="BM56" s="9"/>
      <c r="BN56" s="45"/>
      <c r="BO56" s="11"/>
      <c r="BP56" s="45"/>
      <c r="BQ56" s="9"/>
      <c r="BR56" s="45"/>
      <c r="BS56" s="9"/>
      <c r="BT56" s="45"/>
      <c r="BU56" s="11"/>
      <c r="BV56" s="45"/>
      <c r="BW56" s="9"/>
      <c r="BX56" s="45"/>
      <c r="BY56" s="9"/>
      <c r="BZ56" s="45"/>
      <c r="CA56" s="9"/>
      <c r="CB56" s="45"/>
      <c r="CC56" s="9"/>
      <c r="CD56" s="45"/>
      <c r="CE56" s="9"/>
      <c r="CF56" s="45"/>
      <c r="CG56" s="11"/>
    </row>
    <row r="57" spans="2:85" s="604" customFormat="1" ht="14.4" hidden="1" x14ac:dyDescent="0.25">
      <c r="B57" s="531"/>
      <c r="C57" s="46">
        <v>0</v>
      </c>
      <c r="D57" s="46"/>
      <c r="E57" s="46"/>
      <c r="F57" s="70"/>
      <c r="G57" s="70"/>
      <c r="H57" s="70"/>
      <c r="I57" s="184"/>
      <c r="J57" s="184"/>
      <c r="K57" s="163" t="s">
        <v>542</v>
      </c>
      <c r="L57" s="166"/>
      <c r="O57" s="294" t="s">
        <v>667</v>
      </c>
      <c r="P57" s="1389"/>
      <c r="Q57" s="1379"/>
      <c r="R57" s="1379"/>
      <c r="S57" s="268"/>
      <c r="T57" s="115" t="s">
        <v>341</v>
      </c>
      <c r="U57" s="117"/>
      <c r="V57" s="117"/>
      <c r="W57" s="8">
        <f>IFERROR(#REF!*(W56/#REF!),0)</f>
        <v>0</v>
      </c>
      <c r="X57" s="45"/>
      <c r="Y57" s="8">
        <f>IFERROR(#REF!*(Y56/#REF!),0)</f>
        <v>0</v>
      </c>
      <c r="Z57" s="45"/>
      <c r="AA57" s="120"/>
      <c r="AB57" s="45"/>
      <c r="AC57" s="11"/>
      <c r="AD57" s="45"/>
      <c r="AE57" s="8">
        <f>IFERROR(#REF!*(AE56/#REF!),0)</f>
        <v>0</v>
      </c>
      <c r="AF57" s="45"/>
      <c r="AG57" s="8">
        <f>IFERROR(#REF!*(AG56/#REF!),0)</f>
        <v>0</v>
      </c>
      <c r="AH57" s="45"/>
      <c r="AI57" s="8">
        <f>IFERROR(#REF!*(AI56/#REF!),0)</f>
        <v>0</v>
      </c>
      <c r="AJ57" s="45"/>
      <c r="AK57" s="8">
        <f>IFERROR(#REF!*(AK56/#REF!),0)</f>
        <v>0</v>
      </c>
      <c r="AL57" s="45"/>
      <c r="AM57" s="8">
        <f>IFERROR(#REF!*(AM56/#REF!),0)</f>
        <v>0</v>
      </c>
      <c r="AN57" s="45"/>
      <c r="AO57" s="8">
        <f>IFERROR(#REF!*(AO56/#REF!),0)</f>
        <v>0</v>
      </c>
      <c r="AP57" s="45"/>
      <c r="AQ57" s="8">
        <f>IFERROR(#REF!*(AQ56/#REF!),0)</f>
        <v>0</v>
      </c>
      <c r="AR57" s="45"/>
      <c r="AS57" s="8">
        <f>IFERROR(#REF!*(AS56/#REF!),0)</f>
        <v>0</v>
      </c>
      <c r="AT57" s="45"/>
      <c r="AU57" s="8">
        <f>IFERROR(#REF!*(AU56/#REF!),0)</f>
        <v>0</v>
      </c>
      <c r="AV57" s="45"/>
      <c r="AW57" s="8">
        <f>IFERROR(#REF!*(AW56/#REF!),0)</f>
        <v>0</v>
      </c>
      <c r="AX57" s="45"/>
      <c r="AY57" s="8">
        <f>IFERROR(#REF!*(AY56/#REF!),0)</f>
        <v>0</v>
      </c>
      <c r="AZ57" s="45"/>
      <c r="BA57" s="8">
        <f>IFERROR(#REF!*(BA56/#REF!),0)</f>
        <v>0</v>
      </c>
      <c r="BB57" s="45"/>
      <c r="BC57" s="11"/>
      <c r="BD57" s="45"/>
      <c r="BE57" s="8">
        <f>IFERROR(#REF!*(BE56/#REF!),0)</f>
        <v>0</v>
      </c>
      <c r="BF57" s="45"/>
      <c r="BG57" s="11"/>
      <c r="BH57" s="45"/>
      <c r="BI57" s="8">
        <f>IFERROR(#REF!*(BI56/#REF!),0)</f>
        <v>0</v>
      </c>
      <c r="BJ57" s="45"/>
      <c r="BK57" s="8">
        <f>IFERROR(#REF!*(BK56/#REF!),0)</f>
        <v>0</v>
      </c>
      <c r="BL57" s="45"/>
      <c r="BM57" s="8">
        <f>IFERROR(#REF!*(BM56/#REF!),0)</f>
        <v>0</v>
      </c>
      <c r="BN57" s="45"/>
      <c r="BO57" s="11"/>
      <c r="BP57" s="45"/>
      <c r="BQ57" s="8">
        <f>IFERROR(#REF!*(BQ56/#REF!),0)</f>
        <v>0</v>
      </c>
      <c r="BR57" s="45"/>
      <c r="BS57" s="8">
        <f>IFERROR(#REF!*(BS56/#REF!),0)</f>
        <v>0</v>
      </c>
      <c r="BT57" s="45"/>
      <c r="BU57" s="11"/>
      <c r="BV57" s="45"/>
      <c r="BW57" s="8">
        <f>IFERROR(#REF!*(BW56/#REF!),0)</f>
        <v>0</v>
      </c>
      <c r="BX57" s="45"/>
      <c r="BY57" s="8">
        <f>IFERROR(#REF!*(BY56/#REF!),0)</f>
        <v>0</v>
      </c>
      <c r="BZ57" s="45"/>
      <c r="CA57" s="8">
        <f>IFERROR(#REF!*(CA56/#REF!),0)</f>
        <v>0</v>
      </c>
      <c r="CB57" s="45"/>
      <c r="CC57" s="8">
        <f>IFERROR(#REF!*(CC56/#REF!),0)</f>
        <v>0</v>
      </c>
      <c r="CD57" s="45"/>
      <c r="CE57" s="8">
        <f>IFERROR(#REF!*(CE56/#REF!),0)</f>
        <v>0</v>
      </c>
      <c r="CF57" s="45"/>
      <c r="CG57" s="11"/>
    </row>
    <row r="58" spans="2:85" s="604" customFormat="1" ht="14.4" x14ac:dyDescent="0.25">
      <c r="B58" s="531"/>
      <c r="C58" s="46"/>
      <c r="D58" s="46"/>
      <c r="E58" s="46"/>
      <c r="F58" s="70"/>
      <c r="G58" s="70"/>
      <c r="H58" s="70"/>
      <c r="I58" s="184"/>
      <c r="J58" s="184"/>
      <c r="K58" s="163" t="s">
        <v>1512</v>
      </c>
      <c r="L58" s="163" t="str">
        <f>"n;"&amp;S58</f>
        <v>n;93118</v>
      </c>
      <c r="O58" s="294" t="s">
        <v>149</v>
      </c>
      <c r="P58" s="1389">
        <f>S58</f>
        <v>93118</v>
      </c>
      <c r="Q58" s="1377" t="s">
        <v>1830</v>
      </c>
      <c r="R58" s="1377" t="s">
        <v>2196</v>
      </c>
      <c r="S58" s="65">
        <v>93118</v>
      </c>
      <c r="T58" s="194" t="s">
        <v>2323</v>
      </c>
      <c r="U58" s="107" t="s">
        <v>2411</v>
      </c>
      <c r="V58" s="107"/>
      <c r="W58" s="9"/>
      <c r="X58" s="45"/>
      <c r="Y58" s="9"/>
      <c r="Z58" s="45"/>
      <c r="AA58" s="120"/>
      <c r="AB58" s="45"/>
      <c r="AC58" s="11"/>
      <c r="AD58" s="45"/>
      <c r="AE58" s="9"/>
      <c r="AF58" s="45"/>
      <c r="AG58" s="9"/>
      <c r="AH58" s="45"/>
      <c r="AI58" s="9"/>
      <c r="AJ58" s="45"/>
      <c r="AK58" s="9"/>
      <c r="AL58" s="45"/>
      <c r="AM58" s="9"/>
      <c r="AN58" s="45"/>
      <c r="AO58" s="9"/>
      <c r="AP58" s="45"/>
      <c r="AQ58" s="9"/>
      <c r="AR58" s="45"/>
      <c r="AS58" s="9"/>
      <c r="AT58" s="45"/>
      <c r="AU58" s="9"/>
      <c r="AV58" s="45"/>
      <c r="AW58" s="9"/>
      <c r="AX58" s="45"/>
      <c r="AY58" s="9"/>
      <c r="AZ58" s="45"/>
      <c r="BA58" s="9"/>
      <c r="BB58" s="45"/>
      <c r="BC58" s="11"/>
      <c r="BD58" s="45"/>
      <c r="BE58" s="9"/>
      <c r="BF58" s="45"/>
      <c r="BG58" s="11"/>
      <c r="BH58" s="45"/>
      <c r="BI58" s="9">
        <f>BI$56</f>
        <v>0</v>
      </c>
      <c r="BJ58" s="45"/>
      <c r="BK58" s="9">
        <f>BK$56</f>
        <v>0</v>
      </c>
      <c r="BL58" s="45"/>
      <c r="BM58" s="9">
        <f>BM$56</f>
        <v>0</v>
      </c>
      <c r="BN58" s="45"/>
      <c r="BO58" s="11"/>
      <c r="BP58" s="45"/>
      <c r="BQ58" s="9">
        <f>BQ$56</f>
        <v>0</v>
      </c>
      <c r="BR58" s="45"/>
      <c r="BS58" s="9">
        <f>BS$56</f>
        <v>0</v>
      </c>
      <c r="BT58" s="45"/>
      <c r="BU58" s="11"/>
      <c r="BV58" s="45"/>
      <c r="BW58" s="9">
        <f>BW$56</f>
        <v>0</v>
      </c>
      <c r="BX58" s="45"/>
      <c r="BY58" s="9">
        <f>BY$56</f>
        <v>0</v>
      </c>
      <c r="BZ58" s="45"/>
      <c r="CA58" s="9">
        <f>CA$56</f>
        <v>0</v>
      </c>
      <c r="CB58" s="45"/>
      <c r="CC58" s="9">
        <f>CC$56</f>
        <v>0</v>
      </c>
      <c r="CD58" s="45"/>
      <c r="CE58" s="9">
        <f>CE$56</f>
        <v>0</v>
      </c>
      <c r="CF58" s="45"/>
      <c r="CG58" s="11"/>
    </row>
    <row r="59" spans="2:85" s="604" customFormat="1" ht="14.4" hidden="1" x14ac:dyDescent="0.25">
      <c r="B59" s="531"/>
      <c r="C59" s="46">
        <v>0</v>
      </c>
      <c r="D59" s="46"/>
      <c r="E59" s="46"/>
      <c r="F59" s="70"/>
      <c r="G59" s="70"/>
      <c r="H59" s="70"/>
      <c r="I59" s="184"/>
      <c r="J59" s="184"/>
      <c r="K59" s="163" t="s">
        <v>1053</v>
      </c>
      <c r="L59" s="166"/>
      <c r="O59" s="294" t="s">
        <v>667</v>
      </c>
      <c r="P59" s="1389"/>
      <c r="Q59" s="1379"/>
      <c r="R59" s="1379"/>
      <c r="S59" s="268"/>
      <c r="T59" s="115" t="s">
        <v>341</v>
      </c>
      <c r="U59" s="117"/>
      <c r="V59" s="117"/>
      <c r="W59" s="8">
        <f>IFERROR(#REF!*(W58/#REF!),0)</f>
        <v>0</v>
      </c>
      <c r="X59" s="45"/>
      <c r="Y59" s="8">
        <f>IFERROR(#REF!*(Y58/#REF!),0)</f>
        <v>0</v>
      </c>
      <c r="Z59" s="45"/>
      <c r="AA59" s="120"/>
      <c r="AB59" s="45"/>
      <c r="AC59" s="11"/>
      <c r="AD59" s="45"/>
      <c r="AE59" s="8">
        <f>IFERROR(#REF!*(AE58/#REF!),0)</f>
        <v>0</v>
      </c>
      <c r="AF59" s="45"/>
      <c r="AG59" s="8">
        <f>IFERROR(#REF!*(AG58/#REF!),0)</f>
        <v>0</v>
      </c>
      <c r="AH59" s="45"/>
      <c r="AI59" s="8">
        <f>IFERROR(#REF!*(AI58/#REF!),0)</f>
        <v>0</v>
      </c>
      <c r="AJ59" s="45"/>
      <c r="AK59" s="8">
        <f>IFERROR(#REF!*(AK58/#REF!),0)</f>
        <v>0</v>
      </c>
      <c r="AL59" s="45"/>
      <c r="AM59" s="8">
        <f>IFERROR(#REF!*(AM58/#REF!),0)</f>
        <v>0</v>
      </c>
      <c r="AN59" s="45"/>
      <c r="AO59" s="8">
        <f>IFERROR(#REF!*(AO58/#REF!),0)</f>
        <v>0</v>
      </c>
      <c r="AP59" s="45"/>
      <c r="AQ59" s="8">
        <f>IFERROR(#REF!*(AQ58/#REF!),0)</f>
        <v>0</v>
      </c>
      <c r="AR59" s="45"/>
      <c r="AS59" s="8">
        <f>IFERROR(#REF!*(AS58/#REF!),0)</f>
        <v>0</v>
      </c>
      <c r="AT59" s="45"/>
      <c r="AU59" s="8">
        <f>IFERROR(#REF!*(AU58/#REF!),0)</f>
        <v>0</v>
      </c>
      <c r="AV59" s="45"/>
      <c r="AW59" s="8">
        <f>IFERROR(#REF!*(AW58/#REF!),0)</f>
        <v>0</v>
      </c>
      <c r="AX59" s="45"/>
      <c r="AY59" s="8">
        <f>IFERROR(#REF!*(AY58/#REF!),0)</f>
        <v>0</v>
      </c>
      <c r="AZ59" s="45"/>
      <c r="BA59" s="8">
        <f>IFERROR(#REF!*(BA58/#REF!),0)</f>
        <v>0</v>
      </c>
      <c r="BB59" s="45"/>
      <c r="BC59" s="11"/>
      <c r="BD59" s="45"/>
      <c r="BE59" s="8">
        <f>IFERROR(#REF!*(BE58/#REF!),0)</f>
        <v>0</v>
      </c>
      <c r="BF59" s="45"/>
      <c r="BG59" s="11"/>
      <c r="BH59" s="45"/>
      <c r="BI59" s="8">
        <f>IFERROR(#REF!*(BI58/#REF!),0)</f>
        <v>0</v>
      </c>
      <c r="BJ59" s="45"/>
      <c r="BK59" s="8">
        <f>IFERROR(#REF!*(BK58/#REF!),0)</f>
        <v>0</v>
      </c>
      <c r="BL59" s="45"/>
      <c r="BM59" s="8">
        <f>IFERROR(#REF!*(BM58/#REF!),0)</f>
        <v>0</v>
      </c>
      <c r="BN59" s="45"/>
      <c r="BO59" s="11"/>
      <c r="BP59" s="45"/>
      <c r="BQ59" s="8">
        <f>IFERROR(#REF!*(BQ58/#REF!),0)</f>
        <v>0</v>
      </c>
      <c r="BR59" s="45"/>
      <c r="BS59" s="8">
        <f>IFERROR(#REF!*(BS58/#REF!),0)</f>
        <v>0</v>
      </c>
      <c r="BT59" s="45"/>
      <c r="BU59" s="11"/>
      <c r="BV59" s="45"/>
      <c r="BW59" s="8">
        <f>IFERROR(#REF!*(BW58/#REF!),0)</f>
        <v>0</v>
      </c>
      <c r="BX59" s="45"/>
      <c r="BY59" s="8">
        <f>IFERROR(#REF!*(BY58/#REF!),0)</f>
        <v>0</v>
      </c>
      <c r="BZ59" s="45"/>
      <c r="CA59" s="8">
        <f>IFERROR(#REF!*(CA58/#REF!),0)</f>
        <v>0</v>
      </c>
      <c r="CB59" s="45"/>
      <c r="CC59" s="8">
        <f>IFERROR(#REF!*(CC58/#REF!),0)</f>
        <v>0</v>
      </c>
      <c r="CD59" s="45"/>
      <c r="CE59" s="8">
        <f>IFERROR(#REF!*(CE58/#REF!),0)</f>
        <v>0</v>
      </c>
      <c r="CF59" s="45"/>
      <c r="CG59" s="11"/>
    </row>
    <row r="60" spans="2:85" s="604" customFormat="1" ht="14.4" x14ac:dyDescent="0.25">
      <c r="B60" s="531"/>
      <c r="C60" s="46"/>
      <c r="D60" s="46"/>
      <c r="E60" s="46"/>
      <c r="F60" s="70"/>
      <c r="G60" s="70"/>
      <c r="H60" s="70"/>
      <c r="I60" s="184"/>
      <c r="J60" s="184"/>
      <c r="K60" s="163" t="s">
        <v>700</v>
      </c>
      <c r="L60" s="163" t="str">
        <f>"n;"&amp;S60</f>
        <v>n;93114</v>
      </c>
      <c r="O60" s="294" t="s">
        <v>149</v>
      </c>
      <c r="P60" s="1389">
        <f>S60</f>
        <v>93114</v>
      </c>
      <c r="Q60" s="1377" t="s">
        <v>1830</v>
      </c>
      <c r="R60" s="1377" t="s">
        <v>866</v>
      </c>
      <c r="S60" s="65">
        <v>93114</v>
      </c>
      <c r="T60" s="194" t="s">
        <v>15</v>
      </c>
      <c r="U60" s="107" t="s">
        <v>2411</v>
      </c>
      <c r="V60" s="107"/>
      <c r="W60" s="9"/>
      <c r="X60" s="45"/>
      <c r="Y60" s="9"/>
      <c r="Z60" s="45"/>
      <c r="AA60" s="120"/>
      <c r="AB60" s="45"/>
      <c r="AC60" s="11"/>
      <c r="AD60" s="45"/>
      <c r="AE60" s="9"/>
      <c r="AF60" s="45"/>
      <c r="AG60" s="9"/>
      <c r="AH60" s="45"/>
      <c r="AI60" s="9"/>
      <c r="AJ60" s="45"/>
      <c r="AK60" s="9"/>
      <c r="AL60" s="45"/>
      <c r="AM60" s="9"/>
      <c r="AN60" s="45"/>
      <c r="AO60" s="9"/>
      <c r="AP60" s="45"/>
      <c r="AQ60" s="9"/>
      <c r="AR60" s="45"/>
      <c r="AS60" s="9"/>
      <c r="AT60" s="45"/>
      <c r="AU60" s="9"/>
      <c r="AV60" s="45"/>
      <c r="AW60" s="9"/>
      <c r="AX60" s="45"/>
      <c r="AY60" s="9"/>
      <c r="AZ60" s="45"/>
      <c r="BA60" s="9"/>
      <c r="BB60" s="45"/>
      <c r="BC60" s="11"/>
      <c r="BD60" s="45"/>
      <c r="BE60" s="9"/>
      <c r="BF60" s="45"/>
      <c r="BG60" s="11"/>
      <c r="BH60" s="45"/>
      <c r="BI60" s="9"/>
      <c r="BJ60" s="45"/>
      <c r="BK60" s="9"/>
      <c r="BL60" s="45"/>
      <c r="BM60" s="9"/>
      <c r="BN60" s="45"/>
      <c r="BO60" s="11"/>
      <c r="BP60" s="45"/>
      <c r="BQ60" s="9"/>
      <c r="BR60" s="45"/>
      <c r="BS60" s="9"/>
      <c r="BT60" s="45"/>
      <c r="BU60" s="11"/>
      <c r="BV60" s="45"/>
      <c r="BW60" s="9"/>
      <c r="BX60" s="45"/>
      <c r="BY60" s="9"/>
      <c r="BZ60" s="45"/>
      <c r="CA60" s="9"/>
      <c r="CB60" s="45"/>
      <c r="CC60" s="9"/>
      <c r="CD60" s="45"/>
      <c r="CE60" s="9"/>
      <c r="CF60" s="45"/>
      <c r="CG60" s="11"/>
    </row>
    <row r="61" spans="2:85" s="604" customFormat="1" ht="14.4" hidden="1" x14ac:dyDescent="0.25">
      <c r="B61" s="531"/>
      <c r="C61" s="46">
        <v>0</v>
      </c>
      <c r="D61" s="46"/>
      <c r="E61" s="46"/>
      <c r="F61" s="70"/>
      <c r="G61" s="70"/>
      <c r="H61" s="70"/>
      <c r="I61" s="184"/>
      <c r="J61" s="184"/>
      <c r="K61" s="163" t="s">
        <v>2190</v>
      </c>
      <c r="L61" s="166"/>
      <c r="O61" s="294" t="s">
        <v>667</v>
      </c>
      <c r="P61" s="1389"/>
      <c r="Q61" s="1379"/>
      <c r="R61" s="1379"/>
      <c r="S61" s="268"/>
      <c r="T61" s="115" t="s">
        <v>341</v>
      </c>
      <c r="U61" s="117"/>
      <c r="V61" s="117"/>
      <c r="W61" s="8">
        <f>IFERROR(#REF!*(W60/#REF!),0)</f>
        <v>0</v>
      </c>
      <c r="X61" s="45"/>
      <c r="Y61" s="8">
        <f>IFERROR(#REF!*(Y60/#REF!),0)</f>
        <v>0</v>
      </c>
      <c r="Z61" s="45"/>
      <c r="AA61" s="120"/>
      <c r="AB61" s="45"/>
      <c r="AC61" s="11"/>
      <c r="AD61" s="45"/>
      <c r="AE61" s="8">
        <f>IFERROR(#REF!*(AE60/#REF!),0)</f>
        <v>0</v>
      </c>
      <c r="AF61" s="45"/>
      <c r="AG61" s="8">
        <f>IFERROR(#REF!*(AG60/#REF!),0)</f>
        <v>0</v>
      </c>
      <c r="AH61" s="45"/>
      <c r="AI61" s="8">
        <f>IFERROR(#REF!*(AI60/#REF!),0)</f>
        <v>0</v>
      </c>
      <c r="AJ61" s="45"/>
      <c r="AK61" s="8">
        <f>IFERROR(#REF!*(AK60/#REF!),0)</f>
        <v>0</v>
      </c>
      <c r="AL61" s="45"/>
      <c r="AM61" s="8">
        <f>IFERROR(#REF!*(AM60/#REF!),0)</f>
        <v>0</v>
      </c>
      <c r="AN61" s="45"/>
      <c r="AO61" s="8">
        <f>IFERROR(#REF!*(AO60/#REF!),0)</f>
        <v>0</v>
      </c>
      <c r="AP61" s="45"/>
      <c r="AQ61" s="8">
        <f>IFERROR(#REF!*(AQ60/#REF!),0)</f>
        <v>0</v>
      </c>
      <c r="AR61" s="45"/>
      <c r="AS61" s="8">
        <f>IFERROR(#REF!*(AS60/#REF!),0)</f>
        <v>0</v>
      </c>
      <c r="AT61" s="45"/>
      <c r="AU61" s="8">
        <f>IFERROR(#REF!*(AU60/#REF!),0)</f>
        <v>0</v>
      </c>
      <c r="AV61" s="45"/>
      <c r="AW61" s="8">
        <f>IFERROR(#REF!*(AW60/#REF!),0)</f>
        <v>0</v>
      </c>
      <c r="AX61" s="45"/>
      <c r="AY61" s="8">
        <f>IFERROR(#REF!*(AY60/#REF!),0)</f>
        <v>0</v>
      </c>
      <c r="AZ61" s="45"/>
      <c r="BA61" s="8">
        <f>IFERROR(#REF!*(BA60/#REF!),0)</f>
        <v>0</v>
      </c>
      <c r="BB61" s="45"/>
      <c r="BC61" s="11"/>
      <c r="BD61" s="45"/>
      <c r="BE61" s="8">
        <f>IFERROR(#REF!*(BE60/#REF!),0)</f>
        <v>0</v>
      </c>
      <c r="BF61" s="45"/>
      <c r="BG61" s="11"/>
      <c r="BH61" s="45"/>
      <c r="BI61" s="8">
        <f>IFERROR(#REF!*(BI60/#REF!),0)</f>
        <v>0</v>
      </c>
      <c r="BJ61" s="45"/>
      <c r="BK61" s="8">
        <f>IFERROR(#REF!*(BK60/#REF!),0)</f>
        <v>0</v>
      </c>
      <c r="BL61" s="45"/>
      <c r="BM61" s="8">
        <f>IFERROR(#REF!*(BM60/#REF!),0)</f>
        <v>0</v>
      </c>
      <c r="BN61" s="45"/>
      <c r="BO61" s="11"/>
      <c r="BP61" s="45"/>
      <c r="BQ61" s="8">
        <f>IFERROR(#REF!*(BQ60/#REF!),0)</f>
        <v>0</v>
      </c>
      <c r="BR61" s="45"/>
      <c r="BS61" s="8">
        <f>IFERROR(#REF!*(BS60/#REF!),0)</f>
        <v>0</v>
      </c>
      <c r="BT61" s="45"/>
      <c r="BU61" s="11"/>
      <c r="BV61" s="45"/>
      <c r="BW61" s="8">
        <f>IFERROR(#REF!*(BW60/#REF!),0)</f>
        <v>0</v>
      </c>
      <c r="BX61" s="45"/>
      <c r="BY61" s="8">
        <f>IFERROR(#REF!*(BY60/#REF!),0)</f>
        <v>0</v>
      </c>
      <c r="BZ61" s="45"/>
      <c r="CA61" s="8">
        <f>IFERROR(#REF!*(CA60/#REF!),0)</f>
        <v>0</v>
      </c>
      <c r="CB61" s="45"/>
      <c r="CC61" s="8">
        <f>IFERROR(#REF!*(CC60/#REF!),0)</f>
        <v>0</v>
      </c>
      <c r="CD61" s="45"/>
      <c r="CE61" s="8">
        <f>IFERROR(#REF!*(CE60/#REF!),0)</f>
        <v>0</v>
      </c>
      <c r="CF61" s="45"/>
      <c r="CG61" s="11"/>
    </row>
    <row r="62" spans="2:85" s="604" customFormat="1" ht="14.4" x14ac:dyDescent="0.25">
      <c r="B62" s="531"/>
      <c r="C62" s="46"/>
      <c r="D62" s="46"/>
      <c r="E62" s="46"/>
      <c r="F62" s="70"/>
      <c r="G62" s="70"/>
      <c r="H62" s="70"/>
      <c r="I62" s="184"/>
      <c r="J62" s="184"/>
      <c r="K62" s="832" t="s">
        <v>1323</v>
      </c>
      <c r="L62" s="163" t="str">
        <f>"n;"&amp;S62</f>
        <v>n;931141</v>
      </c>
      <c r="O62" s="294" t="s">
        <v>149</v>
      </c>
      <c r="P62" s="1389">
        <f>S62</f>
        <v>931141</v>
      </c>
      <c r="Q62" s="1377" t="s">
        <v>1830</v>
      </c>
      <c r="R62" s="1377" t="s">
        <v>2069</v>
      </c>
      <c r="S62" s="65">
        <v>931141</v>
      </c>
      <c r="T62" s="194" t="s">
        <v>15</v>
      </c>
      <c r="U62" s="107" t="s">
        <v>2411</v>
      </c>
      <c r="V62" s="107"/>
      <c r="W62" s="9"/>
      <c r="X62" s="45"/>
      <c r="Y62" s="9"/>
      <c r="Z62" s="45"/>
      <c r="AA62" s="120"/>
      <c r="AB62" s="45"/>
      <c r="AC62" s="11"/>
      <c r="AD62" s="45"/>
      <c r="AE62" s="9"/>
      <c r="AF62" s="45"/>
      <c r="AG62" s="9"/>
      <c r="AH62" s="45"/>
      <c r="AI62" s="9"/>
      <c r="AJ62" s="45"/>
      <c r="AK62" s="9"/>
      <c r="AL62" s="45"/>
      <c r="AM62" s="9"/>
      <c r="AN62" s="45"/>
      <c r="AO62" s="9"/>
      <c r="AP62" s="45"/>
      <c r="AQ62" s="9"/>
      <c r="AR62" s="45"/>
      <c r="AS62" s="9"/>
      <c r="AT62" s="45"/>
      <c r="AU62" s="9"/>
      <c r="AV62" s="45"/>
      <c r="AW62" s="9"/>
      <c r="AX62" s="45"/>
      <c r="AY62" s="9"/>
      <c r="AZ62" s="45"/>
      <c r="BA62" s="9"/>
      <c r="BB62" s="45"/>
      <c r="BC62" s="11"/>
      <c r="BD62" s="45"/>
      <c r="BE62" s="9"/>
      <c r="BF62" s="45"/>
      <c r="BG62" s="11"/>
      <c r="BH62" s="45"/>
      <c r="BI62" s="9"/>
      <c r="BJ62" s="45"/>
      <c r="BK62" s="9"/>
      <c r="BL62" s="45"/>
      <c r="BM62" s="9"/>
      <c r="BN62" s="45"/>
      <c r="BO62" s="11"/>
      <c r="BP62" s="45"/>
      <c r="BQ62" s="9"/>
      <c r="BR62" s="45"/>
      <c r="BS62" s="9"/>
      <c r="BT62" s="45"/>
      <c r="BU62" s="11"/>
      <c r="BV62" s="45"/>
      <c r="BW62" s="9"/>
      <c r="BX62" s="45"/>
      <c r="BY62" s="9"/>
      <c r="BZ62" s="45"/>
      <c r="CA62" s="9"/>
      <c r="CB62" s="45"/>
      <c r="CC62" s="9"/>
      <c r="CD62" s="45"/>
      <c r="CE62" s="9"/>
      <c r="CF62" s="45"/>
      <c r="CG62" s="11"/>
    </row>
    <row r="63" spans="2:85" s="604" customFormat="1" ht="14.4" hidden="1" x14ac:dyDescent="0.25">
      <c r="B63" s="531"/>
      <c r="C63" s="46">
        <v>0</v>
      </c>
      <c r="D63" s="46"/>
      <c r="E63" s="46"/>
      <c r="F63" s="70"/>
      <c r="G63" s="70"/>
      <c r="H63" s="70"/>
      <c r="I63" s="184"/>
      <c r="J63" s="184"/>
      <c r="K63" s="832" t="s">
        <v>857</v>
      </c>
      <c r="L63" s="166"/>
      <c r="O63" s="294" t="s">
        <v>667</v>
      </c>
      <c r="P63" s="1389"/>
      <c r="Q63" s="1379"/>
      <c r="R63" s="1379"/>
      <c r="S63" s="268"/>
      <c r="T63" s="115" t="s">
        <v>341</v>
      </c>
      <c r="U63" s="117"/>
      <c r="V63" s="117"/>
      <c r="W63" s="8">
        <f>IFERROR(#REF!*(W62/#REF!),0)</f>
        <v>0</v>
      </c>
      <c r="X63" s="45"/>
      <c r="Y63" s="8">
        <f>IFERROR(#REF!*(Y62/#REF!),0)</f>
        <v>0</v>
      </c>
      <c r="Z63" s="45"/>
      <c r="AA63" s="120"/>
      <c r="AB63" s="45"/>
      <c r="AC63" s="11"/>
      <c r="AD63" s="45"/>
      <c r="AE63" s="8">
        <f>IFERROR(#REF!*(AE62/#REF!),0)</f>
        <v>0</v>
      </c>
      <c r="AF63" s="45"/>
      <c r="AG63" s="8">
        <f>IFERROR(#REF!*(AG62/#REF!),0)</f>
        <v>0</v>
      </c>
      <c r="AH63" s="45"/>
      <c r="AI63" s="8">
        <f>IFERROR(#REF!*(AI62/#REF!),0)</f>
        <v>0</v>
      </c>
      <c r="AJ63" s="45"/>
      <c r="AK63" s="8">
        <f>IFERROR(#REF!*(AK62/#REF!),0)</f>
        <v>0</v>
      </c>
      <c r="AL63" s="45"/>
      <c r="AM63" s="8">
        <f>IFERROR(#REF!*(AM62/#REF!),0)</f>
        <v>0</v>
      </c>
      <c r="AN63" s="45"/>
      <c r="AO63" s="8">
        <f>IFERROR(#REF!*(AO62/#REF!),0)</f>
        <v>0</v>
      </c>
      <c r="AP63" s="45"/>
      <c r="AQ63" s="8">
        <f>IFERROR(#REF!*(AQ62/#REF!),0)</f>
        <v>0</v>
      </c>
      <c r="AR63" s="45"/>
      <c r="AS63" s="8">
        <f>IFERROR(#REF!*(AS62/#REF!),0)</f>
        <v>0</v>
      </c>
      <c r="AT63" s="45"/>
      <c r="AU63" s="8">
        <f>IFERROR(#REF!*(AU62/#REF!),0)</f>
        <v>0</v>
      </c>
      <c r="AV63" s="45"/>
      <c r="AW63" s="8">
        <f>IFERROR(#REF!*(AW62/#REF!),0)</f>
        <v>0</v>
      </c>
      <c r="AX63" s="45"/>
      <c r="AY63" s="8">
        <f>IFERROR(#REF!*(AY62/#REF!),0)</f>
        <v>0</v>
      </c>
      <c r="AZ63" s="45"/>
      <c r="BA63" s="8">
        <f>IFERROR(#REF!*(BA62/#REF!),0)</f>
        <v>0</v>
      </c>
      <c r="BB63" s="45"/>
      <c r="BC63" s="11"/>
      <c r="BD63" s="45"/>
      <c r="BE63" s="8">
        <f>IFERROR(#REF!*(BE62/#REF!),0)</f>
        <v>0</v>
      </c>
      <c r="BF63" s="45"/>
      <c r="BG63" s="11"/>
      <c r="BH63" s="45"/>
      <c r="BI63" s="8">
        <f>IFERROR(#REF!*(BI62/#REF!),0)</f>
        <v>0</v>
      </c>
      <c r="BJ63" s="45"/>
      <c r="BK63" s="8">
        <f>IFERROR(#REF!*(BK62/#REF!),0)</f>
        <v>0</v>
      </c>
      <c r="BL63" s="45"/>
      <c r="BM63" s="8">
        <f>IFERROR(#REF!*(BM62/#REF!),0)</f>
        <v>0</v>
      </c>
      <c r="BN63" s="45"/>
      <c r="BO63" s="11"/>
      <c r="BP63" s="45"/>
      <c r="BQ63" s="8">
        <f>IFERROR(#REF!*(BQ62/#REF!),0)</f>
        <v>0</v>
      </c>
      <c r="BR63" s="45"/>
      <c r="BS63" s="8">
        <f>IFERROR(#REF!*(BS62/#REF!),0)</f>
        <v>0</v>
      </c>
      <c r="BT63" s="45"/>
      <c r="BU63" s="11"/>
      <c r="BV63" s="45"/>
      <c r="BW63" s="8">
        <f>IFERROR(#REF!*(BW62/#REF!),0)</f>
        <v>0</v>
      </c>
      <c r="BX63" s="45"/>
      <c r="BY63" s="8">
        <f>IFERROR(#REF!*(BY62/#REF!),0)</f>
        <v>0</v>
      </c>
      <c r="BZ63" s="45"/>
      <c r="CA63" s="8">
        <f>IFERROR(#REF!*(CA62/#REF!),0)</f>
        <v>0</v>
      </c>
      <c r="CB63" s="45"/>
      <c r="CC63" s="8">
        <f>IFERROR(#REF!*(CC62/#REF!),0)</f>
        <v>0</v>
      </c>
      <c r="CD63" s="45"/>
      <c r="CE63" s="8">
        <f>IFERROR(#REF!*(CE62/#REF!),0)</f>
        <v>0</v>
      </c>
      <c r="CF63" s="45"/>
      <c r="CG63" s="11"/>
    </row>
    <row r="64" spans="2:85" s="604" customFormat="1" ht="14.4" x14ac:dyDescent="0.25">
      <c r="B64" s="531"/>
      <c r="C64" s="46"/>
      <c r="D64" s="46"/>
      <c r="E64" s="46"/>
      <c r="F64" s="70"/>
      <c r="G64" s="70"/>
      <c r="H64" s="70"/>
      <c r="I64" s="184"/>
      <c r="J64" s="184"/>
      <c r="K64" s="832" t="s">
        <v>2490</v>
      </c>
      <c r="L64" s="163" t="str">
        <f>"n;"&amp;S64</f>
        <v>n;931142</v>
      </c>
      <c r="O64" s="294" t="s">
        <v>149</v>
      </c>
      <c r="P64" s="1389">
        <f>S64</f>
        <v>931142</v>
      </c>
      <c r="Q64" s="1377" t="s">
        <v>1830</v>
      </c>
      <c r="R64" s="1377" t="s">
        <v>2246</v>
      </c>
      <c r="S64" s="65">
        <v>931142</v>
      </c>
      <c r="T64" s="194" t="s">
        <v>15</v>
      </c>
      <c r="U64" s="107" t="s">
        <v>2411</v>
      </c>
      <c r="V64" s="107"/>
      <c r="W64" s="9"/>
      <c r="X64" s="45"/>
      <c r="Y64" s="9"/>
      <c r="Z64" s="45"/>
      <c r="AA64" s="120"/>
      <c r="AB64" s="45"/>
      <c r="AC64" s="11"/>
      <c r="AD64" s="45"/>
      <c r="AE64" s="9"/>
      <c r="AF64" s="45"/>
      <c r="AG64" s="9"/>
      <c r="AH64" s="45"/>
      <c r="AI64" s="9"/>
      <c r="AJ64" s="45"/>
      <c r="AK64" s="9"/>
      <c r="AL64" s="45"/>
      <c r="AM64" s="9"/>
      <c r="AN64" s="45"/>
      <c r="AO64" s="9"/>
      <c r="AP64" s="45"/>
      <c r="AQ64" s="9"/>
      <c r="AR64" s="45"/>
      <c r="AS64" s="9"/>
      <c r="AT64" s="45"/>
      <c r="AU64" s="9"/>
      <c r="AV64" s="45"/>
      <c r="AW64" s="9"/>
      <c r="AX64" s="45"/>
      <c r="AY64" s="9"/>
      <c r="AZ64" s="45"/>
      <c r="BA64" s="9"/>
      <c r="BB64" s="45"/>
      <c r="BC64" s="11"/>
      <c r="BD64" s="45"/>
      <c r="BE64" s="9"/>
      <c r="BF64" s="45"/>
      <c r="BG64" s="11"/>
      <c r="BH64" s="45"/>
      <c r="BI64" s="9"/>
      <c r="BJ64" s="45"/>
      <c r="BK64" s="9"/>
      <c r="BL64" s="45"/>
      <c r="BM64" s="9"/>
      <c r="BN64" s="45"/>
      <c r="BO64" s="11"/>
      <c r="BP64" s="45"/>
      <c r="BQ64" s="9"/>
      <c r="BR64" s="45"/>
      <c r="BS64" s="9"/>
      <c r="BT64" s="45"/>
      <c r="BU64" s="11"/>
      <c r="BV64" s="45"/>
      <c r="BW64" s="9"/>
      <c r="BX64" s="45"/>
      <c r="BY64" s="9"/>
      <c r="BZ64" s="45"/>
      <c r="CA64" s="9"/>
      <c r="CB64" s="45"/>
      <c r="CC64" s="9"/>
      <c r="CD64" s="45"/>
      <c r="CE64" s="9"/>
      <c r="CF64" s="45"/>
      <c r="CG64" s="11"/>
    </row>
    <row r="65" spans="2:85" s="604" customFormat="1" ht="14.4" hidden="1" x14ac:dyDescent="0.25">
      <c r="B65" s="531"/>
      <c r="C65" s="46">
        <v>0</v>
      </c>
      <c r="D65" s="46"/>
      <c r="E65" s="46"/>
      <c r="F65" s="70"/>
      <c r="G65" s="70"/>
      <c r="H65" s="70"/>
      <c r="I65" s="184"/>
      <c r="J65" s="184"/>
      <c r="K65" s="832" t="s">
        <v>1804</v>
      </c>
      <c r="L65" s="166"/>
      <c r="O65" s="294" t="s">
        <v>667</v>
      </c>
      <c r="P65" s="1389"/>
      <c r="Q65" s="1379"/>
      <c r="R65" s="1379"/>
      <c r="S65" s="268"/>
      <c r="T65" s="115" t="s">
        <v>341</v>
      </c>
      <c r="U65" s="117"/>
      <c r="V65" s="117"/>
      <c r="W65" s="8">
        <f>IFERROR(#REF!*(W64/#REF!),0)</f>
        <v>0</v>
      </c>
      <c r="X65" s="45"/>
      <c r="Y65" s="8">
        <f>IFERROR(#REF!*(Y64/#REF!),0)</f>
        <v>0</v>
      </c>
      <c r="Z65" s="45"/>
      <c r="AA65" s="120"/>
      <c r="AB65" s="45"/>
      <c r="AC65" s="11"/>
      <c r="AD65" s="45"/>
      <c r="AE65" s="8">
        <f>IFERROR(#REF!*(AE64/#REF!),0)</f>
        <v>0</v>
      </c>
      <c r="AF65" s="45"/>
      <c r="AG65" s="8">
        <f>IFERROR(#REF!*(AG64/#REF!),0)</f>
        <v>0</v>
      </c>
      <c r="AH65" s="45"/>
      <c r="AI65" s="8">
        <f>IFERROR(#REF!*(AI64/#REF!),0)</f>
        <v>0</v>
      </c>
      <c r="AJ65" s="45"/>
      <c r="AK65" s="8">
        <f>IFERROR(#REF!*(AK64/#REF!),0)</f>
        <v>0</v>
      </c>
      <c r="AL65" s="45"/>
      <c r="AM65" s="8">
        <f>IFERROR(#REF!*(AM64/#REF!),0)</f>
        <v>0</v>
      </c>
      <c r="AN65" s="45"/>
      <c r="AO65" s="8">
        <f>IFERROR(#REF!*(AO64/#REF!),0)</f>
        <v>0</v>
      </c>
      <c r="AP65" s="45"/>
      <c r="AQ65" s="8">
        <f>IFERROR(#REF!*(AQ64/#REF!),0)</f>
        <v>0</v>
      </c>
      <c r="AR65" s="45"/>
      <c r="AS65" s="8">
        <f>IFERROR(#REF!*(AS64/#REF!),0)</f>
        <v>0</v>
      </c>
      <c r="AT65" s="45"/>
      <c r="AU65" s="8">
        <f>IFERROR(#REF!*(AU64/#REF!),0)</f>
        <v>0</v>
      </c>
      <c r="AV65" s="45"/>
      <c r="AW65" s="8">
        <f>IFERROR(#REF!*(AW64/#REF!),0)</f>
        <v>0</v>
      </c>
      <c r="AX65" s="45"/>
      <c r="AY65" s="8">
        <f>IFERROR(#REF!*(AY64/#REF!),0)</f>
        <v>0</v>
      </c>
      <c r="AZ65" s="45"/>
      <c r="BA65" s="8">
        <f>IFERROR(#REF!*(BA64/#REF!),0)</f>
        <v>0</v>
      </c>
      <c r="BB65" s="45"/>
      <c r="BC65" s="11"/>
      <c r="BD65" s="45"/>
      <c r="BE65" s="8">
        <f>IFERROR(#REF!*(BE64/#REF!),0)</f>
        <v>0</v>
      </c>
      <c r="BF65" s="45"/>
      <c r="BG65" s="11"/>
      <c r="BH65" s="45"/>
      <c r="BI65" s="8">
        <f>IFERROR(#REF!*(BI64/#REF!),0)</f>
        <v>0</v>
      </c>
      <c r="BJ65" s="45"/>
      <c r="BK65" s="8">
        <f>IFERROR(#REF!*(BK64/#REF!),0)</f>
        <v>0</v>
      </c>
      <c r="BL65" s="45"/>
      <c r="BM65" s="8">
        <f>IFERROR(#REF!*(BM64/#REF!),0)</f>
        <v>0</v>
      </c>
      <c r="BN65" s="45"/>
      <c r="BO65" s="11"/>
      <c r="BP65" s="45"/>
      <c r="BQ65" s="8">
        <f>IFERROR(#REF!*(BQ64/#REF!),0)</f>
        <v>0</v>
      </c>
      <c r="BR65" s="45"/>
      <c r="BS65" s="8">
        <f>IFERROR(#REF!*(BS64/#REF!),0)</f>
        <v>0</v>
      </c>
      <c r="BT65" s="45"/>
      <c r="BU65" s="11"/>
      <c r="BV65" s="45"/>
      <c r="BW65" s="8">
        <f>IFERROR(#REF!*(BW64/#REF!),0)</f>
        <v>0</v>
      </c>
      <c r="BX65" s="45"/>
      <c r="BY65" s="8">
        <f>IFERROR(#REF!*(BY64/#REF!),0)</f>
        <v>0</v>
      </c>
      <c r="BZ65" s="45"/>
      <c r="CA65" s="8">
        <f>IFERROR(#REF!*(CA64/#REF!),0)</f>
        <v>0</v>
      </c>
      <c r="CB65" s="45"/>
      <c r="CC65" s="8">
        <f>IFERROR(#REF!*(CC64/#REF!),0)</f>
        <v>0</v>
      </c>
      <c r="CD65" s="45"/>
      <c r="CE65" s="8">
        <f>IFERROR(#REF!*(CE64/#REF!),0)</f>
        <v>0</v>
      </c>
      <c r="CF65" s="45"/>
      <c r="CG65" s="11"/>
    </row>
    <row r="66" spans="2:85" s="604" customFormat="1" ht="22.8" x14ac:dyDescent="0.25">
      <c r="B66" s="531"/>
      <c r="C66" s="46"/>
      <c r="D66" s="46"/>
      <c r="E66" s="46"/>
      <c r="F66" s="70"/>
      <c r="G66" s="70"/>
      <c r="H66" s="70"/>
      <c r="I66" s="184"/>
      <c r="J66" s="184"/>
      <c r="K66" s="163"/>
      <c r="L66" s="163" t="s">
        <v>2693</v>
      </c>
      <c r="O66" s="294" t="s">
        <v>149</v>
      </c>
      <c r="P66" s="1389">
        <f>S66</f>
        <v>93115</v>
      </c>
      <c r="Q66" s="1377" t="s">
        <v>1830</v>
      </c>
      <c r="R66" s="1377" t="s">
        <v>1985</v>
      </c>
      <c r="S66" s="65">
        <v>93115</v>
      </c>
      <c r="T66" s="194" t="s">
        <v>2675</v>
      </c>
      <c r="U66" s="107" t="s">
        <v>2411</v>
      </c>
      <c r="V66" s="107"/>
      <c r="W66" s="120"/>
      <c r="X66" s="45"/>
      <c r="Y66" s="120"/>
      <c r="Z66" s="45"/>
      <c r="AA66" s="120"/>
      <c r="AB66" s="45"/>
      <c r="AC66" s="11"/>
      <c r="AD66" s="45"/>
      <c r="AE66" s="9"/>
      <c r="AF66" s="45"/>
      <c r="AG66" s="11"/>
      <c r="AH66" s="45"/>
      <c r="AI66" s="9"/>
      <c r="AJ66" s="45"/>
      <c r="AK66" s="9"/>
      <c r="AL66" s="45"/>
      <c r="AM66" s="11"/>
      <c r="AN66" s="45"/>
      <c r="AO66" s="9"/>
      <c r="AP66" s="45"/>
      <c r="AQ66" s="9"/>
      <c r="AR66" s="45"/>
      <c r="AS66" s="11"/>
      <c r="AT66" s="45"/>
      <c r="AU66" s="9"/>
      <c r="AV66" s="45"/>
      <c r="AW66" s="9"/>
      <c r="AX66" s="45"/>
      <c r="AY66" s="11"/>
      <c r="AZ66" s="45"/>
      <c r="BA66" s="11"/>
      <c r="BB66" s="45"/>
      <c r="BC66" s="11"/>
      <c r="BD66" s="45"/>
      <c r="BE66" s="11"/>
      <c r="BF66" s="45"/>
      <c r="BG66" s="11"/>
      <c r="BH66" s="45"/>
      <c r="BI66" s="11"/>
      <c r="BJ66" s="45"/>
      <c r="BK66" s="11"/>
      <c r="BL66" s="45"/>
      <c r="BM66" s="11"/>
      <c r="BN66" s="45"/>
      <c r="BO66" s="11"/>
      <c r="BP66" s="45"/>
      <c r="BQ66" s="120"/>
      <c r="BR66" s="45"/>
      <c r="BS66" s="120"/>
      <c r="BT66" s="45"/>
      <c r="BU66" s="11"/>
      <c r="BV66" s="45"/>
      <c r="BW66" s="120"/>
      <c r="BX66" s="45"/>
      <c r="BY66" s="120"/>
      <c r="BZ66" s="45"/>
      <c r="CA66" s="120"/>
      <c r="CB66" s="45"/>
      <c r="CC66" s="120"/>
      <c r="CD66" s="45"/>
      <c r="CE66" s="120"/>
      <c r="CF66" s="45"/>
      <c r="CG66" s="11"/>
    </row>
    <row r="67" spans="2:85" s="604" customFormat="1" ht="14.4" x14ac:dyDescent="0.25">
      <c r="B67" s="531"/>
      <c r="C67" s="46"/>
      <c r="D67" s="46"/>
      <c r="E67" s="46"/>
      <c r="F67" s="70"/>
      <c r="G67" s="70"/>
      <c r="H67" s="70"/>
      <c r="I67" s="184"/>
      <c r="J67" s="184"/>
      <c r="K67" s="163" t="s">
        <v>2012</v>
      </c>
      <c r="L67" s="163" t="str">
        <f>"n;"&amp;S66</f>
        <v>n;93115</v>
      </c>
      <c r="P67" s="1389"/>
      <c r="Q67" s="1378"/>
      <c r="R67" s="1378"/>
      <c r="S67" s="138"/>
      <c r="T67" s="1270" t="str">
        <f>IF(U66="Oui","Nombre de résumés PMSI pondérés",V66)</f>
        <v>Nombre de résumés PMSI pondérés</v>
      </c>
      <c r="U67" s="194" t="str">
        <f>U66</f>
        <v>Oui</v>
      </c>
      <c r="V67" s="721"/>
      <c r="W67" s="120"/>
      <c r="X67" s="45"/>
      <c r="Y67" s="120"/>
      <c r="Z67" s="45"/>
      <c r="AA67" s="120"/>
      <c r="AB67" s="45"/>
      <c r="AC67" s="11"/>
      <c r="AD67" s="45"/>
      <c r="AE67" s="11"/>
      <c r="AF67" s="45"/>
      <c r="AG67" s="11"/>
      <c r="AH67" s="45"/>
      <c r="AI67" s="11"/>
      <c r="AJ67" s="45"/>
      <c r="AK67" s="11"/>
      <c r="AL67" s="45"/>
      <c r="AM67" s="11"/>
      <c r="AN67" s="45"/>
      <c r="AO67" s="11"/>
      <c r="AP67" s="45"/>
      <c r="AQ67" s="11"/>
      <c r="AR67" s="45"/>
      <c r="AS67" s="11"/>
      <c r="AT67" s="45"/>
      <c r="AU67" s="11"/>
      <c r="AV67" s="45"/>
      <c r="AW67" s="11"/>
      <c r="AX67" s="45"/>
      <c r="AY67" s="11"/>
      <c r="AZ67" s="45"/>
      <c r="BA67" s="11"/>
      <c r="BB67" s="45"/>
      <c r="BC67" s="11"/>
      <c r="BD67" s="45"/>
      <c r="BE67" s="11"/>
      <c r="BF67" s="45"/>
      <c r="BG67" s="11"/>
      <c r="BH67" s="45"/>
      <c r="BI67" s="11"/>
      <c r="BJ67" s="45"/>
      <c r="BK67" s="11"/>
      <c r="BL67" s="45"/>
      <c r="BM67" s="11"/>
      <c r="BN67" s="45"/>
      <c r="BO67" s="11"/>
      <c r="BP67" s="45"/>
      <c r="BQ67" s="120"/>
      <c r="BR67" s="45"/>
      <c r="BS67" s="120"/>
      <c r="BT67" s="45"/>
      <c r="BU67" s="11"/>
      <c r="BV67" s="45"/>
      <c r="BW67" s="120"/>
      <c r="BX67" s="45"/>
      <c r="BY67" s="120"/>
      <c r="BZ67" s="45"/>
      <c r="CA67" s="120"/>
      <c r="CB67" s="45"/>
      <c r="CC67" s="120"/>
      <c r="CD67" s="45"/>
      <c r="CE67" s="120"/>
      <c r="CF67" s="45"/>
      <c r="CG67" s="11"/>
    </row>
    <row r="68" spans="2:85" s="604" customFormat="1" ht="14.4" hidden="1" x14ac:dyDescent="0.25">
      <c r="B68" s="531"/>
      <c r="C68" s="46">
        <v>0</v>
      </c>
      <c r="D68" s="46"/>
      <c r="E68" s="46"/>
      <c r="F68" s="70"/>
      <c r="G68" s="70"/>
      <c r="H68" s="70"/>
      <c r="I68" s="184"/>
      <c r="J68" s="184"/>
      <c r="K68" s="163" t="s">
        <v>701</v>
      </c>
      <c r="L68" s="166"/>
      <c r="O68" s="294" t="s">
        <v>667</v>
      </c>
      <c r="P68" s="1389"/>
      <c r="Q68" s="1379"/>
      <c r="R68" s="1379"/>
      <c r="S68" s="268"/>
      <c r="T68" s="115" t="s">
        <v>341</v>
      </c>
      <c r="U68" s="117"/>
      <c r="V68" s="117"/>
      <c r="W68" s="120"/>
      <c r="X68" s="45"/>
      <c r="Y68" s="120"/>
      <c r="Z68" s="45"/>
      <c r="AA68" s="120"/>
      <c r="AB68" s="45"/>
      <c r="AC68" s="11"/>
      <c r="AD68" s="45"/>
      <c r="AE68" s="8">
        <f>IF($U66="Oui",IFERROR(#REF!*(AE67/#REF!),0),IFERROR(#REF!*(AE66/#REF!),0))</f>
        <v>0</v>
      </c>
      <c r="AF68" s="45"/>
      <c r="AG68" s="11"/>
      <c r="AH68" s="45"/>
      <c r="AI68" s="8">
        <f>IF($U66="Oui",IFERROR(#REF!*(AI67/#REF!),0),IFERROR(#REF!*(AI66/#REF!),0))</f>
        <v>0</v>
      </c>
      <c r="AJ68" s="45"/>
      <c r="AK68" s="8">
        <f>IF($U66="Oui",IFERROR(#REF!*(AK67/#REF!),0),IFERROR(#REF!*(AK66/#REF!),0))</f>
        <v>0</v>
      </c>
      <c r="AL68" s="45"/>
      <c r="AM68" s="11"/>
      <c r="AN68" s="45"/>
      <c r="AO68" s="8">
        <f>IF($U66="Oui",IFERROR(#REF!*(AO67/#REF!),0),IFERROR(#REF!*(AO66/#REF!),0))</f>
        <v>0</v>
      </c>
      <c r="AP68" s="45"/>
      <c r="AQ68" s="8">
        <f>IF($U66="Oui",IFERROR(#REF!*(AQ67/#REF!),0),IFERROR(#REF!*(AQ66/#REF!),0))</f>
        <v>0</v>
      </c>
      <c r="AR68" s="45"/>
      <c r="AS68" s="11"/>
      <c r="AT68" s="45"/>
      <c r="AU68" s="8">
        <f>IF($U66="Oui",IFERROR(#REF!*(AU67/#REF!),0),IFERROR(#REF!*(AU66/#REF!),0))</f>
        <v>0</v>
      </c>
      <c r="AV68" s="45"/>
      <c r="AW68" s="8">
        <f>IF($U66="Oui",IFERROR(#REF!*(AW67/#REF!),0),IFERROR(#REF!*(AW66/#REF!),0))</f>
        <v>0</v>
      </c>
      <c r="AX68" s="45"/>
      <c r="AY68" s="11"/>
      <c r="AZ68" s="45"/>
      <c r="BA68" s="11"/>
      <c r="BB68" s="45"/>
      <c r="BC68" s="11"/>
      <c r="BD68" s="45"/>
      <c r="BE68" s="11"/>
      <c r="BF68" s="45"/>
      <c r="BG68" s="11"/>
      <c r="BH68" s="45"/>
      <c r="BI68" s="11"/>
      <c r="BJ68" s="45"/>
      <c r="BK68" s="11"/>
      <c r="BL68" s="45"/>
      <c r="BM68" s="11"/>
      <c r="BN68" s="45"/>
      <c r="BO68" s="11"/>
      <c r="BP68" s="45"/>
      <c r="BQ68" s="120"/>
      <c r="BR68" s="45"/>
      <c r="BS68" s="120"/>
      <c r="BT68" s="45"/>
      <c r="BU68" s="11"/>
      <c r="BV68" s="45"/>
      <c r="BW68" s="120"/>
      <c r="BX68" s="45"/>
      <c r="BY68" s="120"/>
      <c r="BZ68" s="45"/>
      <c r="CA68" s="120"/>
      <c r="CB68" s="45"/>
      <c r="CC68" s="120"/>
      <c r="CD68" s="45"/>
      <c r="CE68" s="120"/>
      <c r="CF68" s="45"/>
      <c r="CG68" s="11"/>
    </row>
    <row r="69" spans="2:85" s="604" customFormat="1" ht="22.8" x14ac:dyDescent="0.25">
      <c r="B69" s="531"/>
      <c r="C69" s="46"/>
      <c r="D69" s="46"/>
      <c r="E69" s="46"/>
      <c r="F69" s="70"/>
      <c r="G69" s="70"/>
      <c r="H69" s="70"/>
      <c r="I69" s="184"/>
      <c r="J69" s="184"/>
      <c r="K69" s="163"/>
      <c r="L69" s="163" t="s">
        <v>2694</v>
      </c>
      <c r="O69" s="294" t="s">
        <v>149</v>
      </c>
      <c r="P69" s="1389">
        <f>S69</f>
        <v>931151</v>
      </c>
      <c r="Q69" s="1377" t="s">
        <v>1830</v>
      </c>
      <c r="R69" s="1377" t="s">
        <v>1971</v>
      </c>
      <c r="S69" s="65">
        <v>931151</v>
      </c>
      <c r="T69" s="194" t="s">
        <v>2675</v>
      </c>
      <c r="U69" s="107" t="s">
        <v>2411</v>
      </c>
      <c r="V69" s="107"/>
      <c r="W69" s="120"/>
      <c r="X69" s="45"/>
      <c r="Y69" s="120"/>
      <c r="Z69" s="45"/>
      <c r="AA69" s="120"/>
      <c r="AB69" s="45"/>
      <c r="AC69" s="11"/>
      <c r="AD69" s="45"/>
      <c r="AE69" s="9"/>
      <c r="AF69" s="45"/>
      <c r="AG69" s="11"/>
      <c r="AH69" s="45"/>
      <c r="AI69" s="9"/>
      <c r="AJ69" s="45"/>
      <c r="AK69" s="9"/>
      <c r="AL69" s="45"/>
      <c r="AM69" s="11"/>
      <c r="AN69" s="45"/>
      <c r="AO69" s="9"/>
      <c r="AP69" s="45"/>
      <c r="AQ69" s="9"/>
      <c r="AR69" s="45"/>
      <c r="AS69" s="11"/>
      <c r="AT69" s="45"/>
      <c r="AU69" s="9"/>
      <c r="AV69" s="45"/>
      <c r="AW69" s="9"/>
      <c r="AX69" s="45"/>
      <c r="AY69" s="11"/>
      <c r="AZ69" s="45"/>
      <c r="BA69" s="11"/>
      <c r="BB69" s="45"/>
      <c r="BC69" s="11"/>
      <c r="BD69" s="45"/>
      <c r="BE69" s="11"/>
      <c r="BF69" s="45"/>
      <c r="BG69" s="11"/>
      <c r="BH69" s="45"/>
      <c r="BI69" s="11"/>
      <c r="BJ69" s="45"/>
      <c r="BK69" s="11"/>
      <c r="BL69" s="45"/>
      <c r="BM69" s="11"/>
      <c r="BN69" s="45"/>
      <c r="BO69" s="11"/>
      <c r="BP69" s="45"/>
      <c r="BQ69" s="120"/>
      <c r="BR69" s="45"/>
      <c r="BS69" s="120"/>
      <c r="BT69" s="45"/>
      <c r="BU69" s="11"/>
      <c r="BV69" s="45"/>
      <c r="BW69" s="120"/>
      <c r="BX69" s="45"/>
      <c r="BY69" s="120"/>
      <c r="BZ69" s="45"/>
      <c r="CA69" s="120"/>
      <c r="CB69" s="45"/>
      <c r="CC69" s="120"/>
      <c r="CD69" s="45"/>
      <c r="CE69" s="120"/>
      <c r="CF69" s="45"/>
      <c r="CG69" s="11"/>
    </row>
    <row r="70" spans="2:85" s="604" customFormat="1" ht="14.4" x14ac:dyDescent="0.25">
      <c r="B70" s="531"/>
      <c r="C70" s="46"/>
      <c r="D70" s="46"/>
      <c r="E70" s="46"/>
      <c r="F70" s="70"/>
      <c r="G70" s="70"/>
      <c r="H70" s="70"/>
      <c r="I70" s="184"/>
      <c r="J70" s="184"/>
      <c r="K70" s="163" t="s">
        <v>856</v>
      </c>
      <c r="L70" s="163" t="str">
        <f>"n;"&amp;S69</f>
        <v>n;931151</v>
      </c>
      <c r="P70" s="1389"/>
      <c r="Q70" s="1378"/>
      <c r="R70" s="1378"/>
      <c r="S70" s="138"/>
      <c r="T70" s="1270" t="str">
        <f>IF(U69="Oui","Nombre de résumés PMSI pondérés",V69)</f>
        <v>Nombre de résumés PMSI pondérés</v>
      </c>
      <c r="U70" s="194" t="str">
        <f>U69</f>
        <v>Oui</v>
      </c>
      <c r="V70" s="721"/>
      <c r="W70" s="120"/>
      <c r="X70" s="45"/>
      <c r="Y70" s="120"/>
      <c r="Z70" s="45"/>
      <c r="AA70" s="120"/>
      <c r="AB70" s="45"/>
      <c r="AC70" s="11"/>
      <c r="AD70" s="45"/>
      <c r="AE70" s="11">
        <f>IFERROR(IF($U69="Oui",AE69*IF(HLOOKUP(AE$7,#REF!,4,0)="Séances",1,10),AE69),0)</f>
        <v>0</v>
      </c>
      <c r="AF70" s="45"/>
      <c r="AG70" s="11"/>
      <c r="AH70" s="45"/>
      <c r="AI70" s="11">
        <f>AI69</f>
        <v>0</v>
      </c>
      <c r="AJ70" s="45"/>
      <c r="AK70" s="11">
        <f>AK69</f>
        <v>0</v>
      </c>
      <c r="AL70" s="45"/>
      <c r="AM70" s="11"/>
      <c r="AN70" s="45"/>
      <c r="AO70" s="11">
        <f>IF($U69="Oui",AO69*7,AO69)</f>
        <v>0</v>
      </c>
      <c r="AP70" s="45"/>
      <c r="AQ70" s="11">
        <f>IF($U69="Oui",AQ69*4,AQ69)</f>
        <v>0</v>
      </c>
      <c r="AR70" s="45"/>
      <c r="AS70" s="11"/>
      <c r="AT70" s="45"/>
      <c r="AU70" s="11"/>
      <c r="AV70" s="45"/>
      <c r="AW70" s="11"/>
      <c r="AX70" s="45"/>
      <c r="AY70" s="11"/>
      <c r="AZ70" s="45"/>
      <c r="BA70" s="11"/>
      <c r="BB70" s="45"/>
      <c r="BC70" s="11"/>
      <c r="BD70" s="45"/>
      <c r="BE70" s="11"/>
      <c r="BF70" s="45"/>
      <c r="BG70" s="11"/>
      <c r="BH70" s="45"/>
      <c r="BI70" s="11"/>
      <c r="BJ70" s="45"/>
      <c r="BK70" s="11"/>
      <c r="BL70" s="45"/>
      <c r="BM70" s="11"/>
      <c r="BN70" s="45"/>
      <c r="BO70" s="11"/>
      <c r="BP70" s="45"/>
      <c r="BQ70" s="120"/>
      <c r="BR70" s="45"/>
      <c r="BS70" s="120"/>
      <c r="BT70" s="45"/>
      <c r="BU70" s="11"/>
      <c r="BV70" s="45"/>
      <c r="BW70" s="120"/>
      <c r="BX70" s="45"/>
      <c r="BY70" s="120"/>
      <c r="BZ70" s="45"/>
      <c r="CA70" s="120"/>
      <c r="CB70" s="45"/>
      <c r="CC70" s="120"/>
      <c r="CD70" s="45"/>
      <c r="CE70" s="120"/>
      <c r="CF70" s="45"/>
      <c r="CG70" s="11"/>
    </row>
    <row r="71" spans="2:85" s="604" customFormat="1" ht="14.4" hidden="1" x14ac:dyDescent="0.25">
      <c r="B71" s="531"/>
      <c r="C71" s="46">
        <v>0</v>
      </c>
      <c r="D71" s="46"/>
      <c r="E71" s="46"/>
      <c r="F71" s="70"/>
      <c r="G71" s="70"/>
      <c r="H71" s="70"/>
      <c r="I71" s="184"/>
      <c r="J71" s="184"/>
      <c r="K71" s="163" t="s">
        <v>1017</v>
      </c>
      <c r="L71" s="166"/>
      <c r="O71" s="294" t="s">
        <v>667</v>
      </c>
      <c r="P71" s="1389"/>
      <c r="Q71" s="1379"/>
      <c r="R71" s="1379"/>
      <c r="S71" s="268"/>
      <c r="T71" s="115" t="s">
        <v>341</v>
      </c>
      <c r="U71" s="117"/>
      <c r="V71" s="117"/>
      <c r="W71" s="120"/>
      <c r="X71" s="45"/>
      <c r="Y71" s="120"/>
      <c r="Z71" s="45"/>
      <c r="AA71" s="120"/>
      <c r="AB71" s="45"/>
      <c r="AC71" s="11"/>
      <c r="AD71" s="45"/>
      <c r="AE71" s="8">
        <f>IF($U69="Oui",IFERROR(#REF!*(AE70/#REF!),0),IFERROR(#REF!*(AE69/#REF!),0))</f>
        <v>0</v>
      </c>
      <c r="AF71" s="45"/>
      <c r="AG71" s="11"/>
      <c r="AH71" s="45"/>
      <c r="AI71" s="8">
        <f>IF($U69="Oui",IFERROR(#REF!*(AI70/#REF!),0),IFERROR(#REF!*(AI69/#REF!),0))</f>
        <v>0</v>
      </c>
      <c r="AJ71" s="45"/>
      <c r="AK71" s="8">
        <f>IF($U69="Oui",IFERROR(#REF!*(AK70/#REF!),0),IFERROR(#REF!*(AK69/#REF!),0))</f>
        <v>0</v>
      </c>
      <c r="AL71" s="45"/>
      <c r="AM71" s="11"/>
      <c r="AN71" s="45"/>
      <c r="AO71" s="8">
        <f>IF($U69="Oui",IFERROR(#REF!*(AO70/#REF!),0),IFERROR(#REF!*(AO69/#REF!),0))</f>
        <v>0</v>
      </c>
      <c r="AP71" s="45"/>
      <c r="AQ71" s="8">
        <f>IF($U69="Oui",IFERROR(#REF!*(AQ70/#REF!),0),IFERROR(#REF!*(AQ69/#REF!),0))</f>
        <v>0</v>
      </c>
      <c r="AR71" s="45"/>
      <c r="AS71" s="11"/>
      <c r="AT71" s="45"/>
      <c r="AU71" s="8">
        <f>IF($U69="Oui",IFERROR(#REF!*(AU70/#REF!),0),IFERROR(#REF!*(AU69/#REF!),0))</f>
        <v>0</v>
      </c>
      <c r="AV71" s="45"/>
      <c r="AW71" s="8">
        <f>IF($U69="Oui",IFERROR(#REF!*(AW70/#REF!),0),IFERROR(#REF!*(AW69/#REF!),0))</f>
        <v>0</v>
      </c>
      <c r="AX71" s="45"/>
      <c r="AY71" s="11"/>
      <c r="AZ71" s="45"/>
      <c r="BA71" s="11"/>
      <c r="BB71" s="45"/>
      <c r="BC71" s="11"/>
      <c r="BD71" s="45"/>
      <c r="BE71" s="11"/>
      <c r="BF71" s="45"/>
      <c r="BG71" s="11"/>
      <c r="BH71" s="45"/>
      <c r="BI71" s="11"/>
      <c r="BJ71" s="45"/>
      <c r="BK71" s="11"/>
      <c r="BL71" s="45"/>
      <c r="BM71" s="11"/>
      <c r="BN71" s="45"/>
      <c r="BO71" s="11"/>
      <c r="BP71" s="45"/>
      <c r="BQ71" s="120"/>
      <c r="BR71" s="45"/>
      <c r="BS71" s="120"/>
      <c r="BT71" s="45"/>
      <c r="BU71" s="11"/>
      <c r="BV71" s="45"/>
      <c r="BW71" s="120"/>
      <c r="BX71" s="45"/>
      <c r="BY71" s="120"/>
      <c r="BZ71" s="45"/>
      <c r="CA71" s="120"/>
      <c r="CB71" s="45"/>
      <c r="CC71" s="120"/>
      <c r="CD71" s="45"/>
      <c r="CE71" s="120"/>
      <c r="CF71" s="45"/>
      <c r="CG71" s="11"/>
    </row>
    <row r="72" spans="2:85" s="604" customFormat="1" ht="14.4" x14ac:dyDescent="0.25">
      <c r="B72" s="531"/>
      <c r="C72" s="46"/>
      <c r="D72" s="46"/>
      <c r="E72" s="46"/>
      <c r="F72" s="70"/>
      <c r="G72" s="70"/>
      <c r="H72" s="70"/>
      <c r="I72" s="184"/>
      <c r="J72" s="184"/>
      <c r="K72" s="163" t="s">
        <v>501</v>
      </c>
      <c r="L72" s="163" t="str">
        <f>"n;"&amp;S72</f>
        <v>n;931152</v>
      </c>
      <c r="O72" s="294" t="s">
        <v>149</v>
      </c>
      <c r="P72" s="1389">
        <f>S72</f>
        <v>931152</v>
      </c>
      <c r="Q72" s="1377" t="s">
        <v>1830</v>
      </c>
      <c r="R72" s="1377" t="s">
        <v>1016</v>
      </c>
      <c r="S72" s="65">
        <v>931152</v>
      </c>
      <c r="T72" s="1271" t="s">
        <v>1196</v>
      </c>
      <c r="U72" s="107" t="s">
        <v>2411</v>
      </c>
      <c r="V72" s="107"/>
      <c r="W72" s="9" t="e">
        <f>#REF!</f>
        <v>#REF!</v>
      </c>
      <c r="X72" s="45"/>
      <c r="Y72" s="9" t="e">
        <f>#REF!</f>
        <v>#REF!</v>
      </c>
      <c r="Z72" s="45"/>
      <c r="AA72" s="120"/>
      <c r="AB72" s="45"/>
      <c r="AC72" s="11"/>
      <c r="AD72" s="45"/>
      <c r="AE72" s="9" t="e">
        <f>#REF!</f>
        <v>#REF!</v>
      </c>
      <c r="AF72" s="45"/>
      <c r="AG72" s="9" t="e">
        <f>#REF!</f>
        <v>#REF!</v>
      </c>
      <c r="AH72" s="45"/>
      <c r="AI72" s="9" t="e">
        <f>#REF!</f>
        <v>#REF!</v>
      </c>
      <c r="AJ72" s="45"/>
      <c r="AK72" s="9" t="e">
        <f>#REF!</f>
        <v>#REF!</v>
      </c>
      <c r="AL72" s="45"/>
      <c r="AM72" s="9" t="e">
        <f>#REF!</f>
        <v>#REF!</v>
      </c>
      <c r="AN72" s="45"/>
      <c r="AO72" s="9" t="e">
        <f>#REF!</f>
        <v>#REF!</v>
      </c>
      <c r="AP72" s="45"/>
      <c r="AQ72" s="9" t="e">
        <f>#REF!</f>
        <v>#REF!</v>
      </c>
      <c r="AR72" s="45"/>
      <c r="AS72" s="9" t="e">
        <f>#REF!</f>
        <v>#REF!</v>
      </c>
      <c r="AT72" s="45"/>
      <c r="AU72" s="9"/>
      <c r="AV72" s="45"/>
      <c r="AW72" s="9"/>
      <c r="AX72" s="45"/>
      <c r="AY72" s="9"/>
      <c r="AZ72" s="45"/>
      <c r="BA72" s="9"/>
      <c r="BB72" s="45"/>
      <c r="BC72" s="11"/>
      <c r="BD72" s="45"/>
      <c r="BE72" s="9"/>
      <c r="BF72" s="45"/>
      <c r="BG72" s="11"/>
      <c r="BH72" s="45"/>
      <c r="BI72" s="9" t="e">
        <f>#REF!</f>
        <v>#REF!</v>
      </c>
      <c r="BJ72" s="45"/>
      <c r="BK72" s="9" t="e">
        <f>#REF!</f>
        <v>#REF!</v>
      </c>
      <c r="BL72" s="45"/>
      <c r="BM72" s="9" t="e">
        <f>#REF!</f>
        <v>#REF!</v>
      </c>
      <c r="BN72" s="45"/>
      <c r="BO72" s="11"/>
      <c r="BP72" s="45"/>
      <c r="BQ72" s="9" t="e">
        <f>#REF!</f>
        <v>#REF!</v>
      </c>
      <c r="BR72" s="45"/>
      <c r="BS72" s="9" t="e">
        <f>#REF!</f>
        <v>#REF!</v>
      </c>
      <c r="BT72" s="45"/>
      <c r="BU72" s="11"/>
      <c r="BV72" s="45"/>
      <c r="BW72" s="9" t="e">
        <f>#REF!</f>
        <v>#REF!</v>
      </c>
      <c r="BX72" s="45"/>
      <c r="BY72" s="9" t="e">
        <f>#REF!</f>
        <v>#REF!</v>
      </c>
      <c r="BZ72" s="45"/>
      <c r="CA72" s="9" t="e">
        <f>#REF!</f>
        <v>#REF!</v>
      </c>
      <c r="CB72" s="45"/>
      <c r="CC72" s="9" t="e">
        <f>#REF!</f>
        <v>#REF!</v>
      </c>
      <c r="CD72" s="45"/>
      <c r="CE72" s="9" t="e">
        <f>#REF!</f>
        <v>#REF!</v>
      </c>
      <c r="CF72" s="45"/>
      <c r="CG72" s="11"/>
    </row>
    <row r="73" spans="2:85" s="604" customFormat="1" ht="14.4" hidden="1" x14ac:dyDescent="0.25">
      <c r="B73" s="531"/>
      <c r="C73" s="46">
        <v>0</v>
      </c>
      <c r="D73" s="46"/>
      <c r="E73" s="46"/>
      <c r="F73" s="70"/>
      <c r="G73" s="70"/>
      <c r="H73" s="70"/>
      <c r="I73" s="184"/>
      <c r="J73" s="184"/>
      <c r="K73" s="163" t="s">
        <v>1632</v>
      </c>
      <c r="L73" s="166"/>
      <c r="O73" s="294" t="s">
        <v>667</v>
      </c>
      <c r="P73" s="1389"/>
      <c r="Q73" s="1379"/>
      <c r="R73" s="1379"/>
      <c r="S73" s="268"/>
      <c r="T73" s="115" t="s">
        <v>341</v>
      </c>
      <c r="U73" s="117"/>
      <c r="V73" s="117"/>
      <c r="W73" s="8">
        <f>IFERROR(#REF!*(W72/#REF!),0)</f>
        <v>0</v>
      </c>
      <c r="X73" s="45"/>
      <c r="Y73" s="8">
        <f>IFERROR(#REF!*(Y72/#REF!),0)</f>
        <v>0</v>
      </c>
      <c r="Z73" s="45"/>
      <c r="AA73" s="120"/>
      <c r="AB73" s="45"/>
      <c r="AC73" s="11"/>
      <c r="AD73" s="45"/>
      <c r="AE73" s="8">
        <f>IFERROR(#REF!*(AE72/#REF!),0)</f>
        <v>0</v>
      </c>
      <c r="AF73" s="45"/>
      <c r="AG73" s="8">
        <f>IFERROR(#REF!*(AG72/#REF!),0)</f>
        <v>0</v>
      </c>
      <c r="AH73" s="45"/>
      <c r="AI73" s="8">
        <f>IFERROR(#REF!*(AI72/#REF!),0)</f>
        <v>0</v>
      </c>
      <c r="AJ73" s="45"/>
      <c r="AK73" s="8">
        <f>IFERROR(#REF!*(AK72/#REF!),0)</f>
        <v>0</v>
      </c>
      <c r="AL73" s="45"/>
      <c r="AM73" s="8">
        <f>IFERROR(#REF!*(AM72/#REF!),0)</f>
        <v>0</v>
      </c>
      <c r="AN73" s="45"/>
      <c r="AO73" s="8">
        <f>IFERROR(#REF!*(AO72/#REF!),0)</f>
        <v>0</v>
      </c>
      <c r="AP73" s="45"/>
      <c r="AQ73" s="8">
        <f>IFERROR(#REF!*(AQ72/#REF!),0)</f>
        <v>0</v>
      </c>
      <c r="AR73" s="45"/>
      <c r="AS73" s="8">
        <f>IFERROR(#REF!*(AS72/#REF!),0)</f>
        <v>0</v>
      </c>
      <c r="AT73" s="45"/>
      <c r="AU73" s="8">
        <f>IFERROR(#REF!*(AU72/#REF!),0)</f>
        <v>0</v>
      </c>
      <c r="AV73" s="45"/>
      <c r="AW73" s="8">
        <f>IFERROR(#REF!*(AW72/#REF!),0)</f>
        <v>0</v>
      </c>
      <c r="AX73" s="45"/>
      <c r="AY73" s="8">
        <f>IFERROR(#REF!*(AY72/#REF!),0)</f>
        <v>0</v>
      </c>
      <c r="AZ73" s="45"/>
      <c r="BA73" s="8">
        <f>IFERROR(#REF!*(BA72/#REF!),0)</f>
        <v>0</v>
      </c>
      <c r="BB73" s="45"/>
      <c r="BC73" s="11"/>
      <c r="BD73" s="45"/>
      <c r="BE73" s="8">
        <f>IFERROR(#REF!*(BE72/#REF!),0)</f>
        <v>0</v>
      </c>
      <c r="BF73" s="45"/>
      <c r="BG73" s="11"/>
      <c r="BH73" s="45"/>
      <c r="BI73" s="8">
        <f>IFERROR(#REF!*(BI72/#REF!),0)</f>
        <v>0</v>
      </c>
      <c r="BJ73" s="45"/>
      <c r="BK73" s="8">
        <f>IFERROR(#REF!*(BK72/#REF!),0)</f>
        <v>0</v>
      </c>
      <c r="BL73" s="45"/>
      <c r="BM73" s="8">
        <f>IFERROR(#REF!*(BM72/#REF!),0)</f>
        <v>0</v>
      </c>
      <c r="BN73" s="45"/>
      <c r="BO73" s="11"/>
      <c r="BP73" s="45"/>
      <c r="BQ73" s="8">
        <f>IFERROR(#REF!*(BQ72/#REF!),0)</f>
        <v>0</v>
      </c>
      <c r="BR73" s="45"/>
      <c r="BS73" s="8">
        <f>IFERROR(#REF!*(BS72/#REF!),0)</f>
        <v>0</v>
      </c>
      <c r="BT73" s="45"/>
      <c r="BU73" s="11"/>
      <c r="BV73" s="45"/>
      <c r="BW73" s="8">
        <f>IFERROR(#REF!*(BW72/#REF!),0)</f>
        <v>0</v>
      </c>
      <c r="BX73" s="45"/>
      <c r="BY73" s="8">
        <f>IFERROR(#REF!*(BY72/#REF!),0)</f>
        <v>0</v>
      </c>
      <c r="BZ73" s="45"/>
      <c r="CA73" s="8">
        <f>IFERROR(#REF!*(CA72/#REF!),0)</f>
        <v>0</v>
      </c>
      <c r="CB73" s="45"/>
      <c r="CC73" s="8">
        <f>IFERROR(#REF!*(CC72/#REF!),0)</f>
        <v>0</v>
      </c>
      <c r="CD73" s="45"/>
      <c r="CE73" s="8">
        <f>IFERROR(#REF!*(CE72/#REF!),0)</f>
        <v>0</v>
      </c>
      <c r="CF73" s="45"/>
      <c r="CG73" s="11"/>
    </row>
    <row r="74" spans="2:85" s="604" customFormat="1" ht="28.8" x14ac:dyDescent="0.25">
      <c r="B74" s="531"/>
      <c r="C74" s="46"/>
      <c r="D74" s="46">
        <v>0</v>
      </c>
      <c r="E74" s="46"/>
      <c r="F74" s="70"/>
      <c r="G74" s="70"/>
      <c r="H74" s="70"/>
      <c r="I74" s="184"/>
      <c r="J74" s="184"/>
      <c r="K74" s="163"/>
      <c r="L74" s="163" t="str">
        <f t="shared" ref="L74:L75" si="1">"n;"&amp;S74</f>
        <v>n;9311721</v>
      </c>
      <c r="P74" s="745">
        <f t="shared" ref="P74:P75" si="2">S74</f>
        <v>9311721</v>
      </c>
      <c r="Q74" s="723" t="s">
        <v>1830</v>
      </c>
      <c r="R74" s="723" t="s">
        <v>2139</v>
      </c>
      <c r="S74" s="723">
        <v>9311721</v>
      </c>
      <c r="T74" s="194" t="s">
        <v>485</v>
      </c>
      <c r="U74" s="107" t="s">
        <v>2411</v>
      </c>
      <c r="V74" s="107"/>
      <c r="W74" s="11"/>
      <c r="X74" s="45"/>
      <c r="Y74" s="11"/>
      <c r="Z74" s="45"/>
      <c r="AA74" s="120"/>
      <c r="AB74" s="45"/>
      <c r="AC74" s="11"/>
      <c r="AD74" s="45"/>
      <c r="AE74" s="9"/>
      <c r="AF74" s="45"/>
      <c r="AG74" s="9"/>
      <c r="AH74" s="45"/>
      <c r="AI74" s="9"/>
      <c r="AJ74" s="45"/>
      <c r="AK74" s="9"/>
      <c r="AL74" s="45"/>
      <c r="AM74" s="9"/>
      <c r="AN74" s="45"/>
      <c r="AO74" s="9"/>
      <c r="AP74" s="45"/>
      <c r="AQ74" s="9"/>
      <c r="AR74" s="45"/>
      <c r="AS74" s="9"/>
      <c r="AT74" s="45"/>
      <c r="AU74" s="9"/>
      <c r="AV74" s="45"/>
      <c r="AW74" s="9"/>
      <c r="AX74" s="45"/>
      <c r="AY74" s="9"/>
      <c r="AZ74" s="45"/>
      <c r="BA74" s="9"/>
      <c r="BB74" s="45"/>
      <c r="BC74" s="11"/>
      <c r="BD74" s="45"/>
      <c r="BE74" s="9"/>
      <c r="BF74" s="45"/>
      <c r="BG74" s="11"/>
      <c r="BH74" s="45"/>
      <c r="BI74" s="11"/>
      <c r="BJ74" s="45"/>
      <c r="BK74" s="9"/>
      <c r="BL74" s="45"/>
      <c r="BM74" s="9"/>
      <c r="BN74" s="45"/>
      <c r="BO74" s="11"/>
      <c r="BP74" s="45"/>
      <c r="BQ74" s="9"/>
      <c r="BR74" s="45"/>
      <c r="BS74" s="9"/>
      <c r="BT74" s="45"/>
      <c r="BU74" s="11"/>
      <c r="BV74" s="45"/>
      <c r="BW74" s="9"/>
      <c r="BX74" s="45"/>
      <c r="BY74" s="9"/>
      <c r="BZ74" s="45"/>
      <c r="CA74" s="9"/>
      <c r="CB74" s="45"/>
      <c r="CC74" s="9"/>
      <c r="CD74" s="45"/>
      <c r="CE74" s="9"/>
      <c r="CF74" s="45"/>
      <c r="CG74" s="11"/>
    </row>
    <row r="75" spans="2:85" s="604" customFormat="1" ht="22.8" x14ac:dyDescent="0.25">
      <c r="B75" s="531"/>
      <c r="C75" s="46"/>
      <c r="D75" s="46"/>
      <c r="E75" s="46"/>
      <c r="F75" s="70"/>
      <c r="G75" s="70"/>
      <c r="H75" s="70"/>
      <c r="I75" s="184"/>
      <c r="J75" s="184"/>
      <c r="K75" s="163" t="s">
        <v>841</v>
      </c>
      <c r="L75" s="163" t="str">
        <f t="shared" si="1"/>
        <v>n;9311722</v>
      </c>
      <c r="O75" s="294" t="s">
        <v>149</v>
      </c>
      <c r="P75" s="1389">
        <f t="shared" si="2"/>
        <v>9311722</v>
      </c>
      <c r="Q75" s="1377" t="s">
        <v>1830</v>
      </c>
      <c r="R75" s="1377" t="s">
        <v>2140</v>
      </c>
      <c r="S75" s="65">
        <v>9311722</v>
      </c>
      <c r="T75" s="194" t="s">
        <v>2480</v>
      </c>
      <c r="U75" s="107" t="s">
        <v>2411</v>
      </c>
      <c r="V75" s="107"/>
      <c r="W75" s="11"/>
      <c r="X75" s="45"/>
      <c r="Y75" s="11"/>
      <c r="Z75" s="45"/>
      <c r="AA75" s="11"/>
      <c r="AB75" s="45"/>
      <c r="AC75" s="11"/>
      <c r="AD75" s="45"/>
      <c r="AE75" s="9"/>
      <c r="AF75" s="45"/>
      <c r="AG75" s="9"/>
      <c r="AH75" s="45"/>
      <c r="AI75" s="9"/>
      <c r="AJ75" s="45"/>
      <c r="AK75" s="9"/>
      <c r="AL75" s="45"/>
      <c r="AM75" s="9"/>
      <c r="AN75" s="45"/>
      <c r="AO75" s="9"/>
      <c r="AP75" s="45"/>
      <c r="AQ75" s="9"/>
      <c r="AR75" s="45"/>
      <c r="AS75" s="9"/>
      <c r="AT75" s="45"/>
      <c r="AU75" s="9"/>
      <c r="AV75" s="45"/>
      <c r="AW75" s="9"/>
      <c r="AX75" s="45"/>
      <c r="AY75" s="9"/>
      <c r="AZ75" s="45"/>
      <c r="BA75" s="9"/>
      <c r="BB75" s="45"/>
      <c r="BC75" s="11"/>
      <c r="BD75" s="45"/>
      <c r="BE75" s="9"/>
      <c r="BF75" s="45"/>
      <c r="BG75" s="11"/>
      <c r="BH75" s="45"/>
      <c r="BI75" s="11"/>
      <c r="BJ75" s="45"/>
      <c r="BK75" s="9"/>
      <c r="BL75" s="45"/>
      <c r="BM75" s="9"/>
      <c r="BN75" s="45"/>
      <c r="BO75" s="11"/>
      <c r="BP75" s="45"/>
      <c r="BQ75" s="11"/>
      <c r="BR75" s="45"/>
      <c r="BS75" s="11"/>
      <c r="BT75" s="45"/>
      <c r="BU75" s="11"/>
      <c r="BV75" s="45"/>
      <c r="BW75" s="11"/>
      <c r="BX75" s="45"/>
      <c r="BY75" s="11"/>
      <c r="BZ75" s="45"/>
      <c r="CA75" s="11"/>
      <c r="CB75" s="45"/>
      <c r="CC75" s="9"/>
      <c r="CD75" s="45"/>
      <c r="CE75" s="9"/>
      <c r="CF75" s="45"/>
      <c r="CG75" s="11"/>
    </row>
    <row r="76" spans="2:85" s="604" customFormat="1" ht="14.4" hidden="1" x14ac:dyDescent="0.25">
      <c r="B76" s="531"/>
      <c r="C76" s="46">
        <v>0</v>
      </c>
      <c r="D76" s="46"/>
      <c r="E76" s="46"/>
      <c r="F76" s="70"/>
      <c r="G76" s="70"/>
      <c r="H76" s="70"/>
      <c r="I76" s="184"/>
      <c r="J76" s="184"/>
      <c r="K76" s="163" t="s">
        <v>2477</v>
      </c>
      <c r="L76" s="166"/>
      <c r="O76" s="294" t="s">
        <v>667</v>
      </c>
      <c r="P76" s="1389"/>
      <c r="Q76" s="1379"/>
      <c r="R76" s="1379"/>
      <c r="S76" s="268"/>
      <c r="T76" s="115" t="s">
        <v>341</v>
      </c>
      <c r="U76" s="117"/>
      <c r="V76" s="117"/>
      <c r="W76" s="11"/>
      <c r="X76" s="45"/>
      <c r="Y76" s="11"/>
      <c r="Z76" s="45"/>
      <c r="AA76" s="11"/>
      <c r="AB76" s="45"/>
      <c r="AC76" s="11"/>
      <c r="AD76" s="45"/>
      <c r="AE76" s="8">
        <f>IFERROR(#REF!*(AE75/#REF!),0)</f>
        <v>0</v>
      </c>
      <c r="AF76" s="45"/>
      <c r="AG76" s="8">
        <f>IFERROR(#REF!*(AG75/#REF!),0)</f>
        <v>0</v>
      </c>
      <c r="AH76" s="45"/>
      <c r="AI76" s="8">
        <f>IFERROR(#REF!*(AI75/#REF!),0)</f>
        <v>0</v>
      </c>
      <c r="AJ76" s="45"/>
      <c r="AK76" s="8">
        <f>IFERROR(#REF!*(AK75/#REF!),0)</f>
        <v>0</v>
      </c>
      <c r="AL76" s="45"/>
      <c r="AM76" s="8">
        <f>IFERROR(#REF!*(AM75/#REF!),0)</f>
        <v>0</v>
      </c>
      <c r="AN76" s="45"/>
      <c r="AO76" s="8">
        <f>IFERROR(#REF!*(AO75/#REF!),0)</f>
        <v>0</v>
      </c>
      <c r="AP76" s="45"/>
      <c r="AQ76" s="8">
        <f>IFERROR(#REF!*(AQ75/#REF!),0)</f>
        <v>0</v>
      </c>
      <c r="AR76" s="45"/>
      <c r="AS76" s="8">
        <f>IFERROR(#REF!*(AS75/#REF!),0)</f>
        <v>0</v>
      </c>
      <c r="AT76" s="45"/>
      <c r="AU76" s="8">
        <f>IFERROR(#REF!*(AU75/#REF!),0)</f>
        <v>0</v>
      </c>
      <c r="AV76" s="45"/>
      <c r="AW76" s="8">
        <f>IFERROR(#REF!*(AW75/#REF!),0)</f>
        <v>0</v>
      </c>
      <c r="AX76" s="45"/>
      <c r="AY76" s="8">
        <f>IFERROR(#REF!*(AY75/#REF!),0)</f>
        <v>0</v>
      </c>
      <c r="AZ76" s="45"/>
      <c r="BA76" s="8">
        <f>IFERROR(#REF!*(BA75/#REF!),0)</f>
        <v>0</v>
      </c>
      <c r="BB76" s="45"/>
      <c r="BC76" s="11"/>
      <c r="BD76" s="45"/>
      <c r="BE76" s="8">
        <f>IFERROR(#REF!*(BE75/#REF!),0)</f>
        <v>0</v>
      </c>
      <c r="BF76" s="45"/>
      <c r="BG76" s="11"/>
      <c r="BH76" s="45"/>
      <c r="BI76" s="11"/>
      <c r="BJ76" s="45"/>
      <c r="BK76" s="8">
        <f>IFERROR(#REF!*(BK75/#REF!),0)</f>
        <v>0</v>
      </c>
      <c r="BL76" s="45"/>
      <c r="BM76" s="8">
        <f>IFERROR(#REF!*(BM75/#REF!),0)</f>
        <v>0</v>
      </c>
      <c r="BN76" s="45"/>
      <c r="BO76" s="11"/>
      <c r="BP76" s="45"/>
      <c r="BQ76" s="11"/>
      <c r="BR76" s="45"/>
      <c r="BS76" s="11"/>
      <c r="BT76" s="45"/>
      <c r="BU76" s="11"/>
      <c r="BV76" s="45"/>
      <c r="BW76" s="11"/>
      <c r="BX76" s="45"/>
      <c r="BY76" s="11"/>
      <c r="BZ76" s="45"/>
      <c r="CA76" s="11"/>
      <c r="CB76" s="45"/>
      <c r="CC76" s="8">
        <f>IFERROR(#REF!*(CC75/#REF!),0)</f>
        <v>0</v>
      </c>
      <c r="CD76" s="45"/>
      <c r="CE76" s="8">
        <f>IFERROR(#REF!*(CE75/#REF!),0)</f>
        <v>0</v>
      </c>
      <c r="CF76" s="45"/>
      <c r="CG76" s="11"/>
    </row>
    <row r="77" spans="2:85" s="604" customFormat="1" ht="14.4" x14ac:dyDescent="0.25">
      <c r="B77" s="531"/>
      <c r="C77" s="46"/>
      <c r="D77" s="46"/>
      <c r="E77" s="46"/>
      <c r="F77" s="70"/>
      <c r="G77" s="70"/>
      <c r="H77" s="70"/>
      <c r="I77" s="184"/>
      <c r="J77" s="184"/>
      <c r="K77" s="163" t="s">
        <v>2189</v>
      </c>
      <c r="L77" s="163" t="str">
        <f>"n;"&amp;S77</f>
        <v>n;931171</v>
      </c>
      <c r="O77" s="294" t="s">
        <v>149</v>
      </c>
      <c r="P77" s="1389">
        <f>S77</f>
        <v>931171</v>
      </c>
      <c r="Q77" s="1377" t="s">
        <v>1830</v>
      </c>
      <c r="R77" s="1377" t="s">
        <v>1301</v>
      </c>
      <c r="S77" s="65">
        <v>931171</v>
      </c>
      <c r="T77" s="194" t="s">
        <v>2167</v>
      </c>
      <c r="U77" s="107" t="s">
        <v>2411</v>
      </c>
      <c r="V77" s="107"/>
      <c r="W77" s="11"/>
      <c r="X77" s="45"/>
      <c r="Y77" s="11"/>
      <c r="Z77" s="45"/>
      <c r="AA77" s="11"/>
      <c r="AB77" s="45"/>
      <c r="AC77" s="11"/>
      <c r="AD77" s="45"/>
      <c r="AE77" s="9"/>
      <c r="AF77" s="45"/>
      <c r="AG77" s="9"/>
      <c r="AH77" s="45"/>
      <c r="AI77" s="9"/>
      <c r="AJ77" s="45"/>
      <c r="AK77" s="9"/>
      <c r="AL77" s="45"/>
      <c r="AM77" s="9"/>
      <c r="AN77" s="45"/>
      <c r="AO77" s="11"/>
      <c r="AP77" s="45"/>
      <c r="AQ77" s="9"/>
      <c r="AR77" s="45"/>
      <c r="AS77" s="9"/>
      <c r="AT77" s="45"/>
      <c r="AU77" s="9"/>
      <c r="AV77" s="45"/>
      <c r="AW77" s="9"/>
      <c r="AX77" s="45"/>
      <c r="AY77" s="9"/>
      <c r="AZ77" s="45"/>
      <c r="BA77" s="9"/>
      <c r="BB77" s="45"/>
      <c r="BC77" s="11"/>
      <c r="BD77" s="45"/>
      <c r="BE77" s="9"/>
      <c r="BF77" s="45"/>
      <c r="BG77" s="11"/>
      <c r="BH77" s="45"/>
      <c r="BI77" s="11"/>
      <c r="BJ77" s="45"/>
      <c r="BK77" s="9"/>
      <c r="BL77" s="45"/>
      <c r="BM77" s="9"/>
      <c r="BN77" s="45"/>
      <c r="BO77" s="11"/>
      <c r="BP77" s="45"/>
      <c r="BQ77" s="9"/>
      <c r="BR77" s="45"/>
      <c r="BS77" s="11"/>
      <c r="BT77" s="45"/>
      <c r="BU77" s="11"/>
      <c r="BV77" s="45"/>
      <c r="BW77" s="11"/>
      <c r="BX77" s="45"/>
      <c r="BY77" s="11"/>
      <c r="BZ77" s="45"/>
      <c r="CA77" s="11"/>
      <c r="CB77" s="45"/>
      <c r="CC77" s="9"/>
      <c r="CD77" s="45"/>
      <c r="CE77" s="9"/>
      <c r="CF77" s="45"/>
      <c r="CG77" s="11"/>
    </row>
    <row r="78" spans="2:85" s="604" customFormat="1" ht="14.4" hidden="1" x14ac:dyDescent="0.25">
      <c r="B78" s="531"/>
      <c r="C78" s="46">
        <v>0</v>
      </c>
      <c r="D78" s="46"/>
      <c r="E78" s="46"/>
      <c r="F78" s="70"/>
      <c r="G78" s="70"/>
      <c r="H78" s="70"/>
      <c r="I78" s="184"/>
      <c r="J78" s="184"/>
      <c r="K78" s="163" t="s">
        <v>186</v>
      </c>
      <c r="L78" s="166"/>
      <c r="O78" s="294" t="s">
        <v>667</v>
      </c>
      <c r="P78" s="1389"/>
      <c r="Q78" s="1379"/>
      <c r="R78" s="1379"/>
      <c r="S78" s="268"/>
      <c r="T78" s="115" t="s">
        <v>341</v>
      </c>
      <c r="U78" s="117"/>
      <c r="V78" s="117"/>
      <c r="W78" s="11"/>
      <c r="X78" s="45"/>
      <c r="Y78" s="11"/>
      <c r="Z78" s="45"/>
      <c r="AA78" s="11"/>
      <c r="AB78" s="45"/>
      <c r="AC78" s="11"/>
      <c r="AD78" s="45"/>
      <c r="AE78" s="8">
        <f>IFERROR(#REF!*(AE77/#REF!),0)</f>
        <v>0</v>
      </c>
      <c r="AF78" s="45"/>
      <c r="AG78" s="8">
        <f>IFERROR(#REF!*(AG77/#REF!),0)</f>
        <v>0</v>
      </c>
      <c r="AH78" s="45"/>
      <c r="AI78" s="8">
        <f>IFERROR(#REF!*(AI77/#REF!),0)</f>
        <v>0</v>
      </c>
      <c r="AJ78" s="45"/>
      <c r="AK78" s="8">
        <f>IFERROR(#REF!*(AK77/#REF!),0)</f>
        <v>0</v>
      </c>
      <c r="AL78" s="45"/>
      <c r="AM78" s="8">
        <f>IFERROR(#REF!*(AM77/#REF!),0)</f>
        <v>0</v>
      </c>
      <c r="AN78" s="45"/>
      <c r="AO78" s="11"/>
      <c r="AP78" s="45"/>
      <c r="AQ78" s="8">
        <f>IFERROR(#REF!*(AQ77/#REF!),0)</f>
        <v>0</v>
      </c>
      <c r="AR78" s="45"/>
      <c r="AS78" s="8">
        <f>IFERROR(#REF!*(AS77/#REF!),0)</f>
        <v>0</v>
      </c>
      <c r="AT78" s="45"/>
      <c r="AU78" s="8">
        <f>IFERROR(#REF!*(AU77/#REF!),0)</f>
        <v>0</v>
      </c>
      <c r="AV78" s="45"/>
      <c r="AW78" s="8">
        <f>IFERROR(#REF!*(AW77/#REF!),0)</f>
        <v>0</v>
      </c>
      <c r="AX78" s="45"/>
      <c r="AY78" s="8">
        <f>IFERROR(#REF!*(AY77/#REF!),0)</f>
        <v>0</v>
      </c>
      <c r="AZ78" s="45"/>
      <c r="BA78" s="8">
        <f>IFERROR(#REF!*(BA77/#REF!),0)</f>
        <v>0</v>
      </c>
      <c r="BB78" s="45"/>
      <c r="BC78" s="11"/>
      <c r="BD78" s="45"/>
      <c r="BE78" s="8">
        <f>IFERROR(#REF!*(BE77/#REF!),0)</f>
        <v>0</v>
      </c>
      <c r="BF78" s="45"/>
      <c r="BG78" s="11"/>
      <c r="BH78" s="45"/>
      <c r="BI78" s="11"/>
      <c r="BJ78" s="45"/>
      <c r="BK78" s="8">
        <f>IFERROR(#REF!*(BK77/#REF!),0)</f>
        <v>0</v>
      </c>
      <c r="BL78" s="45"/>
      <c r="BM78" s="8">
        <f>IFERROR(#REF!*(BM77/#REF!),0)</f>
        <v>0</v>
      </c>
      <c r="BN78" s="45"/>
      <c r="BO78" s="11"/>
      <c r="BP78" s="45"/>
      <c r="BQ78" s="8">
        <f>IFERROR(#REF!*(BQ77/#REF!),0)</f>
        <v>0</v>
      </c>
      <c r="BR78" s="45"/>
      <c r="BS78" s="11"/>
      <c r="BT78" s="45"/>
      <c r="BU78" s="11"/>
      <c r="BV78" s="45"/>
      <c r="BW78" s="11"/>
      <c r="BX78" s="45"/>
      <c r="BY78" s="11"/>
      <c r="BZ78" s="45"/>
      <c r="CA78" s="11"/>
      <c r="CB78" s="45"/>
      <c r="CC78" s="8">
        <f>IFERROR(#REF!*(CC77/#REF!),0)</f>
        <v>0</v>
      </c>
      <c r="CD78" s="45"/>
      <c r="CE78" s="8">
        <f>IFERROR(#REF!*(CE77/#REF!),0)</f>
        <v>0</v>
      </c>
      <c r="CF78" s="45"/>
      <c r="CG78" s="11"/>
    </row>
    <row r="79" spans="2:85" s="604" customFormat="1" ht="14.4" x14ac:dyDescent="0.25">
      <c r="B79" s="531"/>
      <c r="C79" s="46"/>
      <c r="D79" s="46"/>
      <c r="E79" s="46"/>
      <c r="F79" s="70"/>
      <c r="G79" s="70"/>
      <c r="H79" s="70"/>
      <c r="I79" s="184"/>
      <c r="J79" s="184"/>
      <c r="K79" s="163" t="s">
        <v>370</v>
      </c>
      <c r="L79" s="163" t="str">
        <f>"n;"&amp;S79</f>
        <v>n;9381</v>
      </c>
      <c r="O79" s="294" t="s">
        <v>149</v>
      </c>
      <c r="P79" s="1389">
        <f>S79</f>
        <v>9381</v>
      </c>
      <c r="Q79" s="1380" t="s">
        <v>865</v>
      </c>
      <c r="R79" s="1380" t="s">
        <v>890</v>
      </c>
      <c r="S79" s="385">
        <v>9381</v>
      </c>
      <c r="T79" s="1271" t="s">
        <v>1196</v>
      </c>
      <c r="U79" s="107" t="s">
        <v>2411</v>
      </c>
      <c r="V79" s="107"/>
      <c r="W79" s="9" t="e">
        <f>#REF!</f>
        <v>#REF!</v>
      </c>
      <c r="X79" s="45"/>
      <c r="Y79" s="9" t="e">
        <f>#REF!</f>
        <v>#REF!</v>
      </c>
      <c r="Z79" s="45"/>
      <c r="AA79" s="11"/>
      <c r="AB79" s="45"/>
      <c r="AC79" s="11"/>
      <c r="AD79" s="45"/>
      <c r="AE79" s="9" t="e">
        <f>#REF!</f>
        <v>#REF!</v>
      </c>
      <c r="AF79" s="45"/>
      <c r="AG79" s="9" t="e">
        <f>#REF!</f>
        <v>#REF!</v>
      </c>
      <c r="AH79" s="45"/>
      <c r="AI79" s="9" t="e">
        <f>#REF!</f>
        <v>#REF!</v>
      </c>
      <c r="AJ79" s="45"/>
      <c r="AK79" s="9" t="e">
        <f>#REF!</f>
        <v>#REF!</v>
      </c>
      <c r="AL79" s="45"/>
      <c r="AM79" s="9" t="e">
        <f>#REF!</f>
        <v>#REF!</v>
      </c>
      <c r="AN79" s="45"/>
      <c r="AO79" s="9" t="e">
        <f>#REF!</f>
        <v>#REF!</v>
      </c>
      <c r="AP79" s="45"/>
      <c r="AQ79" s="9" t="e">
        <f>#REF!</f>
        <v>#REF!</v>
      </c>
      <c r="AR79" s="45"/>
      <c r="AS79" s="9" t="e">
        <f>#REF!</f>
        <v>#REF!</v>
      </c>
      <c r="AT79" s="45"/>
      <c r="AU79" s="9"/>
      <c r="AV79" s="45"/>
      <c r="AW79" s="9"/>
      <c r="AX79" s="45"/>
      <c r="AY79" s="9"/>
      <c r="AZ79" s="45"/>
      <c r="BA79" s="9"/>
      <c r="BB79" s="45"/>
      <c r="BC79" s="11"/>
      <c r="BD79" s="45"/>
      <c r="BE79" s="9"/>
      <c r="BF79" s="45"/>
      <c r="BG79" s="11"/>
      <c r="BH79" s="45"/>
      <c r="BI79" s="9" t="e">
        <f>#REF!</f>
        <v>#REF!</v>
      </c>
      <c r="BJ79" s="45"/>
      <c r="BK79" s="9" t="e">
        <f>#REF!</f>
        <v>#REF!</v>
      </c>
      <c r="BL79" s="45"/>
      <c r="BM79" s="9" t="e">
        <f>#REF!</f>
        <v>#REF!</v>
      </c>
      <c r="BN79" s="45"/>
      <c r="BO79" s="11"/>
      <c r="BP79" s="45"/>
      <c r="BQ79" s="9" t="e">
        <f>#REF!</f>
        <v>#REF!</v>
      </c>
      <c r="BR79" s="45"/>
      <c r="BS79" s="9" t="e">
        <f>#REF!</f>
        <v>#REF!</v>
      </c>
      <c r="BT79" s="45"/>
      <c r="BU79" s="11"/>
      <c r="BV79" s="45"/>
      <c r="BW79" s="9" t="e">
        <f>#REF!</f>
        <v>#REF!</v>
      </c>
      <c r="BX79" s="45"/>
      <c r="BY79" s="9" t="e">
        <f>#REF!</f>
        <v>#REF!</v>
      </c>
      <c r="BZ79" s="45"/>
      <c r="CA79" s="9" t="e">
        <f>#REF!</f>
        <v>#REF!</v>
      </c>
      <c r="CB79" s="45"/>
      <c r="CC79" s="9" t="e">
        <f>#REF!</f>
        <v>#REF!</v>
      </c>
      <c r="CD79" s="45"/>
      <c r="CE79" s="9" t="e">
        <f>#REF!</f>
        <v>#REF!</v>
      </c>
      <c r="CF79" s="45"/>
      <c r="CG79" s="11"/>
    </row>
    <row r="80" spans="2:85" s="604" customFormat="1" ht="14.4" hidden="1" x14ac:dyDescent="0.25">
      <c r="B80" s="531"/>
      <c r="C80" s="46">
        <v>0</v>
      </c>
      <c r="D80" s="46"/>
      <c r="E80" s="46"/>
      <c r="F80" s="70"/>
      <c r="G80" s="70"/>
      <c r="H80" s="70"/>
      <c r="I80" s="184"/>
      <c r="J80" s="184"/>
      <c r="K80" s="163" t="s">
        <v>704</v>
      </c>
      <c r="L80" s="166"/>
      <c r="O80" s="294" t="s">
        <v>667</v>
      </c>
      <c r="P80" s="1389"/>
      <c r="Q80" s="1381"/>
      <c r="R80" s="1381"/>
      <c r="S80" s="378"/>
      <c r="T80" s="115" t="s">
        <v>341</v>
      </c>
      <c r="U80" s="117"/>
      <c r="V80" s="117"/>
      <c r="W80" s="8">
        <f>IFERROR(#REF!*(W79/#REF!),0)</f>
        <v>0</v>
      </c>
      <c r="X80" s="45"/>
      <c r="Y80" s="8">
        <f>IFERROR(#REF!*(Y79/#REF!),0)</f>
        <v>0</v>
      </c>
      <c r="Z80" s="45"/>
      <c r="AA80" s="11"/>
      <c r="AB80" s="45"/>
      <c r="AC80" s="11"/>
      <c r="AD80" s="45"/>
      <c r="AE80" s="8">
        <f>IFERROR(#REF!*(AE79/#REF!),0)</f>
        <v>0</v>
      </c>
      <c r="AF80" s="45"/>
      <c r="AG80" s="8">
        <f>IFERROR(#REF!*(AG79/#REF!),0)</f>
        <v>0</v>
      </c>
      <c r="AH80" s="45"/>
      <c r="AI80" s="8">
        <f>IFERROR(#REF!*(AI79/#REF!),0)</f>
        <v>0</v>
      </c>
      <c r="AJ80" s="45"/>
      <c r="AK80" s="8">
        <f>IFERROR(#REF!*(AK79/#REF!),0)</f>
        <v>0</v>
      </c>
      <c r="AL80" s="45"/>
      <c r="AM80" s="8">
        <f>IFERROR(#REF!*(AM79/#REF!),0)</f>
        <v>0</v>
      </c>
      <c r="AN80" s="45"/>
      <c r="AO80" s="8">
        <f>IFERROR(#REF!*(AO79/#REF!),0)</f>
        <v>0</v>
      </c>
      <c r="AP80" s="45"/>
      <c r="AQ80" s="8">
        <f>IFERROR(#REF!*(AQ79/#REF!),0)</f>
        <v>0</v>
      </c>
      <c r="AR80" s="45"/>
      <c r="AS80" s="8">
        <f>IFERROR(#REF!*(AS79/#REF!),0)</f>
        <v>0</v>
      </c>
      <c r="AT80" s="45"/>
      <c r="AU80" s="8">
        <f>IFERROR(#REF!*(AU79/#REF!),0)</f>
        <v>0</v>
      </c>
      <c r="AV80" s="45"/>
      <c r="AW80" s="8">
        <f>IFERROR(#REF!*(AW79/#REF!),0)</f>
        <v>0</v>
      </c>
      <c r="AX80" s="45"/>
      <c r="AY80" s="8">
        <f>IFERROR(#REF!*(AY79/#REF!),0)</f>
        <v>0</v>
      </c>
      <c r="AZ80" s="45"/>
      <c r="BA80" s="8">
        <f>IFERROR(#REF!*(BA79/#REF!),0)</f>
        <v>0</v>
      </c>
      <c r="BB80" s="45"/>
      <c r="BC80" s="11"/>
      <c r="BD80" s="45"/>
      <c r="BE80" s="8">
        <f>IFERROR(#REF!*(BE79/#REF!),0)</f>
        <v>0</v>
      </c>
      <c r="BF80" s="45"/>
      <c r="BG80" s="11"/>
      <c r="BH80" s="45"/>
      <c r="BI80" s="8">
        <f>IFERROR(#REF!*(BI79/#REF!),0)</f>
        <v>0</v>
      </c>
      <c r="BJ80" s="45"/>
      <c r="BK80" s="8">
        <f>IFERROR(#REF!*(BK79/#REF!),0)</f>
        <v>0</v>
      </c>
      <c r="BL80" s="45"/>
      <c r="BM80" s="8">
        <f>IFERROR(#REF!*(BM79/#REF!),0)</f>
        <v>0</v>
      </c>
      <c r="BN80" s="45"/>
      <c r="BO80" s="11"/>
      <c r="BP80" s="45"/>
      <c r="BQ80" s="8">
        <f>IFERROR(#REF!*(BQ79/#REF!),0)</f>
        <v>0</v>
      </c>
      <c r="BR80" s="45"/>
      <c r="BS80" s="8">
        <f>IFERROR(#REF!*(BS79/#REF!),0)</f>
        <v>0</v>
      </c>
      <c r="BT80" s="45"/>
      <c r="BU80" s="11"/>
      <c r="BV80" s="45"/>
      <c r="BW80" s="8">
        <f>IFERROR(#REF!*(BW79/#REF!),0)</f>
        <v>0</v>
      </c>
      <c r="BX80" s="45"/>
      <c r="BY80" s="8">
        <f>IFERROR(#REF!*(BY79/#REF!),0)</f>
        <v>0</v>
      </c>
      <c r="BZ80" s="45"/>
      <c r="CA80" s="8">
        <f>IFERROR(#REF!*(CA79/#REF!),0)</f>
        <v>0</v>
      </c>
      <c r="CB80" s="45"/>
      <c r="CC80" s="8">
        <f>IFERROR(#REF!*(CC79/#REF!),0)</f>
        <v>0</v>
      </c>
      <c r="CD80" s="45"/>
      <c r="CE80" s="8">
        <f>IFERROR(#REF!*(CE79/#REF!),0)</f>
        <v>0</v>
      </c>
      <c r="CF80" s="45"/>
      <c r="CG80" s="11"/>
    </row>
    <row r="81" spans="2:86" s="604" customFormat="1" ht="14.4" x14ac:dyDescent="0.25">
      <c r="B81" s="531"/>
      <c r="C81" s="46"/>
      <c r="D81" s="46"/>
      <c r="E81" s="46"/>
      <c r="F81" s="70"/>
      <c r="G81" s="70"/>
      <c r="H81" s="70"/>
      <c r="I81" s="184"/>
      <c r="J81" s="184"/>
      <c r="K81" s="163" t="s">
        <v>2358</v>
      </c>
      <c r="L81" s="163" t="str">
        <f>"n;"&amp;S81</f>
        <v>n;9382</v>
      </c>
      <c r="O81" s="294" t="s">
        <v>149</v>
      </c>
      <c r="P81" s="1389">
        <f>S81</f>
        <v>9382</v>
      </c>
      <c r="Q81" s="1380" t="s">
        <v>865</v>
      </c>
      <c r="R81" s="1380" t="s">
        <v>2526</v>
      </c>
      <c r="S81" s="385">
        <v>9382</v>
      </c>
      <c r="T81" s="194" t="s">
        <v>2323</v>
      </c>
      <c r="U81" s="107" t="s">
        <v>2411</v>
      </c>
      <c r="V81" s="107"/>
      <c r="W81" s="9">
        <f>W$56</f>
        <v>0</v>
      </c>
      <c r="X81" s="45"/>
      <c r="Y81" s="9">
        <f>Y$56</f>
        <v>0</v>
      </c>
      <c r="Z81" s="45"/>
      <c r="AA81" s="11"/>
      <c r="AB81" s="45"/>
      <c r="AC81" s="11"/>
      <c r="AD81" s="45"/>
      <c r="AE81" s="9">
        <f>AE$56</f>
        <v>0</v>
      </c>
      <c r="AF81" s="45"/>
      <c r="AG81" s="9">
        <f>AG$56</f>
        <v>0</v>
      </c>
      <c r="AH81" s="45"/>
      <c r="AI81" s="9">
        <f>AI$56</f>
        <v>0</v>
      </c>
      <c r="AJ81" s="45"/>
      <c r="AK81" s="9">
        <f>AK$56</f>
        <v>0</v>
      </c>
      <c r="AL81" s="45"/>
      <c r="AM81" s="9">
        <f>AM$56</f>
        <v>0</v>
      </c>
      <c r="AN81" s="45"/>
      <c r="AO81" s="9">
        <f>AO$56</f>
        <v>0</v>
      </c>
      <c r="AP81" s="45"/>
      <c r="AQ81" s="9">
        <f>AQ$56</f>
        <v>0</v>
      </c>
      <c r="AR81" s="45"/>
      <c r="AS81" s="9">
        <f>AS$56</f>
        <v>0</v>
      </c>
      <c r="AT81" s="45"/>
      <c r="AU81" s="9"/>
      <c r="AV81" s="45"/>
      <c r="AW81" s="9"/>
      <c r="AX81" s="45"/>
      <c r="AY81" s="9"/>
      <c r="AZ81" s="45"/>
      <c r="BA81" s="9"/>
      <c r="BB81" s="45"/>
      <c r="BC81" s="11"/>
      <c r="BD81" s="45"/>
      <c r="BE81" s="9"/>
      <c r="BF81" s="45"/>
      <c r="BG81" s="11"/>
      <c r="BH81" s="45"/>
      <c r="BI81" s="9">
        <f>BI$56</f>
        <v>0</v>
      </c>
      <c r="BJ81" s="45"/>
      <c r="BK81" s="9">
        <f>BK$56</f>
        <v>0</v>
      </c>
      <c r="BL81" s="45"/>
      <c r="BM81" s="9">
        <f>BM$56</f>
        <v>0</v>
      </c>
      <c r="BN81" s="45"/>
      <c r="BO81" s="11"/>
      <c r="BP81" s="9"/>
      <c r="BQ81" s="9">
        <f>BQ$56</f>
        <v>0</v>
      </c>
      <c r="BR81" s="45"/>
      <c r="BS81" s="9">
        <f>BS$56</f>
        <v>0</v>
      </c>
      <c r="BT81" s="45"/>
      <c r="BU81" s="11"/>
      <c r="BV81" s="45"/>
      <c r="BW81" s="9">
        <f>BW$56</f>
        <v>0</v>
      </c>
      <c r="BX81" s="45"/>
      <c r="BY81" s="9">
        <f>BY$56</f>
        <v>0</v>
      </c>
      <c r="BZ81" s="45"/>
      <c r="CA81" s="9">
        <f>CA$56</f>
        <v>0</v>
      </c>
      <c r="CB81" s="45"/>
      <c r="CC81" s="9">
        <f>CC$56</f>
        <v>0</v>
      </c>
      <c r="CD81" s="45"/>
      <c r="CE81" s="9">
        <f>CE$56</f>
        <v>0</v>
      </c>
      <c r="CF81" s="45"/>
      <c r="CG81" s="11"/>
    </row>
    <row r="82" spans="2:86" s="604" customFormat="1" ht="14.4" hidden="1" x14ac:dyDescent="0.25">
      <c r="B82" s="181"/>
      <c r="C82" s="46">
        <v>0</v>
      </c>
      <c r="D82" s="46"/>
      <c r="E82" s="46"/>
      <c r="F82" s="70"/>
      <c r="G82" s="70"/>
      <c r="H82" s="70"/>
      <c r="I82" s="184"/>
      <c r="J82" s="184"/>
      <c r="K82" s="163" t="s">
        <v>543</v>
      </c>
      <c r="L82" s="166"/>
      <c r="O82" s="294" t="s">
        <v>667</v>
      </c>
      <c r="P82" s="1389"/>
      <c r="Q82" s="1381"/>
      <c r="R82" s="1381"/>
      <c r="S82" s="378"/>
      <c r="T82" s="115" t="s">
        <v>341</v>
      </c>
      <c r="U82" s="117"/>
      <c r="V82" s="117"/>
      <c r="W82" s="8">
        <f>IFERROR(#REF!*(W81/#REF!),0)</f>
        <v>0</v>
      </c>
      <c r="X82" s="45"/>
      <c r="Y82" s="8">
        <f>IFERROR(#REF!*(Y81/#REF!),0)</f>
        <v>0</v>
      </c>
      <c r="Z82" s="45"/>
      <c r="AA82" s="11"/>
      <c r="AB82" s="45"/>
      <c r="AC82" s="11"/>
      <c r="AD82" s="45"/>
      <c r="AE82" s="8">
        <f>IFERROR(#REF!*(AE81/#REF!),0)</f>
        <v>0</v>
      </c>
      <c r="AF82" s="45"/>
      <c r="AG82" s="8">
        <f>IFERROR(#REF!*(AG81/#REF!),0)</f>
        <v>0</v>
      </c>
      <c r="AH82" s="45"/>
      <c r="AI82" s="8">
        <f>IFERROR(#REF!*(AI81/#REF!),0)</f>
        <v>0</v>
      </c>
      <c r="AJ82" s="45"/>
      <c r="AK82" s="8">
        <f>IFERROR(#REF!*(AK81/#REF!),0)</f>
        <v>0</v>
      </c>
      <c r="AL82" s="45"/>
      <c r="AM82" s="8">
        <f>IFERROR(#REF!*(AM81/#REF!),0)</f>
        <v>0</v>
      </c>
      <c r="AN82" s="45"/>
      <c r="AO82" s="8">
        <f>IFERROR(#REF!*(AO81/#REF!),0)</f>
        <v>0</v>
      </c>
      <c r="AP82" s="45"/>
      <c r="AQ82" s="8">
        <f>IFERROR(#REF!*(AQ81/#REF!),0)</f>
        <v>0</v>
      </c>
      <c r="AR82" s="45"/>
      <c r="AS82" s="8">
        <f>IFERROR(#REF!*(AS81/#REF!),0)</f>
        <v>0</v>
      </c>
      <c r="AT82" s="45"/>
      <c r="AU82" s="8">
        <f>IFERROR(#REF!*(AU81/#REF!),0)</f>
        <v>0</v>
      </c>
      <c r="AV82" s="45"/>
      <c r="AW82" s="8">
        <f>IFERROR(#REF!*(AW81/#REF!),0)</f>
        <v>0</v>
      </c>
      <c r="AX82" s="45"/>
      <c r="AY82" s="8">
        <f>IFERROR(#REF!*(AY81/#REF!),0)</f>
        <v>0</v>
      </c>
      <c r="AZ82" s="45"/>
      <c r="BA82" s="8">
        <f>IFERROR(#REF!*(BA81/#REF!),0)</f>
        <v>0</v>
      </c>
      <c r="BB82" s="45"/>
      <c r="BC82" s="11"/>
      <c r="BD82" s="45"/>
      <c r="BE82" s="8">
        <f>IFERROR(#REF!*(BE81/#REF!),0)</f>
        <v>0</v>
      </c>
      <c r="BF82" s="45"/>
      <c r="BG82" s="11"/>
      <c r="BH82" s="45"/>
      <c r="BI82" s="8">
        <f>IFERROR(#REF!*(BI81/#REF!),0)</f>
        <v>0</v>
      </c>
      <c r="BJ82" s="45"/>
      <c r="BK82" s="8">
        <f>IFERROR(#REF!*(BK81/#REF!),0)</f>
        <v>0</v>
      </c>
      <c r="BL82" s="45"/>
      <c r="BM82" s="8">
        <f>IFERROR(#REF!*(BM81/#REF!),0)</f>
        <v>0</v>
      </c>
      <c r="BN82" s="45"/>
      <c r="BO82" s="11"/>
      <c r="BP82" s="45"/>
      <c r="BQ82" s="8">
        <f>IFERROR(#REF!*(BQ81/#REF!),0)</f>
        <v>0</v>
      </c>
      <c r="BR82" s="45"/>
      <c r="BS82" s="8">
        <f>IFERROR(#REF!*(BS81/#REF!),0)</f>
        <v>0</v>
      </c>
      <c r="BT82" s="45"/>
      <c r="BU82" s="11"/>
      <c r="BV82" s="45"/>
      <c r="BW82" s="8">
        <f>IFERROR(#REF!*(BW81/#REF!),0)</f>
        <v>0</v>
      </c>
      <c r="BX82" s="45"/>
      <c r="BY82" s="8">
        <f>IFERROR(#REF!*(BY81/#REF!),0)</f>
        <v>0</v>
      </c>
      <c r="BZ82" s="45"/>
      <c r="CA82" s="8">
        <f>IFERROR(#REF!*(CA81/#REF!),0)</f>
        <v>0</v>
      </c>
      <c r="CB82" s="45"/>
      <c r="CC82" s="8">
        <f>IFERROR(#REF!*(CC81/#REF!),0)</f>
        <v>0</v>
      </c>
      <c r="CD82" s="45"/>
      <c r="CE82" s="8">
        <f>IFERROR(#REF!*(CE81/#REF!),0)</f>
        <v>0</v>
      </c>
      <c r="CF82" s="45"/>
      <c r="CG82" s="11"/>
    </row>
    <row r="83" spans="2:86" s="235" customFormat="1" x14ac:dyDescent="0.25">
      <c r="C83" s="308"/>
      <c r="D83" s="308"/>
      <c r="E83" s="308"/>
      <c r="F83" s="308"/>
      <c r="G83" s="43"/>
      <c r="H83" s="43"/>
      <c r="K83" s="786"/>
      <c r="L83" s="786"/>
      <c r="R83" s="325"/>
      <c r="S83" s="325"/>
      <c r="T83" s="469"/>
      <c r="U83" s="469"/>
      <c r="V83" s="469"/>
      <c r="W83" s="109"/>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c r="CF83" s="109"/>
      <c r="CH83" s="957" t="s">
        <v>860</v>
      </c>
    </row>
    <row r="84" spans="2:86" s="604" customFormat="1" ht="14.4" x14ac:dyDescent="0.25">
      <c r="B84" s="531"/>
      <c r="C84" s="46"/>
      <c r="D84" s="46">
        <v>0</v>
      </c>
      <c r="E84" s="46"/>
      <c r="F84" s="46"/>
      <c r="G84" s="46"/>
      <c r="H84" s="46"/>
      <c r="I84" s="46"/>
      <c r="J84" s="46"/>
      <c r="K84" s="163"/>
      <c r="L84" s="163" t="str">
        <f t="shared" ref="L84:L247" si="3">"n;"&amp;S84</f>
        <v>n;</v>
      </c>
      <c r="Q84" s="513" t="s">
        <v>2405</v>
      </c>
      <c r="R84" s="513"/>
      <c r="S84" s="513"/>
      <c r="T84" s="194" t="s">
        <v>2485</v>
      </c>
      <c r="U84" s="107" t="s">
        <v>2411</v>
      </c>
      <c r="V84" s="107"/>
      <c r="W84" s="11"/>
      <c r="X84" s="45"/>
      <c r="Y84" s="11"/>
      <c r="Z84" s="45"/>
      <c r="AA84" s="11"/>
      <c r="AB84" s="45"/>
      <c r="AC84" s="11"/>
      <c r="AD84" s="45"/>
      <c r="AE84" s="9"/>
      <c r="AF84" s="45"/>
      <c r="AG84" s="9"/>
      <c r="AH84" s="45"/>
      <c r="AI84" s="9"/>
      <c r="AJ84" s="45"/>
      <c r="AK84" s="9"/>
      <c r="AL84" s="45"/>
      <c r="AM84" s="9"/>
      <c r="AN84" s="45"/>
      <c r="AO84" s="9"/>
      <c r="AP84" s="45"/>
      <c r="AQ84" s="9"/>
      <c r="AR84" s="45"/>
      <c r="AS84" s="9"/>
      <c r="AT84" s="45"/>
      <c r="AU84" s="9"/>
      <c r="AV84" s="45"/>
      <c r="AW84" s="9"/>
      <c r="AX84" s="45"/>
      <c r="AY84" s="9"/>
      <c r="AZ84" s="45"/>
      <c r="BA84" s="9"/>
      <c r="BB84" s="45"/>
      <c r="BC84" s="11"/>
      <c r="BD84" s="45"/>
      <c r="BE84" s="9"/>
      <c r="BF84" s="45"/>
      <c r="BG84" s="11"/>
      <c r="BH84" s="45"/>
      <c r="BI84" s="9"/>
      <c r="BJ84" s="45"/>
      <c r="BK84" s="9"/>
      <c r="BL84" s="45"/>
      <c r="BM84" s="9"/>
      <c r="BN84" s="45"/>
      <c r="BO84" s="11"/>
      <c r="BP84" s="45"/>
      <c r="BQ84" s="9"/>
      <c r="BR84" s="45"/>
      <c r="BS84" s="9"/>
      <c r="BT84" s="45"/>
      <c r="BU84" s="11"/>
      <c r="BV84" s="45"/>
      <c r="BW84" s="9"/>
      <c r="BX84" s="45"/>
      <c r="BY84" s="9"/>
      <c r="BZ84" s="45"/>
      <c r="CA84" s="9"/>
      <c r="CB84" s="45"/>
      <c r="CC84" s="9"/>
      <c r="CD84" s="45"/>
      <c r="CE84" s="9"/>
      <c r="CF84" s="45"/>
      <c r="CG84" s="9"/>
      <c r="CH84" s="604" t="str">
        <f>IF(S84="","",IF(#REF!=0,"KO",""))</f>
        <v/>
      </c>
    </row>
    <row r="85" spans="2:86" s="604" customFormat="1" ht="14.4" x14ac:dyDescent="0.25">
      <c r="B85" s="531"/>
      <c r="C85" s="46"/>
      <c r="D85" s="46">
        <v>0</v>
      </c>
      <c r="E85" s="46"/>
      <c r="F85" s="46"/>
      <c r="G85" s="46"/>
      <c r="H85" s="46"/>
      <c r="I85" s="46"/>
      <c r="J85" s="46"/>
      <c r="K85" s="163"/>
      <c r="L85" s="163" t="str">
        <f t="shared" si="3"/>
        <v>n;</v>
      </c>
      <c r="Q85" s="513" t="s">
        <v>2405</v>
      </c>
      <c r="R85" s="513"/>
      <c r="S85" s="513"/>
      <c r="T85" s="194" t="s">
        <v>2485</v>
      </c>
      <c r="U85" s="107" t="s">
        <v>2411</v>
      </c>
      <c r="V85" s="107"/>
      <c r="W85" s="11"/>
      <c r="X85" s="45"/>
      <c r="Y85" s="11"/>
      <c r="Z85" s="45"/>
      <c r="AA85" s="11"/>
      <c r="AB85" s="45"/>
      <c r="AC85" s="11"/>
      <c r="AD85" s="45"/>
      <c r="AE85" s="9"/>
      <c r="AF85" s="45"/>
      <c r="AG85" s="9"/>
      <c r="AH85" s="45"/>
      <c r="AI85" s="9"/>
      <c r="AJ85" s="45"/>
      <c r="AK85" s="9"/>
      <c r="AL85" s="45"/>
      <c r="AM85" s="9"/>
      <c r="AN85" s="45"/>
      <c r="AO85" s="9"/>
      <c r="AP85" s="45"/>
      <c r="AQ85" s="9"/>
      <c r="AR85" s="45"/>
      <c r="AS85" s="9"/>
      <c r="AT85" s="45"/>
      <c r="AU85" s="9"/>
      <c r="AV85" s="45"/>
      <c r="AW85" s="9"/>
      <c r="AX85" s="45"/>
      <c r="AY85" s="9"/>
      <c r="AZ85" s="45"/>
      <c r="BA85" s="9"/>
      <c r="BB85" s="45"/>
      <c r="BC85" s="11"/>
      <c r="BD85" s="45"/>
      <c r="BE85" s="9"/>
      <c r="BF85" s="45"/>
      <c r="BG85" s="11"/>
      <c r="BH85" s="45"/>
      <c r="BI85" s="9"/>
      <c r="BJ85" s="45"/>
      <c r="BK85" s="9"/>
      <c r="BL85" s="45"/>
      <c r="BM85" s="9"/>
      <c r="BN85" s="45"/>
      <c r="BO85" s="11"/>
      <c r="BP85" s="45"/>
      <c r="BQ85" s="9"/>
      <c r="BR85" s="45"/>
      <c r="BS85" s="9"/>
      <c r="BT85" s="45"/>
      <c r="BU85" s="11"/>
      <c r="BV85" s="45"/>
      <c r="BW85" s="9"/>
      <c r="BX85" s="45"/>
      <c r="BY85" s="9"/>
      <c r="BZ85" s="45"/>
      <c r="CA85" s="9"/>
      <c r="CB85" s="45"/>
      <c r="CC85" s="9"/>
      <c r="CD85" s="45"/>
      <c r="CE85" s="9"/>
      <c r="CF85" s="45"/>
      <c r="CG85" s="9"/>
      <c r="CH85" s="604" t="str">
        <f>IF(S85="","",IF(#REF!=0,"KO",""))</f>
        <v/>
      </c>
    </row>
    <row r="86" spans="2:86" s="604" customFormat="1" ht="14.4" x14ac:dyDescent="0.25">
      <c r="B86" s="531"/>
      <c r="C86" s="46"/>
      <c r="D86" s="46">
        <v>0</v>
      </c>
      <c r="E86" s="46"/>
      <c r="F86" s="46"/>
      <c r="G86" s="46"/>
      <c r="H86" s="46"/>
      <c r="I86" s="46"/>
      <c r="J86" s="46"/>
      <c r="K86" s="163"/>
      <c r="L86" s="163" t="str">
        <f t="shared" si="3"/>
        <v>n;</v>
      </c>
      <c r="Q86" s="513" t="s">
        <v>2405</v>
      </c>
      <c r="R86" s="513"/>
      <c r="S86" s="513"/>
      <c r="T86" s="194" t="s">
        <v>2485</v>
      </c>
      <c r="U86" s="107" t="s">
        <v>2411</v>
      </c>
      <c r="V86" s="107"/>
      <c r="W86" s="11"/>
      <c r="X86" s="45"/>
      <c r="Y86" s="11"/>
      <c r="Z86" s="45"/>
      <c r="AA86" s="11"/>
      <c r="AB86" s="45"/>
      <c r="AC86" s="11"/>
      <c r="AD86" s="45"/>
      <c r="AE86" s="9"/>
      <c r="AF86" s="45"/>
      <c r="AG86" s="9"/>
      <c r="AH86" s="45"/>
      <c r="AI86" s="9"/>
      <c r="AJ86" s="45"/>
      <c r="AK86" s="9"/>
      <c r="AL86" s="45"/>
      <c r="AM86" s="9"/>
      <c r="AN86" s="45"/>
      <c r="AO86" s="9"/>
      <c r="AP86" s="45"/>
      <c r="AQ86" s="9"/>
      <c r="AR86" s="45"/>
      <c r="AS86" s="9"/>
      <c r="AT86" s="45"/>
      <c r="AU86" s="9"/>
      <c r="AV86" s="45"/>
      <c r="AW86" s="9"/>
      <c r="AX86" s="45"/>
      <c r="AY86" s="9"/>
      <c r="AZ86" s="45"/>
      <c r="BA86" s="9"/>
      <c r="BB86" s="45"/>
      <c r="BC86" s="11"/>
      <c r="BD86" s="45"/>
      <c r="BE86" s="9"/>
      <c r="BF86" s="45"/>
      <c r="BG86" s="11"/>
      <c r="BH86" s="45"/>
      <c r="BI86" s="9"/>
      <c r="BJ86" s="45"/>
      <c r="BK86" s="9"/>
      <c r="BL86" s="45"/>
      <c r="BM86" s="9"/>
      <c r="BN86" s="45"/>
      <c r="BO86" s="11"/>
      <c r="BP86" s="45"/>
      <c r="BQ86" s="9"/>
      <c r="BR86" s="45"/>
      <c r="BS86" s="9"/>
      <c r="BT86" s="45"/>
      <c r="BU86" s="11"/>
      <c r="BV86" s="45"/>
      <c r="BW86" s="9"/>
      <c r="BX86" s="45"/>
      <c r="BY86" s="9"/>
      <c r="BZ86" s="45"/>
      <c r="CA86" s="9"/>
      <c r="CB86" s="45"/>
      <c r="CC86" s="9"/>
      <c r="CD86" s="45"/>
      <c r="CE86" s="9"/>
      <c r="CF86" s="45"/>
      <c r="CG86" s="9"/>
      <c r="CH86" s="604" t="str">
        <f>IF(S86="","",IF(#REF!=0,"KO",""))</f>
        <v/>
      </c>
    </row>
    <row r="87" spans="2:86" s="604" customFormat="1" ht="14.4" x14ac:dyDescent="0.25">
      <c r="B87" s="531"/>
      <c r="C87" s="46"/>
      <c r="D87" s="46">
        <v>0</v>
      </c>
      <c r="E87" s="46"/>
      <c r="F87" s="46"/>
      <c r="G87" s="46"/>
      <c r="H87" s="46"/>
      <c r="I87" s="46"/>
      <c r="J87" s="46"/>
      <c r="K87" s="163"/>
      <c r="L87" s="163" t="str">
        <f t="shared" si="3"/>
        <v>n;</v>
      </c>
      <c r="Q87" s="513" t="s">
        <v>2405</v>
      </c>
      <c r="R87" s="513"/>
      <c r="S87" s="513"/>
      <c r="T87" s="194" t="s">
        <v>2485</v>
      </c>
      <c r="U87" s="107" t="s">
        <v>2411</v>
      </c>
      <c r="V87" s="107"/>
      <c r="W87" s="11"/>
      <c r="X87" s="45"/>
      <c r="Y87" s="11"/>
      <c r="Z87" s="45"/>
      <c r="AA87" s="11"/>
      <c r="AB87" s="45"/>
      <c r="AC87" s="11"/>
      <c r="AD87" s="45"/>
      <c r="AE87" s="9"/>
      <c r="AF87" s="45"/>
      <c r="AG87" s="9"/>
      <c r="AH87" s="45"/>
      <c r="AI87" s="9"/>
      <c r="AJ87" s="45"/>
      <c r="AK87" s="9"/>
      <c r="AL87" s="45"/>
      <c r="AM87" s="9"/>
      <c r="AN87" s="45"/>
      <c r="AO87" s="9"/>
      <c r="AP87" s="45"/>
      <c r="AQ87" s="9"/>
      <c r="AR87" s="45"/>
      <c r="AS87" s="9"/>
      <c r="AT87" s="45"/>
      <c r="AU87" s="9"/>
      <c r="AV87" s="45"/>
      <c r="AW87" s="9"/>
      <c r="AX87" s="45"/>
      <c r="AY87" s="9"/>
      <c r="AZ87" s="45"/>
      <c r="BA87" s="9"/>
      <c r="BB87" s="45"/>
      <c r="BC87" s="11"/>
      <c r="BD87" s="45"/>
      <c r="BE87" s="9"/>
      <c r="BF87" s="45"/>
      <c r="BG87" s="11"/>
      <c r="BH87" s="45"/>
      <c r="BI87" s="9"/>
      <c r="BJ87" s="45"/>
      <c r="BK87" s="9"/>
      <c r="BL87" s="45"/>
      <c r="BM87" s="9"/>
      <c r="BN87" s="45"/>
      <c r="BO87" s="11"/>
      <c r="BP87" s="45"/>
      <c r="BQ87" s="9"/>
      <c r="BR87" s="45"/>
      <c r="BS87" s="9"/>
      <c r="BT87" s="45"/>
      <c r="BU87" s="11"/>
      <c r="BV87" s="45"/>
      <c r="BW87" s="9"/>
      <c r="BX87" s="45"/>
      <c r="BY87" s="9"/>
      <c r="BZ87" s="45"/>
      <c r="CA87" s="9"/>
      <c r="CB87" s="45"/>
      <c r="CC87" s="9"/>
      <c r="CD87" s="45"/>
      <c r="CE87" s="9"/>
      <c r="CF87" s="45"/>
      <c r="CG87" s="9"/>
      <c r="CH87" s="604" t="str">
        <f>IF(S87="","",IF(#REF!=0,"KO",""))</f>
        <v/>
      </c>
    </row>
    <row r="88" spans="2:86" s="604" customFormat="1" ht="14.4" x14ac:dyDescent="0.25">
      <c r="B88" s="531"/>
      <c r="C88" s="46"/>
      <c r="D88" s="46">
        <v>0</v>
      </c>
      <c r="E88" s="46"/>
      <c r="F88" s="46"/>
      <c r="G88" s="46"/>
      <c r="H88" s="46"/>
      <c r="I88" s="46"/>
      <c r="J88" s="46"/>
      <c r="K88" s="163"/>
      <c r="L88" s="163" t="str">
        <f t="shared" si="3"/>
        <v>n;</v>
      </c>
      <c r="Q88" s="513" t="s">
        <v>2405</v>
      </c>
      <c r="R88" s="513"/>
      <c r="S88" s="513"/>
      <c r="T88" s="194" t="s">
        <v>2485</v>
      </c>
      <c r="U88" s="107" t="s">
        <v>2411</v>
      </c>
      <c r="V88" s="107"/>
      <c r="W88" s="11"/>
      <c r="X88" s="45"/>
      <c r="Y88" s="11"/>
      <c r="Z88" s="45"/>
      <c r="AA88" s="11"/>
      <c r="AB88" s="45"/>
      <c r="AC88" s="11"/>
      <c r="AD88" s="45"/>
      <c r="AE88" s="9"/>
      <c r="AF88" s="45"/>
      <c r="AG88" s="9"/>
      <c r="AH88" s="45"/>
      <c r="AI88" s="9"/>
      <c r="AJ88" s="45"/>
      <c r="AK88" s="9"/>
      <c r="AL88" s="45"/>
      <c r="AM88" s="9"/>
      <c r="AN88" s="45"/>
      <c r="AO88" s="9"/>
      <c r="AP88" s="45"/>
      <c r="AQ88" s="9"/>
      <c r="AR88" s="45"/>
      <c r="AS88" s="9"/>
      <c r="AT88" s="45"/>
      <c r="AU88" s="9"/>
      <c r="AV88" s="45"/>
      <c r="AW88" s="9"/>
      <c r="AX88" s="45"/>
      <c r="AY88" s="9"/>
      <c r="AZ88" s="45"/>
      <c r="BA88" s="9"/>
      <c r="BB88" s="45"/>
      <c r="BC88" s="11"/>
      <c r="BD88" s="45"/>
      <c r="BE88" s="9"/>
      <c r="BF88" s="45"/>
      <c r="BG88" s="11"/>
      <c r="BH88" s="45"/>
      <c r="BI88" s="9"/>
      <c r="BJ88" s="45"/>
      <c r="BK88" s="9"/>
      <c r="BL88" s="45"/>
      <c r="BM88" s="9"/>
      <c r="BN88" s="45"/>
      <c r="BO88" s="11"/>
      <c r="BP88" s="45"/>
      <c r="BQ88" s="9"/>
      <c r="BR88" s="45"/>
      <c r="BS88" s="9"/>
      <c r="BT88" s="45"/>
      <c r="BU88" s="11"/>
      <c r="BV88" s="45"/>
      <c r="BW88" s="9"/>
      <c r="BX88" s="45"/>
      <c r="BY88" s="9"/>
      <c r="BZ88" s="45"/>
      <c r="CA88" s="9"/>
      <c r="CB88" s="45"/>
      <c r="CC88" s="9"/>
      <c r="CD88" s="45"/>
      <c r="CE88" s="9"/>
      <c r="CF88" s="45"/>
      <c r="CG88" s="9"/>
      <c r="CH88" s="604" t="str">
        <f>IF(S88="","",IF(#REF!=0,"KO",""))</f>
        <v/>
      </c>
    </row>
    <row r="89" spans="2:86" s="604" customFormat="1" ht="14.4" x14ac:dyDescent="0.25">
      <c r="B89" s="531"/>
      <c r="C89" s="46"/>
      <c r="D89" s="46">
        <v>0</v>
      </c>
      <c r="E89" s="46"/>
      <c r="F89" s="46"/>
      <c r="G89" s="46"/>
      <c r="H89" s="46"/>
      <c r="I89" s="46"/>
      <c r="J89" s="46"/>
      <c r="K89" s="163"/>
      <c r="L89" s="163" t="str">
        <f t="shared" si="3"/>
        <v>n;</v>
      </c>
      <c r="Q89" s="513" t="s">
        <v>2405</v>
      </c>
      <c r="R89" s="513"/>
      <c r="S89" s="513"/>
      <c r="T89" s="194" t="s">
        <v>2485</v>
      </c>
      <c r="U89" s="107" t="s">
        <v>2411</v>
      </c>
      <c r="V89" s="107"/>
      <c r="W89" s="11"/>
      <c r="X89" s="45"/>
      <c r="Y89" s="11"/>
      <c r="Z89" s="45"/>
      <c r="AA89" s="11"/>
      <c r="AB89" s="45"/>
      <c r="AC89" s="11"/>
      <c r="AD89" s="45"/>
      <c r="AE89" s="9"/>
      <c r="AF89" s="45"/>
      <c r="AG89" s="9"/>
      <c r="AH89" s="45"/>
      <c r="AI89" s="9"/>
      <c r="AJ89" s="45"/>
      <c r="AK89" s="9"/>
      <c r="AL89" s="45"/>
      <c r="AM89" s="9"/>
      <c r="AN89" s="45"/>
      <c r="AO89" s="9"/>
      <c r="AP89" s="45"/>
      <c r="AQ89" s="9"/>
      <c r="AR89" s="45"/>
      <c r="AS89" s="9"/>
      <c r="AT89" s="45"/>
      <c r="AU89" s="9"/>
      <c r="AV89" s="45"/>
      <c r="AW89" s="9"/>
      <c r="AX89" s="45"/>
      <c r="AY89" s="9"/>
      <c r="AZ89" s="45"/>
      <c r="BA89" s="9"/>
      <c r="BB89" s="45"/>
      <c r="BC89" s="11"/>
      <c r="BD89" s="45"/>
      <c r="BE89" s="9"/>
      <c r="BF89" s="45"/>
      <c r="BG89" s="11"/>
      <c r="BH89" s="45"/>
      <c r="BI89" s="9"/>
      <c r="BJ89" s="45"/>
      <c r="BK89" s="9"/>
      <c r="BL89" s="45"/>
      <c r="BM89" s="9"/>
      <c r="BN89" s="45"/>
      <c r="BO89" s="11"/>
      <c r="BP89" s="45"/>
      <c r="BQ89" s="9"/>
      <c r="BR89" s="45"/>
      <c r="BS89" s="9"/>
      <c r="BT89" s="45"/>
      <c r="BU89" s="11"/>
      <c r="BV89" s="45"/>
      <c r="BW89" s="9"/>
      <c r="BX89" s="45"/>
      <c r="BY89" s="9"/>
      <c r="BZ89" s="45"/>
      <c r="CA89" s="9"/>
      <c r="CB89" s="45"/>
      <c r="CC89" s="9"/>
      <c r="CD89" s="45"/>
      <c r="CE89" s="9"/>
      <c r="CF89" s="45"/>
      <c r="CG89" s="9"/>
      <c r="CH89" s="604" t="str">
        <f>IF(S89="","",IF(#REF!=0,"KO",""))</f>
        <v/>
      </c>
    </row>
    <row r="90" spans="2:86" s="604" customFormat="1" ht="14.4" x14ac:dyDescent="0.25">
      <c r="B90" s="531"/>
      <c r="C90" s="46"/>
      <c r="D90" s="46">
        <v>0</v>
      </c>
      <c r="E90" s="46"/>
      <c r="F90" s="46"/>
      <c r="G90" s="46"/>
      <c r="H90" s="46"/>
      <c r="I90" s="46"/>
      <c r="J90" s="46"/>
      <c r="K90" s="163"/>
      <c r="L90" s="163" t="str">
        <f t="shared" si="3"/>
        <v>n;</v>
      </c>
      <c r="Q90" s="513" t="s">
        <v>2405</v>
      </c>
      <c r="R90" s="513"/>
      <c r="S90" s="513"/>
      <c r="T90" s="194" t="s">
        <v>2485</v>
      </c>
      <c r="U90" s="107" t="s">
        <v>2411</v>
      </c>
      <c r="V90" s="107"/>
      <c r="W90" s="11"/>
      <c r="X90" s="45"/>
      <c r="Y90" s="11"/>
      <c r="Z90" s="45"/>
      <c r="AA90" s="11"/>
      <c r="AB90" s="45"/>
      <c r="AC90" s="11"/>
      <c r="AD90" s="45"/>
      <c r="AE90" s="9"/>
      <c r="AF90" s="45"/>
      <c r="AG90" s="9"/>
      <c r="AH90" s="45"/>
      <c r="AI90" s="9"/>
      <c r="AJ90" s="45"/>
      <c r="AK90" s="9"/>
      <c r="AL90" s="45"/>
      <c r="AM90" s="9"/>
      <c r="AN90" s="45"/>
      <c r="AO90" s="9"/>
      <c r="AP90" s="45"/>
      <c r="AQ90" s="9"/>
      <c r="AR90" s="45"/>
      <c r="AS90" s="9"/>
      <c r="AT90" s="45"/>
      <c r="AU90" s="9"/>
      <c r="AV90" s="45"/>
      <c r="AW90" s="9"/>
      <c r="AX90" s="45"/>
      <c r="AY90" s="9"/>
      <c r="AZ90" s="45"/>
      <c r="BA90" s="9"/>
      <c r="BB90" s="45"/>
      <c r="BC90" s="11"/>
      <c r="BD90" s="45"/>
      <c r="BE90" s="9"/>
      <c r="BF90" s="45"/>
      <c r="BG90" s="11"/>
      <c r="BH90" s="45"/>
      <c r="BI90" s="9"/>
      <c r="BJ90" s="45"/>
      <c r="BK90" s="9"/>
      <c r="BL90" s="45"/>
      <c r="BM90" s="9"/>
      <c r="BN90" s="45"/>
      <c r="BO90" s="11"/>
      <c r="BP90" s="45"/>
      <c r="BQ90" s="9"/>
      <c r="BR90" s="45"/>
      <c r="BS90" s="9"/>
      <c r="BT90" s="45"/>
      <c r="BU90" s="11"/>
      <c r="BV90" s="45"/>
      <c r="BW90" s="9"/>
      <c r="BX90" s="45"/>
      <c r="BY90" s="9"/>
      <c r="BZ90" s="45"/>
      <c r="CA90" s="9"/>
      <c r="CB90" s="45"/>
      <c r="CC90" s="9"/>
      <c r="CD90" s="45"/>
      <c r="CE90" s="9"/>
      <c r="CF90" s="45"/>
      <c r="CG90" s="9"/>
      <c r="CH90" s="604" t="str">
        <f>IF(S90="","",IF(#REF!=0,"KO",""))</f>
        <v/>
      </c>
    </row>
    <row r="91" spans="2:86" s="604" customFormat="1" ht="14.4" x14ac:dyDescent="0.25">
      <c r="B91" s="531"/>
      <c r="C91" s="46"/>
      <c r="D91" s="46">
        <v>0</v>
      </c>
      <c r="E91" s="46"/>
      <c r="F91" s="46"/>
      <c r="G91" s="46"/>
      <c r="H91" s="46"/>
      <c r="I91" s="46"/>
      <c r="J91" s="46"/>
      <c r="K91" s="163"/>
      <c r="L91" s="163" t="str">
        <f t="shared" si="3"/>
        <v>n;</v>
      </c>
      <c r="Q91" s="513" t="s">
        <v>2405</v>
      </c>
      <c r="R91" s="513"/>
      <c r="S91" s="513"/>
      <c r="T91" s="194" t="s">
        <v>2485</v>
      </c>
      <c r="U91" s="107" t="s">
        <v>2411</v>
      </c>
      <c r="V91" s="107"/>
      <c r="W91" s="11"/>
      <c r="X91" s="45"/>
      <c r="Y91" s="11"/>
      <c r="Z91" s="45"/>
      <c r="AA91" s="11"/>
      <c r="AB91" s="45"/>
      <c r="AC91" s="11"/>
      <c r="AD91" s="45"/>
      <c r="AE91" s="9"/>
      <c r="AF91" s="45"/>
      <c r="AG91" s="9"/>
      <c r="AH91" s="45"/>
      <c r="AI91" s="9"/>
      <c r="AJ91" s="45"/>
      <c r="AK91" s="9"/>
      <c r="AL91" s="45"/>
      <c r="AM91" s="9"/>
      <c r="AN91" s="45"/>
      <c r="AO91" s="9"/>
      <c r="AP91" s="45"/>
      <c r="AQ91" s="9"/>
      <c r="AR91" s="45"/>
      <c r="AS91" s="9"/>
      <c r="AT91" s="45"/>
      <c r="AU91" s="9"/>
      <c r="AV91" s="45"/>
      <c r="AW91" s="9"/>
      <c r="AX91" s="45"/>
      <c r="AY91" s="9"/>
      <c r="AZ91" s="45"/>
      <c r="BA91" s="9"/>
      <c r="BB91" s="45"/>
      <c r="BC91" s="11"/>
      <c r="BD91" s="45"/>
      <c r="BE91" s="9"/>
      <c r="BF91" s="45"/>
      <c r="BG91" s="11"/>
      <c r="BH91" s="45"/>
      <c r="BI91" s="9"/>
      <c r="BJ91" s="45"/>
      <c r="BK91" s="9"/>
      <c r="BL91" s="45"/>
      <c r="BM91" s="9"/>
      <c r="BN91" s="45"/>
      <c r="BO91" s="11"/>
      <c r="BP91" s="45"/>
      <c r="BQ91" s="9"/>
      <c r="BR91" s="45"/>
      <c r="BS91" s="9"/>
      <c r="BT91" s="45"/>
      <c r="BU91" s="11"/>
      <c r="BV91" s="45"/>
      <c r="BW91" s="9"/>
      <c r="BX91" s="45"/>
      <c r="BY91" s="9"/>
      <c r="BZ91" s="45"/>
      <c r="CA91" s="9"/>
      <c r="CB91" s="45"/>
      <c r="CC91" s="9"/>
      <c r="CD91" s="45"/>
      <c r="CE91" s="9"/>
      <c r="CF91" s="45"/>
      <c r="CG91" s="9"/>
      <c r="CH91" s="604" t="str">
        <f>IF(S91="","",IF(#REF!=0,"KO",""))</f>
        <v/>
      </c>
    </row>
    <row r="92" spans="2:86" s="604" customFormat="1" ht="14.4" x14ac:dyDescent="0.25">
      <c r="B92" s="531"/>
      <c r="C92" s="46"/>
      <c r="D92" s="46">
        <v>0</v>
      </c>
      <c r="E92" s="46"/>
      <c r="F92" s="46"/>
      <c r="G92" s="46"/>
      <c r="H92" s="46"/>
      <c r="I92" s="46"/>
      <c r="J92" s="46"/>
      <c r="K92" s="163"/>
      <c r="L92" s="163" t="str">
        <f t="shared" si="3"/>
        <v>n;</v>
      </c>
      <c r="Q92" s="513" t="s">
        <v>2405</v>
      </c>
      <c r="R92" s="513"/>
      <c r="S92" s="513"/>
      <c r="T92" s="194" t="s">
        <v>2485</v>
      </c>
      <c r="U92" s="107" t="s">
        <v>2411</v>
      </c>
      <c r="V92" s="107"/>
      <c r="W92" s="11"/>
      <c r="X92" s="45"/>
      <c r="Y92" s="11"/>
      <c r="Z92" s="45"/>
      <c r="AA92" s="11"/>
      <c r="AB92" s="45"/>
      <c r="AC92" s="11"/>
      <c r="AD92" s="45"/>
      <c r="AE92" s="9"/>
      <c r="AF92" s="45"/>
      <c r="AG92" s="9"/>
      <c r="AH92" s="45"/>
      <c r="AI92" s="9"/>
      <c r="AJ92" s="45"/>
      <c r="AK92" s="9"/>
      <c r="AL92" s="45"/>
      <c r="AM92" s="9"/>
      <c r="AN92" s="45"/>
      <c r="AO92" s="9"/>
      <c r="AP92" s="45"/>
      <c r="AQ92" s="9"/>
      <c r="AR92" s="45"/>
      <c r="AS92" s="9"/>
      <c r="AT92" s="45"/>
      <c r="AU92" s="9"/>
      <c r="AV92" s="45"/>
      <c r="AW92" s="9"/>
      <c r="AX92" s="45"/>
      <c r="AY92" s="9"/>
      <c r="AZ92" s="45"/>
      <c r="BA92" s="9"/>
      <c r="BB92" s="45"/>
      <c r="BC92" s="11"/>
      <c r="BD92" s="45"/>
      <c r="BE92" s="9"/>
      <c r="BF92" s="45"/>
      <c r="BG92" s="11"/>
      <c r="BH92" s="45"/>
      <c r="BI92" s="9"/>
      <c r="BJ92" s="45"/>
      <c r="BK92" s="9"/>
      <c r="BL92" s="45"/>
      <c r="BM92" s="9"/>
      <c r="BN92" s="45"/>
      <c r="BO92" s="11"/>
      <c r="BP92" s="45"/>
      <c r="BQ92" s="9"/>
      <c r="BR92" s="45"/>
      <c r="BS92" s="9"/>
      <c r="BT92" s="45"/>
      <c r="BU92" s="11"/>
      <c r="BV92" s="45"/>
      <c r="BW92" s="9"/>
      <c r="BX92" s="45"/>
      <c r="BY92" s="9"/>
      <c r="BZ92" s="45"/>
      <c r="CA92" s="9"/>
      <c r="CB92" s="45"/>
      <c r="CC92" s="9"/>
      <c r="CD92" s="45"/>
      <c r="CE92" s="9"/>
      <c r="CF92" s="45"/>
      <c r="CG92" s="9"/>
      <c r="CH92" s="604" t="str">
        <f>IF(S92="","",IF(#REF!=0,"KO",""))</f>
        <v/>
      </c>
    </row>
    <row r="93" spans="2:86" s="604" customFormat="1" ht="14.4" x14ac:dyDescent="0.25">
      <c r="B93" s="531"/>
      <c r="C93" s="46"/>
      <c r="D93" s="46">
        <v>0</v>
      </c>
      <c r="E93" s="46"/>
      <c r="F93" s="46"/>
      <c r="G93" s="46"/>
      <c r="H93" s="46"/>
      <c r="I93" s="46"/>
      <c r="J93" s="46"/>
      <c r="K93" s="163"/>
      <c r="L93" s="163" t="str">
        <f t="shared" si="3"/>
        <v>n;</v>
      </c>
      <c r="Q93" s="513" t="s">
        <v>2405</v>
      </c>
      <c r="R93" s="513"/>
      <c r="S93" s="513"/>
      <c r="T93" s="194" t="s">
        <v>2485</v>
      </c>
      <c r="U93" s="107" t="s">
        <v>2411</v>
      </c>
      <c r="V93" s="107"/>
      <c r="W93" s="11"/>
      <c r="X93" s="45"/>
      <c r="Y93" s="11"/>
      <c r="Z93" s="45"/>
      <c r="AA93" s="11"/>
      <c r="AB93" s="45"/>
      <c r="AC93" s="11"/>
      <c r="AD93" s="45"/>
      <c r="AE93" s="9"/>
      <c r="AF93" s="45"/>
      <c r="AG93" s="9"/>
      <c r="AH93" s="45"/>
      <c r="AI93" s="9"/>
      <c r="AJ93" s="45"/>
      <c r="AK93" s="9"/>
      <c r="AL93" s="45"/>
      <c r="AM93" s="9"/>
      <c r="AN93" s="45"/>
      <c r="AO93" s="9"/>
      <c r="AP93" s="45"/>
      <c r="AQ93" s="9"/>
      <c r="AR93" s="45"/>
      <c r="AS93" s="9"/>
      <c r="AT93" s="45"/>
      <c r="AU93" s="9"/>
      <c r="AV93" s="45"/>
      <c r="AW93" s="9"/>
      <c r="AX93" s="45"/>
      <c r="AY93" s="9"/>
      <c r="AZ93" s="45"/>
      <c r="BA93" s="9"/>
      <c r="BB93" s="45"/>
      <c r="BC93" s="11"/>
      <c r="BD93" s="45"/>
      <c r="BE93" s="9"/>
      <c r="BF93" s="45"/>
      <c r="BG93" s="11"/>
      <c r="BH93" s="45"/>
      <c r="BI93" s="9"/>
      <c r="BJ93" s="45"/>
      <c r="BK93" s="9"/>
      <c r="BL93" s="45"/>
      <c r="BM93" s="9"/>
      <c r="BN93" s="45"/>
      <c r="BO93" s="11"/>
      <c r="BP93" s="45"/>
      <c r="BQ93" s="9"/>
      <c r="BR93" s="45"/>
      <c r="BS93" s="9"/>
      <c r="BT93" s="45"/>
      <c r="BU93" s="11"/>
      <c r="BV93" s="45"/>
      <c r="BW93" s="9"/>
      <c r="BX93" s="45"/>
      <c r="BY93" s="9"/>
      <c r="BZ93" s="45"/>
      <c r="CA93" s="9"/>
      <c r="CB93" s="45"/>
      <c r="CC93" s="9"/>
      <c r="CD93" s="45"/>
      <c r="CE93" s="9"/>
      <c r="CF93" s="45"/>
      <c r="CG93" s="9"/>
      <c r="CH93" s="604" t="str">
        <f>IF(S93="","",IF(#REF!=0,"KO",""))</f>
        <v/>
      </c>
    </row>
    <row r="94" spans="2:86" s="604" customFormat="1" ht="14.4" x14ac:dyDescent="0.25">
      <c r="B94" s="531"/>
      <c r="C94" s="46"/>
      <c r="D94" s="46">
        <v>0</v>
      </c>
      <c r="E94" s="46"/>
      <c r="F94" s="46"/>
      <c r="G94" s="46"/>
      <c r="H94" s="46"/>
      <c r="I94" s="46"/>
      <c r="J94" s="46"/>
      <c r="K94" s="163"/>
      <c r="L94" s="163" t="str">
        <f t="shared" si="3"/>
        <v>n;</v>
      </c>
      <c r="Q94" s="513" t="s">
        <v>2405</v>
      </c>
      <c r="R94" s="513"/>
      <c r="S94" s="513"/>
      <c r="T94" s="194" t="s">
        <v>2485</v>
      </c>
      <c r="U94" s="107" t="s">
        <v>2411</v>
      </c>
      <c r="V94" s="107"/>
      <c r="W94" s="11"/>
      <c r="X94" s="45"/>
      <c r="Y94" s="11"/>
      <c r="Z94" s="45"/>
      <c r="AA94" s="11"/>
      <c r="AB94" s="45"/>
      <c r="AC94" s="11"/>
      <c r="AD94" s="45"/>
      <c r="AE94" s="9"/>
      <c r="AF94" s="45"/>
      <c r="AG94" s="9"/>
      <c r="AH94" s="45"/>
      <c r="AI94" s="9"/>
      <c r="AJ94" s="45"/>
      <c r="AK94" s="9"/>
      <c r="AL94" s="45"/>
      <c r="AM94" s="9"/>
      <c r="AN94" s="45"/>
      <c r="AO94" s="9"/>
      <c r="AP94" s="45"/>
      <c r="AQ94" s="9"/>
      <c r="AR94" s="45"/>
      <c r="AS94" s="9"/>
      <c r="AT94" s="45"/>
      <c r="AU94" s="9"/>
      <c r="AV94" s="45"/>
      <c r="AW94" s="9"/>
      <c r="AX94" s="45"/>
      <c r="AY94" s="9"/>
      <c r="AZ94" s="45"/>
      <c r="BA94" s="9"/>
      <c r="BB94" s="45"/>
      <c r="BC94" s="11"/>
      <c r="BD94" s="45"/>
      <c r="BE94" s="9"/>
      <c r="BF94" s="45"/>
      <c r="BG94" s="11"/>
      <c r="BH94" s="45"/>
      <c r="BI94" s="9"/>
      <c r="BJ94" s="45"/>
      <c r="BK94" s="9"/>
      <c r="BL94" s="45"/>
      <c r="BM94" s="9"/>
      <c r="BN94" s="45"/>
      <c r="BO94" s="11"/>
      <c r="BP94" s="45"/>
      <c r="BQ94" s="9"/>
      <c r="BR94" s="45"/>
      <c r="BS94" s="9"/>
      <c r="BT94" s="45"/>
      <c r="BU94" s="11"/>
      <c r="BV94" s="45"/>
      <c r="BW94" s="9"/>
      <c r="BX94" s="45"/>
      <c r="BY94" s="9"/>
      <c r="BZ94" s="45"/>
      <c r="CA94" s="9"/>
      <c r="CB94" s="45"/>
      <c r="CC94" s="9"/>
      <c r="CD94" s="45"/>
      <c r="CE94" s="9"/>
      <c r="CF94" s="45"/>
      <c r="CG94" s="9"/>
      <c r="CH94" s="604" t="str">
        <f>IF(S94="","",IF(#REF!=0,"KO",""))</f>
        <v/>
      </c>
    </row>
    <row r="95" spans="2:86" s="604" customFormat="1" ht="14.4" x14ac:dyDescent="0.25">
      <c r="B95" s="531"/>
      <c r="C95" s="46"/>
      <c r="D95" s="46">
        <v>0</v>
      </c>
      <c r="E95" s="46"/>
      <c r="F95" s="46"/>
      <c r="G95" s="46"/>
      <c r="H95" s="46"/>
      <c r="I95" s="46"/>
      <c r="J95" s="46"/>
      <c r="K95" s="163"/>
      <c r="L95" s="163" t="str">
        <f t="shared" si="3"/>
        <v>n;</v>
      </c>
      <c r="Q95" s="513" t="s">
        <v>2405</v>
      </c>
      <c r="R95" s="513"/>
      <c r="S95" s="513"/>
      <c r="T95" s="194" t="s">
        <v>2485</v>
      </c>
      <c r="U95" s="107" t="s">
        <v>2411</v>
      </c>
      <c r="V95" s="107"/>
      <c r="W95" s="11"/>
      <c r="X95" s="45"/>
      <c r="Y95" s="11"/>
      <c r="Z95" s="45"/>
      <c r="AA95" s="11"/>
      <c r="AB95" s="45"/>
      <c r="AC95" s="11"/>
      <c r="AD95" s="45"/>
      <c r="AE95" s="9"/>
      <c r="AF95" s="45"/>
      <c r="AG95" s="9"/>
      <c r="AH95" s="45"/>
      <c r="AI95" s="9"/>
      <c r="AJ95" s="45"/>
      <c r="AK95" s="9"/>
      <c r="AL95" s="45"/>
      <c r="AM95" s="9"/>
      <c r="AN95" s="45"/>
      <c r="AO95" s="9"/>
      <c r="AP95" s="45"/>
      <c r="AQ95" s="9"/>
      <c r="AR95" s="45"/>
      <c r="AS95" s="9"/>
      <c r="AT95" s="45"/>
      <c r="AU95" s="9"/>
      <c r="AV95" s="45"/>
      <c r="AW95" s="9"/>
      <c r="AX95" s="45"/>
      <c r="AY95" s="9"/>
      <c r="AZ95" s="45"/>
      <c r="BA95" s="9"/>
      <c r="BB95" s="45"/>
      <c r="BC95" s="11"/>
      <c r="BD95" s="45"/>
      <c r="BE95" s="9"/>
      <c r="BF95" s="45"/>
      <c r="BG95" s="11"/>
      <c r="BH95" s="45"/>
      <c r="BI95" s="9"/>
      <c r="BJ95" s="45"/>
      <c r="BK95" s="9"/>
      <c r="BL95" s="45"/>
      <c r="BM95" s="9"/>
      <c r="BN95" s="45"/>
      <c r="BO95" s="11"/>
      <c r="BP95" s="45"/>
      <c r="BQ95" s="9"/>
      <c r="BR95" s="45"/>
      <c r="BS95" s="9"/>
      <c r="BT95" s="45"/>
      <c r="BU95" s="11"/>
      <c r="BV95" s="45"/>
      <c r="BW95" s="9"/>
      <c r="BX95" s="45"/>
      <c r="BY95" s="9"/>
      <c r="BZ95" s="45"/>
      <c r="CA95" s="9"/>
      <c r="CB95" s="45"/>
      <c r="CC95" s="9"/>
      <c r="CD95" s="45"/>
      <c r="CE95" s="9"/>
      <c r="CF95" s="45"/>
      <c r="CG95" s="9"/>
      <c r="CH95" s="604" t="str">
        <f>IF(S95="","",IF(#REF!=0,"KO",""))</f>
        <v/>
      </c>
    </row>
    <row r="96" spans="2:86" s="604" customFormat="1" ht="14.4" x14ac:dyDescent="0.25">
      <c r="B96" s="531"/>
      <c r="C96" s="46"/>
      <c r="D96" s="46">
        <v>0</v>
      </c>
      <c r="E96" s="46"/>
      <c r="F96" s="46"/>
      <c r="G96" s="46"/>
      <c r="H96" s="46"/>
      <c r="I96" s="46"/>
      <c r="J96" s="46"/>
      <c r="K96" s="163"/>
      <c r="L96" s="163" t="str">
        <f t="shared" si="3"/>
        <v>n;</v>
      </c>
      <c r="Q96" s="513" t="s">
        <v>2405</v>
      </c>
      <c r="R96" s="513"/>
      <c r="S96" s="513"/>
      <c r="T96" s="194" t="s">
        <v>2485</v>
      </c>
      <c r="U96" s="107" t="s">
        <v>2411</v>
      </c>
      <c r="V96" s="107"/>
      <c r="W96" s="11"/>
      <c r="X96" s="45"/>
      <c r="Y96" s="11"/>
      <c r="Z96" s="45"/>
      <c r="AA96" s="11"/>
      <c r="AB96" s="45"/>
      <c r="AC96" s="11"/>
      <c r="AD96" s="45"/>
      <c r="AE96" s="9"/>
      <c r="AF96" s="45"/>
      <c r="AG96" s="9"/>
      <c r="AH96" s="45"/>
      <c r="AI96" s="9"/>
      <c r="AJ96" s="45"/>
      <c r="AK96" s="9"/>
      <c r="AL96" s="45"/>
      <c r="AM96" s="9"/>
      <c r="AN96" s="45"/>
      <c r="AO96" s="9"/>
      <c r="AP96" s="45"/>
      <c r="AQ96" s="9"/>
      <c r="AR96" s="45"/>
      <c r="AS96" s="9"/>
      <c r="AT96" s="45"/>
      <c r="AU96" s="9"/>
      <c r="AV96" s="45"/>
      <c r="AW96" s="9"/>
      <c r="AX96" s="45"/>
      <c r="AY96" s="9"/>
      <c r="AZ96" s="45"/>
      <c r="BA96" s="9"/>
      <c r="BB96" s="45"/>
      <c r="BC96" s="11"/>
      <c r="BD96" s="45"/>
      <c r="BE96" s="9"/>
      <c r="BF96" s="45"/>
      <c r="BG96" s="11"/>
      <c r="BH96" s="45"/>
      <c r="BI96" s="9"/>
      <c r="BJ96" s="45"/>
      <c r="BK96" s="9"/>
      <c r="BL96" s="45"/>
      <c r="BM96" s="9"/>
      <c r="BN96" s="45"/>
      <c r="BO96" s="11"/>
      <c r="BP96" s="45"/>
      <c r="BQ96" s="9"/>
      <c r="BR96" s="45"/>
      <c r="BS96" s="9"/>
      <c r="BT96" s="45"/>
      <c r="BU96" s="11"/>
      <c r="BV96" s="45"/>
      <c r="BW96" s="9"/>
      <c r="BX96" s="45"/>
      <c r="BY96" s="9"/>
      <c r="BZ96" s="45"/>
      <c r="CA96" s="9"/>
      <c r="CB96" s="45"/>
      <c r="CC96" s="9"/>
      <c r="CD96" s="45"/>
      <c r="CE96" s="9"/>
      <c r="CF96" s="45"/>
      <c r="CG96" s="9"/>
      <c r="CH96" s="604" t="str">
        <f>IF(S96="","",IF(#REF!=0,"KO",""))</f>
        <v/>
      </c>
    </row>
    <row r="97" spans="2:86" s="604" customFormat="1" ht="14.4" x14ac:dyDescent="0.25">
      <c r="B97" s="531"/>
      <c r="C97" s="46"/>
      <c r="D97" s="46">
        <v>0</v>
      </c>
      <c r="E97" s="46"/>
      <c r="F97" s="46"/>
      <c r="G97" s="46"/>
      <c r="H97" s="46"/>
      <c r="I97" s="46"/>
      <c r="J97" s="46"/>
      <c r="K97" s="163"/>
      <c r="L97" s="163" t="str">
        <f t="shared" si="3"/>
        <v>n;</v>
      </c>
      <c r="Q97" s="513" t="s">
        <v>2405</v>
      </c>
      <c r="R97" s="513"/>
      <c r="S97" s="513"/>
      <c r="T97" s="194" t="s">
        <v>2485</v>
      </c>
      <c r="U97" s="107" t="s">
        <v>2411</v>
      </c>
      <c r="V97" s="107"/>
      <c r="W97" s="11"/>
      <c r="X97" s="45"/>
      <c r="Y97" s="11"/>
      <c r="Z97" s="45"/>
      <c r="AA97" s="11"/>
      <c r="AB97" s="45"/>
      <c r="AC97" s="11"/>
      <c r="AD97" s="45"/>
      <c r="AE97" s="9"/>
      <c r="AF97" s="45"/>
      <c r="AG97" s="9"/>
      <c r="AH97" s="45"/>
      <c r="AI97" s="9"/>
      <c r="AJ97" s="45"/>
      <c r="AK97" s="9"/>
      <c r="AL97" s="45"/>
      <c r="AM97" s="9"/>
      <c r="AN97" s="45"/>
      <c r="AO97" s="9"/>
      <c r="AP97" s="45"/>
      <c r="AQ97" s="9"/>
      <c r="AR97" s="45"/>
      <c r="AS97" s="9"/>
      <c r="AT97" s="45"/>
      <c r="AU97" s="9"/>
      <c r="AV97" s="45"/>
      <c r="AW97" s="9"/>
      <c r="AX97" s="45"/>
      <c r="AY97" s="9"/>
      <c r="AZ97" s="45"/>
      <c r="BA97" s="9"/>
      <c r="BB97" s="45"/>
      <c r="BC97" s="11"/>
      <c r="BD97" s="45"/>
      <c r="BE97" s="9"/>
      <c r="BF97" s="45"/>
      <c r="BG97" s="11"/>
      <c r="BH97" s="45"/>
      <c r="BI97" s="9"/>
      <c r="BJ97" s="45"/>
      <c r="BK97" s="9"/>
      <c r="BL97" s="45"/>
      <c r="BM97" s="9"/>
      <c r="BN97" s="45"/>
      <c r="BO97" s="11"/>
      <c r="BP97" s="45"/>
      <c r="BQ97" s="9"/>
      <c r="BR97" s="45"/>
      <c r="BS97" s="9"/>
      <c r="BT97" s="45"/>
      <c r="BU97" s="11"/>
      <c r="BV97" s="45"/>
      <c r="BW97" s="9"/>
      <c r="BX97" s="45"/>
      <c r="BY97" s="9"/>
      <c r="BZ97" s="45"/>
      <c r="CA97" s="9"/>
      <c r="CB97" s="45"/>
      <c r="CC97" s="9"/>
      <c r="CD97" s="45"/>
      <c r="CE97" s="9"/>
      <c r="CF97" s="45"/>
      <c r="CG97" s="9"/>
      <c r="CH97" s="604" t="str">
        <f>IF(S97="","",IF(#REF!=0,"KO",""))</f>
        <v/>
      </c>
    </row>
    <row r="98" spans="2:86" s="604" customFormat="1" ht="14.4" x14ac:dyDescent="0.25">
      <c r="B98" s="531"/>
      <c r="C98" s="46"/>
      <c r="D98" s="46">
        <v>0</v>
      </c>
      <c r="E98" s="46"/>
      <c r="F98" s="46"/>
      <c r="G98" s="46"/>
      <c r="H98" s="46"/>
      <c r="I98" s="46"/>
      <c r="J98" s="46"/>
      <c r="K98" s="163"/>
      <c r="L98" s="163" t="str">
        <f t="shared" si="3"/>
        <v>n;</v>
      </c>
      <c r="Q98" s="513" t="s">
        <v>2405</v>
      </c>
      <c r="R98" s="513"/>
      <c r="S98" s="513"/>
      <c r="T98" s="194" t="s">
        <v>2485</v>
      </c>
      <c r="U98" s="107" t="s">
        <v>2411</v>
      </c>
      <c r="V98" s="107"/>
      <c r="W98" s="11"/>
      <c r="X98" s="45"/>
      <c r="Y98" s="11"/>
      <c r="Z98" s="45"/>
      <c r="AA98" s="11"/>
      <c r="AB98" s="45"/>
      <c r="AC98" s="11"/>
      <c r="AD98" s="45"/>
      <c r="AE98" s="9"/>
      <c r="AF98" s="45"/>
      <c r="AG98" s="9"/>
      <c r="AH98" s="45"/>
      <c r="AI98" s="9"/>
      <c r="AJ98" s="45"/>
      <c r="AK98" s="9"/>
      <c r="AL98" s="45"/>
      <c r="AM98" s="9"/>
      <c r="AN98" s="45"/>
      <c r="AO98" s="9"/>
      <c r="AP98" s="45"/>
      <c r="AQ98" s="9"/>
      <c r="AR98" s="45"/>
      <c r="AS98" s="9"/>
      <c r="AT98" s="45"/>
      <c r="AU98" s="9"/>
      <c r="AV98" s="45"/>
      <c r="AW98" s="9"/>
      <c r="AX98" s="45"/>
      <c r="AY98" s="9"/>
      <c r="AZ98" s="45"/>
      <c r="BA98" s="9"/>
      <c r="BB98" s="45"/>
      <c r="BC98" s="11"/>
      <c r="BD98" s="45"/>
      <c r="BE98" s="9"/>
      <c r="BF98" s="45"/>
      <c r="BG98" s="11"/>
      <c r="BH98" s="45"/>
      <c r="BI98" s="9"/>
      <c r="BJ98" s="45"/>
      <c r="BK98" s="9"/>
      <c r="BL98" s="45"/>
      <c r="BM98" s="9"/>
      <c r="BN98" s="45"/>
      <c r="BO98" s="11"/>
      <c r="BP98" s="45"/>
      <c r="BQ98" s="9"/>
      <c r="BR98" s="45"/>
      <c r="BS98" s="9"/>
      <c r="BT98" s="45"/>
      <c r="BU98" s="11"/>
      <c r="BV98" s="45"/>
      <c r="BW98" s="9"/>
      <c r="BX98" s="45"/>
      <c r="BY98" s="9"/>
      <c r="BZ98" s="45"/>
      <c r="CA98" s="9"/>
      <c r="CB98" s="45"/>
      <c r="CC98" s="9"/>
      <c r="CD98" s="45"/>
      <c r="CE98" s="9"/>
      <c r="CF98" s="45"/>
      <c r="CG98" s="9"/>
      <c r="CH98" s="604" t="str">
        <f>IF(S98="","",IF(#REF!=0,"KO",""))</f>
        <v/>
      </c>
    </row>
    <row r="99" spans="2:86" s="604" customFormat="1" ht="14.4" x14ac:dyDescent="0.25">
      <c r="B99" s="531"/>
      <c r="C99" s="46"/>
      <c r="D99" s="46">
        <v>0</v>
      </c>
      <c r="E99" s="46"/>
      <c r="F99" s="46"/>
      <c r="G99" s="46"/>
      <c r="H99" s="46"/>
      <c r="I99" s="46"/>
      <c r="J99" s="46"/>
      <c r="K99" s="163"/>
      <c r="L99" s="163" t="str">
        <f t="shared" si="3"/>
        <v>n;</v>
      </c>
      <c r="Q99" s="513" t="s">
        <v>2405</v>
      </c>
      <c r="R99" s="513"/>
      <c r="S99" s="513"/>
      <c r="T99" s="194" t="s">
        <v>2485</v>
      </c>
      <c r="U99" s="107" t="s">
        <v>2411</v>
      </c>
      <c r="V99" s="107"/>
      <c r="W99" s="11"/>
      <c r="X99" s="45"/>
      <c r="Y99" s="11"/>
      <c r="Z99" s="45"/>
      <c r="AA99" s="11"/>
      <c r="AB99" s="45"/>
      <c r="AC99" s="11"/>
      <c r="AD99" s="45"/>
      <c r="AE99" s="9"/>
      <c r="AF99" s="45"/>
      <c r="AG99" s="9"/>
      <c r="AH99" s="45"/>
      <c r="AI99" s="9"/>
      <c r="AJ99" s="45"/>
      <c r="AK99" s="9"/>
      <c r="AL99" s="45"/>
      <c r="AM99" s="9"/>
      <c r="AN99" s="45"/>
      <c r="AO99" s="9"/>
      <c r="AP99" s="45"/>
      <c r="AQ99" s="9"/>
      <c r="AR99" s="45"/>
      <c r="AS99" s="9"/>
      <c r="AT99" s="45"/>
      <c r="AU99" s="9"/>
      <c r="AV99" s="45"/>
      <c r="AW99" s="9"/>
      <c r="AX99" s="45"/>
      <c r="AY99" s="9"/>
      <c r="AZ99" s="45"/>
      <c r="BA99" s="9"/>
      <c r="BB99" s="45"/>
      <c r="BC99" s="11"/>
      <c r="BD99" s="45"/>
      <c r="BE99" s="9"/>
      <c r="BF99" s="45"/>
      <c r="BG99" s="11"/>
      <c r="BH99" s="45"/>
      <c r="BI99" s="9"/>
      <c r="BJ99" s="45"/>
      <c r="BK99" s="9"/>
      <c r="BL99" s="45"/>
      <c r="BM99" s="9"/>
      <c r="BN99" s="45"/>
      <c r="BO99" s="11"/>
      <c r="BP99" s="45"/>
      <c r="BQ99" s="9"/>
      <c r="BR99" s="45"/>
      <c r="BS99" s="9"/>
      <c r="BT99" s="45"/>
      <c r="BU99" s="11"/>
      <c r="BV99" s="45"/>
      <c r="BW99" s="9"/>
      <c r="BX99" s="45"/>
      <c r="BY99" s="9"/>
      <c r="BZ99" s="45"/>
      <c r="CA99" s="9"/>
      <c r="CB99" s="45"/>
      <c r="CC99" s="9"/>
      <c r="CD99" s="45"/>
      <c r="CE99" s="9"/>
      <c r="CF99" s="45"/>
      <c r="CG99" s="9"/>
      <c r="CH99" s="604" t="str">
        <f>IF(S99="","",IF(#REF!=0,"KO",""))</f>
        <v/>
      </c>
    </row>
    <row r="100" spans="2:86" s="604" customFormat="1" ht="14.4" x14ac:dyDescent="0.25">
      <c r="B100" s="531"/>
      <c r="C100" s="46"/>
      <c r="D100" s="46">
        <v>0</v>
      </c>
      <c r="E100" s="46"/>
      <c r="F100" s="46"/>
      <c r="G100" s="46"/>
      <c r="H100" s="46"/>
      <c r="I100" s="46"/>
      <c r="J100" s="46"/>
      <c r="K100" s="163"/>
      <c r="L100" s="163" t="str">
        <f t="shared" si="3"/>
        <v>n;</v>
      </c>
      <c r="Q100" s="513" t="s">
        <v>2405</v>
      </c>
      <c r="R100" s="513"/>
      <c r="S100" s="513"/>
      <c r="T100" s="194" t="s">
        <v>2485</v>
      </c>
      <c r="U100" s="107" t="s">
        <v>2411</v>
      </c>
      <c r="V100" s="107"/>
      <c r="W100" s="11"/>
      <c r="X100" s="45"/>
      <c r="Y100" s="11"/>
      <c r="Z100" s="45"/>
      <c r="AA100" s="11"/>
      <c r="AB100" s="45"/>
      <c r="AC100" s="11"/>
      <c r="AD100" s="45"/>
      <c r="AE100" s="9"/>
      <c r="AF100" s="45"/>
      <c r="AG100" s="9"/>
      <c r="AH100" s="45"/>
      <c r="AI100" s="9"/>
      <c r="AJ100" s="45"/>
      <c r="AK100" s="9"/>
      <c r="AL100" s="45"/>
      <c r="AM100" s="9"/>
      <c r="AN100" s="45"/>
      <c r="AO100" s="9"/>
      <c r="AP100" s="45"/>
      <c r="AQ100" s="9"/>
      <c r="AR100" s="45"/>
      <c r="AS100" s="9"/>
      <c r="AT100" s="45"/>
      <c r="AU100" s="9"/>
      <c r="AV100" s="45"/>
      <c r="AW100" s="9"/>
      <c r="AX100" s="45"/>
      <c r="AY100" s="9"/>
      <c r="AZ100" s="45"/>
      <c r="BA100" s="9"/>
      <c r="BB100" s="45"/>
      <c r="BC100" s="11"/>
      <c r="BD100" s="45"/>
      <c r="BE100" s="9"/>
      <c r="BF100" s="45"/>
      <c r="BG100" s="11"/>
      <c r="BH100" s="45"/>
      <c r="BI100" s="9"/>
      <c r="BJ100" s="45"/>
      <c r="BK100" s="9"/>
      <c r="BL100" s="45"/>
      <c r="BM100" s="9"/>
      <c r="BN100" s="45"/>
      <c r="BO100" s="11"/>
      <c r="BP100" s="45"/>
      <c r="BQ100" s="9"/>
      <c r="BR100" s="45"/>
      <c r="BS100" s="9"/>
      <c r="BT100" s="45"/>
      <c r="BU100" s="11"/>
      <c r="BV100" s="45"/>
      <c r="BW100" s="9"/>
      <c r="BX100" s="45"/>
      <c r="BY100" s="9"/>
      <c r="BZ100" s="45"/>
      <c r="CA100" s="9"/>
      <c r="CB100" s="45"/>
      <c r="CC100" s="9"/>
      <c r="CD100" s="45"/>
      <c r="CE100" s="9"/>
      <c r="CF100" s="45"/>
      <c r="CG100" s="9"/>
      <c r="CH100" s="604" t="str">
        <f>IF(S100="","",IF(#REF!=0,"KO",""))</f>
        <v/>
      </c>
    </row>
    <row r="101" spans="2:86" s="604" customFormat="1" ht="14.4" x14ac:dyDescent="0.25">
      <c r="B101" s="531"/>
      <c r="C101" s="46"/>
      <c r="D101" s="46">
        <v>0</v>
      </c>
      <c r="E101" s="46"/>
      <c r="F101" s="46"/>
      <c r="G101" s="46"/>
      <c r="H101" s="46"/>
      <c r="I101" s="46"/>
      <c r="J101" s="46"/>
      <c r="K101" s="163"/>
      <c r="L101" s="163" t="str">
        <f t="shared" si="3"/>
        <v>n;</v>
      </c>
      <c r="Q101" s="513" t="s">
        <v>2405</v>
      </c>
      <c r="R101" s="513"/>
      <c r="S101" s="513"/>
      <c r="T101" s="194" t="s">
        <v>2485</v>
      </c>
      <c r="U101" s="107" t="s">
        <v>2411</v>
      </c>
      <c r="V101" s="107"/>
      <c r="W101" s="11"/>
      <c r="X101" s="45"/>
      <c r="Y101" s="11"/>
      <c r="Z101" s="45"/>
      <c r="AA101" s="11"/>
      <c r="AB101" s="45"/>
      <c r="AC101" s="11"/>
      <c r="AD101" s="45"/>
      <c r="AE101" s="9"/>
      <c r="AF101" s="45"/>
      <c r="AG101" s="9"/>
      <c r="AH101" s="45"/>
      <c r="AI101" s="9"/>
      <c r="AJ101" s="45"/>
      <c r="AK101" s="9"/>
      <c r="AL101" s="45"/>
      <c r="AM101" s="9"/>
      <c r="AN101" s="45"/>
      <c r="AO101" s="9"/>
      <c r="AP101" s="45"/>
      <c r="AQ101" s="9"/>
      <c r="AR101" s="45"/>
      <c r="AS101" s="9"/>
      <c r="AT101" s="45"/>
      <c r="AU101" s="9"/>
      <c r="AV101" s="45"/>
      <c r="AW101" s="9"/>
      <c r="AX101" s="45"/>
      <c r="AY101" s="9"/>
      <c r="AZ101" s="45"/>
      <c r="BA101" s="9"/>
      <c r="BB101" s="45"/>
      <c r="BC101" s="11"/>
      <c r="BD101" s="45"/>
      <c r="BE101" s="9"/>
      <c r="BF101" s="45"/>
      <c r="BG101" s="11"/>
      <c r="BH101" s="45"/>
      <c r="BI101" s="9"/>
      <c r="BJ101" s="45"/>
      <c r="BK101" s="9"/>
      <c r="BL101" s="45"/>
      <c r="BM101" s="9"/>
      <c r="BN101" s="45"/>
      <c r="BO101" s="11"/>
      <c r="BP101" s="45"/>
      <c r="BQ101" s="9"/>
      <c r="BR101" s="45"/>
      <c r="BS101" s="9"/>
      <c r="BT101" s="45"/>
      <c r="BU101" s="11"/>
      <c r="BV101" s="45"/>
      <c r="BW101" s="9"/>
      <c r="BX101" s="45"/>
      <c r="BY101" s="9"/>
      <c r="BZ101" s="45"/>
      <c r="CA101" s="9"/>
      <c r="CB101" s="45"/>
      <c r="CC101" s="9"/>
      <c r="CD101" s="45"/>
      <c r="CE101" s="9"/>
      <c r="CF101" s="45"/>
      <c r="CG101" s="9"/>
      <c r="CH101" s="604" t="str">
        <f>IF(S101="","",IF(#REF!=0,"KO",""))</f>
        <v/>
      </c>
    </row>
    <row r="102" spans="2:86" s="604" customFormat="1" ht="14.4" x14ac:dyDescent="0.25">
      <c r="B102" s="531"/>
      <c r="C102" s="46"/>
      <c r="D102" s="46">
        <v>0</v>
      </c>
      <c r="E102" s="46"/>
      <c r="F102" s="46"/>
      <c r="G102" s="46"/>
      <c r="H102" s="46"/>
      <c r="I102" s="46"/>
      <c r="J102" s="46"/>
      <c r="K102" s="163"/>
      <c r="L102" s="163" t="str">
        <f t="shared" si="3"/>
        <v>n;</v>
      </c>
      <c r="Q102" s="513" t="s">
        <v>2405</v>
      </c>
      <c r="R102" s="513"/>
      <c r="S102" s="513"/>
      <c r="T102" s="194" t="s">
        <v>2485</v>
      </c>
      <c r="U102" s="107" t="s">
        <v>2411</v>
      </c>
      <c r="V102" s="107"/>
      <c r="W102" s="11"/>
      <c r="X102" s="45"/>
      <c r="Y102" s="11"/>
      <c r="Z102" s="45"/>
      <c r="AA102" s="11"/>
      <c r="AB102" s="45"/>
      <c r="AC102" s="11"/>
      <c r="AD102" s="45"/>
      <c r="AE102" s="9"/>
      <c r="AF102" s="45"/>
      <c r="AG102" s="9"/>
      <c r="AH102" s="45"/>
      <c r="AI102" s="9"/>
      <c r="AJ102" s="45"/>
      <c r="AK102" s="9"/>
      <c r="AL102" s="45"/>
      <c r="AM102" s="9"/>
      <c r="AN102" s="45"/>
      <c r="AO102" s="9"/>
      <c r="AP102" s="45"/>
      <c r="AQ102" s="9"/>
      <c r="AR102" s="45"/>
      <c r="AS102" s="9"/>
      <c r="AT102" s="45"/>
      <c r="AU102" s="9"/>
      <c r="AV102" s="45"/>
      <c r="AW102" s="9"/>
      <c r="AX102" s="45"/>
      <c r="AY102" s="9"/>
      <c r="AZ102" s="45"/>
      <c r="BA102" s="9"/>
      <c r="BB102" s="45"/>
      <c r="BC102" s="11"/>
      <c r="BD102" s="45"/>
      <c r="BE102" s="9"/>
      <c r="BF102" s="45"/>
      <c r="BG102" s="11"/>
      <c r="BH102" s="45"/>
      <c r="BI102" s="9"/>
      <c r="BJ102" s="45"/>
      <c r="BK102" s="9"/>
      <c r="BL102" s="45"/>
      <c r="BM102" s="9"/>
      <c r="BN102" s="45"/>
      <c r="BO102" s="11"/>
      <c r="BP102" s="45"/>
      <c r="BQ102" s="9"/>
      <c r="BR102" s="45"/>
      <c r="BS102" s="9"/>
      <c r="BT102" s="45"/>
      <c r="BU102" s="11"/>
      <c r="BV102" s="45"/>
      <c r="BW102" s="9"/>
      <c r="BX102" s="45"/>
      <c r="BY102" s="9"/>
      <c r="BZ102" s="45"/>
      <c r="CA102" s="9"/>
      <c r="CB102" s="45"/>
      <c r="CC102" s="9"/>
      <c r="CD102" s="45"/>
      <c r="CE102" s="9"/>
      <c r="CF102" s="45"/>
      <c r="CG102" s="9"/>
      <c r="CH102" s="604" t="str">
        <f>IF(S102="","",IF(#REF!=0,"KO",""))</f>
        <v/>
      </c>
    </row>
    <row r="103" spans="2:86" s="604" customFormat="1" ht="14.4" x14ac:dyDescent="0.25">
      <c r="B103" s="531"/>
      <c r="C103" s="46"/>
      <c r="D103" s="46">
        <v>0</v>
      </c>
      <c r="E103" s="46"/>
      <c r="F103" s="46"/>
      <c r="G103" s="46"/>
      <c r="H103" s="46"/>
      <c r="I103" s="46"/>
      <c r="J103" s="46"/>
      <c r="K103" s="163"/>
      <c r="L103" s="163" t="str">
        <f t="shared" si="3"/>
        <v>n;</v>
      </c>
      <c r="Q103" s="513" t="s">
        <v>2405</v>
      </c>
      <c r="R103" s="513"/>
      <c r="S103" s="513"/>
      <c r="T103" s="194" t="s">
        <v>2485</v>
      </c>
      <c r="U103" s="107" t="s">
        <v>2411</v>
      </c>
      <c r="V103" s="107"/>
      <c r="W103" s="11"/>
      <c r="X103" s="45"/>
      <c r="Y103" s="11"/>
      <c r="Z103" s="45"/>
      <c r="AA103" s="11"/>
      <c r="AB103" s="45"/>
      <c r="AC103" s="11"/>
      <c r="AD103" s="45"/>
      <c r="AE103" s="9"/>
      <c r="AF103" s="45"/>
      <c r="AG103" s="9"/>
      <c r="AH103" s="45"/>
      <c r="AI103" s="9"/>
      <c r="AJ103" s="45"/>
      <c r="AK103" s="9"/>
      <c r="AL103" s="45"/>
      <c r="AM103" s="9"/>
      <c r="AN103" s="45"/>
      <c r="AO103" s="9"/>
      <c r="AP103" s="45"/>
      <c r="AQ103" s="9"/>
      <c r="AR103" s="45"/>
      <c r="AS103" s="9"/>
      <c r="AT103" s="45"/>
      <c r="AU103" s="9"/>
      <c r="AV103" s="45"/>
      <c r="AW103" s="9"/>
      <c r="AX103" s="45"/>
      <c r="AY103" s="9"/>
      <c r="AZ103" s="45"/>
      <c r="BA103" s="9"/>
      <c r="BB103" s="45"/>
      <c r="BC103" s="11"/>
      <c r="BD103" s="45"/>
      <c r="BE103" s="9"/>
      <c r="BF103" s="45"/>
      <c r="BG103" s="11"/>
      <c r="BH103" s="45"/>
      <c r="BI103" s="9"/>
      <c r="BJ103" s="45"/>
      <c r="BK103" s="9"/>
      <c r="BL103" s="45"/>
      <c r="BM103" s="9"/>
      <c r="BN103" s="45"/>
      <c r="BO103" s="11"/>
      <c r="BP103" s="45"/>
      <c r="BQ103" s="9"/>
      <c r="BR103" s="45"/>
      <c r="BS103" s="9"/>
      <c r="BT103" s="45"/>
      <c r="BU103" s="11"/>
      <c r="BV103" s="45"/>
      <c r="BW103" s="9"/>
      <c r="BX103" s="45"/>
      <c r="BY103" s="9"/>
      <c r="BZ103" s="45"/>
      <c r="CA103" s="9"/>
      <c r="CB103" s="45"/>
      <c r="CC103" s="9"/>
      <c r="CD103" s="45"/>
      <c r="CE103" s="9"/>
      <c r="CF103" s="45"/>
      <c r="CG103" s="9"/>
      <c r="CH103" s="604" t="str">
        <f>IF(S103="","",IF(#REF!=0,"KO",""))</f>
        <v/>
      </c>
    </row>
    <row r="104" spans="2:86" s="604" customFormat="1" ht="14.4" x14ac:dyDescent="0.25">
      <c r="B104" s="531"/>
      <c r="C104" s="46"/>
      <c r="D104" s="46">
        <v>0</v>
      </c>
      <c r="E104" s="46"/>
      <c r="F104" s="46"/>
      <c r="G104" s="46"/>
      <c r="H104" s="46"/>
      <c r="I104" s="46"/>
      <c r="J104" s="46"/>
      <c r="K104" s="163"/>
      <c r="L104" s="163" t="str">
        <f t="shared" si="3"/>
        <v>n;</v>
      </c>
      <c r="Q104" s="513" t="s">
        <v>2405</v>
      </c>
      <c r="R104" s="513"/>
      <c r="S104" s="513"/>
      <c r="T104" s="194" t="s">
        <v>2485</v>
      </c>
      <c r="U104" s="107" t="s">
        <v>2411</v>
      </c>
      <c r="V104" s="107"/>
      <c r="W104" s="11"/>
      <c r="X104" s="45"/>
      <c r="Y104" s="11"/>
      <c r="Z104" s="45"/>
      <c r="AA104" s="11"/>
      <c r="AB104" s="45"/>
      <c r="AC104" s="11"/>
      <c r="AD104" s="45"/>
      <c r="AE104" s="9"/>
      <c r="AF104" s="45"/>
      <c r="AG104" s="9"/>
      <c r="AH104" s="45"/>
      <c r="AI104" s="9"/>
      <c r="AJ104" s="45"/>
      <c r="AK104" s="9"/>
      <c r="AL104" s="45"/>
      <c r="AM104" s="9"/>
      <c r="AN104" s="45"/>
      <c r="AO104" s="9"/>
      <c r="AP104" s="45"/>
      <c r="AQ104" s="9"/>
      <c r="AR104" s="45"/>
      <c r="AS104" s="9"/>
      <c r="AT104" s="45"/>
      <c r="AU104" s="9"/>
      <c r="AV104" s="45"/>
      <c r="AW104" s="9"/>
      <c r="AX104" s="45"/>
      <c r="AY104" s="9"/>
      <c r="AZ104" s="45"/>
      <c r="BA104" s="9"/>
      <c r="BB104" s="45"/>
      <c r="BC104" s="11"/>
      <c r="BD104" s="45"/>
      <c r="BE104" s="9"/>
      <c r="BF104" s="45"/>
      <c r="BG104" s="11"/>
      <c r="BH104" s="45"/>
      <c r="BI104" s="9"/>
      <c r="BJ104" s="45"/>
      <c r="BK104" s="9"/>
      <c r="BL104" s="45"/>
      <c r="BM104" s="9"/>
      <c r="BN104" s="45"/>
      <c r="BO104" s="11"/>
      <c r="BP104" s="45"/>
      <c r="BQ104" s="9"/>
      <c r="BR104" s="45"/>
      <c r="BS104" s="9"/>
      <c r="BT104" s="45"/>
      <c r="BU104" s="11"/>
      <c r="BV104" s="45"/>
      <c r="BW104" s="9"/>
      <c r="BX104" s="45"/>
      <c r="BY104" s="9"/>
      <c r="BZ104" s="45"/>
      <c r="CA104" s="9"/>
      <c r="CB104" s="45"/>
      <c r="CC104" s="9"/>
      <c r="CD104" s="45"/>
      <c r="CE104" s="9"/>
      <c r="CF104" s="45"/>
      <c r="CG104" s="9"/>
      <c r="CH104" s="604" t="str">
        <f>IF(S104="","",IF(#REF!=0,"KO",""))</f>
        <v/>
      </c>
    </row>
    <row r="105" spans="2:86" s="604" customFormat="1" ht="14.4" x14ac:dyDescent="0.25">
      <c r="B105" s="531"/>
      <c r="C105" s="46"/>
      <c r="D105" s="46">
        <v>0</v>
      </c>
      <c r="E105" s="46"/>
      <c r="F105" s="46"/>
      <c r="G105" s="46"/>
      <c r="H105" s="46"/>
      <c r="I105" s="46"/>
      <c r="J105" s="46"/>
      <c r="K105" s="163"/>
      <c r="L105" s="163" t="str">
        <f t="shared" si="3"/>
        <v>n;</v>
      </c>
      <c r="Q105" s="513" t="s">
        <v>2405</v>
      </c>
      <c r="R105" s="513"/>
      <c r="S105" s="513"/>
      <c r="T105" s="194" t="s">
        <v>2485</v>
      </c>
      <c r="U105" s="107" t="s">
        <v>2411</v>
      </c>
      <c r="V105" s="107"/>
      <c r="W105" s="11"/>
      <c r="X105" s="45"/>
      <c r="Y105" s="11"/>
      <c r="Z105" s="45"/>
      <c r="AA105" s="11"/>
      <c r="AB105" s="45"/>
      <c r="AC105" s="11"/>
      <c r="AD105" s="45"/>
      <c r="AE105" s="9"/>
      <c r="AF105" s="45"/>
      <c r="AG105" s="9"/>
      <c r="AH105" s="45"/>
      <c r="AI105" s="9"/>
      <c r="AJ105" s="45"/>
      <c r="AK105" s="9"/>
      <c r="AL105" s="45"/>
      <c r="AM105" s="9"/>
      <c r="AN105" s="45"/>
      <c r="AO105" s="9"/>
      <c r="AP105" s="45"/>
      <c r="AQ105" s="9"/>
      <c r="AR105" s="45"/>
      <c r="AS105" s="9"/>
      <c r="AT105" s="45"/>
      <c r="AU105" s="9"/>
      <c r="AV105" s="45"/>
      <c r="AW105" s="9"/>
      <c r="AX105" s="45"/>
      <c r="AY105" s="9"/>
      <c r="AZ105" s="45"/>
      <c r="BA105" s="9"/>
      <c r="BB105" s="45"/>
      <c r="BC105" s="11"/>
      <c r="BD105" s="45"/>
      <c r="BE105" s="9"/>
      <c r="BF105" s="45"/>
      <c r="BG105" s="11"/>
      <c r="BH105" s="45"/>
      <c r="BI105" s="9"/>
      <c r="BJ105" s="45"/>
      <c r="BK105" s="9"/>
      <c r="BL105" s="45"/>
      <c r="BM105" s="9"/>
      <c r="BN105" s="45"/>
      <c r="BO105" s="11"/>
      <c r="BP105" s="45"/>
      <c r="BQ105" s="9"/>
      <c r="BR105" s="45"/>
      <c r="BS105" s="9"/>
      <c r="BT105" s="45"/>
      <c r="BU105" s="11"/>
      <c r="BV105" s="45"/>
      <c r="BW105" s="9"/>
      <c r="BX105" s="45"/>
      <c r="BY105" s="9"/>
      <c r="BZ105" s="45"/>
      <c r="CA105" s="9"/>
      <c r="CB105" s="45"/>
      <c r="CC105" s="9"/>
      <c r="CD105" s="45"/>
      <c r="CE105" s="9"/>
      <c r="CF105" s="45"/>
      <c r="CG105" s="9"/>
      <c r="CH105" s="604" t="str">
        <f>IF(S105="","",IF(#REF!=0,"KO",""))</f>
        <v/>
      </c>
    </row>
    <row r="106" spans="2:86" s="604" customFormat="1" ht="14.4" x14ac:dyDescent="0.25">
      <c r="B106" s="531"/>
      <c r="C106" s="46"/>
      <c r="D106" s="46">
        <v>0</v>
      </c>
      <c r="E106" s="46"/>
      <c r="F106" s="46"/>
      <c r="G106" s="46"/>
      <c r="H106" s="46"/>
      <c r="I106" s="46"/>
      <c r="J106" s="46"/>
      <c r="K106" s="163"/>
      <c r="L106" s="163" t="str">
        <f t="shared" si="3"/>
        <v>n;</v>
      </c>
      <c r="Q106" s="513" t="s">
        <v>2405</v>
      </c>
      <c r="R106" s="513"/>
      <c r="S106" s="513"/>
      <c r="T106" s="194" t="s">
        <v>2485</v>
      </c>
      <c r="U106" s="107" t="s">
        <v>2411</v>
      </c>
      <c r="V106" s="107"/>
      <c r="W106" s="11"/>
      <c r="X106" s="45"/>
      <c r="Y106" s="11"/>
      <c r="Z106" s="45"/>
      <c r="AA106" s="11"/>
      <c r="AB106" s="45"/>
      <c r="AC106" s="11"/>
      <c r="AD106" s="45"/>
      <c r="AE106" s="9"/>
      <c r="AF106" s="45"/>
      <c r="AG106" s="9"/>
      <c r="AH106" s="45"/>
      <c r="AI106" s="9"/>
      <c r="AJ106" s="45"/>
      <c r="AK106" s="9"/>
      <c r="AL106" s="45"/>
      <c r="AM106" s="9"/>
      <c r="AN106" s="45"/>
      <c r="AO106" s="9"/>
      <c r="AP106" s="45"/>
      <c r="AQ106" s="9"/>
      <c r="AR106" s="45"/>
      <c r="AS106" s="9"/>
      <c r="AT106" s="45"/>
      <c r="AU106" s="9"/>
      <c r="AV106" s="45"/>
      <c r="AW106" s="9"/>
      <c r="AX106" s="45"/>
      <c r="AY106" s="9"/>
      <c r="AZ106" s="45"/>
      <c r="BA106" s="9"/>
      <c r="BB106" s="45"/>
      <c r="BC106" s="11"/>
      <c r="BD106" s="45"/>
      <c r="BE106" s="9"/>
      <c r="BF106" s="45"/>
      <c r="BG106" s="11"/>
      <c r="BH106" s="45"/>
      <c r="BI106" s="9"/>
      <c r="BJ106" s="45"/>
      <c r="BK106" s="9"/>
      <c r="BL106" s="45"/>
      <c r="BM106" s="9"/>
      <c r="BN106" s="45"/>
      <c r="BO106" s="11"/>
      <c r="BP106" s="45"/>
      <c r="BQ106" s="9"/>
      <c r="BR106" s="45"/>
      <c r="BS106" s="9"/>
      <c r="BT106" s="45"/>
      <c r="BU106" s="11"/>
      <c r="BV106" s="45"/>
      <c r="BW106" s="9"/>
      <c r="BX106" s="45"/>
      <c r="BY106" s="9"/>
      <c r="BZ106" s="45"/>
      <c r="CA106" s="9"/>
      <c r="CB106" s="45"/>
      <c r="CC106" s="9"/>
      <c r="CD106" s="45"/>
      <c r="CE106" s="9"/>
      <c r="CF106" s="45"/>
      <c r="CG106" s="9"/>
      <c r="CH106" s="604" t="str">
        <f>IF(S106="","",IF(#REF!=0,"KO",""))</f>
        <v/>
      </c>
    </row>
    <row r="107" spans="2:86" s="604" customFormat="1" ht="14.4" x14ac:dyDescent="0.25">
      <c r="B107" s="531"/>
      <c r="C107" s="46"/>
      <c r="D107" s="46">
        <v>0</v>
      </c>
      <c r="E107" s="46"/>
      <c r="F107" s="46"/>
      <c r="G107" s="46"/>
      <c r="H107" s="46"/>
      <c r="I107" s="46"/>
      <c r="J107" s="46"/>
      <c r="K107" s="163"/>
      <c r="L107" s="163" t="str">
        <f t="shared" si="3"/>
        <v>n;</v>
      </c>
      <c r="Q107" s="513" t="s">
        <v>2405</v>
      </c>
      <c r="R107" s="513"/>
      <c r="S107" s="513"/>
      <c r="T107" s="194" t="s">
        <v>2485</v>
      </c>
      <c r="U107" s="107" t="s">
        <v>2411</v>
      </c>
      <c r="V107" s="107"/>
      <c r="W107" s="11"/>
      <c r="X107" s="45"/>
      <c r="Y107" s="11"/>
      <c r="Z107" s="45"/>
      <c r="AA107" s="11"/>
      <c r="AB107" s="45"/>
      <c r="AC107" s="11"/>
      <c r="AD107" s="45"/>
      <c r="AE107" s="9"/>
      <c r="AF107" s="45"/>
      <c r="AG107" s="9"/>
      <c r="AH107" s="45"/>
      <c r="AI107" s="9"/>
      <c r="AJ107" s="45"/>
      <c r="AK107" s="9"/>
      <c r="AL107" s="45"/>
      <c r="AM107" s="9"/>
      <c r="AN107" s="45"/>
      <c r="AO107" s="9"/>
      <c r="AP107" s="45"/>
      <c r="AQ107" s="9"/>
      <c r="AR107" s="45"/>
      <c r="AS107" s="9"/>
      <c r="AT107" s="45"/>
      <c r="AU107" s="9"/>
      <c r="AV107" s="45"/>
      <c r="AW107" s="9"/>
      <c r="AX107" s="45"/>
      <c r="AY107" s="9"/>
      <c r="AZ107" s="45"/>
      <c r="BA107" s="9"/>
      <c r="BB107" s="45"/>
      <c r="BC107" s="11"/>
      <c r="BD107" s="45"/>
      <c r="BE107" s="9"/>
      <c r="BF107" s="45"/>
      <c r="BG107" s="11"/>
      <c r="BH107" s="45"/>
      <c r="BI107" s="9"/>
      <c r="BJ107" s="45"/>
      <c r="BK107" s="9"/>
      <c r="BL107" s="45"/>
      <c r="BM107" s="9"/>
      <c r="BN107" s="45"/>
      <c r="BO107" s="11"/>
      <c r="BP107" s="45"/>
      <c r="BQ107" s="9"/>
      <c r="BR107" s="45"/>
      <c r="BS107" s="9"/>
      <c r="BT107" s="45"/>
      <c r="BU107" s="11"/>
      <c r="BV107" s="45"/>
      <c r="BW107" s="9"/>
      <c r="BX107" s="45"/>
      <c r="BY107" s="9"/>
      <c r="BZ107" s="45"/>
      <c r="CA107" s="9"/>
      <c r="CB107" s="45"/>
      <c r="CC107" s="9"/>
      <c r="CD107" s="45"/>
      <c r="CE107" s="9"/>
      <c r="CF107" s="45"/>
      <c r="CG107" s="9"/>
      <c r="CH107" s="604" t="str">
        <f>IF(S107="","",IF(#REF!=0,"KO",""))</f>
        <v/>
      </c>
    </row>
    <row r="108" spans="2:86" s="604" customFormat="1" ht="14.4" x14ac:dyDescent="0.25">
      <c r="B108" s="531"/>
      <c r="C108" s="46"/>
      <c r="D108" s="46">
        <v>0</v>
      </c>
      <c r="E108" s="46"/>
      <c r="F108" s="46"/>
      <c r="G108" s="46"/>
      <c r="H108" s="46"/>
      <c r="I108" s="46"/>
      <c r="J108" s="46"/>
      <c r="K108" s="163"/>
      <c r="L108" s="163" t="str">
        <f t="shared" si="3"/>
        <v>n;</v>
      </c>
      <c r="Q108" s="513" t="s">
        <v>2405</v>
      </c>
      <c r="R108" s="513"/>
      <c r="S108" s="513"/>
      <c r="T108" s="194" t="s">
        <v>2485</v>
      </c>
      <c r="U108" s="107" t="s">
        <v>2411</v>
      </c>
      <c r="V108" s="107"/>
      <c r="W108" s="11"/>
      <c r="X108" s="45"/>
      <c r="Y108" s="11"/>
      <c r="Z108" s="45"/>
      <c r="AA108" s="11"/>
      <c r="AB108" s="45"/>
      <c r="AC108" s="11"/>
      <c r="AD108" s="45"/>
      <c r="AE108" s="9"/>
      <c r="AF108" s="45"/>
      <c r="AG108" s="9"/>
      <c r="AH108" s="45"/>
      <c r="AI108" s="9"/>
      <c r="AJ108" s="45"/>
      <c r="AK108" s="9"/>
      <c r="AL108" s="45"/>
      <c r="AM108" s="9"/>
      <c r="AN108" s="45"/>
      <c r="AO108" s="9"/>
      <c r="AP108" s="45"/>
      <c r="AQ108" s="9"/>
      <c r="AR108" s="45"/>
      <c r="AS108" s="9"/>
      <c r="AT108" s="45"/>
      <c r="AU108" s="9"/>
      <c r="AV108" s="45"/>
      <c r="AW108" s="9"/>
      <c r="AX108" s="45"/>
      <c r="AY108" s="9"/>
      <c r="AZ108" s="45"/>
      <c r="BA108" s="9"/>
      <c r="BB108" s="45"/>
      <c r="BC108" s="11"/>
      <c r="BD108" s="45"/>
      <c r="BE108" s="9"/>
      <c r="BF108" s="45"/>
      <c r="BG108" s="11"/>
      <c r="BH108" s="45"/>
      <c r="BI108" s="9"/>
      <c r="BJ108" s="45"/>
      <c r="BK108" s="9"/>
      <c r="BL108" s="45"/>
      <c r="BM108" s="9"/>
      <c r="BN108" s="45"/>
      <c r="BO108" s="11"/>
      <c r="BP108" s="45"/>
      <c r="BQ108" s="9"/>
      <c r="BR108" s="45"/>
      <c r="BS108" s="9"/>
      <c r="BT108" s="45"/>
      <c r="BU108" s="11"/>
      <c r="BV108" s="45"/>
      <c r="BW108" s="9"/>
      <c r="BX108" s="45"/>
      <c r="BY108" s="9"/>
      <c r="BZ108" s="45"/>
      <c r="CA108" s="9"/>
      <c r="CB108" s="45"/>
      <c r="CC108" s="9"/>
      <c r="CD108" s="45"/>
      <c r="CE108" s="9"/>
      <c r="CF108" s="45"/>
      <c r="CG108" s="9"/>
      <c r="CH108" s="604" t="str">
        <f>IF(S108="","",IF(#REF!=0,"KO",""))</f>
        <v/>
      </c>
    </row>
    <row r="109" spans="2:86" s="604" customFormat="1" ht="14.4" x14ac:dyDescent="0.25">
      <c r="B109" s="531"/>
      <c r="C109" s="46"/>
      <c r="D109" s="46">
        <v>0</v>
      </c>
      <c r="E109" s="46"/>
      <c r="F109" s="46"/>
      <c r="G109" s="46"/>
      <c r="H109" s="46"/>
      <c r="I109" s="46"/>
      <c r="J109" s="46"/>
      <c r="K109" s="163"/>
      <c r="L109" s="163" t="str">
        <f t="shared" si="3"/>
        <v>n;</v>
      </c>
      <c r="Q109" s="513" t="s">
        <v>2405</v>
      </c>
      <c r="R109" s="513"/>
      <c r="S109" s="513"/>
      <c r="T109" s="194" t="s">
        <v>2485</v>
      </c>
      <c r="U109" s="107" t="s">
        <v>2411</v>
      </c>
      <c r="V109" s="107"/>
      <c r="W109" s="11"/>
      <c r="X109" s="45"/>
      <c r="Y109" s="11"/>
      <c r="Z109" s="45"/>
      <c r="AA109" s="11"/>
      <c r="AB109" s="45"/>
      <c r="AC109" s="11"/>
      <c r="AD109" s="45"/>
      <c r="AE109" s="9"/>
      <c r="AF109" s="45"/>
      <c r="AG109" s="9"/>
      <c r="AH109" s="45"/>
      <c r="AI109" s="9"/>
      <c r="AJ109" s="45"/>
      <c r="AK109" s="9"/>
      <c r="AL109" s="45"/>
      <c r="AM109" s="9"/>
      <c r="AN109" s="45"/>
      <c r="AO109" s="9"/>
      <c r="AP109" s="45"/>
      <c r="AQ109" s="9"/>
      <c r="AR109" s="45"/>
      <c r="AS109" s="9"/>
      <c r="AT109" s="45"/>
      <c r="AU109" s="9"/>
      <c r="AV109" s="45"/>
      <c r="AW109" s="9"/>
      <c r="AX109" s="45"/>
      <c r="AY109" s="9"/>
      <c r="AZ109" s="45"/>
      <c r="BA109" s="9"/>
      <c r="BB109" s="45"/>
      <c r="BC109" s="11"/>
      <c r="BD109" s="45"/>
      <c r="BE109" s="9"/>
      <c r="BF109" s="45"/>
      <c r="BG109" s="11"/>
      <c r="BH109" s="45"/>
      <c r="BI109" s="9"/>
      <c r="BJ109" s="45"/>
      <c r="BK109" s="9"/>
      <c r="BL109" s="45"/>
      <c r="BM109" s="9"/>
      <c r="BN109" s="45"/>
      <c r="BO109" s="11"/>
      <c r="BP109" s="45"/>
      <c r="BQ109" s="9"/>
      <c r="BR109" s="45"/>
      <c r="BS109" s="9"/>
      <c r="BT109" s="45"/>
      <c r="BU109" s="11"/>
      <c r="BV109" s="45"/>
      <c r="BW109" s="9"/>
      <c r="BX109" s="45"/>
      <c r="BY109" s="9"/>
      <c r="BZ109" s="45"/>
      <c r="CA109" s="9"/>
      <c r="CB109" s="45"/>
      <c r="CC109" s="9"/>
      <c r="CD109" s="45"/>
      <c r="CE109" s="9"/>
      <c r="CF109" s="45"/>
      <c r="CG109" s="9"/>
      <c r="CH109" s="604" t="str">
        <f>IF(S109="","",IF(#REF!=0,"KO",""))</f>
        <v/>
      </c>
    </row>
    <row r="110" spans="2:86" s="604" customFormat="1" ht="14.4" x14ac:dyDescent="0.25">
      <c r="B110" s="531"/>
      <c r="C110" s="46"/>
      <c r="D110" s="46">
        <v>0</v>
      </c>
      <c r="E110" s="46"/>
      <c r="F110" s="46"/>
      <c r="G110" s="46"/>
      <c r="H110" s="46"/>
      <c r="I110" s="46"/>
      <c r="J110" s="46"/>
      <c r="K110" s="163"/>
      <c r="L110" s="163" t="str">
        <f t="shared" si="3"/>
        <v>n;</v>
      </c>
      <c r="Q110" s="513" t="s">
        <v>2405</v>
      </c>
      <c r="R110" s="513"/>
      <c r="S110" s="513"/>
      <c r="T110" s="194" t="s">
        <v>2485</v>
      </c>
      <c r="U110" s="107" t="s">
        <v>2411</v>
      </c>
      <c r="V110" s="107"/>
      <c r="W110" s="11"/>
      <c r="X110" s="45"/>
      <c r="Y110" s="11"/>
      <c r="Z110" s="45"/>
      <c r="AA110" s="11"/>
      <c r="AB110" s="45"/>
      <c r="AC110" s="11"/>
      <c r="AD110" s="45"/>
      <c r="AE110" s="9"/>
      <c r="AF110" s="45"/>
      <c r="AG110" s="9"/>
      <c r="AH110" s="45"/>
      <c r="AI110" s="9"/>
      <c r="AJ110" s="45"/>
      <c r="AK110" s="9"/>
      <c r="AL110" s="45"/>
      <c r="AM110" s="9"/>
      <c r="AN110" s="45"/>
      <c r="AO110" s="9"/>
      <c r="AP110" s="45"/>
      <c r="AQ110" s="9"/>
      <c r="AR110" s="45"/>
      <c r="AS110" s="9"/>
      <c r="AT110" s="45"/>
      <c r="AU110" s="9"/>
      <c r="AV110" s="45"/>
      <c r="AW110" s="9"/>
      <c r="AX110" s="45"/>
      <c r="AY110" s="9"/>
      <c r="AZ110" s="45"/>
      <c r="BA110" s="9"/>
      <c r="BB110" s="45"/>
      <c r="BC110" s="11"/>
      <c r="BD110" s="45"/>
      <c r="BE110" s="9"/>
      <c r="BF110" s="45"/>
      <c r="BG110" s="11"/>
      <c r="BH110" s="45"/>
      <c r="BI110" s="9"/>
      <c r="BJ110" s="45"/>
      <c r="BK110" s="9"/>
      <c r="BL110" s="45"/>
      <c r="BM110" s="9"/>
      <c r="BN110" s="45"/>
      <c r="BO110" s="11"/>
      <c r="BP110" s="45"/>
      <c r="BQ110" s="9"/>
      <c r="BR110" s="45"/>
      <c r="BS110" s="9"/>
      <c r="BT110" s="45"/>
      <c r="BU110" s="11"/>
      <c r="BV110" s="45"/>
      <c r="BW110" s="9"/>
      <c r="BX110" s="45"/>
      <c r="BY110" s="9"/>
      <c r="BZ110" s="45"/>
      <c r="CA110" s="9"/>
      <c r="CB110" s="45"/>
      <c r="CC110" s="9"/>
      <c r="CD110" s="45"/>
      <c r="CE110" s="9"/>
      <c r="CF110" s="45"/>
      <c r="CG110" s="9"/>
      <c r="CH110" s="604" t="str">
        <f>IF(S110="","",IF(#REF!=0,"KO",""))</f>
        <v/>
      </c>
    </row>
    <row r="111" spans="2:86" s="604" customFormat="1" ht="14.4" x14ac:dyDescent="0.25">
      <c r="B111" s="531"/>
      <c r="C111" s="46"/>
      <c r="D111" s="46">
        <v>0</v>
      </c>
      <c r="E111" s="46"/>
      <c r="F111" s="46"/>
      <c r="G111" s="46"/>
      <c r="H111" s="46"/>
      <c r="I111" s="46"/>
      <c r="J111" s="46"/>
      <c r="K111" s="163"/>
      <c r="L111" s="163" t="str">
        <f t="shared" si="3"/>
        <v>n;</v>
      </c>
      <c r="Q111" s="513" t="s">
        <v>2405</v>
      </c>
      <c r="R111" s="513"/>
      <c r="S111" s="513"/>
      <c r="T111" s="194" t="s">
        <v>2485</v>
      </c>
      <c r="U111" s="107" t="s">
        <v>2411</v>
      </c>
      <c r="V111" s="107"/>
      <c r="W111" s="11"/>
      <c r="X111" s="45"/>
      <c r="Y111" s="11"/>
      <c r="Z111" s="45"/>
      <c r="AA111" s="11"/>
      <c r="AB111" s="45"/>
      <c r="AC111" s="11"/>
      <c r="AD111" s="45"/>
      <c r="AE111" s="9"/>
      <c r="AF111" s="45"/>
      <c r="AG111" s="9"/>
      <c r="AH111" s="45"/>
      <c r="AI111" s="9"/>
      <c r="AJ111" s="45"/>
      <c r="AK111" s="9"/>
      <c r="AL111" s="45"/>
      <c r="AM111" s="9"/>
      <c r="AN111" s="45"/>
      <c r="AO111" s="9"/>
      <c r="AP111" s="45"/>
      <c r="AQ111" s="9"/>
      <c r="AR111" s="45"/>
      <c r="AS111" s="9"/>
      <c r="AT111" s="45"/>
      <c r="AU111" s="9"/>
      <c r="AV111" s="45"/>
      <c r="AW111" s="9"/>
      <c r="AX111" s="45"/>
      <c r="AY111" s="9"/>
      <c r="AZ111" s="45"/>
      <c r="BA111" s="9"/>
      <c r="BB111" s="45"/>
      <c r="BC111" s="11"/>
      <c r="BD111" s="45"/>
      <c r="BE111" s="9"/>
      <c r="BF111" s="45"/>
      <c r="BG111" s="11"/>
      <c r="BH111" s="45"/>
      <c r="BI111" s="9"/>
      <c r="BJ111" s="45"/>
      <c r="BK111" s="9"/>
      <c r="BL111" s="45"/>
      <c r="BM111" s="9"/>
      <c r="BN111" s="45"/>
      <c r="BO111" s="11"/>
      <c r="BP111" s="45"/>
      <c r="BQ111" s="9"/>
      <c r="BR111" s="45"/>
      <c r="BS111" s="9"/>
      <c r="BT111" s="45"/>
      <c r="BU111" s="11"/>
      <c r="BV111" s="45"/>
      <c r="BW111" s="9"/>
      <c r="BX111" s="45"/>
      <c r="BY111" s="9"/>
      <c r="BZ111" s="45"/>
      <c r="CA111" s="9"/>
      <c r="CB111" s="45"/>
      <c r="CC111" s="9"/>
      <c r="CD111" s="45"/>
      <c r="CE111" s="9"/>
      <c r="CF111" s="45"/>
      <c r="CG111" s="9"/>
      <c r="CH111" s="604" t="str">
        <f>IF(S111="","",IF(#REF!=0,"KO",""))</f>
        <v/>
      </c>
    </row>
    <row r="112" spans="2:86" s="604" customFormat="1" ht="14.4" x14ac:dyDescent="0.25">
      <c r="B112" s="531"/>
      <c r="C112" s="46"/>
      <c r="D112" s="46">
        <v>0</v>
      </c>
      <c r="E112" s="46"/>
      <c r="F112" s="46"/>
      <c r="G112" s="46"/>
      <c r="H112" s="46"/>
      <c r="I112" s="46"/>
      <c r="J112" s="46"/>
      <c r="K112" s="163"/>
      <c r="L112" s="163" t="str">
        <f t="shared" si="3"/>
        <v>n;</v>
      </c>
      <c r="Q112" s="513" t="s">
        <v>2405</v>
      </c>
      <c r="R112" s="513"/>
      <c r="S112" s="513"/>
      <c r="T112" s="194" t="s">
        <v>2485</v>
      </c>
      <c r="U112" s="107" t="s">
        <v>2411</v>
      </c>
      <c r="V112" s="107"/>
      <c r="W112" s="11"/>
      <c r="X112" s="45"/>
      <c r="Y112" s="11"/>
      <c r="Z112" s="45"/>
      <c r="AA112" s="11"/>
      <c r="AB112" s="45"/>
      <c r="AC112" s="11"/>
      <c r="AD112" s="45"/>
      <c r="AE112" s="9"/>
      <c r="AF112" s="45"/>
      <c r="AG112" s="9"/>
      <c r="AH112" s="45"/>
      <c r="AI112" s="9"/>
      <c r="AJ112" s="45"/>
      <c r="AK112" s="9"/>
      <c r="AL112" s="45"/>
      <c r="AM112" s="9"/>
      <c r="AN112" s="45"/>
      <c r="AO112" s="9"/>
      <c r="AP112" s="45"/>
      <c r="AQ112" s="9"/>
      <c r="AR112" s="45"/>
      <c r="AS112" s="9"/>
      <c r="AT112" s="45"/>
      <c r="AU112" s="9"/>
      <c r="AV112" s="45"/>
      <c r="AW112" s="9"/>
      <c r="AX112" s="45"/>
      <c r="AY112" s="9"/>
      <c r="AZ112" s="45"/>
      <c r="BA112" s="9"/>
      <c r="BB112" s="45"/>
      <c r="BC112" s="11"/>
      <c r="BD112" s="45"/>
      <c r="BE112" s="9"/>
      <c r="BF112" s="45"/>
      <c r="BG112" s="11"/>
      <c r="BH112" s="45"/>
      <c r="BI112" s="9"/>
      <c r="BJ112" s="45"/>
      <c r="BK112" s="9"/>
      <c r="BL112" s="45"/>
      <c r="BM112" s="9"/>
      <c r="BN112" s="45"/>
      <c r="BO112" s="11"/>
      <c r="BP112" s="45"/>
      <c r="BQ112" s="9"/>
      <c r="BR112" s="45"/>
      <c r="BS112" s="9"/>
      <c r="BT112" s="45"/>
      <c r="BU112" s="11"/>
      <c r="BV112" s="45"/>
      <c r="BW112" s="9"/>
      <c r="BX112" s="45"/>
      <c r="BY112" s="9"/>
      <c r="BZ112" s="45"/>
      <c r="CA112" s="9"/>
      <c r="CB112" s="45"/>
      <c r="CC112" s="9"/>
      <c r="CD112" s="45"/>
      <c r="CE112" s="9"/>
      <c r="CF112" s="45"/>
      <c r="CG112" s="9"/>
      <c r="CH112" s="604" t="str">
        <f>IF(S112="","",IF(#REF!=0,"KO",""))</f>
        <v/>
      </c>
    </row>
    <row r="113" spans="2:86" s="604" customFormat="1" ht="14.4" x14ac:dyDescent="0.25">
      <c r="B113" s="531"/>
      <c r="C113" s="46"/>
      <c r="D113" s="46">
        <v>0</v>
      </c>
      <c r="E113" s="46"/>
      <c r="F113" s="46"/>
      <c r="G113" s="46"/>
      <c r="H113" s="46"/>
      <c r="I113" s="46"/>
      <c r="J113" s="46"/>
      <c r="K113" s="163"/>
      <c r="L113" s="163" t="str">
        <f t="shared" si="3"/>
        <v>n;</v>
      </c>
      <c r="Q113" s="513" t="s">
        <v>2405</v>
      </c>
      <c r="R113" s="513"/>
      <c r="S113" s="513"/>
      <c r="T113" s="194" t="s">
        <v>2485</v>
      </c>
      <c r="U113" s="107" t="s">
        <v>2411</v>
      </c>
      <c r="V113" s="107"/>
      <c r="W113" s="11"/>
      <c r="X113" s="45"/>
      <c r="Y113" s="11"/>
      <c r="Z113" s="45"/>
      <c r="AA113" s="11"/>
      <c r="AB113" s="45"/>
      <c r="AC113" s="11"/>
      <c r="AD113" s="45"/>
      <c r="AE113" s="9"/>
      <c r="AF113" s="45"/>
      <c r="AG113" s="9"/>
      <c r="AH113" s="45"/>
      <c r="AI113" s="9"/>
      <c r="AJ113" s="45"/>
      <c r="AK113" s="9"/>
      <c r="AL113" s="45"/>
      <c r="AM113" s="9"/>
      <c r="AN113" s="45"/>
      <c r="AO113" s="9"/>
      <c r="AP113" s="45"/>
      <c r="AQ113" s="9"/>
      <c r="AR113" s="45"/>
      <c r="AS113" s="9"/>
      <c r="AT113" s="45"/>
      <c r="AU113" s="9"/>
      <c r="AV113" s="45"/>
      <c r="AW113" s="9"/>
      <c r="AX113" s="45"/>
      <c r="AY113" s="9"/>
      <c r="AZ113" s="45"/>
      <c r="BA113" s="9"/>
      <c r="BB113" s="45"/>
      <c r="BC113" s="11"/>
      <c r="BD113" s="45"/>
      <c r="BE113" s="9"/>
      <c r="BF113" s="45"/>
      <c r="BG113" s="11"/>
      <c r="BH113" s="45"/>
      <c r="BI113" s="9"/>
      <c r="BJ113" s="45"/>
      <c r="BK113" s="9"/>
      <c r="BL113" s="45"/>
      <c r="BM113" s="9"/>
      <c r="BN113" s="45"/>
      <c r="BO113" s="11"/>
      <c r="BP113" s="45"/>
      <c r="BQ113" s="9"/>
      <c r="BR113" s="45"/>
      <c r="BS113" s="9"/>
      <c r="BT113" s="45"/>
      <c r="BU113" s="11"/>
      <c r="BV113" s="45"/>
      <c r="BW113" s="9"/>
      <c r="BX113" s="45"/>
      <c r="BY113" s="9"/>
      <c r="BZ113" s="45"/>
      <c r="CA113" s="9"/>
      <c r="CB113" s="45"/>
      <c r="CC113" s="9"/>
      <c r="CD113" s="45"/>
      <c r="CE113" s="9"/>
      <c r="CF113" s="45"/>
      <c r="CG113" s="9"/>
      <c r="CH113" s="604" t="str">
        <f>IF(S113="","",IF(#REF!=0,"KO",""))</f>
        <v/>
      </c>
    </row>
    <row r="114" spans="2:86" s="604" customFormat="1" ht="14.4" x14ac:dyDescent="0.25">
      <c r="B114" s="531"/>
      <c r="C114" s="46"/>
      <c r="D114" s="46">
        <v>0</v>
      </c>
      <c r="E114" s="46"/>
      <c r="F114" s="46"/>
      <c r="G114" s="46"/>
      <c r="H114" s="46"/>
      <c r="I114" s="46"/>
      <c r="J114" s="46"/>
      <c r="K114" s="163"/>
      <c r="L114" s="163" t="str">
        <f t="shared" si="3"/>
        <v>n;</v>
      </c>
      <c r="Q114" s="513" t="s">
        <v>2405</v>
      </c>
      <c r="R114" s="513"/>
      <c r="S114" s="513"/>
      <c r="T114" s="194" t="s">
        <v>2485</v>
      </c>
      <c r="U114" s="107" t="s">
        <v>2411</v>
      </c>
      <c r="V114" s="107"/>
      <c r="W114" s="11"/>
      <c r="X114" s="45"/>
      <c r="Y114" s="11"/>
      <c r="Z114" s="45"/>
      <c r="AA114" s="11"/>
      <c r="AB114" s="45"/>
      <c r="AC114" s="11"/>
      <c r="AD114" s="45"/>
      <c r="AE114" s="9"/>
      <c r="AF114" s="45"/>
      <c r="AG114" s="9"/>
      <c r="AH114" s="45"/>
      <c r="AI114" s="9"/>
      <c r="AJ114" s="45"/>
      <c r="AK114" s="9"/>
      <c r="AL114" s="45"/>
      <c r="AM114" s="9"/>
      <c r="AN114" s="45"/>
      <c r="AO114" s="9"/>
      <c r="AP114" s="45"/>
      <c r="AQ114" s="9"/>
      <c r="AR114" s="45"/>
      <c r="AS114" s="9"/>
      <c r="AT114" s="45"/>
      <c r="AU114" s="9"/>
      <c r="AV114" s="45"/>
      <c r="AW114" s="9"/>
      <c r="AX114" s="45"/>
      <c r="AY114" s="9"/>
      <c r="AZ114" s="45"/>
      <c r="BA114" s="9"/>
      <c r="BB114" s="45"/>
      <c r="BC114" s="11"/>
      <c r="BD114" s="45"/>
      <c r="BE114" s="9"/>
      <c r="BF114" s="45"/>
      <c r="BG114" s="11"/>
      <c r="BH114" s="45"/>
      <c r="BI114" s="9"/>
      <c r="BJ114" s="45"/>
      <c r="BK114" s="9"/>
      <c r="BL114" s="45"/>
      <c r="BM114" s="9"/>
      <c r="BN114" s="45"/>
      <c r="BO114" s="11"/>
      <c r="BP114" s="45"/>
      <c r="BQ114" s="9"/>
      <c r="BR114" s="45"/>
      <c r="BS114" s="9"/>
      <c r="BT114" s="45"/>
      <c r="BU114" s="11"/>
      <c r="BV114" s="45"/>
      <c r="BW114" s="9"/>
      <c r="BX114" s="45"/>
      <c r="BY114" s="9"/>
      <c r="BZ114" s="45"/>
      <c r="CA114" s="9"/>
      <c r="CB114" s="45"/>
      <c r="CC114" s="9"/>
      <c r="CD114" s="45"/>
      <c r="CE114" s="9"/>
      <c r="CF114" s="45"/>
      <c r="CG114" s="9"/>
      <c r="CH114" s="604" t="str">
        <f>IF(S114="","",IF(#REF!=0,"KO",""))</f>
        <v/>
      </c>
    </row>
    <row r="115" spans="2:86" s="604" customFormat="1" ht="14.4" x14ac:dyDescent="0.25">
      <c r="B115" s="531"/>
      <c r="C115" s="46"/>
      <c r="D115" s="46">
        <v>0</v>
      </c>
      <c r="E115" s="46"/>
      <c r="F115" s="46"/>
      <c r="G115" s="46"/>
      <c r="H115" s="46"/>
      <c r="I115" s="46"/>
      <c r="J115" s="46"/>
      <c r="K115" s="163"/>
      <c r="L115" s="163" t="str">
        <f t="shared" si="3"/>
        <v>n;</v>
      </c>
      <c r="Q115" s="513" t="s">
        <v>2405</v>
      </c>
      <c r="R115" s="513"/>
      <c r="S115" s="513"/>
      <c r="T115" s="194" t="s">
        <v>2485</v>
      </c>
      <c r="U115" s="107" t="s">
        <v>2411</v>
      </c>
      <c r="V115" s="107"/>
      <c r="W115" s="11"/>
      <c r="X115" s="45"/>
      <c r="Y115" s="11"/>
      <c r="Z115" s="45"/>
      <c r="AA115" s="11"/>
      <c r="AB115" s="45"/>
      <c r="AC115" s="11"/>
      <c r="AD115" s="45"/>
      <c r="AE115" s="9"/>
      <c r="AF115" s="45"/>
      <c r="AG115" s="9"/>
      <c r="AH115" s="45"/>
      <c r="AI115" s="9"/>
      <c r="AJ115" s="45"/>
      <c r="AK115" s="9"/>
      <c r="AL115" s="45"/>
      <c r="AM115" s="9"/>
      <c r="AN115" s="45"/>
      <c r="AO115" s="9"/>
      <c r="AP115" s="45"/>
      <c r="AQ115" s="9"/>
      <c r="AR115" s="45"/>
      <c r="AS115" s="9"/>
      <c r="AT115" s="45"/>
      <c r="AU115" s="9"/>
      <c r="AV115" s="45"/>
      <c r="AW115" s="9"/>
      <c r="AX115" s="45"/>
      <c r="AY115" s="9"/>
      <c r="AZ115" s="45"/>
      <c r="BA115" s="9"/>
      <c r="BB115" s="45"/>
      <c r="BC115" s="11"/>
      <c r="BD115" s="45"/>
      <c r="BE115" s="9"/>
      <c r="BF115" s="45"/>
      <c r="BG115" s="11"/>
      <c r="BH115" s="45"/>
      <c r="BI115" s="9"/>
      <c r="BJ115" s="45"/>
      <c r="BK115" s="9"/>
      <c r="BL115" s="45"/>
      <c r="BM115" s="9"/>
      <c r="BN115" s="45"/>
      <c r="BO115" s="11"/>
      <c r="BP115" s="45"/>
      <c r="BQ115" s="9"/>
      <c r="BR115" s="45"/>
      <c r="BS115" s="9"/>
      <c r="BT115" s="45"/>
      <c r="BU115" s="11"/>
      <c r="BV115" s="45"/>
      <c r="BW115" s="9"/>
      <c r="BX115" s="45"/>
      <c r="BY115" s="9"/>
      <c r="BZ115" s="45"/>
      <c r="CA115" s="9"/>
      <c r="CB115" s="45"/>
      <c r="CC115" s="9"/>
      <c r="CD115" s="45"/>
      <c r="CE115" s="9"/>
      <c r="CF115" s="45"/>
      <c r="CG115" s="9"/>
      <c r="CH115" s="604" t="str">
        <f>IF(S115="","",IF(#REF!=0,"KO",""))</f>
        <v/>
      </c>
    </row>
    <row r="116" spans="2:86" s="604" customFormat="1" ht="14.4" x14ac:dyDescent="0.25">
      <c r="B116" s="531"/>
      <c r="C116" s="46"/>
      <c r="D116" s="46">
        <v>0</v>
      </c>
      <c r="E116" s="46"/>
      <c r="F116" s="46"/>
      <c r="G116" s="46"/>
      <c r="H116" s="46"/>
      <c r="I116" s="46"/>
      <c r="J116" s="46"/>
      <c r="K116" s="163"/>
      <c r="L116" s="163" t="str">
        <f t="shared" si="3"/>
        <v>n;</v>
      </c>
      <c r="Q116" s="513" t="s">
        <v>2405</v>
      </c>
      <c r="R116" s="513"/>
      <c r="S116" s="513"/>
      <c r="T116" s="194" t="s">
        <v>2485</v>
      </c>
      <c r="U116" s="107" t="s">
        <v>2411</v>
      </c>
      <c r="V116" s="107"/>
      <c r="W116" s="11"/>
      <c r="X116" s="45"/>
      <c r="Y116" s="11"/>
      <c r="Z116" s="45"/>
      <c r="AA116" s="11"/>
      <c r="AB116" s="45"/>
      <c r="AC116" s="11"/>
      <c r="AD116" s="45"/>
      <c r="AE116" s="9"/>
      <c r="AF116" s="45"/>
      <c r="AG116" s="9"/>
      <c r="AH116" s="45"/>
      <c r="AI116" s="9"/>
      <c r="AJ116" s="45"/>
      <c r="AK116" s="9"/>
      <c r="AL116" s="45"/>
      <c r="AM116" s="9"/>
      <c r="AN116" s="45"/>
      <c r="AO116" s="9"/>
      <c r="AP116" s="45"/>
      <c r="AQ116" s="9"/>
      <c r="AR116" s="45"/>
      <c r="AS116" s="9"/>
      <c r="AT116" s="45"/>
      <c r="AU116" s="9"/>
      <c r="AV116" s="45"/>
      <c r="AW116" s="9"/>
      <c r="AX116" s="45"/>
      <c r="AY116" s="9"/>
      <c r="AZ116" s="45"/>
      <c r="BA116" s="9"/>
      <c r="BB116" s="45"/>
      <c r="BC116" s="11"/>
      <c r="BD116" s="45"/>
      <c r="BE116" s="9"/>
      <c r="BF116" s="45"/>
      <c r="BG116" s="11"/>
      <c r="BH116" s="45"/>
      <c r="BI116" s="9"/>
      <c r="BJ116" s="45"/>
      <c r="BK116" s="9"/>
      <c r="BL116" s="45"/>
      <c r="BM116" s="9"/>
      <c r="BN116" s="45"/>
      <c r="BO116" s="11"/>
      <c r="BP116" s="45"/>
      <c r="BQ116" s="9"/>
      <c r="BR116" s="45"/>
      <c r="BS116" s="9"/>
      <c r="BT116" s="45"/>
      <c r="BU116" s="11"/>
      <c r="BV116" s="45"/>
      <c r="BW116" s="9"/>
      <c r="BX116" s="45"/>
      <c r="BY116" s="9"/>
      <c r="BZ116" s="45"/>
      <c r="CA116" s="9"/>
      <c r="CB116" s="45"/>
      <c r="CC116" s="9"/>
      <c r="CD116" s="45"/>
      <c r="CE116" s="9"/>
      <c r="CF116" s="45"/>
      <c r="CG116" s="9"/>
      <c r="CH116" s="604" t="str">
        <f>IF(S116="","",IF(#REF!=0,"KO",""))</f>
        <v/>
      </c>
    </row>
    <row r="117" spans="2:86" s="604" customFormat="1" ht="14.4" x14ac:dyDescent="0.25">
      <c r="B117" s="531"/>
      <c r="C117" s="46"/>
      <c r="D117" s="46">
        <v>0</v>
      </c>
      <c r="E117" s="46"/>
      <c r="F117" s="46"/>
      <c r="G117" s="46"/>
      <c r="H117" s="46"/>
      <c r="I117" s="46"/>
      <c r="J117" s="46"/>
      <c r="K117" s="163"/>
      <c r="L117" s="163" t="str">
        <f t="shared" si="3"/>
        <v>n;</v>
      </c>
      <c r="Q117" s="513" t="s">
        <v>2405</v>
      </c>
      <c r="R117" s="513"/>
      <c r="S117" s="513"/>
      <c r="T117" s="194" t="s">
        <v>2485</v>
      </c>
      <c r="U117" s="107" t="s">
        <v>2411</v>
      </c>
      <c r="V117" s="107"/>
      <c r="W117" s="11"/>
      <c r="X117" s="45"/>
      <c r="Y117" s="11"/>
      <c r="Z117" s="45"/>
      <c r="AA117" s="11"/>
      <c r="AB117" s="45"/>
      <c r="AC117" s="11"/>
      <c r="AD117" s="45"/>
      <c r="AE117" s="9"/>
      <c r="AF117" s="45"/>
      <c r="AG117" s="9"/>
      <c r="AH117" s="45"/>
      <c r="AI117" s="9"/>
      <c r="AJ117" s="45"/>
      <c r="AK117" s="9"/>
      <c r="AL117" s="45"/>
      <c r="AM117" s="9"/>
      <c r="AN117" s="45"/>
      <c r="AO117" s="9"/>
      <c r="AP117" s="45"/>
      <c r="AQ117" s="9"/>
      <c r="AR117" s="45"/>
      <c r="AS117" s="9"/>
      <c r="AT117" s="45"/>
      <c r="AU117" s="9"/>
      <c r="AV117" s="45"/>
      <c r="AW117" s="9"/>
      <c r="AX117" s="45"/>
      <c r="AY117" s="9"/>
      <c r="AZ117" s="45"/>
      <c r="BA117" s="9"/>
      <c r="BB117" s="45"/>
      <c r="BC117" s="11"/>
      <c r="BD117" s="45"/>
      <c r="BE117" s="9"/>
      <c r="BF117" s="45"/>
      <c r="BG117" s="11"/>
      <c r="BH117" s="45"/>
      <c r="BI117" s="9"/>
      <c r="BJ117" s="45"/>
      <c r="BK117" s="9"/>
      <c r="BL117" s="45"/>
      <c r="BM117" s="9"/>
      <c r="BN117" s="45"/>
      <c r="BO117" s="11"/>
      <c r="BP117" s="45"/>
      <c r="BQ117" s="9"/>
      <c r="BR117" s="45"/>
      <c r="BS117" s="9"/>
      <c r="BT117" s="45"/>
      <c r="BU117" s="11"/>
      <c r="BV117" s="45"/>
      <c r="BW117" s="9"/>
      <c r="BX117" s="45"/>
      <c r="BY117" s="9"/>
      <c r="BZ117" s="45"/>
      <c r="CA117" s="9"/>
      <c r="CB117" s="45"/>
      <c r="CC117" s="9"/>
      <c r="CD117" s="45"/>
      <c r="CE117" s="9"/>
      <c r="CF117" s="45"/>
      <c r="CG117" s="9"/>
      <c r="CH117" s="604" t="str">
        <f>IF(S117="","",IF(#REF!=0,"KO",""))</f>
        <v/>
      </c>
    </row>
    <row r="118" spans="2:86" s="604" customFormat="1" ht="14.4" x14ac:dyDescent="0.25">
      <c r="B118" s="531"/>
      <c r="C118" s="46"/>
      <c r="D118" s="46">
        <v>0</v>
      </c>
      <c r="E118" s="46"/>
      <c r="F118" s="46"/>
      <c r="G118" s="46"/>
      <c r="H118" s="46"/>
      <c r="I118" s="46"/>
      <c r="J118" s="46"/>
      <c r="K118" s="163"/>
      <c r="L118" s="163" t="str">
        <f t="shared" si="3"/>
        <v>n;</v>
      </c>
      <c r="Q118" s="513" t="s">
        <v>2405</v>
      </c>
      <c r="R118" s="513"/>
      <c r="S118" s="513"/>
      <c r="T118" s="194" t="s">
        <v>2485</v>
      </c>
      <c r="U118" s="107" t="s">
        <v>2411</v>
      </c>
      <c r="V118" s="107"/>
      <c r="W118" s="11"/>
      <c r="X118" s="45"/>
      <c r="Y118" s="11"/>
      <c r="Z118" s="45"/>
      <c r="AA118" s="11"/>
      <c r="AB118" s="45"/>
      <c r="AC118" s="11"/>
      <c r="AD118" s="45"/>
      <c r="AE118" s="9"/>
      <c r="AF118" s="45"/>
      <c r="AG118" s="9"/>
      <c r="AH118" s="45"/>
      <c r="AI118" s="9"/>
      <c r="AJ118" s="45"/>
      <c r="AK118" s="9"/>
      <c r="AL118" s="45"/>
      <c r="AM118" s="9"/>
      <c r="AN118" s="45"/>
      <c r="AO118" s="9"/>
      <c r="AP118" s="45"/>
      <c r="AQ118" s="9"/>
      <c r="AR118" s="45"/>
      <c r="AS118" s="9"/>
      <c r="AT118" s="45"/>
      <c r="AU118" s="9"/>
      <c r="AV118" s="45"/>
      <c r="AW118" s="9"/>
      <c r="AX118" s="45"/>
      <c r="AY118" s="9"/>
      <c r="AZ118" s="45"/>
      <c r="BA118" s="9"/>
      <c r="BB118" s="45"/>
      <c r="BC118" s="11"/>
      <c r="BD118" s="45"/>
      <c r="BE118" s="9"/>
      <c r="BF118" s="45"/>
      <c r="BG118" s="11"/>
      <c r="BH118" s="45"/>
      <c r="BI118" s="9"/>
      <c r="BJ118" s="45"/>
      <c r="BK118" s="9"/>
      <c r="BL118" s="45"/>
      <c r="BM118" s="9"/>
      <c r="BN118" s="45"/>
      <c r="BO118" s="11"/>
      <c r="BP118" s="45"/>
      <c r="BQ118" s="9"/>
      <c r="BR118" s="45"/>
      <c r="BS118" s="9"/>
      <c r="BT118" s="45"/>
      <c r="BU118" s="11"/>
      <c r="BV118" s="45"/>
      <c r="BW118" s="9"/>
      <c r="BX118" s="45"/>
      <c r="BY118" s="9"/>
      <c r="BZ118" s="45"/>
      <c r="CA118" s="9"/>
      <c r="CB118" s="45"/>
      <c r="CC118" s="9"/>
      <c r="CD118" s="45"/>
      <c r="CE118" s="9"/>
      <c r="CF118" s="45"/>
      <c r="CG118" s="9"/>
      <c r="CH118" s="604" t="str">
        <f>IF(S118="","",IF(#REF!=0,"KO",""))</f>
        <v/>
      </c>
    </row>
    <row r="119" spans="2:86" s="604" customFormat="1" ht="14.4" x14ac:dyDescent="0.25">
      <c r="B119" s="531"/>
      <c r="C119" s="46"/>
      <c r="D119" s="46">
        <v>0</v>
      </c>
      <c r="E119" s="46"/>
      <c r="F119" s="46"/>
      <c r="G119" s="46"/>
      <c r="H119" s="46"/>
      <c r="I119" s="46"/>
      <c r="J119" s="46"/>
      <c r="K119" s="163"/>
      <c r="L119" s="163" t="str">
        <f t="shared" si="3"/>
        <v>n;</v>
      </c>
      <c r="Q119" s="513" t="s">
        <v>2405</v>
      </c>
      <c r="R119" s="513"/>
      <c r="S119" s="513"/>
      <c r="T119" s="194" t="s">
        <v>2485</v>
      </c>
      <c r="U119" s="107" t="s">
        <v>2411</v>
      </c>
      <c r="V119" s="107"/>
      <c r="W119" s="11"/>
      <c r="X119" s="45"/>
      <c r="Y119" s="11"/>
      <c r="Z119" s="45"/>
      <c r="AA119" s="11"/>
      <c r="AB119" s="45"/>
      <c r="AC119" s="11"/>
      <c r="AD119" s="45"/>
      <c r="AE119" s="9"/>
      <c r="AF119" s="45"/>
      <c r="AG119" s="9"/>
      <c r="AH119" s="45"/>
      <c r="AI119" s="9"/>
      <c r="AJ119" s="45"/>
      <c r="AK119" s="9"/>
      <c r="AL119" s="45"/>
      <c r="AM119" s="9"/>
      <c r="AN119" s="45"/>
      <c r="AO119" s="9"/>
      <c r="AP119" s="45"/>
      <c r="AQ119" s="9"/>
      <c r="AR119" s="45"/>
      <c r="AS119" s="9"/>
      <c r="AT119" s="45"/>
      <c r="AU119" s="9"/>
      <c r="AV119" s="45"/>
      <c r="AW119" s="9"/>
      <c r="AX119" s="45"/>
      <c r="AY119" s="9"/>
      <c r="AZ119" s="45"/>
      <c r="BA119" s="9"/>
      <c r="BB119" s="45"/>
      <c r="BC119" s="11"/>
      <c r="BD119" s="45"/>
      <c r="BE119" s="9"/>
      <c r="BF119" s="45"/>
      <c r="BG119" s="11"/>
      <c r="BH119" s="45"/>
      <c r="BI119" s="9"/>
      <c r="BJ119" s="45"/>
      <c r="BK119" s="9"/>
      <c r="BL119" s="45"/>
      <c r="BM119" s="9"/>
      <c r="BN119" s="45"/>
      <c r="BO119" s="11"/>
      <c r="BP119" s="45"/>
      <c r="BQ119" s="9"/>
      <c r="BR119" s="45"/>
      <c r="BS119" s="9"/>
      <c r="BT119" s="45"/>
      <c r="BU119" s="11"/>
      <c r="BV119" s="45"/>
      <c r="BW119" s="9"/>
      <c r="BX119" s="45"/>
      <c r="BY119" s="9"/>
      <c r="BZ119" s="45"/>
      <c r="CA119" s="9"/>
      <c r="CB119" s="45"/>
      <c r="CC119" s="9"/>
      <c r="CD119" s="45"/>
      <c r="CE119" s="9"/>
      <c r="CF119" s="45"/>
      <c r="CG119" s="9"/>
      <c r="CH119" s="604" t="str">
        <f>IF(S119="","",IF(#REF!=0,"KO",""))</f>
        <v/>
      </c>
    </row>
    <row r="120" spans="2:86" s="604" customFormat="1" ht="14.4" x14ac:dyDescent="0.25">
      <c r="B120" s="531"/>
      <c r="C120" s="46"/>
      <c r="D120" s="46">
        <v>0</v>
      </c>
      <c r="E120" s="46"/>
      <c r="F120" s="46"/>
      <c r="G120" s="46"/>
      <c r="H120" s="46"/>
      <c r="I120" s="46"/>
      <c r="J120" s="46"/>
      <c r="K120" s="163"/>
      <c r="L120" s="163" t="str">
        <f t="shared" si="3"/>
        <v>n;</v>
      </c>
      <c r="Q120" s="513" t="s">
        <v>2405</v>
      </c>
      <c r="R120" s="513"/>
      <c r="S120" s="513"/>
      <c r="T120" s="194" t="s">
        <v>2485</v>
      </c>
      <c r="U120" s="107" t="s">
        <v>2411</v>
      </c>
      <c r="V120" s="107"/>
      <c r="W120" s="11"/>
      <c r="X120" s="45"/>
      <c r="Y120" s="11"/>
      <c r="Z120" s="45"/>
      <c r="AA120" s="11"/>
      <c r="AB120" s="45"/>
      <c r="AC120" s="11"/>
      <c r="AD120" s="45"/>
      <c r="AE120" s="9"/>
      <c r="AF120" s="45"/>
      <c r="AG120" s="9"/>
      <c r="AH120" s="45"/>
      <c r="AI120" s="9"/>
      <c r="AJ120" s="45"/>
      <c r="AK120" s="9"/>
      <c r="AL120" s="45"/>
      <c r="AM120" s="9"/>
      <c r="AN120" s="45"/>
      <c r="AO120" s="9"/>
      <c r="AP120" s="45"/>
      <c r="AQ120" s="9"/>
      <c r="AR120" s="45"/>
      <c r="AS120" s="9"/>
      <c r="AT120" s="45"/>
      <c r="AU120" s="9"/>
      <c r="AV120" s="45"/>
      <c r="AW120" s="9"/>
      <c r="AX120" s="45"/>
      <c r="AY120" s="9"/>
      <c r="AZ120" s="45"/>
      <c r="BA120" s="9"/>
      <c r="BB120" s="45"/>
      <c r="BC120" s="11"/>
      <c r="BD120" s="45"/>
      <c r="BE120" s="9"/>
      <c r="BF120" s="45"/>
      <c r="BG120" s="11"/>
      <c r="BH120" s="45"/>
      <c r="BI120" s="9"/>
      <c r="BJ120" s="45"/>
      <c r="BK120" s="9"/>
      <c r="BL120" s="45"/>
      <c r="BM120" s="9"/>
      <c r="BN120" s="45"/>
      <c r="BO120" s="11"/>
      <c r="BP120" s="45"/>
      <c r="BQ120" s="9"/>
      <c r="BR120" s="45"/>
      <c r="BS120" s="9"/>
      <c r="BT120" s="45"/>
      <c r="BU120" s="11"/>
      <c r="BV120" s="45"/>
      <c r="BW120" s="9"/>
      <c r="BX120" s="45"/>
      <c r="BY120" s="9"/>
      <c r="BZ120" s="45"/>
      <c r="CA120" s="9"/>
      <c r="CB120" s="45"/>
      <c r="CC120" s="9"/>
      <c r="CD120" s="45"/>
      <c r="CE120" s="9"/>
      <c r="CF120" s="45"/>
      <c r="CG120" s="9"/>
      <c r="CH120" s="604" t="str">
        <f>IF(S120="","",IF(#REF!=0,"KO",""))</f>
        <v/>
      </c>
    </row>
    <row r="121" spans="2:86" s="604" customFormat="1" ht="14.4" x14ac:dyDescent="0.25">
      <c r="B121" s="531"/>
      <c r="C121" s="46"/>
      <c r="D121" s="46">
        <v>0</v>
      </c>
      <c r="E121" s="46"/>
      <c r="F121" s="46"/>
      <c r="G121" s="46"/>
      <c r="H121" s="46"/>
      <c r="I121" s="46"/>
      <c r="J121" s="46"/>
      <c r="K121" s="163"/>
      <c r="L121" s="163" t="str">
        <f t="shared" si="3"/>
        <v>n;</v>
      </c>
      <c r="Q121" s="513" t="s">
        <v>2405</v>
      </c>
      <c r="R121" s="513"/>
      <c r="S121" s="513"/>
      <c r="T121" s="194" t="s">
        <v>2485</v>
      </c>
      <c r="U121" s="107" t="s">
        <v>2411</v>
      </c>
      <c r="V121" s="107"/>
      <c r="W121" s="11"/>
      <c r="X121" s="45"/>
      <c r="Y121" s="11"/>
      <c r="Z121" s="45"/>
      <c r="AA121" s="11"/>
      <c r="AB121" s="45"/>
      <c r="AC121" s="11"/>
      <c r="AD121" s="45"/>
      <c r="AE121" s="9"/>
      <c r="AF121" s="45"/>
      <c r="AG121" s="9"/>
      <c r="AH121" s="45"/>
      <c r="AI121" s="9"/>
      <c r="AJ121" s="45"/>
      <c r="AK121" s="9"/>
      <c r="AL121" s="45"/>
      <c r="AM121" s="9"/>
      <c r="AN121" s="45"/>
      <c r="AO121" s="9"/>
      <c r="AP121" s="45"/>
      <c r="AQ121" s="9"/>
      <c r="AR121" s="45"/>
      <c r="AS121" s="9"/>
      <c r="AT121" s="45"/>
      <c r="AU121" s="9"/>
      <c r="AV121" s="45"/>
      <c r="AW121" s="9"/>
      <c r="AX121" s="45"/>
      <c r="AY121" s="9"/>
      <c r="AZ121" s="45"/>
      <c r="BA121" s="9"/>
      <c r="BB121" s="45"/>
      <c r="BC121" s="11"/>
      <c r="BD121" s="45"/>
      <c r="BE121" s="9"/>
      <c r="BF121" s="45"/>
      <c r="BG121" s="11"/>
      <c r="BH121" s="45"/>
      <c r="BI121" s="9"/>
      <c r="BJ121" s="45"/>
      <c r="BK121" s="9"/>
      <c r="BL121" s="45"/>
      <c r="BM121" s="9"/>
      <c r="BN121" s="45"/>
      <c r="BO121" s="11"/>
      <c r="BP121" s="45"/>
      <c r="BQ121" s="9"/>
      <c r="BR121" s="45"/>
      <c r="BS121" s="9"/>
      <c r="BT121" s="45"/>
      <c r="BU121" s="11"/>
      <c r="BV121" s="45"/>
      <c r="BW121" s="9"/>
      <c r="BX121" s="45"/>
      <c r="BY121" s="9"/>
      <c r="BZ121" s="45"/>
      <c r="CA121" s="9"/>
      <c r="CB121" s="45"/>
      <c r="CC121" s="9"/>
      <c r="CD121" s="45"/>
      <c r="CE121" s="9"/>
      <c r="CF121" s="45"/>
      <c r="CG121" s="9"/>
      <c r="CH121" s="604" t="str">
        <f>IF(S121="","",IF(#REF!=0,"KO",""))</f>
        <v/>
      </c>
    </row>
    <row r="122" spans="2:86" s="604" customFormat="1" ht="14.4" x14ac:dyDescent="0.25">
      <c r="B122" s="531"/>
      <c r="C122" s="46"/>
      <c r="D122" s="46">
        <v>0</v>
      </c>
      <c r="E122" s="46"/>
      <c r="F122" s="46"/>
      <c r="G122" s="46"/>
      <c r="H122" s="46"/>
      <c r="I122" s="46"/>
      <c r="J122" s="46"/>
      <c r="K122" s="163"/>
      <c r="L122" s="163" t="str">
        <f t="shared" si="3"/>
        <v>n;</v>
      </c>
      <c r="Q122" s="513" t="s">
        <v>2405</v>
      </c>
      <c r="R122" s="513"/>
      <c r="S122" s="513"/>
      <c r="T122" s="194" t="s">
        <v>2485</v>
      </c>
      <c r="U122" s="107" t="s">
        <v>2411</v>
      </c>
      <c r="V122" s="107"/>
      <c r="W122" s="11"/>
      <c r="X122" s="45"/>
      <c r="Y122" s="11"/>
      <c r="Z122" s="45"/>
      <c r="AA122" s="11"/>
      <c r="AB122" s="45"/>
      <c r="AC122" s="11"/>
      <c r="AD122" s="45"/>
      <c r="AE122" s="9"/>
      <c r="AF122" s="45"/>
      <c r="AG122" s="9"/>
      <c r="AH122" s="45"/>
      <c r="AI122" s="9"/>
      <c r="AJ122" s="45"/>
      <c r="AK122" s="9"/>
      <c r="AL122" s="45"/>
      <c r="AM122" s="9"/>
      <c r="AN122" s="45"/>
      <c r="AO122" s="9"/>
      <c r="AP122" s="45"/>
      <c r="AQ122" s="9"/>
      <c r="AR122" s="45"/>
      <c r="AS122" s="9"/>
      <c r="AT122" s="45"/>
      <c r="AU122" s="9"/>
      <c r="AV122" s="45"/>
      <c r="AW122" s="9"/>
      <c r="AX122" s="45"/>
      <c r="AY122" s="9"/>
      <c r="AZ122" s="45"/>
      <c r="BA122" s="9"/>
      <c r="BB122" s="45"/>
      <c r="BC122" s="11"/>
      <c r="BD122" s="45"/>
      <c r="BE122" s="9"/>
      <c r="BF122" s="45"/>
      <c r="BG122" s="11"/>
      <c r="BH122" s="45"/>
      <c r="BI122" s="9"/>
      <c r="BJ122" s="45"/>
      <c r="BK122" s="9"/>
      <c r="BL122" s="45"/>
      <c r="BM122" s="9"/>
      <c r="BN122" s="45"/>
      <c r="BO122" s="11"/>
      <c r="BP122" s="45"/>
      <c r="BQ122" s="9"/>
      <c r="BR122" s="45"/>
      <c r="BS122" s="9"/>
      <c r="BT122" s="45"/>
      <c r="BU122" s="11"/>
      <c r="BV122" s="45"/>
      <c r="BW122" s="9"/>
      <c r="BX122" s="45"/>
      <c r="BY122" s="9"/>
      <c r="BZ122" s="45"/>
      <c r="CA122" s="9"/>
      <c r="CB122" s="45"/>
      <c r="CC122" s="9"/>
      <c r="CD122" s="45"/>
      <c r="CE122" s="9"/>
      <c r="CF122" s="45"/>
      <c r="CG122" s="9"/>
      <c r="CH122" s="604" t="str">
        <f>IF(S122="","",IF(#REF!=0,"KO",""))</f>
        <v/>
      </c>
    </row>
    <row r="123" spans="2:86" s="604" customFormat="1" ht="14.4" x14ac:dyDescent="0.25">
      <c r="B123" s="531"/>
      <c r="C123" s="46"/>
      <c r="D123" s="46">
        <v>0</v>
      </c>
      <c r="E123" s="46"/>
      <c r="F123" s="46"/>
      <c r="G123" s="46"/>
      <c r="H123" s="46"/>
      <c r="I123" s="46"/>
      <c r="J123" s="46"/>
      <c r="K123" s="163"/>
      <c r="L123" s="163" t="str">
        <f t="shared" si="3"/>
        <v>n;</v>
      </c>
      <c r="Q123" s="513" t="s">
        <v>2405</v>
      </c>
      <c r="R123" s="513"/>
      <c r="S123" s="513"/>
      <c r="T123" s="194" t="s">
        <v>2485</v>
      </c>
      <c r="U123" s="107" t="s">
        <v>2411</v>
      </c>
      <c r="V123" s="107"/>
      <c r="W123" s="11"/>
      <c r="X123" s="45"/>
      <c r="Y123" s="11"/>
      <c r="Z123" s="45"/>
      <c r="AA123" s="11"/>
      <c r="AB123" s="45"/>
      <c r="AC123" s="11"/>
      <c r="AD123" s="45"/>
      <c r="AE123" s="9"/>
      <c r="AF123" s="45"/>
      <c r="AG123" s="9"/>
      <c r="AH123" s="45"/>
      <c r="AI123" s="9"/>
      <c r="AJ123" s="45"/>
      <c r="AK123" s="9"/>
      <c r="AL123" s="45"/>
      <c r="AM123" s="9"/>
      <c r="AN123" s="45"/>
      <c r="AO123" s="9"/>
      <c r="AP123" s="45"/>
      <c r="AQ123" s="9"/>
      <c r="AR123" s="45"/>
      <c r="AS123" s="9"/>
      <c r="AT123" s="45"/>
      <c r="AU123" s="9"/>
      <c r="AV123" s="45"/>
      <c r="AW123" s="9"/>
      <c r="AX123" s="45"/>
      <c r="AY123" s="9"/>
      <c r="AZ123" s="45"/>
      <c r="BA123" s="9"/>
      <c r="BB123" s="45"/>
      <c r="BC123" s="11"/>
      <c r="BD123" s="45"/>
      <c r="BE123" s="9"/>
      <c r="BF123" s="45"/>
      <c r="BG123" s="11"/>
      <c r="BH123" s="45"/>
      <c r="BI123" s="9"/>
      <c r="BJ123" s="45"/>
      <c r="BK123" s="9"/>
      <c r="BL123" s="45"/>
      <c r="BM123" s="9"/>
      <c r="BN123" s="45"/>
      <c r="BO123" s="11"/>
      <c r="BP123" s="45"/>
      <c r="BQ123" s="9"/>
      <c r="BR123" s="45"/>
      <c r="BS123" s="9"/>
      <c r="BT123" s="45"/>
      <c r="BU123" s="11"/>
      <c r="BV123" s="45"/>
      <c r="BW123" s="9"/>
      <c r="BX123" s="45"/>
      <c r="BY123" s="9"/>
      <c r="BZ123" s="45"/>
      <c r="CA123" s="9"/>
      <c r="CB123" s="45"/>
      <c r="CC123" s="9"/>
      <c r="CD123" s="45"/>
      <c r="CE123" s="9"/>
      <c r="CF123" s="45"/>
      <c r="CG123" s="9"/>
      <c r="CH123" s="604" t="str">
        <f>IF(S123="","",IF(#REF!=0,"KO",""))</f>
        <v/>
      </c>
    </row>
    <row r="124" spans="2:86" s="604" customFormat="1" ht="14.4" x14ac:dyDescent="0.25">
      <c r="B124" s="531"/>
      <c r="C124" s="46"/>
      <c r="D124" s="46">
        <v>0</v>
      </c>
      <c r="E124" s="46"/>
      <c r="F124" s="46"/>
      <c r="G124" s="46"/>
      <c r="H124" s="46"/>
      <c r="I124" s="46"/>
      <c r="J124" s="46"/>
      <c r="K124" s="163"/>
      <c r="L124" s="163" t="str">
        <f t="shared" si="3"/>
        <v>n;</v>
      </c>
      <c r="Q124" s="513" t="s">
        <v>2405</v>
      </c>
      <c r="R124" s="513"/>
      <c r="S124" s="513"/>
      <c r="T124" s="194" t="s">
        <v>2485</v>
      </c>
      <c r="U124" s="107" t="s">
        <v>2411</v>
      </c>
      <c r="V124" s="107"/>
      <c r="W124" s="11"/>
      <c r="X124" s="45"/>
      <c r="Y124" s="11"/>
      <c r="Z124" s="45"/>
      <c r="AA124" s="11"/>
      <c r="AB124" s="45"/>
      <c r="AC124" s="11"/>
      <c r="AD124" s="45"/>
      <c r="AE124" s="9"/>
      <c r="AF124" s="45"/>
      <c r="AG124" s="9"/>
      <c r="AH124" s="45"/>
      <c r="AI124" s="9"/>
      <c r="AJ124" s="45"/>
      <c r="AK124" s="9"/>
      <c r="AL124" s="45"/>
      <c r="AM124" s="9"/>
      <c r="AN124" s="45"/>
      <c r="AO124" s="9"/>
      <c r="AP124" s="45"/>
      <c r="AQ124" s="9"/>
      <c r="AR124" s="45"/>
      <c r="AS124" s="9"/>
      <c r="AT124" s="45"/>
      <c r="AU124" s="9"/>
      <c r="AV124" s="45"/>
      <c r="AW124" s="9"/>
      <c r="AX124" s="45"/>
      <c r="AY124" s="9"/>
      <c r="AZ124" s="45"/>
      <c r="BA124" s="9"/>
      <c r="BB124" s="45"/>
      <c r="BC124" s="11"/>
      <c r="BD124" s="45"/>
      <c r="BE124" s="9"/>
      <c r="BF124" s="45"/>
      <c r="BG124" s="11"/>
      <c r="BH124" s="45"/>
      <c r="BI124" s="9"/>
      <c r="BJ124" s="45"/>
      <c r="BK124" s="9"/>
      <c r="BL124" s="45"/>
      <c r="BM124" s="9"/>
      <c r="BN124" s="45"/>
      <c r="BO124" s="11"/>
      <c r="BP124" s="45"/>
      <c r="BQ124" s="9"/>
      <c r="BR124" s="45"/>
      <c r="BS124" s="9"/>
      <c r="BT124" s="45"/>
      <c r="BU124" s="11"/>
      <c r="BV124" s="45"/>
      <c r="BW124" s="9"/>
      <c r="BX124" s="45"/>
      <c r="BY124" s="9"/>
      <c r="BZ124" s="45"/>
      <c r="CA124" s="9"/>
      <c r="CB124" s="45"/>
      <c r="CC124" s="9"/>
      <c r="CD124" s="45"/>
      <c r="CE124" s="9"/>
      <c r="CF124" s="45"/>
      <c r="CG124" s="9"/>
      <c r="CH124" s="604" t="str">
        <f>IF(S124="","",IF(#REF!=0,"KO",""))</f>
        <v/>
      </c>
    </row>
    <row r="125" spans="2:86" s="604" customFormat="1" ht="14.4" x14ac:dyDescent="0.25">
      <c r="B125" s="531"/>
      <c r="C125" s="46"/>
      <c r="D125" s="46">
        <v>0</v>
      </c>
      <c r="E125" s="46"/>
      <c r="F125" s="46"/>
      <c r="G125" s="46"/>
      <c r="H125" s="46"/>
      <c r="I125" s="46"/>
      <c r="J125" s="46"/>
      <c r="K125" s="163"/>
      <c r="L125" s="163" t="str">
        <f t="shared" si="3"/>
        <v>n;</v>
      </c>
      <c r="Q125" s="513" t="s">
        <v>2405</v>
      </c>
      <c r="R125" s="513"/>
      <c r="S125" s="513"/>
      <c r="T125" s="194" t="s">
        <v>2485</v>
      </c>
      <c r="U125" s="107" t="s">
        <v>2411</v>
      </c>
      <c r="V125" s="107"/>
      <c r="W125" s="11"/>
      <c r="X125" s="45"/>
      <c r="Y125" s="11"/>
      <c r="Z125" s="45"/>
      <c r="AA125" s="11"/>
      <c r="AB125" s="45"/>
      <c r="AC125" s="11"/>
      <c r="AD125" s="45"/>
      <c r="AE125" s="9"/>
      <c r="AF125" s="45"/>
      <c r="AG125" s="9"/>
      <c r="AH125" s="45"/>
      <c r="AI125" s="9"/>
      <c r="AJ125" s="45"/>
      <c r="AK125" s="9"/>
      <c r="AL125" s="45"/>
      <c r="AM125" s="9"/>
      <c r="AN125" s="45"/>
      <c r="AO125" s="9"/>
      <c r="AP125" s="45"/>
      <c r="AQ125" s="9"/>
      <c r="AR125" s="45"/>
      <c r="AS125" s="9"/>
      <c r="AT125" s="45"/>
      <c r="AU125" s="9"/>
      <c r="AV125" s="45"/>
      <c r="AW125" s="9"/>
      <c r="AX125" s="45"/>
      <c r="AY125" s="9"/>
      <c r="AZ125" s="45"/>
      <c r="BA125" s="9"/>
      <c r="BB125" s="45"/>
      <c r="BC125" s="11"/>
      <c r="BD125" s="45"/>
      <c r="BE125" s="9"/>
      <c r="BF125" s="45"/>
      <c r="BG125" s="11"/>
      <c r="BH125" s="45"/>
      <c r="BI125" s="9"/>
      <c r="BJ125" s="45"/>
      <c r="BK125" s="9"/>
      <c r="BL125" s="45"/>
      <c r="BM125" s="9"/>
      <c r="BN125" s="45"/>
      <c r="BO125" s="11"/>
      <c r="BP125" s="45"/>
      <c r="BQ125" s="9"/>
      <c r="BR125" s="45"/>
      <c r="BS125" s="9"/>
      <c r="BT125" s="45"/>
      <c r="BU125" s="11"/>
      <c r="BV125" s="45"/>
      <c r="BW125" s="9"/>
      <c r="BX125" s="45"/>
      <c r="BY125" s="9"/>
      <c r="BZ125" s="45"/>
      <c r="CA125" s="9"/>
      <c r="CB125" s="45"/>
      <c r="CC125" s="9"/>
      <c r="CD125" s="45"/>
      <c r="CE125" s="9"/>
      <c r="CF125" s="45"/>
      <c r="CG125" s="9"/>
      <c r="CH125" s="604" t="str">
        <f>IF(S125="","",IF(#REF!=0,"KO",""))</f>
        <v/>
      </c>
    </row>
    <row r="126" spans="2:86" s="604" customFormat="1" ht="14.4" x14ac:dyDescent="0.25">
      <c r="B126" s="531"/>
      <c r="C126" s="46"/>
      <c r="D126" s="46">
        <v>0</v>
      </c>
      <c r="E126" s="46"/>
      <c r="F126" s="46"/>
      <c r="G126" s="46"/>
      <c r="H126" s="46"/>
      <c r="I126" s="46"/>
      <c r="J126" s="46"/>
      <c r="K126" s="163"/>
      <c r="L126" s="163" t="str">
        <f t="shared" si="3"/>
        <v>n;</v>
      </c>
      <c r="Q126" s="513" t="s">
        <v>2405</v>
      </c>
      <c r="R126" s="513"/>
      <c r="S126" s="513"/>
      <c r="T126" s="194" t="s">
        <v>2485</v>
      </c>
      <c r="U126" s="107" t="s">
        <v>2411</v>
      </c>
      <c r="V126" s="107"/>
      <c r="W126" s="11"/>
      <c r="X126" s="45"/>
      <c r="Y126" s="11"/>
      <c r="Z126" s="45"/>
      <c r="AA126" s="11"/>
      <c r="AB126" s="45"/>
      <c r="AC126" s="11"/>
      <c r="AD126" s="45"/>
      <c r="AE126" s="9"/>
      <c r="AF126" s="45"/>
      <c r="AG126" s="9"/>
      <c r="AH126" s="45"/>
      <c r="AI126" s="9"/>
      <c r="AJ126" s="45"/>
      <c r="AK126" s="9"/>
      <c r="AL126" s="45"/>
      <c r="AM126" s="9"/>
      <c r="AN126" s="45"/>
      <c r="AO126" s="9"/>
      <c r="AP126" s="45"/>
      <c r="AQ126" s="9"/>
      <c r="AR126" s="45"/>
      <c r="AS126" s="9"/>
      <c r="AT126" s="45"/>
      <c r="AU126" s="9"/>
      <c r="AV126" s="45"/>
      <c r="AW126" s="9"/>
      <c r="AX126" s="45"/>
      <c r="AY126" s="9"/>
      <c r="AZ126" s="45"/>
      <c r="BA126" s="9"/>
      <c r="BB126" s="45"/>
      <c r="BC126" s="11"/>
      <c r="BD126" s="45"/>
      <c r="BE126" s="9"/>
      <c r="BF126" s="45"/>
      <c r="BG126" s="11"/>
      <c r="BH126" s="45"/>
      <c r="BI126" s="9"/>
      <c r="BJ126" s="45"/>
      <c r="BK126" s="9"/>
      <c r="BL126" s="45"/>
      <c r="BM126" s="9"/>
      <c r="BN126" s="45"/>
      <c r="BO126" s="11"/>
      <c r="BP126" s="45"/>
      <c r="BQ126" s="9"/>
      <c r="BR126" s="45"/>
      <c r="BS126" s="9"/>
      <c r="BT126" s="45"/>
      <c r="BU126" s="11"/>
      <c r="BV126" s="45"/>
      <c r="BW126" s="9"/>
      <c r="BX126" s="45"/>
      <c r="BY126" s="9"/>
      <c r="BZ126" s="45"/>
      <c r="CA126" s="9"/>
      <c r="CB126" s="45"/>
      <c r="CC126" s="9"/>
      <c r="CD126" s="45"/>
      <c r="CE126" s="9"/>
      <c r="CF126" s="45"/>
      <c r="CG126" s="9"/>
      <c r="CH126" s="604" t="str">
        <f>IF(S126="","",IF(#REF!=0,"KO",""))</f>
        <v/>
      </c>
    </row>
    <row r="127" spans="2:86" s="604" customFormat="1" ht="14.4" x14ac:dyDescent="0.25">
      <c r="B127" s="531"/>
      <c r="C127" s="46"/>
      <c r="D127" s="46">
        <v>0</v>
      </c>
      <c r="E127" s="46"/>
      <c r="F127" s="46"/>
      <c r="G127" s="46"/>
      <c r="H127" s="46"/>
      <c r="I127" s="46"/>
      <c r="J127" s="46"/>
      <c r="K127" s="163"/>
      <c r="L127" s="163" t="str">
        <f t="shared" si="3"/>
        <v>n;</v>
      </c>
      <c r="Q127" s="513" t="s">
        <v>2405</v>
      </c>
      <c r="R127" s="513"/>
      <c r="S127" s="513"/>
      <c r="T127" s="194" t="s">
        <v>2485</v>
      </c>
      <c r="U127" s="107" t="s">
        <v>2411</v>
      </c>
      <c r="V127" s="107"/>
      <c r="W127" s="11"/>
      <c r="X127" s="45"/>
      <c r="Y127" s="11"/>
      <c r="Z127" s="45"/>
      <c r="AA127" s="11"/>
      <c r="AB127" s="45"/>
      <c r="AC127" s="11"/>
      <c r="AD127" s="45"/>
      <c r="AE127" s="9"/>
      <c r="AF127" s="45"/>
      <c r="AG127" s="9"/>
      <c r="AH127" s="45"/>
      <c r="AI127" s="9"/>
      <c r="AJ127" s="45"/>
      <c r="AK127" s="9"/>
      <c r="AL127" s="45"/>
      <c r="AM127" s="9"/>
      <c r="AN127" s="45"/>
      <c r="AO127" s="9"/>
      <c r="AP127" s="45"/>
      <c r="AQ127" s="9"/>
      <c r="AR127" s="45"/>
      <c r="AS127" s="9"/>
      <c r="AT127" s="45"/>
      <c r="AU127" s="9"/>
      <c r="AV127" s="45"/>
      <c r="AW127" s="9"/>
      <c r="AX127" s="45"/>
      <c r="AY127" s="9"/>
      <c r="AZ127" s="45"/>
      <c r="BA127" s="9"/>
      <c r="BB127" s="45"/>
      <c r="BC127" s="11"/>
      <c r="BD127" s="45"/>
      <c r="BE127" s="9"/>
      <c r="BF127" s="45"/>
      <c r="BG127" s="11"/>
      <c r="BH127" s="45"/>
      <c r="BI127" s="9"/>
      <c r="BJ127" s="45"/>
      <c r="BK127" s="9"/>
      <c r="BL127" s="45"/>
      <c r="BM127" s="9"/>
      <c r="BN127" s="45"/>
      <c r="BO127" s="11"/>
      <c r="BP127" s="45"/>
      <c r="BQ127" s="9"/>
      <c r="BR127" s="45"/>
      <c r="BS127" s="9"/>
      <c r="BT127" s="45"/>
      <c r="BU127" s="11"/>
      <c r="BV127" s="45"/>
      <c r="BW127" s="9"/>
      <c r="BX127" s="45"/>
      <c r="BY127" s="9"/>
      <c r="BZ127" s="45"/>
      <c r="CA127" s="9"/>
      <c r="CB127" s="45"/>
      <c r="CC127" s="9"/>
      <c r="CD127" s="45"/>
      <c r="CE127" s="9"/>
      <c r="CF127" s="45"/>
      <c r="CG127" s="9"/>
      <c r="CH127" s="604" t="str">
        <f>IF(S127="","",IF(#REF!=0,"KO",""))</f>
        <v/>
      </c>
    </row>
    <row r="128" spans="2:86" s="604" customFormat="1" ht="14.4" x14ac:dyDescent="0.25">
      <c r="B128" s="531"/>
      <c r="C128" s="46"/>
      <c r="D128" s="46">
        <v>0</v>
      </c>
      <c r="E128" s="46"/>
      <c r="F128" s="46"/>
      <c r="G128" s="46"/>
      <c r="H128" s="46"/>
      <c r="I128" s="46"/>
      <c r="J128" s="46"/>
      <c r="K128" s="163"/>
      <c r="L128" s="163" t="str">
        <f t="shared" si="3"/>
        <v>n;</v>
      </c>
      <c r="Q128" s="513" t="s">
        <v>2405</v>
      </c>
      <c r="R128" s="513"/>
      <c r="S128" s="513"/>
      <c r="T128" s="194" t="s">
        <v>2485</v>
      </c>
      <c r="U128" s="107" t="s">
        <v>2411</v>
      </c>
      <c r="V128" s="107"/>
      <c r="W128" s="11"/>
      <c r="X128" s="45"/>
      <c r="Y128" s="11"/>
      <c r="Z128" s="45"/>
      <c r="AA128" s="11"/>
      <c r="AB128" s="45"/>
      <c r="AC128" s="11"/>
      <c r="AD128" s="45"/>
      <c r="AE128" s="9"/>
      <c r="AF128" s="45"/>
      <c r="AG128" s="9"/>
      <c r="AH128" s="45"/>
      <c r="AI128" s="9"/>
      <c r="AJ128" s="45"/>
      <c r="AK128" s="9"/>
      <c r="AL128" s="45"/>
      <c r="AM128" s="9"/>
      <c r="AN128" s="45"/>
      <c r="AO128" s="9"/>
      <c r="AP128" s="45"/>
      <c r="AQ128" s="9"/>
      <c r="AR128" s="45"/>
      <c r="AS128" s="9"/>
      <c r="AT128" s="45"/>
      <c r="AU128" s="9"/>
      <c r="AV128" s="45"/>
      <c r="AW128" s="9"/>
      <c r="AX128" s="45"/>
      <c r="AY128" s="9"/>
      <c r="AZ128" s="45"/>
      <c r="BA128" s="9"/>
      <c r="BB128" s="45"/>
      <c r="BC128" s="11"/>
      <c r="BD128" s="45"/>
      <c r="BE128" s="9"/>
      <c r="BF128" s="45"/>
      <c r="BG128" s="11"/>
      <c r="BH128" s="45"/>
      <c r="BI128" s="9"/>
      <c r="BJ128" s="45"/>
      <c r="BK128" s="9"/>
      <c r="BL128" s="45"/>
      <c r="BM128" s="9"/>
      <c r="BN128" s="45"/>
      <c r="BO128" s="11"/>
      <c r="BP128" s="45"/>
      <c r="BQ128" s="9"/>
      <c r="BR128" s="45"/>
      <c r="BS128" s="9"/>
      <c r="BT128" s="45"/>
      <c r="BU128" s="11"/>
      <c r="BV128" s="45"/>
      <c r="BW128" s="9"/>
      <c r="BX128" s="45"/>
      <c r="BY128" s="9"/>
      <c r="BZ128" s="45"/>
      <c r="CA128" s="9"/>
      <c r="CB128" s="45"/>
      <c r="CC128" s="9"/>
      <c r="CD128" s="45"/>
      <c r="CE128" s="9"/>
      <c r="CF128" s="45"/>
      <c r="CG128" s="9"/>
      <c r="CH128" s="604" t="str">
        <f>IF(S128="","",IF(#REF!=0,"KO",""))</f>
        <v/>
      </c>
    </row>
    <row r="129" spans="2:86" s="604" customFormat="1" ht="14.4" x14ac:dyDescent="0.25">
      <c r="B129" s="531"/>
      <c r="C129" s="46"/>
      <c r="D129" s="46">
        <v>0</v>
      </c>
      <c r="E129" s="46"/>
      <c r="F129" s="46"/>
      <c r="G129" s="46"/>
      <c r="H129" s="46"/>
      <c r="I129" s="46"/>
      <c r="J129" s="46"/>
      <c r="K129" s="163"/>
      <c r="L129" s="163" t="str">
        <f t="shared" si="3"/>
        <v>n;</v>
      </c>
      <c r="Q129" s="513" t="s">
        <v>2405</v>
      </c>
      <c r="R129" s="513"/>
      <c r="S129" s="513"/>
      <c r="T129" s="194" t="s">
        <v>2485</v>
      </c>
      <c r="U129" s="107" t="s">
        <v>2411</v>
      </c>
      <c r="V129" s="107"/>
      <c r="W129" s="11"/>
      <c r="X129" s="45"/>
      <c r="Y129" s="11"/>
      <c r="Z129" s="45"/>
      <c r="AA129" s="11"/>
      <c r="AB129" s="45"/>
      <c r="AC129" s="11"/>
      <c r="AD129" s="45"/>
      <c r="AE129" s="9"/>
      <c r="AF129" s="45"/>
      <c r="AG129" s="9"/>
      <c r="AH129" s="45"/>
      <c r="AI129" s="9"/>
      <c r="AJ129" s="45"/>
      <c r="AK129" s="9"/>
      <c r="AL129" s="45"/>
      <c r="AM129" s="9"/>
      <c r="AN129" s="45"/>
      <c r="AO129" s="9"/>
      <c r="AP129" s="45"/>
      <c r="AQ129" s="9"/>
      <c r="AR129" s="45"/>
      <c r="AS129" s="9"/>
      <c r="AT129" s="45"/>
      <c r="AU129" s="9"/>
      <c r="AV129" s="45"/>
      <c r="AW129" s="9"/>
      <c r="AX129" s="45"/>
      <c r="AY129" s="9"/>
      <c r="AZ129" s="45"/>
      <c r="BA129" s="9"/>
      <c r="BB129" s="45"/>
      <c r="BC129" s="11"/>
      <c r="BD129" s="45"/>
      <c r="BE129" s="9"/>
      <c r="BF129" s="45"/>
      <c r="BG129" s="11"/>
      <c r="BH129" s="45"/>
      <c r="BI129" s="9"/>
      <c r="BJ129" s="45"/>
      <c r="BK129" s="9"/>
      <c r="BL129" s="45"/>
      <c r="BM129" s="9"/>
      <c r="BN129" s="45"/>
      <c r="BO129" s="11"/>
      <c r="BP129" s="45"/>
      <c r="BQ129" s="9"/>
      <c r="BR129" s="45"/>
      <c r="BS129" s="9"/>
      <c r="BT129" s="45"/>
      <c r="BU129" s="11"/>
      <c r="BV129" s="45"/>
      <c r="BW129" s="9"/>
      <c r="BX129" s="45"/>
      <c r="BY129" s="9"/>
      <c r="BZ129" s="45"/>
      <c r="CA129" s="9"/>
      <c r="CB129" s="45"/>
      <c r="CC129" s="9"/>
      <c r="CD129" s="45"/>
      <c r="CE129" s="9"/>
      <c r="CF129" s="45"/>
      <c r="CG129" s="9"/>
      <c r="CH129" s="604" t="str">
        <f>IF(S129="","",IF(#REF!=0,"KO",""))</f>
        <v/>
      </c>
    </row>
    <row r="130" spans="2:86" s="604" customFormat="1" ht="14.4" x14ac:dyDescent="0.25">
      <c r="B130" s="531"/>
      <c r="C130" s="46"/>
      <c r="D130" s="46">
        <v>0</v>
      </c>
      <c r="E130" s="46"/>
      <c r="F130" s="46"/>
      <c r="G130" s="46"/>
      <c r="H130" s="46"/>
      <c r="I130" s="46"/>
      <c r="J130" s="46"/>
      <c r="K130" s="163"/>
      <c r="L130" s="163" t="str">
        <f t="shared" si="3"/>
        <v>n;</v>
      </c>
      <c r="Q130" s="513" t="s">
        <v>2405</v>
      </c>
      <c r="R130" s="513"/>
      <c r="S130" s="513"/>
      <c r="T130" s="194" t="s">
        <v>2485</v>
      </c>
      <c r="U130" s="107" t="s">
        <v>2411</v>
      </c>
      <c r="V130" s="107"/>
      <c r="W130" s="11"/>
      <c r="X130" s="45"/>
      <c r="Y130" s="11"/>
      <c r="Z130" s="45"/>
      <c r="AA130" s="11"/>
      <c r="AB130" s="45"/>
      <c r="AC130" s="11"/>
      <c r="AD130" s="45"/>
      <c r="AE130" s="9"/>
      <c r="AF130" s="45"/>
      <c r="AG130" s="9"/>
      <c r="AH130" s="45"/>
      <c r="AI130" s="9"/>
      <c r="AJ130" s="45"/>
      <c r="AK130" s="9"/>
      <c r="AL130" s="45"/>
      <c r="AM130" s="9"/>
      <c r="AN130" s="45"/>
      <c r="AO130" s="9"/>
      <c r="AP130" s="45"/>
      <c r="AQ130" s="9"/>
      <c r="AR130" s="45"/>
      <c r="AS130" s="9"/>
      <c r="AT130" s="45"/>
      <c r="AU130" s="9"/>
      <c r="AV130" s="45"/>
      <c r="AW130" s="9"/>
      <c r="AX130" s="45"/>
      <c r="AY130" s="9"/>
      <c r="AZ130" s="45"/>
      <c r="BA130" s="9"/>
      <c r="BB130" s="45"/>
      <c r="BC130" s="11"/>
      <c r="BD130" s="45"/>
      <c r="BE130" s="9"/>
      <c r="BF130" s="45"/>
      <c r="BG130" s="11"/>
      <c r="BH130" s="45"/>
      <c r="BI130" s="9"/>
      <c r="BJ130" s="45"/>
      <c r="BK130" s="9"/>
      <c r="BL130" s="45"/>
      <c r="BM130" s="9"/>
      <c r="BN130" s="45"/>
      <c r="BO130" s="11"/>
      <c r="BP130" s="45"/>
      <c r="BQ130" s="9"/>
      <c r="BR130" s="45"/>
      <c r="BS130" s="9"/>
      <c r="BT130" s="45"/>
      <c r="BU130" s="11"/>
      <c r="BV130" s="45"/>
      <c r="BW130" s="9"/>
      <c r="BX130" s="45"/>
      <c r="BY130" s="9"/>
      <c r="BZ130" s="45"/>
      <c r="CA130" s="9"/>
      <c r="CB130" s="45"/>
      <c r="CC130" s="9"/>
      <c r="CD130" s="45"/>
      <c r="CE130" s="9"/>
      <c r="CF130" s="45"/>
      <c r="CG130" s="9"/>
      <c r="CH130" s="604" t="str">
        <f>IF(S130="","",IF(#REF!=0,"KO",""))</f>
        <v/>
      </c>
    </row>
    <row r="131" spans="2:86" s="604" customFormat="1" ht="14.4" x14ac:dyDescent="0.25">
      <c r="B131" s="531"/>
      <c r="C131" s="46"/>
      <c r="D131" s="46">
        <v>0</v>
      </c>
      <c r="E131" s="46"/>
      <c r="F131" s="46"/>
      <c r="G131" s="46"/>
      <c r="H131" s="46"/>
      <c r="I131" s="46"/>
      <c r="J131" s="46"/>
      <c r="K131" s="163"/>
      <c r="L131" s="163" t="str">
        <f t="shared" si="3"/>
        <v>n;</v>
      </c>
      <c r="Q131" s="513" t="s">
        <v>2405</v>
      </c>
      <c r="R131" s="513"/>
      <c r="S131" s="513"/>
      <c r="T131" s="194" t="s">
        <v>2485</v>
      </c>
      <c r="U131" s="107" t="s">
        <v>2411</v>
      </c>
      <c r="V131" s="107"/>
      <c r="W131" s="11"/>
      <c r="X131" s="45"/>
      <c r="Y131" s="11"/>
      <c r="Z131" s="45"/>
      <c r="AA131" s="11"/>
      <c r="AB131" s="45"/>
      <c r="AC131" s="11"/>
      <c r="AD131" s="45"/>
      <c r="AE131" s="9"/>
      <c r="AF131" s="45"/>
      <c r="AG131" s="9"/>
      <c r="AH131" s="45"/>
      <c r="AI131" s="9"/>
      <c r="AJ131" s="45"/>
      <c r="AK131" s="9"/>
      <c r="AL131" s="45"/>
      <c r="AM131" s="9"/>
      <c r="AN131" s="45"/>
      <c r="AO131" s="9"/>
      <c r="AP131" s="45"/>
      <c r="AQ131" s="9"/>
      <c r="AR131" s="45"/>
      <c r="AS131" s="9"/>
      <c r="AT131" s="45"/>
      <c r="AU131" s="9"/>
      <c r="AV131" s="45"/>
      <c r="AW131" s="9"/>
      <c r="AX131" s="45"/>
      <c r="AY131" s="9"/>
      <c r="AZ131" s="45"/>
      <c r="BA131" s="9"/>
      <c r="BB131" s="45"/>
      <c r="BC131" s="11"/>
      <c r="BD131" s="45"/>
      <c r="BE131" s="9"/>
      <c r="BF131" s="45"/>
      <c r="BG131" s="11"/>
      <c r="BH131" s="45"/>
      <c r="BI131" s="9"/>
      <c r="BJ131" s="45"/>
      <c r="BK131" s="9"/>
      <c r="BL131" s="45"/>
      <c r="BM131" s="9"/>
      <c r="BN131" s="45"/>
      <c r="BO131" s="11"/>
      <c r="BP131" s="45"/>
      <c r="BQ131" s="9"/>
      <c r="BR131" s="45"/>
      <c r="BS131" s="9"/>
      <c r="BT131" s="45"/>
      <c r="BU131" s="11"/>
      <c r="BV131" s="45"/>
      <c r="BW131" s="9"/>
      <c r="BX131" s="45"/>
      <c r="BY131" s="9"/>
      <c r="BZ131" s="45"/>
      <c r="CA131" s="9"/>
      <c r="CB131" s="45"/>
      <c r="CC131" s="9"/>
      <c r="CD131" s="45"/>
      <c r="CE131" s="9"/>
      <c r="CF131" s="45"/>
      <c r="CG131" s="9"/>
      <c r="CH131" s="604" t="str">
        <f>IF(S131="","",IF(#REF!=0,"KO",""))</f>
        <v/>
      </c>
    </row>
    <row r="132" spans="2:86" s="604" customFormat="1" ht="14.4" x14ac:dyDescent="0.25">
      <c r="B132" s="531"/>
      <c r="C132" s="46"/>
      <c r="D132" s="46">
        <v>0</v>
      </c>
      <c r="E132" s="46"/>
      <c r="F132" s="46"/>
      <c r="G132" s="46"/>
      <c r="H132" s="46"/>
      <c r="I132" s="46"/>
      <c r="J132" s="46"/>
      <c r="K132" s="163"/>
      <c r="L132" s="163" t="str">
        <f t="shared" si="3"/>
        <v>n;</v>
      </c>
      <c r="Q132" s="513" t="s">
        <v>2405</v>
      </c>
      <c r="R132" s="513"/>
      <c r="S132" s="513"/>
      <c r="T132" s="194" t="s">
        <v>2485</v>
      </c>
      <c r="U132" s="107" t="s">
        <v>2411</v>
      </c>
      <c r="V132" s="107"/>
      <c r="W132" s="11"/>
      <c r="X132" s="45"/>
      <c r="Y132" s="11"/>
      <c r="Z132" s="45"/>
      <c r="AA132" s="11"/>
      <c r="AB132" s="45"/>
      <c r="AC132" s="11"/>
      <c r="AD132" s="45"/>
      <c r="AE132" s="9"/>
      <c r="AF132" s="45"/>
      <c r="AG132" s="9"/>
      <c r="AH132" s="45"/>
      <c r="AI132" s="9"/>
      <c r="AJ132" s="45"/>
      <c r="AK132" s="9"/>
      <c r="AL132" s="45"/>
      <c r="AM132" s="9"/>
      <c r="AN132" s="45"/>
      <c r="AO132" s="9"/>
      <c r="AP132" s="45"/>
      <c r="AQ132" s="9"/>
      <c r="AR132" s="45"/>
      <c r="AS132" s="9"/>
      <c r="AT132" s="45"/>
      <c r="AU132" s="9"/>
      <c r="AV132" s="45"/>
      <c r="AW132" s="9"/>
      <c r="AX132" s="45"/>
      <c r="AY132" s="9"/>
      <c r="AZ132" s="45"/>
      <c r="BA132" s="9"/>
      <c r="BB132" s="45"/>
      <c r="BC132" s="11"/>
      <c r="BD132" s="45"/>
      <c r="BE132" s="9"/>
      <c r="BF132" s="45"/>
      <c r="BG132" s="11"/>
      <c r="BH132" s="45"/>
      <c r="BI132" s="9"/>
      <c r="BJ132" s="45"/>
      <c r="BK132" s="9"/>
      <c r="BL132" s="45"/>
      <c r="BM132" s="9"/>
      <c r="BN132" s="45"/>
      <c r="BO132" s="11"/>
      <c r="BP132" s="45"/>
      <c r="BQ132" s="9"/>
      <c r="BR132" s="45"/>
      <c r="BS132" s="9"/>
      <c r="BT132" s="45"/>
      <c r="BU132" s="11"/>
      <c r="BV132" s="45"/>
      <c r="BW132" s="9"/>
      <c r="BX132" s="45"/>
      <c r="BY132" s="9"/>
      <c r="BZ132" s="45"/>
      <c r="CA132" s="9"/>
      <c r="CB132" s="45"/>
      <c r="CC132" s="9"/>
      <c r="CD132" s="45"/>
      <c r="CE132" s="9"/>
      <c r="CF132" s="45"/>
      <c r="CG132" s="9"/>
      <c r="CH132" s="604" t="str">
        <f>IF(S132="","",IF(#REF!=0,"KO",""))</f>
        <v/>
      </c>
    </row>
    <row r="133" spans="2:86" s="604" customFormat="1" ht="14.4" x14ac:dyDescent="0.25">
      <c r="B133" s="531"/>
      <c r="C133" s="46"/>
      <c r="D133" s="46">
        <v>0</v>
      </c>
      <c r="E133" s="46"/>
      <c r="F133" s="46"/>
      <c r="G133" s="46"/>
      <c r="H133" s="46"/>
      <c r="I133" s="46"/>
      <c r="J133" s="46"/>
      <c r="K133" s="163"/>
      <c r="L133" s="163" t="str">
        <f t="shared" si="3"/>
        <v>n;</v>
      </c>
      <c r="Q133" s="513" t="s">
        <v>2405</v>
      </c>
      <c r="R133" s="513"/>
      <c r="S133" s="513"/>
      <c r="T133" s="194" t="s">
        <v>2485</v>
      </c>
      <c r="U133" s="107" t="s">
        <v>2411</v>
      </c>
      <c r="V133" s="107"/>
      <c r="W133" s="11"/>
      <c r="X133" s="45"/>
      <c r="Y133" s="11"/>
      <c r="Z133" s="45"/>
      <c r="AA133" s="11"/>
      <c r="AB133" s="45"/>
      <c r="AC133" s="11"/>
      <c r="AD133" s="45"/>
      <c r="AE133" s="9"/>
      <c r="AF133" s="45"/>
      <c r="AG133" s="9"/>
      <c r="AH133" s="45"/>
      <c r="AI133" s="9"/>
      <c r="AJ133" s="45"/>
      <c r="AK133" s="9"/>
      <c r="AL133" s="45"/>
      <c r="AM133" s="9"/>
      <c r="AN133" s="45"/>
      <c r="AO133" s="9"/>
      <c r="AP133" s="45"/>
      <c r="AQ133" s="9"/>
      <c r="AR133" s="45"/>
      <c r="AS133" s="9"/>
      <c r="AT133" s="45"/>
      <c r="AU133" s="9"/>
      <c r="AV133" s="45"/>
      <c r="AW133" s="9"/>
      <c r="AX133" s="45"/>
      <c r="AY133" s="9"/>
      <c r="AZ133" s="45"/>
      <c r="BA133" s="9"/>
      <c r="BB133" s="45"/>
      <c r="BC133" s="11"/>
      <c r="BD133" s="45"/>
      <c r="BE133" s="9"/>
      <c r="BF133" s="45"/>
      <c r="BG133" s="11"/>
      <c r="BH133" s="45"/>
      <c r="BI133" s="9"/>
      <c r="BJ133" s="45"/>
      <c r="BK133" s="9"/>
      <c r="BL133" s="45"/>
      <c r="BM133" s="9"/>
      <c r="BN133" s="45"/>
      <c r="BO133" s="11"/>
      <c r="BP133" s="45"/>
      <c r="BQ133" s="9"/>
      <c r="BR133" s="45"/>
      <c r="BS133" s="9"/>
      <c r="BT133" s="45"/>
      <c r="BU133" s="11"/>
      <c r="BV133" s="45"/>
      <c r="BW133" s="9"/>
      <c r="BX133" s="45"/>
      <c r="BY133" s="9"/>
      <c r="BZ133" s="45"/>
      <c r="CA133" s="9"/>
      <c r="CB133" s="45"/>
      <c r="CC133" s="9"/>
      <c r="CD133" s="45"/>
      <c r="CE133" s="9"/>
      <c r="CF133" s="45"/>
      <c r="CG133" s="9"/>
      <c r="CH133" s="604" t="str">
        <f>IF(S133="","",IF(#REF!=0,"KO",""))</f>
        <v/>
      </c>
    </row>
    <row r="134" spans="2:86" s="604" customFormat="1" ht="14.4" x14ac:dyDescent="0.25">
      <c r="B134" s="531"/>
      <c r="C134" s="46"/>
      <c r="D134" s="46">
        <v>0</v>
      </c>
      <c r="E134" s="46"/>
      <c r="F134" s="46"/>
      <c r="G134" s="46"/>
      <c r="H134" s="46"/>
      <c r="I134" s="46"/>
      <c r="J134" s="46"/>
      <c r="K134" s="163"/>
      <c r="L134" s="163" t="str">
        <f t="shared" si="3"/>
        <v>n;</v>
      </c>
      <c r="Q134" s="513" t="s">
        <v>2405</v>
      </c>
      <c r="R134" s="513"/>
      <c r="S134" s="513"/>
      <c r="T134" s="194" t="s">
        <v>2485</v>
      </c>
      <c r="U134" s="107" t="s">
        <v>2411</v>
      </c>
      <c r="V134" s="107"/>
      <c r="W134" s="11"/>
      <c r="X134" s="45"/>
      <c r="Y134" s="11"/>
      <c r="Z134" s="45"/>
      <c r="AA134" s="11"/>
      <c r="AB134" s="45"/>
      <c r="AC134" s="11"/>
      <c r="AD134" s="45"/>
      <c r="AE134" s="9"/>
      <c r="AF134" s="45"/>
      <c r="AG134" s="9"/>
      <c r="AH134" s="45"/>
      <c r="AI134" s="9"/>
      <c r="AJ134" s="45"/>
      <c r="AK134" s="9"/>
      <c r="AL134" s="45"/>
      <c r="AM134" s="9"/>
      <c r="AN134" s="45"/>
      <c r="AO134" s="9"/>
      <c r="AP134" s="45"/>
      <c r="AQ134" s="9"/>
      <c r="AR134" s="45"/>
      <c r="AS134" s="9"/>
      <c r="AT134" s="45"/>
      <c r="AU134" s="9"/>
      <c r="AV134" s="45"/>
      <c r="AW134" s="9"/>
      <c r="AX134" s="45"/>
      <c r="AY134" s="9"/>
      <c r="AZ134" s="45"/>
      <c r="BA134" s="9"/>
      <c r="BB134" s="45"/>
      <c r="BC134" s="11"/>
      <c r="BD134" s="45"/>
      <c r="BE134" s="9"/>
      <c r="BF134" s="45"/>
      <c r="BG134" s="11"/>
      <c r="BH134" s="45"/>
      <c r="BI134" s="9"/>
      <c r="BJ134" s="45"/>
      <c r="BK134" s="9"/>
      <c r="BL134" s="45"/>
      <c r="BM134" s="9"/>
      <c r="BN134" s="45"/>
      <c r="BO134" s="11"/>
      <c r="BP134" s="45"/>
      <c r="BQ134" s="9"/>
      <c r="BR134" s="45"/>
      <c r="BS134" s="9"/>
      <c r="BT134" s="45"/>
      <c r="BU134" s="11"/>
      <c r="BV134" s="45"/>
      <c r="BW134" s="9"/>
      <c r="BX134" s="45"/>
      <c r="BY134" s="9"/>
      <c r="BZ134" s="45"/>
      <c r="CA134" s="9"/>
      <c r="CB134" s="45"/>
      <c r="CC134" s="9"/>
      <c r="CD134" s="45"/>
      <c r="CE134" s="9"/>
      <c r="CF134" s="45"/>
      <c r="CG134" s="9"/>
      <c r="CH134" s="604" t="str">
        <f>IF(S134="","",IF(#REF!=0,"KO",""))</f>
        <v/>
      </c>
    </row>
    <row r="135" spans="2:86" s="604" customFormat="1" ht="14.4" x14ac:dyDescent="0.25">
      <c r="B135" s="531"/>
      <c r="C135" s="46"/>
      <c r="D135" s="46">
        <v>0</v>
      </c>
      <c r="E135" s="46"/>
      <c r="F135" s="46"/>
      <c r="G135" s="46"/>
      <c r="H135" s="46"/>
      <c r="I135" s="46"/>
      <c r="J135" s="46"/>
      <c r="K135" s="163"/>
      <c r="L135" s="163" t="str">
        <f t="shared" si="3"/>
        <v>n;</v>
      </c>
      <c r="Q135" s="513" t="s">
        <v>2405</v>
      </c>
      <c r="R135" s="513"/>
      <c r="S135" s="513"/>
      <c r="T135" s="194" t="s">
        <v>2485</v>
      </c>
      <c r="U135" s="107" t="s">
        <v>2411</v>
      </c>
      <c r="V135" s="107"/>
      <c r="W135" s="11"/>
      <c r="X135" s="45"/>
      <c r="Y135" s="11"/>
      <c r="Z135" s="45"/>
      <c r="AA135" s="11"/>
      <c r="AB135" s="45"/>
      <c r="AC135" s="11"/>
      <c r="AD135" s="45"/>
      <c r="AE135" s="9"/>
      <c r="AF135" s="45"/>
      <c r="AG135" s="9"/>
      <c r="AH135" s="45"/>
      <c r="AI135" s="9"/>
      <c r="AJ135" s="45"/>
      <c r="AK135" s="9"/>
      <c r="AL135" s="45"/>
      <c r="AM135" s="9"/>
      <c r="AN135" s="45"/>
      <c r="AO135" s="9"/>
      <c r="AP135" s="45"/>
      <c r="AQ135" s="9"/>
      <c r="AR135" s="45"/>
      <c r="AS135" s="9"/>
      <c r="AT135" s="45"/>
      <c r="AU135" s="9"/>
      <c r="AV135" s="45"/>
      <c r="AW135" s="9"/>
      <c r="AX135" s="45"/>
      <c r="AY135" s="9"/>
      <c r="AZ135" s="45"/>
      <c r="BA135" s="9"/>
      <c r="BB135" s="45"/>
      <c r="BC135" s="11"/>
      <c r="BD135" s="45"/>
      <c r="BE135" s="9"/>
      <c r="BF135" s="45"/>
      <c r="BG135" s="11"/>
      <c r="BH135" s="45"/>
      <c r="BI135" s="9"/>
      <c r="BJ135" s="45"/>
      <c r="BK135" s="9"/>
      <c r="BL135" s="45"/>
      <c r="BM135" s="9"/>
      <c r="BN135" s="45"/>
      <c r="BO135" s="11"/>
      <c r="BP135" s="45"/>
      <c r="BQ135" s="9"/>
      <c r="BR135" s="45"/>
      <c r="BS135" s="9"/>
      <c r="BT135" s="45"/>
      <c r="BU135" s="11"/>
      <c r="BV135" s="45"/>
      <c r="BW135" s="9"/>
      <c r="BX135" s="45"/>
      <c r="BY135" s="9"/>
      <c r="BZ135" s="45"/>
      <c r="CA135" s="9"/>
      <c r="CB135" s="45"/>
      <c r="CC135" s="9"/>
      <c r="CD135" s="45"/>
      <c r="CE135" s="9"/>
      <c r="CF135" s="45"/>
      <c r="CG135" s="9"/>
      <c r="CH135" s="604" t="str">
        <f>IF(S135="","",IF(#REF!=0,"KO",""))</f>
        <v/>
      </c>
    </row>
    <row r="136" spans="2:86" s="604" customFormat="1" ht="14.4" x14ac:dyDescent="0.25">
      <c r="B136" s="531"/>
      <c r="C136" s="46"/>
      <c r="D136" s="46">
        <v>0</v>
      </c>
      <c r="E136" s="46"/>
      <c r="F136" s="46"/>
      <c r="G136" s="46"/>
      <c r="H136" s="46"/>
      <c r="I136" s="46"/>
      <c r="J136" s="46"/>
      <c r="K136" s="163"/>
      <c r="L136" s="163" t="str">
        <f t="shared" si="3"/>
        <v>n;</v>
      </c>
      <c r="Q136" s="513" t="s">
        <v>2405</v>
      </c>
      <c r="R136" s="513"/>
      <c r="S136" s="513"/>
      <c r="T136" s="194" t="s">
        <v>2485</v>
      </c>
      <c r="U136" s="107" t="s">
        <v>2411</v>
      </c>
      <c r="V136" s="107"/>
      <c r="W136" s="11"/>
      <c r="X136" s="45"/>
      <c r="Y136" s="11"/>
      <c r="Z136" s="45"/>
      <c r="AA136" s="11"/>
      <c r="AB136" s="45"/>
      <c r="AC136" s="11"/>
      <c r="AD136" s="45"/>
      <c r="AE136" s="9"/>
      <c r="AF136" s="45"/>
      <c r="AG136" s="9"/>
      <c r="AH136" s="45"/>
      <c r="AI136" s="9"/>
      <c r="AJ136" s="45"/>
      <c r="AK136" s="9"/>
      <c r="AL136" s="45"/>
      <c r="AM136" s="9"/>
      <c r="AN136" s="45"/>
      <c r="AO136" s="9"/>
      <c r="AP136" s="45"/>
      <c r="AQ136" s="9"/>
      <c r="AR136" s="45"/>
      <c r="AS136" s="9"/>
      <c r="AT136" s="45"/>
      <c r="AU136" s="9"/>
      <c r="AV136" s="45"/>
      <c r="AW136" s="9"/>
      <c r="AX136" s="45"/>
      <c r="AY136" s="9"/>
      <c r="AZ136" s="45"/>
      <c r="BA136" s="9"/>
      <c r="BB136" s="45"/>
      <c r="BC136" s="11"/>
      <c r="BD136" s="45"/>
      <c r="BE136" s="9"/>
      <c r="BF136" s="45"/>
      <c r="BG136" s="11"/>
      <c r="BH136" s="45"/>
      <c r="BI136" s="9"/>
      <c r="BJ136" s="45"/>
      <c r="BK136" s="9"/>
      <c r="BL136" s="45"/>
      <c r="BM136" s="9"/>
      <c r="BN136" s="45"/>
      <c r="BO136" s="11"/>
      <c r="BP136" s="45"/>
      <c r="BQ136" s="9"/>
      <c r="BR136" s="45"/>
      <c r="BS136" s="9"/>
      <c r="BT136" s="45"/>
      <c r="BU136" s="11"/>
      <c r="BV136" s="45"/>
      <c r="BW136" s="9"/>
      <c r="BX136" s="45"/>
      <c r="BY136" s="9"/>
      <c r="BZ136" s="45"/>
      <c r="CA136" s="9"/>
      <c r="CB136" s="45"/>
      <c r="CC136" s="9"/>
      <c r="CD136" s="45"/>
      <c r="CE136" s="9"/>
      <c r="CF136" s="45"/>
      <c r="CG136" s="9"/>
      <c r="CH136" s="604" t="str">
        <f>IF(S136="","",IF(#REF!=0,"KO",""))</f>
        <v/>
      </c>
    </row>
    <row r="137" spans="2:86" s="604" customFormat="1" ht="14.4" x14ac:dyDescent="0.25">
      <c r="B137" s="531"/>
      <c r="C137" s="46"/>
      <c r="D137" s="46">
        <v>0</v>
      </c>
      <c r="E137" s="46"/>
      <c r="F137" s="46"/>
      <c r="G137" s="46"/>
      <c r="H137" s="46"/>
      <c r="I137" s="46"/>
      <c r="J137" s="46"/>
      <c r="K137" s="163"/>
      <c r="L137" s="163" t="str">
        <f t="shared" si="3"/>
        <v>n;</v>
      </c>
      <c r="Q137" s="513" t="s">
        <v>2405</v>
      </c>
      <c r="R137" s="513"/>
      <c r="S137" s="513"/>
      <c r="T137" s="194" t="s">
        <v>2485</v>
      </c>
      <c r="U137" s="107" t="s">
        <v>2411</v>
      </c>
      <c r="V137" s="107"/>
      <c r="W137" s="11"/>
      <c r="X137" s="45"/>
      <c r="Y137" s="11"/>
      <c r="Z137" s="45"/>
      <c r="AA137" s="11"/>
      <c r="AB137" s="45"/>
      <c r="AC137" s="11"/>
      <c r="AD137" s="45"/>
      <c r="AE137" s="9"/>
      <c r="AF137" s="45"/>
      <c r="AG137" s="9"/>
      <c r="AH137" s="45"/>
      <c r="AI137" s="9"/>
      <c r="AJ137" s="45"/>
      <c r="AK137" s="9"/>
      <c r="AL137" s="45"/>
      <c r="AM137" s="9"/>
      <c r="AN137" s="45"/>
      <c r="AO137" s="9"/>
      <c r="AP137" s="45"/>
      <c r="AQ137" s="9"/>
      <c r="AR137" s="45"/>
      <c r="AS137" s="9"/>
      <c r="AT137" s="45"/>
      <c r="AU137" s="9"/>
      <c r="AV137" s="45"/>
      <c r="AW137" s="9"/>
      <c r="AX137" s="45"/>
      <c r="AY137" s="9"/>
      <c r="AZ137" s="45"/>
      <c r="BA137" s="9"/>
      <c r="BB137" s="45"/>
      <c r="BC137" s="11"/>
      <c r="BD137" s="45"/>
      <c r="BE137" s="9"/>
      <c r="BF137" s="45"/>
      <c r="BG137" s="11"/>
      <c r="BH137" s="45"/>
      <c r="BI137" s="9"/>
      <c r="BJ137" s="45"/>
      <c r="BK137" s="9"/>
      <c r="BL137" s="45"/>
      <c r="BM137" s="9"/>
      <c r="BN137" s="45"/>
      <c r="BO137" s="11"/>
      <c r="BP137" s="45"/>
      <c r="BQ137" s="9"/>
      <c r="BR137" s="45"/>
      <c r="BS137" s="9"/>
      <c r="BT137" s="45"/>
      <c r="BU137" s="11"/>
      <c r="BV137" s="45"/>
      <c r="BW137" s="9"/>
      <c r="BX137" s="45"/>
      <c r="BY137" s="9"/>
      <c r="BZ137" s="45"/>
      <c r="CA137" s="9"/>
      <c r="CB137" s="45"/>
      <c r="CC137" s="9"/>
      <c r="CD137" s="45"/>
      <c r="CE137" s="9"/>
      <c r="CF137" s="45"/>
      <c r="CG137" s="9"/>
      <c r="CH137" s="604" t="str">
        <f>IF(S137="","",IF(#REF!=0,"KO",""))</f>
        <v/>
      </c>
    </row>
    <row r="138" spans="2:86" s="604" customFormat="1" ht="14.4" x14ac:dyDescent="0.25">
      <c r="B138" s="531"/>
      <c r="C138" s="46"/>
      <c r="D138" s="46">
        <v>0</v>
      </c>
      <c r="E138" s="46"/>
      <c r="F138" s="46"/>
      <c r="G138" s="46"/>
      <c r="H138" s="46"/>
      <c r="I138" s="46"/>
      <c r="J138" s="46"/>
      <c r="K138" s="163"/>
      <c r="L138" s="163" t="str">
        <f t="shared" si="3"/>
        <v>n;</v>
      </c>
      <c r="Q138" s="513" t="s">
        <v>2405</v>
      </c>
      <c r="R138" s="513"/>
      <c r="S138" s="513"/>
      <c r="T138" s="194" t="s">
        <v>2485</v>
      </c>
      <c r="U138" s="107" t="s">
        <v>2411</v>
      </c>
      <c r="V138" s="107"/>
      <c r="W138" s="11"/>
      <c r="X138" s="45"/>
      <c r="Y138" s="11"/>
      <c r="Z138" s="45"/>
      <c r="AA138" s="11"/>
      <c r="AB138" s="45"/>
      <c r="AC138" s="11"/>
      <c r="AD138" s="45"/>
      <c r="AE138" s="9"/>
      <c r="AF138" s="45"/>
      <c r="AG138" s="9"/>
      <c r="AH138" s="45"/>
      <c r="AI138" s="9"/>
      <c r="AJ138" s="45"/>
      <c r="AK138" s="9"/>
      <c r="AL138" s="45"/>
      <c r="AM138" s="9"/>
      <c r="AN138" s="45"/>
      <c r="AO138" s="9"/>
      <c r="AP138" s="45"/>
      <c r="AQ138" s="9"/>
      <c r="AR138" s="45"/>
      <c r="AS138" s="9"/>
      <c r="AT138" s="45"/>
      <c r="AU138" s="9"/>
      <c r="AV138" s="45"/>
      <c r="AW138" s="9"/>
      <c r="AX138" s="45"/>
      <c r="AY138" s="9"/>
      <c r="AZ138" s="45"/>
      <c r="BA138" s="9"/>
      <c r="BB138" s="45"/>
      <c r="BC138" s="11"/>
      <c r="BD138" s="45"/>
      <c r="BE138" s="9"/>
      <c r="BF138" s="45"/>
      <c r="BG138" s="11"/>
      <c r="BH138" s="45"/>
      <c r="BI138" s="9"/>
      <c r="BJ138" s="45"/>
      <c r="BK138" s="9"/>
      <c r="BL138" s="45"/>
      <c r="BM138" s="9"/>
      <c r="BN138" s="45"/>
      <c r="BO138" s="11"/>
      <c r="BP138" s="45"/>
      <c r="BQ138" s="9"/>
      <c r="BR138" s="45"/>
      <c r="BS138" s="9"/>
      <c r="BT138" s="45"/>
      <c r="BU138" s="11"/>
      <c r="BV138" s="45"/>
      <c r="BW138" s="9"/>
      <c r="BX138" s="45"/>
      <c r="BY138" s="9"/>
      <c r="BZ138" s="45"/>
      <c r="CA138" s="9"/>
      <c r="CB138" s="45"/>
      <c r="CC138" s="9"/>
      <c r="CD138" s="45"/>
      <c r="CE138" s="9"/>
      <c r="CF138" s="45"/>
      <c r="CG138" s="9"/>
      <c r="CH138" s="604" t="str">
        <f>IF(S138="","",IF(#REF!=0,"KO",""))</f>
        <v/>
      </c>
    </row>
    <row r="139" spans="2:86" s="604" customFormat="1" ht="14.4" x14ac:dyDescent="0.25">
      <c r="B139" s="531"/>
      <c r="C139" s="46"/>
      <c r="D139" s="46">
        <v>0</v>
      </c>
      <c r="E139" s="46"/>
      <c r="F139" s="46"/>
      <c r="G139" s="46"/>
      <c r="H139" s="46"/>
      <c r="I139" s="46"/>
      <c r="J139" s="46"/>
      <c r="K139" s="163"/>
      <c r="L139" s="163" t="str">
        <f t="shared" si="3"/>
        <v>n;</v>
      </c>
      <c r="Q139" s="513" t="s">
        <v>2405</v>
      </c>
      <c r="R139" s="513"/>
      <c r="S139" s="513"/>
      <c r="T139" s="194" t="s">
        <v>2485</v>
      </c>
      <c r="U139" s="107" t="s">
        <v>2411</v>
      </c>
      <c r="V139" s="107"/>
      <c r="W139" s="11"/>
      <c r="X139" s="45"/>
      <c r="Y139" s="11"/>
      <c r="Z139" s="45"/>
      <c r="AA139" s="11"/>
      <c r="AB139" s="45"/>
      <c r="AC139" s="11"/>
      <c r="AD139" s="45"/>
      <c r="AE139" s="9"/>
      <c r="AF139" s="45"/>
      <c r="AG139" s="9"/>
      <c r="AH139" s="45"/>
      <c r="AI139" s="9"/>
      <c r="AJ139" s="45"/>
      <c r="AK139" s="9"/>
      <c r="AL139" s="45"/>
      <c r="AM139" s="9"/>
      <c r="AN139" s="45"/>
      <c r="AO139" s="9"/>
      <c r="AP139" s="45"/>
      <c r="AQ139" s="9"/>
      <c r="AR139" s="45"/>
      <c r="AS139" s="9"/>
      <c r="AT139" s="45"/>
      <c r="AU139" s="9"/>
      <c r="AV139" s="45"/>
      <c r="AW139" s="9"/>
      <c r="AX139" s="45"/>
      <c r="AY139" s="9"/>
      <c r="AZ139" s="45"/>
      <c r="BA139" s="9"/>
      <c r="BB139" s="45"/>
      <c r="BC139" s="11"/>
      <c r="BD139" s="45"/>
      <c r="BE139" s="9"/>
      <c r="BF139" s="45"/>
      <c r="BG139" s="11"/>
      <c r="BH139" s="45"/>
      <c r="BI139" s="9"/>
      <c r="BJ139" s="45"/>
      <c r="BK139" s="9"/>
      <c r="BL139" s="45"/>
      <c r="BM139" s="9"/>
      <c r="BN139" s="45"/>
      <c r="BO139" s="11"/>
      <c r="BP139" s="45"/>
      <c r="BQ139" s="9"/>
      <c r="BR139" s="45"/>
      <c r="BS139" s="9"/>
      <c r="BT139" s="45"/>
      <c r="BU139" s="11"/>
      <c r="BV139" s="45"/>
      <c r="BW139" s="9"/>
      <c r="BX139" s="45"/>
      <c r="BY139" s="9"/>
      <c r="BZ139" s="45"/>
      <c r="CA139" s="9"/>
      <c r="CB139" s="45"/>
      <c r="CC139" s="9"/>
      <c r="CD139" s="45"/>
      <c r="CE139" s="9"/>
      <c r="CF139" s="45"/>
      <c r="CG139" s="9"/>
      <c r="CH139" s="604" t="str">
        <f>IF(S139="","",IF(#REF!=0,"KO",""))</f>
        <v/>
      </c>
    </row>
    <row r="140" spans="2:86" s="604" customFormat="1" ht="14.4" x14ac:dyDescent="0.25">
      <c r="B140" s="531"/>
      <c r="C140" s="46"/>
      <c r="D140" s="46">
        <v>0</v>
      </c>
      <c r="E140" s="46"/>
      <c r="F140" s="46"/>
      <c r="G140" s="46"/>
      <c r="H140" s="46"/>
      <c r="I140" s="46"/>
      <c r="J140" s="46"/>
      <c r="K140" s="163"/>
      <c r="L140" s="163" t="str">
        <f t="shared" si="3"/>
        <v>n;</v>
      </c>
      <c r="Q140" s="513" t="s">
        <v>2405</v>
      </c>
      <c r="R140" s="513"/>
      <c r="S140" s="513"/>
      <c r="T140" s="194" t="s">
        <v>2485</v>
      </c>
      <c r="U140" s="107" t="s">
        <v>2411</v>
      </c>
      <c r="V140" s="107"/>
      <c r="W140" s="11"/>
      <c r="X140" s="45"/>
      <c r="Y140" s="11"/>
      <c r="Z140" s="45"/>
      <c r="AA140" s="11"/>
      <c r="AB140" s="45"/>
      <c r="AC140" s="11"/>
      <c r="AD140" s="45"/>
      <c r="AE140" s="9"/>
      <c r="AF140" s="45"/>
      <c r="AG140" s="9"/>
      <c r="AH140" s="45"/>
      <c r="AI140" s="9"/>
      <c r="AJ140" s="45"/>
      <c r="AK140" s="9"/>
      <c r="AL140" s="45"/>
      <c r="AM140" s="9"/>
      <c r="AN140" s="45"/>
      <c r="AO140" s="9"/>
      <c r="AP140" s="45"/>
      <c r="AQ140" s="9"/>
      <c r="AR140" s="45"/>
      <c r="AS140" s="9"/>
      <c r="AT140" s="45"/>
      <c r="AU140" s="9"/>
      <c r="AV140" s="45"/>
      <c r="AW140" s="9"/>
      <c r="AX140" s="45"/>
      <c r="AY140" s="9"/>
      <c r="AZ140" s="45"/>
      <c r="BA140" s="9"/>
      <c r="BB140" s="45"/>
      <c r="BC140" s="11"/>
      <c r="BD140" s="45"/>
      <c r="BE140" s="9"/>
      <c r="BF140" s="45"/>
      <c r="BG140" s="11"/>
      <c r="BH140" s="45"/>
      <c r="BI140" s="9"/>
      <c r="BJ140" s="45"/>
      <c r="BK140" s="9"/>
      <c r="BL140" s="45"/>
      <c r="BM140" s="9"/>
      <c r="BN140" s="45"/>
      <c r="BO140" s="11"/>
      <c r="BP140" s="45"/>
      <c r="BQ140" s="9"/>
      <c r="BR140" s="45"/>
      <c r="BS140" s="9"/>
      <c r="BT140" s="45"/>
      <c r="BU140" s="11"/>
      <c r="BV140" s="45"/>
      <c r="BW140" s="9"/>
      <c r="BX140" s="45"/>
      <c r="BY140" s="9"/>
      <c r="BZ140" s="45"/>
      <c r="CA140" s="9"/>
      <c r="CB140" s="45"/>
      <c r="CC140" s="9"/>
      <c r="CD140" s="45"/>
      <c r="CE140" s="9"/>
      <c r="CF140" s="45"/>
      <c r="CG140" s="9"/>
      <c r="CH140" s="604" t="str">
        <f>IF(S140="","",IF(#REF!=0,"KO",""))</f>
        <v/>
      </c>
    </row>
    <row r="141" spans="2:86" s="604" customFormat="1" ht="14.4" x14ac:dyDescent="0.25">
      <c r="B141" s="531"/>
      <c r="C141" s="46"/>
      <c r="D141" s="46">
        <v>0</v>
      </c>
      <c r="E141" s="46"/>
      <c r="F141" s="46"/>
      <c r="G141" s="46"/>
      <c r="H141" s="46"/>
      <c r="I141" s="46"/>
      <c r="J141" s="46"/>
      <c r="K141" s="163"/>
      <c r="L141" s="163" t="str">
        <f t="shared" si="3"/>
        <v>n;</v>
      </c>
      <c r="Q141" s="513" t="s">
        <v>2405</v>
      </c>
      <c r="R141" s="513"/>
      <c r="S141" s="513"/>
      <c r="T141" s="194" t="s">
        <v>2485</v>
      </c>
      <c r="U141" s="107" t="s">
        <v>2411</v>
      </c>
      <c r="V141" s="107"/>
      <c r="W141" s="11"/>
      <c r="X141" s="45"/>
      <c r="Y141" s="11"/>
      <c r="Z141" s="45"/>
      <c r="AA141" s="11"/>
      <c r="AB141" s="45"/>
      <c r="AC141" s="11"/>
      <c r="AD141" s="45"/>
      <c r="AE141" s="9"/>
      <c r="AF141" s="45"/>
      <c r="AG141" s="9"/>
      <c r="AH141" s="45"/>
      <c r="AI141" s="9"/>
      <c r="AJ141" s="45"/>
      <c r="AK141" s="9"/>
      <c r="AL141" s="45"/>
      <c r="AM141" s="9"/>
      <c r="AN141" s="45"/>
      <c r="AO141" s="9"/>
      <c r="AP141" s="45"/>
      <c r="AQ141" s="9"/>
      <c r="AR141" s="45"/>
      <c r="AS141" s="9"/>
      <c r="AT141" s="45"/>
      <c r="AU141" s="9"/>
      <c r="AV141" s="45"/>
      <c r="AW141" s="9"/>
      <c r="AX141" s="45"/>
      <c r="AY141" s="9"/>
      <c r="AZ141" s="45"/>
      <c r="BA141" s="9"/>
      <c r="BB141" s="45"/>
      <c r="BC141" s="11"/>
      <c r="BD141" s="45"/>
      <c r="BE141" s="9"/>
      <c r="BF141" s="45"/>
      <c r="BG141" s="11"/>
      <c r="BH141" s="45"/>
      <c r="BI141" s="9"/>
      <c r="BJ141" s="45"/>
      <c r="BK141" s="9"/>
      <c r="BL141" s="45"/>
      <c r="BM141" s="9"/>
      <c r="BN141" s="45"/>
      <c r="BO141" s="11"/>
      <c r="BP141" s="45"/>
      <c r="BQ141" s="9"/>
      <c r="BR141" s="45"/>
      <c r="BS141" s="9"/>
      <c r="BT141" s="45"/>
      <c r="BU141" s="11"/>
      <c r="BV141" s="45"/>
      <c r="BW141" s="9"/>
      <c r="BX141" s="45"/>
      <c r="BY141" s="9"/>
      <c r="BZ141" s="45"/>
      <c r="CA141" s="9"/>
      <c r="CB141" s="45"/>
      <c r="CC141" s="9"/>
      <c r="CD141" s="45"/>
      <c r="CE141" s="9"/>
      <c r="CF141" s="45"/>
      <c r="CG141" s="9"/>
      <c r="CH141" s="604" t="str">
        <f>IF(S141="","",IF(#REF!=0,"KO",""))</f>
        <v/>
      </c>
    </row>
    <row r="142" spans="2:86" s="604" customFormat="1" ht="14.4" x14ac:dyDescent="0.25">
      <c r="B142" s="531"/>
      <c r="C142" s="46"/>
      <c r="D142" s="46">
        <v>0</v>
      </c>
      <c r="E142" s="46"/>
      <c r="F142" s="46"/>
      <c r="G142" s="46"/>
      <c r="H142" s="46"/>
      <c r="I142" s="46"/>
      <c r="J142" s="46"/>
      <c r="K142" s="163"/>
      <c r="L142" s="163" t="str">
        <f t="shared" si="3"/>
        <v>n;</v>
      </c>
      <c r="Q142" s="513" t="s">
        <v>2405</v>
      </c>
      <c r="R142" s="513"/>
      <c r="S142" s="513"/>
      <c r="T142" s="194" t="s">
        <v>2485</v>
      </c>
      <c r="U142" s="107" t="s">
        <v>2411</v>
      </c>
      <c r="V142" s="107"/>
      <c r="W142" s="11"/>
      <c r="X142" s="45"/>
      <c r="Y142" s="11"/>
      <c r="Z142" s="45"/>
      <c r="AA142" s="11"/>
      <c r="AB142" s="45"/>
      <c r="AC142" s="11"/>
      <c r="AD142" s="45"/>
      <c r="AE142" s="9"/>
      <c r="AF142" s="45"/>
      <c r="AG142" s="9"/>
      <c r="AH142" s="45"/>
      <c r="AI142" s="9"/>
      <c r="AJ142" s="45"/>
      <c r="AK142" s="9"/>
      <c r="AL142" s="45"/>
      <c r="AM142" s="9"/>
      <c r="AN142" s="45"/>
      <c r="AO142" s="9"/>
      <c r="AP142" s="45"/>
      <c r="AQ142" s="9"/>
      <c r="AR142" s="45"/>
      <c r="AS142" s="9"/>
      <c r="AT142" s="45"/>
      <c r="AU142" s="9"/>
      <c r="AV142" s="45"/>
      <c r="AW142" s="9"/>
      <c r="AX142" s="45"/>
      <c r="AY142" s="9"/>
      <c r="AZ142" s="45"/>
      <c r="BA142" s="9"/>
      <c r="BB142" s="45"/>
      <c r="BC142" s="11"/>
      <c r="BD142" s="45"/>
      <c r="BE142" s="9"/>
      <c r="BF142" s="45"/>
      <c r="BG142" s="11"/>
      <c r="BH142" s="45"/>
      <c r="BI142" s="9"/>
      <c r="BJ142" s="45"/>
      <c r="BK142" s="9"/>
      <c r="BL142" s="45"/>
      <c r="BM142" s="9"/>
      <c r="BN142" s="45"/>
      <c r="BO142" s="11"/>
      <c r="BP142" s="45"/>
      <c r="BQ142" s="9"/>
      <c r="BR142" s="45"/>
      <c r="BS142" s="9"/>
      <c r="BT142" s="45"/>
      <c r="BU142" s="11"/>
      <c r="BV142" s="45"/>
      <c r="BW142" s="9"/>
      <c r="BX142" s="45"/>
      <c r="BY142" s="9"/>
      <c r="BZ142" s="45"/>
      <c r="CA142" s="9"/>
      <c r="CB142" s="45"/>
      <c r="CC142" s="9"/>
      <c r="CD142" s="45"/>
      <c r="CE142" s="9"/>
      <c r="CF142" s="45"/>
      <c r="CG142" s="9"/>
      <c r="CH142" s="604" t="str">
        <f>IF(S142="","",IF(#REF!=0,"KO",""))</f>
        <v/>
      </c>
    </row>
    <row r="143" spans="2:86" s="604" customFormat="1" ht="14.4" x14ac:dyDescent="0.25">
      <c r="B143" s="531"/>
      <c r="C143" s="46"/>
      <c r="D143" s="46">
        <v>0</v>
      </c>
      <c r="E143" s="46"/>
      <c r="F143" s="46"/>
      <c r="G143" s="46"/>
      <c r="H143" s="46"/>
      <c r="I143" s="46"/>
      <c r="J143" s="46"/>
      <c r="K143" s="163"/>
      <c r="L143" s="163" t="str">
        <f t="shared" si="3"/>
        <v>n;</v>
      </c>
      <c r="Q143" s="513" t="s">
        <v>2405</v>
      </c>
      <c r="R143" s="513"/>
      <c r="S143" s="513"/>
      <c r="T143" s="194" t="s">
        <v>2485</v>
      </c>
      <c r="U143" s="107" t="s">
        <v>2411</v>
      </c>
      <c r="V143" s="107"/>
      <c r="W143" s="11"/>
      <c r="X143" s="45"/>
      <c r="Y143" s="11"/>
      <c r="Z143" s="45"/>
      <c r="AA143" s="11"/>
      <c r="AB143" s="45"/>
      <c r="AC143" s="11"/>
      <c r="AD143" s="45"/>
      <c r="AE143" s="9"/>
      <c r="AF143" s="45"/>
      <c r="AG143" s="9"/>
      <c r="AH143" s="45"/>
      <c r="AI143" s="9"/>
      <c r="AJ143" s="45"/>
      <c r="AK143" s="9"/>
      <c r="AL143" s="45"/>
      <c r="AM143" s="9"/>
      <c r="AN143" s="45"/>
      <c r="AO143" s="9"/>
      <c r="AP143" s="45"/>
      <c r="AQ143" s="9"/>
      <c r="AR143" s="45"/>
      <c r="AS143" s="9"/>
      <c r="AT143" s="45"/>
      <c r="AU143" s="9"/>
      <c r="AV143" s="45"/>
      <c r="AW143" s="9"/>
      <c r="AX143" s="45"/>
      <c r="AY143" s="9"/>
      <c r="AZ143" s="45"/>
      <c r="BA143" s="9"/>
      <c r="BB143" s="45"/>
      <c r="BC143" s="11"/>
      <c r="BD143" s="45"/>
      <c r="BE143" s="9"/>
      <c r="BF143" s="45"/>
      <c r="BG143" s="11"/>
      <c r="BH143" s="45"/>
      <c r="BI143" s="9"/>
      <c r="BJ143" s="45"/>
      <c r="BK143" s="9"/>
      <c r="BL143" s="45"/>
      <c r="BM143" s="9"/>
      <c r="BN143" s="45"/>
      <c r="BO143" s="11"/>
      <c r="BP143" s="45"/>
      <c r="BQ143" s="9"/>
      <c r="BR143" s="45"/>
      <c r="BS143" s="9"/>
      <c r="BT143" s="45"/>
      <c r="BU143" s="11"/>
      <c r="BV143" s="45"/>
      <c r="BW143" s="9"/>
      <c r="BX143" s="45"/>
      <c r="BY143" s="9"/>
      <c r="BZ143" s="45"/>
      <c r="CA143" s="9"/>
      <c r="CB143" s="45"/>
      <c r="CC143" s="9"/>
      <c r="CD143" s="45"/>
      <c r="CE143" s="9"/>
      <c r="CF143" s="45"/>
      <c r="CG143" s="9"/>
      <c r="CH143" s="604" t="str">
        <f>IF(S143="","",IF(#REF!=0,"KO",""))</f>
        <v/>
      </c>
    </row>
    <row r="144" spans="2:86" s="604" customFormat="1" ht="14.4" x14ac:dyDescent="0.25">
      <c r="B144" s="531"/>
      <c r="C144" s="46"/>
      <c r="D144" s="46">
        <v>0</v>
      </c>
      <c r="E144" s="46"/>
      <c r="F144" s="46"/>
      <c r="G144" s="46"/>
      <c r="H144" s="46"/>
      <c r="I144" s="46"/>
      <c r="J144" s="46"/>
      <c r="K144" s="163"/>
      <c r="L144" s="163" t="str">
        <f t="shared" si="3"/>
        <v>n;</v>
      </c>
      <c r="Q144" s="513" t="s">
        <v>2405</v>
      </c>
      <c r="R144" s="513"/>
      <c r="S144" s="513"/>
      <c r="T144" s="194" t="s">
        <v>2485</v>
      </c>
      <c r="U144" s="107" t="s">
        <v>2411</v>
      </c>
      <c r="V144" s="107"/>
      <c r="W144" s="11"/>
      <c r="X144" s="45"/>
      <c r="Y144" s="11"/>
      <c r="Z144" s="45"/>
      <c r="AA144" s="11"/>
      <c r="AB144" s="45"/>
      <c r="AC144" s="11"/>
      <c r="AD144" s="45"/>
      <c r="AE144" s="9"/>
      <c r="AF144" s="45"/>
      <c r="AG144" s="9"/>
      <c r="AH144" s="45"/>
      <c r="AI144" s="9"/>
      <c r="AJ144" s="45"/>
      <c r="AK144" s="9"/>
      <c r="AL144" s="45"/>
      <c r="AM144" s="9"/>
      <c r="AN144" s="45"/>
      <c r="AO144" s="9"/>
      <c r="AP144" s="45"/>
      <c r="AQ144" s="9"/>
      <c r="AR144" s="45"/>
      <c r="AS144" s="9"/>
      <c r="AT144" s="45"/>
      <c r="AU144" s="9"/>
      <c r="AV144" s="45"/>
      <c r="AW144" s="9"/>
      <c r="AX144" s="45"/>
      <c r="AY144" s="9"/>
      <c r="AZ144" s="45"/>
      <c r="BA144" s="9"/>
      <c r="BB144" s="45"/>
      <c r="BC144" s="11"/>
      <c r="BD144" s="45"/>
      <c r="BE144" s="9"/>
      <c r="BF144" s="45"/>
      <c r="BG144" s="11"/>
      <c r="BH144" s="45"/>
      <c r="BI144" s="9"/>
      <c r="BJ144" s="45"/>
      <c r="BK144" s="9"/>
      <c r="BL144" s="45"/>
      <c r="BM144" s="9"/>
      <c r="BN144" s="45"/>
      <c r="BO144" s="11"/>
      <c r="BP144" s="45"/>
      <c r="BQ144" s="9"/>
      <c r="BR144" s="45"/>
      <c r="BS144" s="9"/>
      <c r="BT144" s="45"/>
      <c r="BU144" s="11"/>
      <c r="BV144" s="45"/>
      <c r="BW144" s="9"/>
      <c r="BX144" s="45"/>
      <c r="BY144" s="9"/>
      <c r="BZ144" s="45"/>
      <c r="CA144" s="9"/>
      <c r="CB144" s="45"/>
      <c r="CC144" s="9"/>
      <c r="CD144" s="45"/>
      <c r="CE144" s="9"/>
      <c r="CF144" s="45"/>
      <c r="CG144" s="9"/>
      <c r="CH144" s="604" t="str">
        <f>IF(S144="","",IF(#REF!=0,"KO",""))</f>
        <v/>
      </c>
    </row>
    <row r="145" spans="2:86" s="604" customFormat="1" ht="14.4" x14ac:dyDescent="0.25">
      <c r="B145" s="531"/>
      <c r="C145" s="46"/>
      <c r="D145" s="46">
        <v>0</v>
      </c>
      <c r="E145" s="46"/>
      <c r="F145" s="46"/>
      <c r="G145" s="46"/>
      <c r="H145" s="46"/>
      <c r="I145" s="46"/>
      <c r="J145" s="46"/>
      <c r="K145" s="163"/>
      <c r="L145" s="163" t="str">
        <f t="shared" si="3"/>
        <v>n;</v>
      </c>
      <c r="Q145" s="513" t="s">
        <v>2405</v>
      </c>
      <c r="R145" s="513"/>
      <c r="S145" s="513"/>
      <c r="T145" s="194" t="s">
        <v>2485</v>
      </c>
      <c r="U145" s="107" t="s">
        <v>2411</v>
      </c>
      <c r="V145" s="107"/>
      <c r="W145" s="11"/>
      <c r="X145" s="45"/>
      <c r="Y145" s="11"/>
      <c r="Z145" s="45"/>
      <c r="AA145" s="11"/>
      <c r="AB145" s="45"/>
      <c r="AC145" s="11"/>
      <c r="AD145" s="45"/>
      <c r="AE145" s="9"/>
      <c r="AF145" s="45"/>
      <c r="AG145" s="9"/>
      <c r="AH145" s="45"/>
      <c r="AI145" s="9"/>
      <c r="AJ145" s="45"/>
      <c r="AK145" s="9"/>
      <c r="AL145" s="45"/>
      <c r="AM145" s="9"/>
      <c r="AN145" s="45"/>
      <c r="AO145" s="9"/>
      <c r="AP145" s="45"/>
      <c r="AQ145" s="9"/>
      <c r="AR145" s="45"/>
      <c r="AS145" s="9"/>
      <c r="AT145" s="45"/>
      <c r="AU145" s="9"/>
      <c r="AV145" s="45"/>
      <c r="AW145" s="9"/>
      <c r="AX145" s="45"/>
      <c r="AY145" s="9"/>
      <c r="AZ145" s="45"/>
      <c r="BA145" s="9"/>
      <c r="BB145" s="45"/>
      <c r="BC145" s="11"/>
      <c r="BD145" s="45"/>
      <c r="BE145" s="9"/>
      <c r="BF145" s="45"/>
      <c r="BG145" s="11"/>
      <c r="BH145" s="45"/>
      <c r="BI145" s="9"/>
      <c r="BJ145" s="45"/>
      <c r="BK145" s="9"/>
      <c r="BL145" s="45"/>
      <c r="BM145" s="9"/>
      <c r="BN145" s="45"/>
      <c r="BO145" s="11"/>
      <c r="BP145" s="45"/>
      <c r="BQ145" s="9"/>
      <c r="BR145" s="45"/>
      <c r="BS145" s="9"/>
      <c r="BT145" s="45"/>
      <c r="BU145" s="11"/>
      <c r="BV145" s="45"/>
      <c r="BW145" s="9"/>
      <c r="BX145" s="45"/>
      <c r="BY145" s="9"/>
      <c r="BZ145" s="45"/>
      <c r="CA145" s="9"/>
      <c r="CB145" s="45"/>
      <c r="CC145" s="9"/>
      <c r="CD145" s="45"/>
      <c r="CE145" s="9"/>
      <c r="CF145" s="45"/>
      <c r="CG145" s="9"/>
      <c r="CH145" s="604" t="str">
        <f>IF(S145="","",IF(#REF!=0,"KO",""))</f>
        <v/>
      </c>
    </row>
    <row r="146" spans="2:86" s="604" customFormat="1" ht="14.4" x14ac:dyDescent="0.25">
      <c r="B146" s="531"/>
      <c r="C146" s="46"/>
      <c r="D146" s="46">
        <v>0</v>
      </c>
      <c r="E146" s="46"/>
      <c r="F146" s="46"/>
      <c r="G146" s="46"/>
      <c r="H146" s="46"/>
      <c r="I146" s="46"/>
      <c r="J146" s="46"/>
      <c r="K146" s="163"/>
      <c r="L146" s="163" t="str">
        <f t="shared" si="3"/>
        <v>n;</v>
      </c>
      <c r="Q146" s="513" t="s">
        <v>2405</v>
      </c>
      <c r="R146" s="513"/>
      <c r="S146" s="513"/>
      <c r="T146" s="194" t="s">
        <v>2485</v>
      </c>
      <c r="U146" s="107" t="s">
        <v>2411</v>
      </c>
      <c r="V146" s="107"/>
      <c r="W146" s="11"/>
      <c r="X146" s="45"/>
      <c r="Y146" s="11"/>
      <c r="Z146" s="45"/>
      <c r="AA146" s="11"/>
      <c r="AB146" s="45"/>
      <c r="AC146" s="11"/>
      <c r="AD146" s="45"/>
      <c r="AE146" s="9"/>
      <c r="AF146" s="45"/>
      <c r="AG146" s="9"/>
      <c r="AH146" s="45"/>
      <c r="AI146" s="9"/>
      <c r="AJ146" s="45"/>
      <c r="AK146" s="9"/>
      <c r="AL146" s="45"/>
      <c r="AM146" s="9"/>
      <c r="AN146" s="45"/>
      <c r="AO146" s="9"/>
      <c r="AP146" s="45"/>
      <c r="AQ146" s="9"/>
      <c r="AR146" s="45"/>
      <c r="AS146" s="9"/>
      <c r="AT146" s="45"/>
      <c r="AU146" s="9"/>
      <c r="AV146" s="45"/>
      <c r="AW146" s="9"/>
      <c r="AX146" s="45"/>
      <c r="AY146" s="9"/>
      <c r="AZ146" s="45"/>
      <c r="BA146" s="9"/>
      <c r="BB146" s="45"/>
      <c r="BC146" s="11"/>
      <c r="BD146" s="45"/>
      <c r="BE146" s="9"/>
      <c r="BF146" s="45"/>
      <c r="BG146" s="11"/>
      <c r="BH146" s="45"/>
      <c r="BI146" s="9"/>
      <c r="BJ146" s="45"/>
      <c r="BK146" s="9"/>
      <c r="BL146" s="45"/>
      <c r="BM146" s="9"/>
      <c r="BN146" s="45"/>
      <c r="BO146" s="11"/>
      <c r="BP146" s="45"/>
      <c r="BQ146" s="9"/>
      <c r="BR146" s="45"/>
      <c r="BS146" s="9"/>
      <c r="BT146" s="45"/>
      <c r="BU146" s="11"/>
      <c r="BV146" s="45"/>
      <c r="BW146" s="9"/>
      <c r="BX146" s="45"/>
      <c r="BY146" s="9"/>
      <c r="BZ146" s="45"/>
      <c r="CA146" s="9"/>
      <c r="CB146" s="45"/>
      <c r="CC146" s="9"/>
      <c r="CD146" s="45"/>
      <c r="CE146" s="9"/>
      <c r="CF146" s="45"/>
      <c r="CG146" s="9"/>
      <c r="CH146" s="604" t="str">
        <f>IF(S146="","",IF(#REF!=0,"KO",""))</f>
        <v/>
      </c>
    </row>
    <row r="147" spans="2:86" s="604" customFormat="1" ht="14.4" x14ac:dyDescent="0.25">
      <c r="B147" s="531"/>
      <c r="C147" s="46"/>
      <c r="D147" s="46">
        <v>0</v>
      </c>
      <c r="E147" s="46"/>
      <c r="F147" s="46"/>
      <c r="G147" s="46"/>
      <c r="H147" s="46"/>
      <c r="I147" s="46"/>
      <c r="J147" s="46"/>
      <c r="K147" s="163"/>
      <c r="L147" s="163" t="str">
        <f t="shared" si="3"/>
        <v>n;</v>
      </c>
      <c r="Q147" s="513" t="s">
        <v>2405</v>
      </c>
      <c r="R147" s="513"/>
      <c r="S147" s="513"/>
      <c r="T147" s="194" t="s">
        <v>2485</v>
      </c>
      <c r="U147" s="107" t="s">
        <v>2411</v>
      </c>
      <c r="V147" s="107"/>
      <c r="W147" s="11"/>
      <c r="X147" s="45"/>
      <c r="Y147" s="11"/>
      <c r="Z147" s="45"/>
      <c r="AA147" s="11"/>
      <c r="AB147" s="45"/>
      <c r="AC147" s="11"/>
      <c r="AD147" s="45"/>
      <c r="AE147" s="9"/>
      <c r="AF147" s="45"/>
      <c r="AG147" s="9"/>
      <c r="AH147" s="45"/>
      <c r="AI147" s="9"/>
      <c r="AJ147" s="45"/>
      <c r="AK147" s="9"/>
      <c r="AL147" s="45"/>
      <c r="AM147" s="9"/>
      <c r="AN147" s="45"/>
      <c r="AO147" s="9"/>
      <c r="AP147" s="45"/>
      <c r="AQ147" s="9"/>
      <c r="AR147" s="45"/>
      <c r="AS147" s="9"/>
      <c r="AT147" s="45"/>
      <c r="AU147" s="9"/>
      <c r="AV147" s="45"/>
      <c r="AW147" s="9"/>
      <c r="AX147" s="45"/>
      <c r="AY147" s="9"/>
      <c r="AZ147" s="45"/>
      <c r="BA147" s="9"/>
      <c r="BB147" s="45"/>
      <c r="BC147" s="11"/>
      <c r="BD147" s="45"/>
      <c r="BE147" s="9"/>
      <c r="BF147" s="45"/>
      <c r="BG147" s="11"/>
      <c r="BH147" s="45"/>
      <c r="BI147" s="9"/>
      <c r="BJ147" s="45"/>
      <c r="BK147" s="9"/>
      <c r="BL147" s="45"/>
      <c r="BM147" s="9"/>
      <c r="BN147" s="45"/>
      <c r="BO147" s="11"/>
      <c r="BP147" s="45"/>
      <c r="BQ147" s="9"/>
      <c r="BR147" s="45"/>
      <c r="BS147" s="9"/>
      <c r="BT147" s="45"/>
      <c r="BU147" s="11"/>
      <c r="BV147" s="45"/>
      <c r="BW147" s="9"/>
      <c r="BX147" s="45"/>
      <c r="BY147" s="9"/>
      <c r="BZ147" s="45"/>
      <c r="CA147" s="9"/>
      <c r="CB147" s="45"/>
      <c r="CC147" s="9"/>
      <c r="CD147" s="45"/>
      <c r="CE147" s="9"/>
      <c r="CF147" s="45"/>
      <c r="CG147" s="9"/>
      <c r="CH147" s="604" t="str">
        <f>IF(S147="","",IF(#REF!=0,"KO",""))</f>
        <v/>
      </c>
    </row>
    <row r="148" spans="2:86" s="604" customFormat="1" ht="14.4" x14ac:dyDescent="0.25">
      <c r="B148" s="531"/>
      <c r="C148" s="46"/>
      <c r="D148" s="46">
        <v>0</v>
      </c>
      <c r="E148" s="46"/>
      <c r="F148" s="46"/>
      <c r="G148" s="46"/>
      <c r="H148" s="46"/>
      <c r="I148" s="46"/>
      <c r="J148" s="46"/>
      <c r="K148" s="163"/>
      <c r="L148" s="163" t="str">
        <f t="shared" si="3"/>
        <v>n;</v>
      </c>
      <c r="Q148" s="513" t="s">
        <v>2405</v>
      </c>
      <c r="R148" s="513"/>
      <c r="S148" s="513"/>
      <c r="T148" s="194" t="s">
        <v>2485</v>
      </c>
      <c r="U148" s="107" t="s">
        <v>2411</v>
      </c>
      <c r="V148" s="107"/>
      <c r="W148" s="11"/>
      <c r="X148" s="45"/>
      <c r="Y148" s="11"/>
      <c r="Z148" s="45"/>
      <c r="AA148" s="11"/>
      <c r="AB148" s="45"/>
      <c r="AC148" s="11"/>
      <c r="AD148" s="45"/>
      <c r="AE148" s="9"/>
      <c r="AF148" s="45"/>
      <c r="AG148" s="9"/>
      <c r="AH148" s="45"/>
      <c r="AI148" s="9"/>
      <c r="AJ148" s="45"/>
      <c r="AK148" s="9"/>
      <c r="AL148" s="45"/>
      <c r="AM148" s="9"/>
      <c r="AN148" s="45"/>
      <c r="AO148" s="9"/>
      <c r="AP148" s="45"/>
      <c r="AQ148" s="9"/>
      <c r="AR148" s="45"/>
      <c r="AS148" s="9"/>
      <c r="AT148" s="45"/>
      <c r="AU148" s="9"/>
      <c r="AV148" s="45"/>
      <c r="AW148" s="9"/>
      <c r="AX148" s="45"/>
      <c r="AY148" s="9"/>
      <c r="AZ148" s="45"/>
      <c r="BA148" s="9"/>
      <c r="BB148" s="45"/>
      <c r="BC148" s="11"/>
      <c r="BD148" s="45"/>
      <c r="BE148" s="9"/>
      <c r="BF148" s="45"/>
      <c r="BG148" s="11"/>
      <c r="BH148" s="45"/>
      <c r="BI148" s="9"/>
      <c r="BJ148" s="45"/>
      <c r="BK148" s="9"/>
      <c r="BL148" s="45"/>
      <c r="BM148" s="9"/>
      <c r="BN148" s="45"/>
      <c r="BO148" s="11"/>
      <c r="BP148" s="45"/>
      <c r="BQ148" s="9"/>
      <c r="BR148" s="45"/>
      <c r="BS148" s="9"/>
      <c r="BT148" s="45"/>
      <c r="BU148" s="11"/>
      <c r="BV148" s="45"/>
      <c r="BW148" s="9"/>
      <c r="BX148" s="45"/>
      <c r="BY148" s="9"/>
      <c r="BZ148" s="45"/>
      <c r="CA148" s="9"/>
      <c r="CB148" s="45"/>
      <c r="CC148" s="9"/>
      <c r="CD148" s="45"/>
      <c r="CE148" s="9"/>
      <c r="CF148" s="45"/>
      <c r="CG148" s="9"/>
      <c r="CH148" s="604" t="str">
        <f>IF(S148="","",IF(#REF!=0,"KO",""))</f>
        <v/>
      </c>
    </row>
    <row r="149" spans="2:86" s="604" customFormat="1" ht="14.4" x14ac:dyDescent="0.25">
      <c r="B149" s="531"/>
      <c r="C149" s="46"/>
      <c r="D149" s="46">
        <v>0</v>
      </c>
      <c r="E149" s="46"/>
      <c r="F149" s="46"/>
      <c r="G149" s="46"/>
      <c r="H149" s="46"/>
      <c r="I149" s="46"/>
      <c r="J149" s="46"/>
      <c r="K149" s="163"/>
      <c r="L149" s="163" t="str">
        <f t="shared" si="3"/>
        <v>n;</v>
      </c>
      <c r="Q149" s="513" t="s">
        <v>2405</v>
      </c>
      <c r="R149" s="513"/>
      <c r="S149" s="513"/>
      <c r="T149" s="194" t="s">
        <v>2485</v>
      </c>
      <c r="U149" s="107" t="s">
        <v>2411</v>
      </c>
      <c r="V149" s="107"/>
      <c r="W149" s="11"/>
      <c r="X149" s="45"/>
      <c r="Y149" s="11"/>
      <c r="Z149" s="45"/>
      <c r="AA149" s="11"/>
      <c r="AB149" s="45"/>
      <c r="AC149" s="11"/>
      <c r="AD149" s="45"/>
      <c r="AE149" s="9"/>
      <c r="AF149" s="45"/>
      <c r="AG149" s="9"/>
      <c r="AH149" s="45"/>
      <c r="AI149" s="9"/>
      <c r="AJ149" s="45"/>
      <c r="AK149" s="9"/>
      <c r="AL149" s="45"/>
      <c r="AM149" s="9"/>
      <c r="AN149" s="45"/>
      <c r="AO149" s="9"/>
      <c r="AP149" s="45"/>
      <c r="AQ149" s="9"/>
      <c r="AR149" s="45"/>
      <c r="AS149" s="9"/>
      <c r="AT149" s="45"/>
      <c r="AU149" s="9"/>
      <c r="AV149" s="45"/>
      <c r="AW149" s="9"/>
      <c r="AX149" s="45"/>
      <c r="AY149" s="9"/>
      <c r="AZ149" s="45"/>
      <c r="BA149" s="9"/>
      <c r="BB149" s="45"/>
      <c r="BC149" s="11"/>
      <c r="BD149" s="45"/>
      <c r="BE149" s="9"/>
      <c r="BF149" s="45"/>
      <c r="BG149" s="11"/>
      <c r="BH149" s="45"/>
      <c r="BI149" s="9"/>
      <c r="BJ149" s="45"/>
      <c r="BK149" s="9"/>
      <c r="BL149" s="45"/>
      <c r="BM149" s="9"/>
      <c r="BN149" s="45"/>
      <c r="BO149" s="11"/>
      <c r="BP149" s="45"/>
      <c r="BQ149" s="9"/>
      <c r="BR149" s="45"/>
      <c r="BS149" s="9"/>
      <c r="BT149" s="45"/>
      <c r="BU149" s="11"/>
      <c r="BV149" s="45"/>
      <c r="BW149" s="9"/>
      <c r="BX149" s="45"/>
      <c r="BY149" s="9"/>
      <c r="BZ149" s="45"/>
      <c r="CA149" s="9"/>
      <c r="CB149" s="45"/>
      <c r="CC149" s="9"/>
      <c r="CD149" s="45"/>
      <c r="CE149" s="9"/>
      <c r="CF149" s="45"/>
      <c r="CG149" s="9"/>
      <c r="CH149" s="604" t="str">
        <f>IF(S149="","",IF(#REF!=0,"KO",""))</f>
        <v/>
      </c>
    </row>
    <row r="150" spans="2:86" s="604" customFormat="1" ht="14.4" x14ac:dyDescent="0.25">
      <c r="B150" s="531"/>
      <c r="C150" s="46"/>
      <c r="D150" s="46">
        <v>0</v>
      </c>
      <c r="E150" s="46"/>
      <c r="F150" s="46"/>
      <c r="G150" s="46"/>
      <c r="H150" s="46"/>
      <c r="I150" s="46"/>
      <c r="J150" s="46"/>
      <c r="K150" s="163"/>
      <c r="L150" s="163" t="str">
        <f t="shared" si="3"/>
        <v>n;</v>
      </c>
      <c r="Q150" s="513" t="s">
        <v>2405</v>
      </c>
      <c r="R150" s="513"/>
      <c r="S150" s="513"/>
      <c r="T150" s="194" t="s">
        <v>2485</v>
      </c>
      <c r="U150" s="107" t="s">
        <v>2411</v>
      </c>
      <c r="V150" s="107"/>
      <c r="W150" s="11"/>
      <c r="X150" s="45"/>
      <c r="Y150" s="11"/>
      <c r="Z150" s="45"/>
      <c r="AA150" s="11"/>
      <c r="AB150" s="45"/>
      <c r="AC150" s="11"/>
      <c r="AD150" s="45"/>
      <c r="AE150" s="9"/>
      <c r="AF150" s="45"/>
      <c r="AG150" s="9"/>
      <c r="AH150" s="45"/>
      <c r="AI150" s="9"/>
      <c r="AJ150" s="45"/>
      <c r="AK150" s="9"/>
      <c r="AL150" s="45"/>
      <c r="AM150" s="9"/>
      <c r="AN150" s="45"/>
      <c r="AO150" s="9"/>
      <c r="AP150" s="45"/>
      <c r="AQ150" s="9"/>
      <c r="AR150" s="45"/>
      <c r="AS150" s="9"/>
      <c r="AT150" s="45"/>
      <c r="AU150" s="9"/>
      <c r="AV150" s="45"/>
      <c r="AW150" s="9"/>
      <c r="AX150" s="45"/>
      <c r="AY150" s="9"/>
      <c r="AZ150" s="45"/>
      <c r="BA150" s="9"/>
      <c r="BB150" s="45"/>
      <c r="BC150" s="11"/>
      <c r="BD150" s="45"/>
      <c r="BE150" s="9"/>
      <c r="BF150" s="45"/>
      <c r="BG150" s="11"/>
      <c r="BH150" s="45"/>
      <c r="BI150" s="9"/>
      <c r="BJ150" s="45"/>
      <c r="BK150" s="9"/>
      <c r="BL150" s="45"/>
      <c r="BM150" s="9"/>
      <c r="BN150" s="45"/>
      <c r="BO150" s="11"/>
      <c r="BP150" s="45"/>
      <c r="BQ150" s="9"/>
      <c r="BR150" s="45"/>
      <c r="BS150" s="9"/>
      <c r="BT150" s="45"/>
      <c r="BU150" s="11"/>
      <c r="BV150" s="45"/>
      <c r="BW150" s="9"/>
      <c r="BX150" s="45"/>
      <c r="BY150" s="9"/>
      <c r="BZ150" s="45"/>
      <c r="CA150" s="9"/>
      <c r="CB150" s="45"/>
      <c r="CC150" s="9"/>
      <c r="CD150" s="45"/>
      <c r="CE150" s="9"/>
      <c r="CF150" s="45"/>
      <c r="CG150" s="9"/>
      <c r="CH150" s="604" t="str">
        <f>IF(S150="","",IF(#REF!=0,"KO",""))</f>
        <v/>
      </c>
    </row>
    <row r="151" spans="2:86" s="604" customFormat="1" ht="14.4" x14ac:dyDescent="0.25">
      <c r="B151" s="531"/>
      <c r="C151" s="46"/>
      <c r="D151" s="46">
        <v>0</v>
      </c>
      <c r="E151" s="46"/>
      <c r="F151" s="46"/>
      <c r="G151" s="46"/>
      <c r="H151" s="46"/>
      <c r="I151" s="46"/>
      <c r="J151" s="46"/>
      <c r="K151" s="163"/>
      <c r="L151" s="163" t="str">
        <f t="shared" si="3"/>
        <v>n;</v>
      </c>
      <c r="Q151" s="513" t="s">
        <v>2405</v>
      </c>
      <c r="R151" s="513"/>
      <c r="S151" s="513"/>
      <c r="T151" s="194" t="s">
        <v>2485</v>
      </c>
      <c r="U151" s="107" t="s">
        <v>2411</v>
      </c>
      <c r="V151" s="107"/>
      <c r="W151" s="11"/>
      <c r="X151" s="45"/>
      <c r="Y151" s="11"/>
      <c r="Z151" s="45"/>
      <c r="AA151" s="11"/>
      <c r="AB151" s="45"/>
      <c r="AC151" s="11"/>
      <c r="AD151" s="45"/>
      <c r="AE151" s="9"/>
      <c r="AF151" s="45"/>
      <c r="AG151" s="9"/>
      <c r="AH151" s="45"/>
      <c r="AI151" s="9"/>
      <c r="AJ151" s="45"/>
      <c r="AK151" s="9"/>
      <c r="AL151" s="45"/>
      <c r="AM151" s="9"/>
      <c r="AN151" s="45"/>
      <c r="AO151" s="9"/>
      <c r="AP151" s="45"/>
      <c r="AQ151" s="9"/>
      <c r="AR151" s="45"/>
      <c r="AS151" s="9"/>
      <c r="AT151" s="45"/>
      <c r="AU151" s="9"/>
      <c r="AV151" s="45"/>
      <c r="AW151" s="9"/>
      <c r="AX151" s="45"/>
      <c r="AY151" s="9"/>
      <c r="AZ151" s="45"/>
      <c r="BA151" s="9"/>
      <c r="BB151" s="45"/>
      <c r="BC151" s="11"/>
      <c r="BD151" s="45"/>
      <c r="BE151" s="9"/>
      <c r="BF151" s="45"/>
      <c r="BG151" s="11"/>
      <c r="BH151" s="45"/>
      <c r="BI151" s="9"/>
      <c r="BJ151" s="45"/>
      <c r="BK151" s="9"/>
      <c r="BL151" s="45"/>
      <c r="BM151" s="9"/>
      <c r="BN151" s="45"/>
      <c r="BO151" s="11"/>
      <c r="BP151" s="45"/>
      <c r="BQ151" s="9"/>
      <c r="BR151" s="45"/>
      <c r="BS151" s="9"/>
      <c r="BT151" s="45"/>
      <c r="BU151" s="11"/>
      <c r="BV151" s="45"/>
      <c r="BW151" s="9"/>
      <c r="BX151" s="45"/>
      <c r="BY151" s="9"/>
      <c r="BZ151" s="45"/>
      <c r="CA151" s="9"/>
      <c r="CB151" s="45"/>
      <c r="CC151" s="9"/>
      <c r="CD151" s="45"/>
      <c r="CE151" s="9"/>
      <c r="CF151" s="45"/>
      <c r="CG151" s="9"/>
      <c r="CH151" s="604" t="str">
        <f>IF(S151="","",IF(#REF!=0,"KO",""))</f>
        <v/>
      </c>
    </row>
    <row r="152" spans="2:86" s="604" customFormat="1" ht="14.4" x14ac:dyDescent="0.25">
      <c r="B152" s="531"/>
      <c r="C152" s="46"/>
      <c r="D152" s="46">
        <v>0</v>
      </c>
      <c r="E152" s="46"/>
      <c r="F152" s="46"/>
      <c r="G152" s="46"/>
      <c r="H152" s="46"/>
      <c r="I152" s="46"/>
      <c r="J152" s="46"/>
      <c r="K152" s="163"/>
      <c r="L152" s="163" t="str">
        <f t="shared" si="3"/>
        <v>n;</v>
      </c>
      <c r="Q152" s="513" t="s">
        <v>2405</v>
      </c>
      <c r="R152" s="513"/>
      <c r="S152" s="513"/>
      <c r="T152" s="194" t="s">
        <v>2485</v>
      </c>
      <c r="U152" s="107" t="s">
        <v>2411</v>
      </c>
      <c r="V152" s="107"/>
      <c r="W152" s="11"/>
      <c r="X152" s="45"/>
      <c r="Y152" s="11"/>
      <c r="Z152" s="45"/>
      <c r="AA152" s="11"/>
      <c r="AB152" s="45"/>
      <c r="AC152" s="11"/>
      <c r="AD152" s="45"/>
      <c r="AE152" s="9"/>
      <c r="AF152" s="45"/>
      <c r="AG152" s="9"/>
      <c r="AH152" s="45"/>
      <c r="AI152" s="9"/>
      <c r="AJ152" s="45"/>
      <c r="AK152" s="9"/>
      <c r="AL152" s="45"/>
      <c r="AM152" s="9"/>
      <c r="AN152" s="45"/>
      <c r="AO152" s="9"/>
      <c r="AP152" s="45"/>
      <c r="AQ152" s="9"/>
      <c r="AR152" s="45"/>
      <c r="AS152" s="9"/>
      <c r="AT152" s="45"/>
      <c r="AU152" s="9"/>
      <c r="AV152" s="45"/>
      <c r="AW152" s="9"/>
      <c r="AX152" s="45"/>
      <c r="AY152" s="9"/>
      <c r="AZ152" s="45"/>
      <c r="BA152" s="9"/>
      <c r="BB152" s="45"/>
      <c r="BC152" s="11"/>
      <c r="BD152" s="45"/>
      <c r="BE152" s="9"/>
      <c r="BF152" s="45"/>
      <c r="BG152" s="11"/>
      <c r="BH152" s="45"/>
      <c r="BI152" s="9"/>
      <c r="BJ152" s="45"/>
      <c r="BK152" s="9"/>
      <c r="BL152" s="45"/>
      <c r="BM152" s="9"/>
      <c r="BN152" s="45"/>
      <c r="BO152" s="11"/>
      <c r="BP152" s="45"/>
      <c r="BQ152" s="9"/>
      <c r="BR152" s="45"/>
      <c r="BS152" s="9"/>
      <c r="BT152" s="45"/>
      <c r="BU152" s="11"/>
      <c r="BV152" s="45"/>
      <c r="BW152" s="9"/>
      <c r="BX152" s="45"/>
      <c r="BY152" s="9"/>
      <c r="BZ152" s="45"/>
      <c r="CA152" s="9"/>
      <c r="CB152" s="45"/>
      <c r="CC152" s="9"/>
      <c r="CD152" s="45"/>
      <c r="CE152" s="9"/>
      <c r="CF152" s="45"/>
      <c r="CG152" s="9"/>
      <c r="CH152" s="604" t="str">
        <f>IF(S152="","",IF(#REF!=0,"KO",""))</f>
        <v/>
      </c>
    </row>
    <row r="153" spans="2:86" s="604" customFormat="1" ht="14.4" x14ac:dyDescent="0.25">
      <c r="B153" s="531"/>
      <c r="C153" s="46"/>
      <c r="D153" s="46">
        <v>0</v>
      </c>
      <c r="E153" s="46"/>
      <c r="F153" s="46"/>
      <c r="G153" s="46"/>
      <c r="H153" s="46"/>
      <c r="I153" s="46"/>
      <c r="J153" s="46"/>
      <c r="K153" s="163"/>
      <c r="L153" s="163" t="str">
        <f t="shared" si="3"/>
        <v>n;</v>
      </c>
      <c r="Q153" s="513" t="s">
        <v>2405</v>
      </c>
      <c r="R153" s="513"/>
      <c r="S153" s="513"/>
      <c r="T153" s="194" t="s">
        <v>2485</v>
      </c>
      <c r="U153" s="107" t="s">
        <v>2411</v>
      </c>
      <c r="V153" s="107"/>
      <c r="W153" s="11"/>
      <c r="X153" s="45"/>
      <c r="Y153" s="11"/>
      <c r="Z153" s="45"/>
      <c r="AA153" s="11"/>
      <c r="AB153" s="45"/>
      <c r="AC153" s="11"/>
      <c r="AD153" s="45"/>
      <c r="AE153" s="9"/>
      <c r="AF153" s="45"/>
      <c r="AG153" s="9"/>
      <c r="AH153" s="45"/>
      <c r="AI153" s="9"/>
      <c r="AJ153" s="45"/>
      <c r="AK153" s="9"/>
      <c r="AL153" s="45"/>
      <c r="AM153" s="9"/>
      <c r="AN153" s="45"/>
      <c r="AO153" s="9"/>
      <c r="AP153" s="45"/>
      <c r="AQ153" s="9"/>
      <c r="AR153" s="45"/>
      <c r="AS153" s="9"/>
      <c r="AT153" s="45"/>
      <c r="AU153" s="9"/>
      <c r="AV153" s="45"/>
      <c r="AW153" s="9"/>
      <c r="AX153" s="45"/>
      <c r="AY153" s="9"/>
      <c r="AZ153" s="45"/>
      <c r="BA153" s="9"/>
      <c r="BB153" s="45"/>
      <c r="BC153" s="11"/>
      <c r="BD153" s="45"/>
      <c r="BE153" s="9"/>
      <c r="BF153" s="45"/>
      <c r="BG153" s="11"/>
      <c r="BH153" s="45"/>
      <c r="BI153" s="9"/>
      <c r="BJ153" s="45"/>
      <c r="BK153" s="9"/>
      <c r="BL153" s="45"/>
      <c r="BM153" s="9"/>
      <c r="BN153" s="45"/>
      <c r="BO153" s="11"/>
      <c r="BP153" s="45"/>
      <c r="BQ153" s="9"/>
      <c r="BR153" s="45"/>
      <c r="BS153" s="9"/>
      <c r="BT153" s="45"/>
      <c r="BU153" s="11"/>
      <c r="BV153" s="45"/>
      <c r="BW153" s="9"/>
      <c r="BX153" s="45"/>
      <c r="BY153" s="9"/>
      <c r="BZ153" s="45"/>
      <c r="CA153" s="9"/>
      <c r="CB153" s="45"/>
      <c r="CC153" s="9"/>
      <c r="CD153" s="45"/>
      <c r="CE153" s="9"/>
      <c r="CF153" s="45"/>
      <c r="CG153" s="9"/>
      <c r="CH153" s="604" t="str">
        <f>IF(S153="","",IF(#REF!=0,"KO",""))</f>
        <v/>
      </c>
    </row>
    <row r="154" spans="2:86" s="604" customFormat="1" ht="14.4" x14ac:dyDescent="0.25">
      <c r="B154" s="531"/>
      <c r="C154" s="46"/>
      <c r="D154" s="46">
        <v>0</v>
      </c>
      <c r="E154" s="46"/>
      <c r="F154" s="46"/>
      <c r="G154" s="46"/>
      <c r="H154" s="46"/>
      <c r="I154" s="46"/>
      <c r="J154" s="46"/>
      <c r="K154" s="163"/>
      <c r="L154" s="163" t="str">
        <f t="shared" si="3"/>
        <v>n;</v>
      </c>
      <c r="Q154" s="513" t="s">
        <v>2405</v>
      </c>
      <c r="R154" s="513"/>
      <c r="S154" s="513"/>
      <c r="T154" s="194" t="s">
        <v>2485</v>
      </c>
      <c r="U154" s="107" t="s">
        <v>2411</v>
      </c>
      <c r="V154" s="107"/>
      <c r="W154" s="11"/>
      <c r="X154" s="45"/>
      <c r="Y154" s="11"/>
      <c r="Z154" s="45"/>
      <c r="AA154" s="11"/>
      <c r="AB154" s="45"/>
      <c r="AC154" s="11"/>
      <c r="AD154" s="45"/>
      <c r="AE154" s="9"/>
      <c r="AF154" s="45"/>
      <c r="AG154" s="9"/>
      <c r="AH154" s="45"/>
      <c r="AI154" s="9"/>
      <c r="AJ154" s="45"/>
      <c r="AK154" s="9"/>
      <c r="AL154" s="45"/>
      <c r="AM154" s="9"/>
      <c r="AN154" s="45"/>
      <c r="AO154" s="9"/>
      <c r="AP154" s="45"/>
      <c r="AQ154" s="9"/>
      <c r="AR154" s="45"/>
      <c r="AS154" s="9"/>
      <c r="AT154" s="45"/>
      <c r="AU154" s="9"/>
      <c r="AV154" s="45"/>
      <c r="AW154" s="9"/>
      <c r="AX154" s="45"/>
      <c r="AY154" s="9"/>
      <c r="AZ154" s="45"/>
      <c r="BA154" s="9"/>
      <c r="BB154" s="45"/>
      <c r="BC154" s="11"/>
      <c r="BD154" s="45"/>
      <c r="BE154" s="9"/>
      <c r="BF154" s="45"/>
      <c r="BG154" s="11"/>
      <c r="BH154" s="45"/>
      <c r="BI154" s="9"/>
      <c r="BJ154" s="45"/>
      <c r="BK154" s="9"/>
      <c r="BL154" s="45"/>
      <c r="BM154" s="9"/>
      <c r="BN154" s="45"/>
      <c r="BO154" s="11"/>
      <c r="BP154" s="45"/>
      <c r="BQ154" s="9"/>
      <c r="BR154" s="45"/>
      <c r="BS154" s="9"/>
      <c r="BT154" s="45"/>
      <c r="BU154" s="11"/>
      <c r="BV154" s="45"/>
      <c r="BW154" s="9"/>
      <c r="BX154" s="45"/>
      <c r="BY154" s="9"/>
      <c r="BZ154" s="45"/>
      <c r="CA154" s="9"/>
      <c r="CB154" s="45"/>
      <c r="CC154" s="9"/>
      <c r="CD154" s="45"/>
      <c r="CE154" s="9"/>
      <c r="CF154" s="45"/>
      <c r="CG154" s="9"/>
      <c r="CH154" s="604" t="str">
        <f>IF(S154="","",IF(#REF!=0,"KO",""))</f>
        <v/>
      </c>
    </row>
    <row r="155" spans="2:86" s="604" customFormat="1" ht="14.4" x14ac:dyDescent="0.25">
      <c r="B155" s="531"/>
      <c r="C155" s="46"/>
      <c r="D155" s="46">
        <v>0</v>
      </c>
      <c r="E155" s="46"/>
      <c r="F155" s="46"/>
      <c r="G155" s="46"/>
      <c r="H155" s="46"/>
      <c r="I155" s="46"/>
      <c r="J155" s="46"/>
      <c r="K155" s="163"/>
      <c r="L155" s="163" t="str">
        <f t="shared" si="3"/>
        <v>n;</v>
      </c>
      <c r="Q155" s="513" t="s">
        <v>2405</v>
      </c>
      <c r="R155" s="513"/>
      <c r="S155" s="513"/>
      <c r="T155" s="194" t="s">
        <v>2485</v>
      </c>
      <c r="U155" s="107" t="s">
        <v>2411</v>
      </c>
      <c r="V155" s="107"/>
      <c r="W155" s="11"/>
      <c r="X155" s="45"/>
      <c r="Y155" s="11"/>
      <c r="Z155" s="45"/>
      <c r="AA155" s="11"/>
      <c r="AB155" s="45"/>
      <c r="AC155" s="11"/>
      <c r="AD155" s="45"/>
      <c r="AE155" s="9"/>
      <c r="AF155" s="45"/>
      <c r="AG155" s="9"/>
      <c r="AH155" s="45"/>
      <c r="AI155" s="9"/>
      <c r="AJ155" s="45"/>
      <c r="AK155" s="9"/>
      <c r="AL155" s="45"/>
      <c r="AM155" s="9"/>
      <c r="AN155" s="45"/>
      <c r="AO155" s="9"/>
      <c r="AP155" s="45"/>
      <c r="AQ155" s="9"/>
      <c r="AR155" s="45"/>
      <c r="AS155" s="9"/>
      <c r="AT155" s="45"/>
      <c r="AU155" s="9"/>
      <c r="AV155" s="45"/>
      <c r="AW155" s="9"/>
      <c r="AX155" s="45"/>
      <c r="AY155" s="9"/>
      <c r="AZ155" s="45"/>
      <c r="BA155" s="9"/>
      <c r="BB155" s="45"/>
      <c r="BC155" s="11"/>
      <c r="BD155" s="45"/>
      <c r="BE155" s="9"/>
      <c r="BF155" s="45"/>
      <c r="BG155" s="11"/>
      <c r="BH155" s="45"/>
      <c r="BI155" s="9"/>
      <c r="BJ155" s="45"/>
      <c r="BK155" s="9"/>
      <c r="BL155" s="45"/>
      <c r="BM155" s="9"/>
      <c r="BN155" s="45"/>
      <c r="BO155" s="11"/>
      <c r="BP155" s="45"/>
      <c r="BQ155" s="9"/>
      <c r="BR155" s="45"/>
      <c r="BS155" s="9"/>
      <c r="BT155" s="45"/>
      <c r="BU155" s="11"/>
      <c r="BV155" s="45"/>
      <c r="BW155" s="9"/>
      <c r="BX155" s="45"/>
      <c r="BY155" s="9"/>
      <c r="BZ155" s="45"/>
      <c r="CA155" s="9"/>
      <c r="CB155" s="45"/>
      <c r="CC155" s="9"/>
      <c r="CD155" s="45"/>
      <c r="CE155" s="9"/>
      <c r="CF155" s="45"/>
      <c r="CG155" s="9"/>
      <c r="CH155" s="604" t="str">
        <f>IF(S155="","",IF(#REF!=0,"KO",""))</f>
        <v/>
      </c>
    </row>
    <row r="156" spans="2:86" s="604" customFormat="1" ht="14.4" x14ac:dyDescent="0.25">
      <c r="B156" s="531"/>
      <c r="C156" s="46"/>
      <c r="D156" s="46">
        <v>0</v>
      </c>
      <c r="E156" s="46"/>
      <c r="F156" s="46"/>
      <c r="G156" s="46"/>
      <c r="H156" s="46"/>
      <c r="I156" s="46"/>
      <c r="J156" s="46"/>
      <c r="K156" s="163"/>
      <c r="L156" s="163" t="str">
        <f t="shared" si="3"/>
        <v>n;</v>
      </c>
      <c r="Q156" s="513" t="s">
        <v>2405</v>
      </c>
      <c r="R156" s="513"/>
      <c r="S156" s="513"/>
      <c r="T156" s="194" t="s">
        <v>2485</v>
      </c>
      <c r="U156" s="107" t="s">
        <v>2411</v>
      </c>
      <c r="V156" s="107"/>
      <c r="W156" s="11"/>
      <c r="X156" s="45"/>
      <c r="Y156" s="11"/>
      <c r="Z156" s="45"/>
      <c r="AA156" s="11"/>
      <c r="AB156" s="45"/>
      <c r="AC156" s="11"/>
      <c r="AD156" s="45"/>
      <c r="AE156" s="9"/>
      <c r="AF156" s="45"/>
      <c r="AG156" s="9"/>
      <c r="AH156" s="45"/>
      <c r="AI156" s="9"/>
      <c r="AJ156" s="45"/>
      <c r="AK156" s="9"/>
      <c r="AL156" s="45"/>
      <c r="AM156" s="9"/>
      <c r="AN156" s="45"/>
      <c r="AO156" s="9"/>
      <c r="AP156" s="45"/>
      <c r="AQ156" s="9"/>
      <c r="AR156" s="45"/>
      <c r="AS156" s="9"/>
      <c r="AT156" s="45"/>
      <c r="AU156" s="9"/>
      <c r="AV156" s="45"/>
      <c r="AW156" s="9"/>
      <c r="AX156" s="45"/>
      <c r="AY156" s="9"/>
      <c r="AZ156" s="45"/>
      <c r="BA156" s="9"/>
      <c r="BB156" s="45"/>
      <c r="BC156" s="11"/>
      <c r="BD156" s="45"/>
      <c r="BE156" s="9"/>
      <c r="BF156" s="45"/>
      <c r="BG156" s="11"/>
      <c r="BH156" s="45"/>
      <c r="BI156" s="9"/>
      <c r="BJ156" s="45"/>
      <c r="BK156" s="9"/>
      <c r="BL156" s="45"/>
      <c r="BM156" s="9"/>
      <c r="BN156" s="45"/>
      <c r="BO156" s="11"/>
      <c r="BP156" s="45"/>
      <c r="BQ156" s="9"/>
      <c r="BR156" s="45"/>
      <c r="BS156" s="9"/>
      <c r="BT156" s="45"/>
      <c r="BU156" s="11"/>
      <c r="BV156" s="45"/>
      <c r="BW156" s="9"/>
      <c r="BX156" s="45"/>
      <c r="BY156" s="9"/>
      <c r="BZ156" s="45"/>
      <c r="CA156" s="9"/>
      <c r="CB156" s="45"/>
      <c r="CC156" s="9"/>
      <c r="CD156" s="45"/>
      <c r="CE156" s="9"/>
      <c r="CF156" s="45"/>
      <c r="CG156" s="9"/>
      <c r="CH156" s="604" t="str">
        <f>IF(S156="","",IF(#REF!=0,"KO",""))</f>
        <v/>
      </c>
    </row>
    <row r="157" spans="2:86" s="604" customFormat="1" ht="14.4" x14ac:dyDescent="0.25">
      <c r="B157" s="531"/>
      <c r="C157" s="46"/>
      <c r="D157" s="46">
        <v>0</v>
      </c>
      <c r="E157" s="46"/>
      <c r="F157" s="46"/>
      <c r="G157" s="46"/>
      <c r="H157" s="46"/>
      <c r="I157" s="46"/>
      <c r="J157" s="46"/>
      <c r="K157" s="163"/>
      <c r="L157" s="163" t="str">
        <f t="shared" si="3"/>
        <v>n;</v>
      </c>
      <c r="Q157" s="513" t="s">
        <v>2405</v>
      </c>
      <c r="R157" s="513"/>
      <c r="S157" s="513"/>
      <c r="T157" s="194" t="s">
        <v>2485</v>
      </c>
      <c r="U157" s="107" t="s">
        <v>2411</v>
      </c>
      <c r="V157" s="107"/>
      <c r="W157" s="11"/>
      <c r="X157" s="45"/>
      <c r="Y157" s="11"/>
      <c r="Z157" s="45"/>
      <c r="AA157" s="11"/>
      <c r="AB157" s="45"/>
      <c r="AC157" s="11"/>
      <c r="AD157" s="45"/>
      <c r="AE157" s="9"/>
      <c r="AF157" s="45"/>
      <c r="AG157" s="9"/>
      <c r="AH157" s="45"/>
      <c r="AI157" s="9"/>
      <c r="AJ157" s="45"/>
      <c r="AK157" s="9"/>
      <c r="AL157" s="45"/>
      <c r="AM157" s="9"/>
      <c r="AN157" s="45"/>
      <c r="AO157" s="9"/>
      <c r="AP157" s="45"/>
      <c r="AQ157" s="9"/>
      <c r="AR157" s="45"/>
      <c r="AS157" s="9"/>
      <c r="AT157" s="45"/>
      <c r="AU157" s="9"/>
      <c r="AV157" s="45"/>
      <c r="AW157" s="9"/>
      <c r="AX157" s="45"/>
      <c r="AY157" s="9"/>
      <c r="AZ157" s="45"/>
      <c r="BA157" s="9"/>
      <c r="BB157" s="45"/>
      <c r="BC157" s="11"/>
      <c r="BD157" s="45"/>
      <c r="BE157" s="9"/>
      <c r="BF157" s="45"/>
      <c r="BG157" s="11"/>
      <c r="BH157" s="45"/>
      <c r="BI157" s="9"/>
      <c r="BJ157" s="45"/>
      <c r="BK157" s="9"/>
      <c r="BL157" s="45"/>
      <c r="BM157" s="9"/>
      <c r="BN157" s="45"/>
      <c r="BO157" s="11"/>
      <c r="BP157" s="45"/>
      <c r="BQ157" s="9"/>
      <c r="BR157" s="45"/>
      <c r="BS157" s="9"/>
      <c r="BT157" s="45"/>
      <c r="BU157" s="11"/>
      <c r="BV157" s="45"/>
      <c r="BW157" s="9"/>
      <c r="BX157" s="45"/>
      <c r="BY157" s="9"/>
      <c r="BZ157" s="45"/>
      <c r="CA157" s="9"/>
      <c r="CB157" s="45"/>
      <c r="CC157" s="9"/>
      <c r="CD157" s="45"/>
      <c r="CE157" s="9"/>
      <c r="CF157" s="45"/>
      <c r="CG157" s="9"/>
      <c r="CH157" s="604" t="str">
        <f>IF(S157="","",IF(#REF!=0,"KO",""))</f>
        <v/>
      </c>
    </row>
    <row r="158" spans="2:86" s="604" customFormat="1" ht="14.4" x14ac:dyDescent="0.25">
      <c r="B158" s="531"/>
      <c r="C158" s="46"/>
      <c r="D158" s="46">
        <v>0</v>
      </c>
      <c r="E158" s="46"/>
      <c r="F158" s="46"/>
      <c r="G158" s="46"/>
      <c r="H158" s="46"/>
      <c r="I158" s="46"/>
      <c r="J158" s="46"/>
      <c r="K158" s="163"/>
      <c r="L158" s="163" t="str">
        <f t="shared" si="3"/>
        <v>n;</v>
      </c>
      <c r="Q158" s="513" t="s">
        <v>2405</v>
      </c>
      <c r="R158" s="513"/>
      <c r="S158" s="513"/>
      <c r="T158" s="194" t="s">
        <v>2485</v>
      </c>
      <c r="U158" s="107" t="s">
        <v>2411</v>
      </c>
      <c r="V158" s="107"/>
      <c r="W158" s="11"/>
      <c r="X158" s="45"/>
      <c r="Y158" s="11"/>
      <c r="Z158" s="45"/>
      <c r="AA158" s="11"/>
      <c r="AB158" s="45"/>
      <c r="AC158" s="11"/>
      <c r="AD158" s="45"/>
      <c r="AE158" s="9"/>
      <c r="AF158" s="45"/>
      <c r="AG158" s="9"/>
      <c r="AH158" s="45"/>
      <c r="AI158" s="9"/>
      <c r="AJ158" s="45"/>
      <c r="AK158" s="9"/>
      <c r="AL158" s="45"/>
      <c r="AM158" s="9"/>
      <c r="AN158" s="45"/>
      <c r="AO158" s="9"/>
      <c r="AP158" s="45"/>
      <c r="AQ158" s="9"/>
      <c r="AR158" s="45"/>
      <c r="AS158" s="9"/>
      <c r="AT158" s="45"/>
      <c r="AU158" s="9"/>
      <c r="AV158" s="45"/>
      <c r="AW158" s="9"/>
      <c r="AX158" s="45"/>
      <c r="AY158" s="9"/>
      <c r="AZ158" s="45"/>
      <c r="BA158" s="9"/>
      <c r="BB158" s="45"/>
      <c r="BC158" s="11"/>
      <c r="BD158" s="45"/>
      <c r="BE158" s="9"/>
      <c r="BF158" s="45"/>
      <c r="BG158" s="11"/>
      <c r="BH158" s="45"/>
      <c r="BI158" s="9"/>
      <c r="BJ158" s="45"/>
      <c r="BK158" s="9"/>
      <c r="BL158" s="45"/>
      <c r="BM158" s="9"/>
      <c r="BN158" s="45"/>
      <c r="BO158" s="11"/>
      <c r="BP158" s="45"/>
      <c r="BQ158" s="9"/>
      <c r="BR158" s="45"/>
      <c r="BS158" s="9"/>
      <c r="BT158" s="45"/>
      <c r="BU158" s="11"/>
      <c r="BV158" s="45"/>
      <c r="BW158" s="9"/>
      <c r="BX158" s="45"/>
      <c r="BY158" s="9"/>
      <c r="BZ158" s="45"/>
      <c r="CA158" s="9"/>
      <c r="CB158" s="45"/>
      <c r="CC158" s="9"/>
      <c r="CD158" s="45"/>
      <c r="CE158" s="9"/>
      <c r="CF158" s="45"/>
      <c r="CG158" s="9"/>
      <c r="CH158" s="604" t="str">
        <f>IF(S158="","",IF(#REF!=0,"KO",""))</f>
        <v/>
      </c>
    </row>
    <row r="159" spans="2:86" s="604" customFormat="1" ht="14.4" x14ac:dyDescent="0.25">
      <c r="B159" s="531"/>
      <c r="C159" s="46"/>
      <c r="D159" s="46">
        <v>0</v>
      </c>
      <c r="E159" s="46"/>
      <c r="F159" s="46"/>
      <c r="G159" s="46"/>
      <c r="H159" s="46"/>
      <c r="I159" s="46"/>
      <c r="J159" s="46"/>
      <c r="K159" s="163"/>
      <c r="L159" s="163" t="str">
        <f t="shared" si="3"/>
        <v>n;</v>
      </c>
      <c r="Q159" s="513" t="s">
        <v>2405</v>
      </c>
      <c r="R159" s="513"/>
      <c r="S159" s="513"/>
      <c r="T159" s="194" t="s">
        <v>2485</v>
      </c>
      <c r="U159" s="107" t="s">
        <v>2411</v>
      </c>
      <c r="V159" s="107"/>
      <c r="W159" s="11"/>
      <c r="X159" s="45"/>
      <c r="Y159" s="11"/>
      <c r="Z159" s="45"/>
      <c r="AA159" s="11"/>
      <c r="AB159" s="45"/>
      <c r="AC159" s="11"/>
      <c r="AD159" s="45"/>
      <c r="AE159" s="9"/>
      <c r="AF159" s="45"/>
      <c r="AG159" s="9"/>
      <c r="AH159" s="45"/>
      <c r="AI159" s="9"/>
      <c r="AJ159" s="45"/>
      <c r="AK159" s="9"/>
      <c r="AL159" s="45"/>
      <c r="AM159" s="9"/>
      <c r="AN159" s="45"/>
      <c r="AO159" s="9"/>
      <c r="AP159" s="45"/>
      <c r="AQ159" s="9"/>
      <c r="AR159" s="45"/>
      <c r="AS159" s="9"/>
      <c r="AT159" s="45"/>
      <c r="AU159" s="9"/>
      <c r="AV159" s="45"/>
      <c r="AW159" s="9"/>
      <c r="AX159" s="45"/>
      <c r="AY159" s="9"/>
      <c r="AZ159" s="45"/>
      <c r="BA159" s="9"/>
      <c r="BB159" s="45"/>
      <c r="BC159" s="11"/>
      <c r="BD159" s="45"/>
      <c r="BE159" s="9"/>
      <c r="BF159" s="45"/>
      <c r="BG159" s="11"/>
      <c r="BH159" s="45"/>
      <c r="BI159" s="9"/>
      <c r="BJ159" s="45"/>
      <c r="BK159" s="9"/>
      <c r="BL159" s="45"/>
      <c r="BM159" s="9"/>
      <c r="BN159" s="45"/>
      <c r="BO159" s="11"/>
      <c r="BP159" s="45"/>
      <c r="BQ159" s="9"/>
      <c r="BR159" s="45"/>
      <c r="BS159" s="9"/>
      <c r="BT159" s="45"/>
      <c r="BU159" s="11"/>
      <c r="BV159" s="45"/>
      <c r="BW159" s="9"/>
      <c r="BX159" s="45"/>
      <c r="BY159" s="9"/>
      <c r="BZ159" s="45"/>
      <c r="CA159" s="9"/>
      <c r="CB159" s="45"/>
      <c r="CC159" s="9"/>
      <c r="CD159" s="45"/>
      <c r="CE159" s="9"/>
      <c r="CF159" s="45"/>
      <c r="CG159" s="9"/>
      <c r="CH159" s="604" t="str">
        <f>IF(S159="","",IF(#REF!=0,"KO",""))</f>
        <v/>
      </c>
    </row>
    <row r="160" spans="2:86" s="604" customFormat="1" ht="14.4" x14ac:dyDescent="0.25">
      <c r="B160" s="531"/>
      <c r="C160" s="46"/>
      <c r="D160" s="46">
        <v>0</v>
      </c>
      <c r="E160" s="46"/>
      <c r="F160" s="46"/>
      <c r="G160" s="46"/>
      <c r="H160" s="46"/>
      <c r="I160" s="46"/>
      <c r="J160" s="46"/>
      <c r="K160" s="163"/>
      <c r="L160" s="163" t="str">
        <f t="shared" si="3"/>
        <v>n;</v>
      </c>
      <c r="Q160" s="513" t="s">
        <v>2405</v>
      </c>
      <c r="R160" s="513"/>
      <c r="S160" s="513"/>
      <c r="T160" s="194" t="s">
        <v>2485</v>
      </c>
      <c r="U160" s="107" t="s">
        <v>2411</v>
      </c>
      <c r="V160" s="107"/>
      <c r="W160" s="11"/>
      <c r="X160" s="45"/>
      <c r="Y160" s="11"/>
      <c r="Z160" s="45"/>
      <c r="AA160" s="11"/>
      <c r="AB160" s="45"/>
      <c r="AC160" s="11"/>
      <c r="AD160" s="45"/>
      <c r="AE160" s="9"/>
      <c r="AF160" s="45"/>
      <c r="AG160" s="9"/>
      <c r="AH160" s="45"/>
      <c r="AI160" s="9"/>
      <c r="AJ160" s="45"/>
      <c r="AK160" s="9"/>
      <c r="AL160" s="45"/>
      <c r="AM160" s="9"/>
      <c r="AN160" s="45"/>
      <c r="AO160" s="9"/>
      <c r="AP160" s="45"/>
      <c r="AQ160" s="9"/>
      <c r="AR160" s="45"/>
      <c r="AS160" s="9"/>
      <c r="AT160" s="45"/>
      <c r="AU160" s="9"/>
      <c r="AV160" s="45"/>
      <c r="AW160" s="9"/>
      <c r="AX160" s="45"/>
      <c r="AY160" s="9"/>
      <c r="AZ160" s="45"/>
      <c r="BA160" s="9"/>
      <c r="BB160" s="45"/>
      <c r="BC160" s="11"/>
      <c r="BD160" s="45"/>
      <c r="BE160" s="9"/>
      <c r="BF160" s="45"/>
      <c r="BG160" s="11"/>
      <c r="BH160" s="45"/>
      <c r="BI160" s="9"/>
      <c r="BJ160" s="45"/>
      <c r="BK160" s="9"/>
      <c r="BL160" s="45"/>
      <c r="BM160" s="9"/>
      <c r="BN160" s="45"/>
      <c r="BO160" s="11"/>
      <c r="BP160" s="45"/>
      <c r="BQ160" s="9"/>
      <c r="BR160" s="45"/>
      <c r="BS160" s="9"/>
      <c r="BT160" s="45"/>
      <c r="BU160" s="11"/>
      <c r="BV160" s="45"/>
      <c r="BW160" s="9"/>
      <c r="BX160" s="45"/>
      <c r="BY160" s="9"/>
      <c r="BZ160" s="45"/>
      <c r="CA160" s="9"/>
      <c r="CB160" s="45"/>
      <c r="CC160" s="9"/>
      <c r="CD160" s="45"/>
      <c r="CE160" s="9"/>
      <c r="CF160" s="45"/>
      <c r="CG160" s="9"/>
      <c r="CH160" s="604" t="str">
        <f>IF(S160="","",IF(#REF!=0,"KO",""))</f>
        <v/>
      </c>
    </row>
    <row r="161" spans="2:86" s="604" customFormat="1" ht="14.4" x14ac:dyDescent="0.25">
      <c r="B161" s="531"/>
      <c r="C161" s="46"/>
      <c r="D161" s="46">
        <v>0</v>
      </c>
      <c r="E161" s="46"/>
      <c r="F161" s="46"/>
      <c r="G161" s="46"/>
      <c r="H161" s="46"/>
      <c r="I161" s="46"/>
      <c r="J161" s="46"/>
      <c r="K161" s="163"/>
      <c r="L161" s="163" t="str">
        <f t="shared" si="3"/>
        <v>n;</v>
      </c>
      <c r="Q161" s="513" t="s">
        <v>2405</v>
      </c>
      <c r="R161" s="513"/>
      <c r="S161" s="513"/>
      <c r="T161" s="194" t="s">
        <v>2485</v>
      </c>
      <c r="U161" s="107" t="s">
        <v>2411</v>
      </c>
      <c r="V161" s="107"/>
      <c r="W161" s="11"/>
      <c r="X161" s="45"/>
      <c r="Y161" s="11"/>
      <c r="Z161" s="45"/>
      <c r="AA161" s="11"/>
      <c r="AB161" s="45"/>
      <c r="AC161" s="11"/>
      <c r="AD161" s="45"/>
      <c r="AE161" s="9"/>
      <c r="AF161" s="45"/>
      <c r="AG161" s="9"/>
      <c r="AH161" s="45"/>
      <c r="AI161" s="9"/>
      <c r="AJ161" s="45"/>
      <c r="AK161" s="9"/>
      <c r="AL161" s="45"/>
      <c r="AM161" s="9"/>
      <c r="AN161" s="45"/>
      <c r="AO161" s="9"/>
      <c r="AP161" s="45"/>
      <c r="AQ161" s="9"/>
      <c r="AR161" s="45"/>
      <c r="AS161" s="9"/>
      <c r="AT161" s="45"/>
      <c r="AU161" s="9"/>
      <c r="AV161" s="45"/>
      <c r="AW161" s="9"/>
      <c r="AX161" s="45"/>
      <c r="AY161" s="9"/>
      <c r="AZ161" s="45"/>
      <c r="BA161" s="9"/>
      <c r="BB161" s="45"/>
      <c r="BC161" s="11"/>
      <c r="BD161" s="45"/>
      <c r="BE161" s="9"/>
      <c r="BF161" s="45"/>
      <c r="BG161" s="11"/>
      <c r="BH161" s="45"/>
      <c r="BI161" s="9"/>
      <c r="BJ161" s="45"/>
      <c r="BK161" s="9"/>
      <c r="BL161" s="45"/>
      <c r="BM161" s="9"/>
      <c r="BN161" s="45"/>
      <c r="BO161" s="11"/>
      <c r="BP161" s="45"/>
      <c r="BQ161" s="9"/>
      <c r="BR161" s="45"/>
      <c r="BS161" s="9"/>
      <c r="BT161" s="45"/>
      <c r="BU161" s="11"/>
      <c r="BV161" s="45"/>
      <c r="BW161" s="9"/>
      <c r="BX161" s="45"/>
      <c r="BY161" s="9"/>
      <c r="BZ161" s="45"/>
      <c r="CA161" s="9"/>
      <c r="CB161" s="45"/>
      <c r="CC161" s="9"/>
      <c r="CD161" s="45"/>
      <c r="CE161" s="9"/>
      <c r="CF161" s="45"/>
      <c r="CG161" s="9"/>
      <c r="CH161" s="604" t="str">
        <f>IF(S161="","",IF(#REF!=0,"KO",""))</f>
        <v/>
      </c>
    </row>
    <row r="162" spans="2:86" s="604" customFormat="1" ht="14.4" x14ac:dyDescent="0.25">
      <c r="B162" s="531"/>
      <c r="C162" s="46"/>
      <c r="D162" s="46">
        <v>0</v>
      </c>
      <c r="E162" s="46"/>
      <c r="F162" s="46"/>
      <c r="G162" s="46"/>
      <c r="H162" s="46"/>
      <c r="I162" s="46"/>
      <c r="J162" s="46"/>
      <c r="K162" s="163"/>
      <c r="L162" s="163" t="str">
        <f t="shared" si="3"/>
        <v>n;</v>
      </c>
      <c r="Q162" s="513" t="s">
        <v>2405</v>
      </c>
      <c r="R162" s="513"/>
      <c r="S162" s="513"/>
      <c r="T162" s="194" t="s">
        <v>2485</v>
      </c>
      <c r="U162" s="107" t="s">
        <v>2411</v>
      </c>
      <c r="V162" s="107"/>
      <c r="W162" s="11"/>
      <c r="X162" s="45"/>
      <c r="Y162" s="11"/>
      <c r="Z162" s="45"/>
      <c r="AA162" s="11"/>
      <c r="AB162" s="45"/>
      <c r="AC162" s="11"/>
      <c r="AD162" s="45"/>
      <c r="AE162" s="9"/>
      <c r="AF162" s="45"/>
      <c r="AG162" s="9"/>
      <c r="AH162" s="45"/>
      <c r="AI162" s="9"/>
      <c r="AJ162" s="45"/>
      <c r="AK162" s="9"/>
      <c r="AL162" s="45"/>
      <c r="AM162" s="9"/>
      <c r="AN162" s="45"/>
      <c r="AO162" s="9"/>
      <c r="AP162" s="45"/>
      <c r="AQ162" s="9"/>
      <c r="AR162" s="45"/>
      <c r="AS162" s="9"/>
      <c r="AT162" s="45"/>
      <c r="AU162" s="9"/>
      <c r="AV162" s="45"/>
      <c r="AW162" s="9"/>
      <c r="AX162" s="45"/>
      <c r="AY162" s="9"/>
      <c r="AZ162" s="45"/>
      <c r="BA162" s="9"/>
      <c r="BB162" s="45"/>
      <c r="BC162" s="11"/>
      <c r="BD162" s="45"/>
      <c r="BE162" s="9"/>
      <c r="BF162" s="45"/>
      <c r="BG162" s="11"/>
      <c r="BH162" s="45"/>
      <c r="BI162" s="9"/>
      <c r="BJ162" s="45"/>
      <c r="BK162" s="9"/>
      <c r="BL162" s="45"/>
      <c r="BM162" s="9"/>
      <c r="BN162" s="45"/>
      <c r="BO162" s="11"/>
      <c r="BP162" s="45"/>
      <c r="BQ162" s="9"/>
      <c r="BR162" s="45"/>
      <c r="BS162" s="9"/>
      <c r="BT162" s="45"/>
      <c r="BU162" s="11"/>
      <c r="BV162" s="45"/>
      <c r="BW162" s="9"/>
      <c r="BX162" s="45"/>
      <c r="BY162" s="9"/>
      <c r="BZ162" s="45"/>
      <c r="CA162" s="9"/>
      <c r="CB162" s="45"/>
      <c r="CC162" s="9"/>
      <c r="CD162" s="45"/>
      <c r="CE162" s="9"/>
      <c r="CF162" s="45"/>
      <c r="CG162" s="9"/>
      <c r="CH162" s="604" t="str">
        <f>IF(S162="","",IF(#REF!=0,"KO",""))</f>
        <v/>
      </c>
    </row>
    <row r="163" spans="2:86" s="604" customFormat="1" ht="14.4" x14ac:dyDescent="0.25">
      <c r="B163" s="531"/>
      <c r="C163" s="46"/>
      <c r="D163" s="46">
        <v>0</v>
      </c>
      <c r="E163" s="46"/>
      <c r="F163" s="46"/>
      <c r="G163" s="46"/>
      <c r="H163" s="46"/>
      <c r="I163" s="46"/>
      <c r="J163" s="46"/>
      <c r="K163" s="163"/>
      <c r="L163" s="163" t="str">
        <f t="shared" si="3"/>
        <v>n;</v>
      </c>
      <c r="Q163" s="513" t="s">
        <v>2405</v>
      </c>
      <c r="R163" s="513"/>
      <c r="S163" s="513"/>
      <c r="T163" s="194" t="s">
        <v>2485</v>
      </c>
      <c r="U163" s="107" t="s">
        <v>2411</v>
      </c>
      <c r="V163" s="107"/>
      <c r="W163" s="11"/>
      <c r="X163" s="45"/>
      <c r="Y163" s="11"/>
      <c r="Z163" s="45"/>
      <c r="AA163" s="11"/>
      <c r="AB163" s="45"/>
      <c r="AC163" s="11"/>
      <c r="AD163" s="45"/>
      <c r="AE163" s="9"/>
      <c r="AF163" s="45"/>
      <c r="AG163" s="9"/>
      <c r="AH163" s="45"/>
      <c r="AI163" s="9"/>
      <c r="AJ163" s="45"/>
      <c r="AK163" s="9"/>
      <c r="AL163" s="45"/>
      <c r="AM163" s="9"/>
      <c r="AN163" s="45"/>
      <c r="AO163" s="9"/>
      <c r="AP163" s="45"/>
      <c r="AQ163" s="9"/>
      <c r="AR163" s="45"/>
      <c r="AS163" s="9"/>
      <c r="AT163" s="45"/>
      <c r="AU163" s="9"/>
      <c r="AV163" s="45"/>
      <c r="AW163" s="9"/>
      <c r="AX163" s="45"/>
      <c r="AY163" s="9"/>
      <c r="AZ163" s="45"/>
      <c r="BA163" s="9"/>
      <c r="BB163" s="45"/>
      <c r="BC163" s="11"/>
      <c r="BD163" s="45"/>
      <c r="BE163" s="9"/>
      <c r="BF163" s="45"/>
      <c r="BG163" s="11"/>
      <c r="BH163" s="45"/>
      <c r="BI163" s="9"/>
      <c r="BJ163" s="45"/>
      <c r="BK163" s="9"/>
      <c r="BL163" s="45"/>
      <c r="BM163" s="9"/>
      <c r="BN163" s="45"/>
      <c r="BO163" s="11"/>
      <c r="BP163" s="45"/>
      <c r="BQ163" s="9"/>
      <c r="BR163" s="45"/>
      <c r="BS163" s="9"/>
      <c r="BT163" s="45"/>
      <c r="BU163" s="11"/>
      <c r="BV163" s="45"/>
      <c r="BW163" s="9"/>
      <c r="BX163" s="45"/>
      <c r="BY163" s="9"/>
      <c r="BZ163" s="45"/>
      <c r="CA163" s="9"/>
      <c r="CB163" s="45"/>
      <c r="CC163" s="9"/>
      <c r="CD163" s="45"/>
      <c r="CE163" s="9"/>
      <c r="CF163" s="45"/>
      <c r="CG163" s="9"/>
      <c r="CH163" s="604" t="str">
        <f>IF(S163="","",IF(#REF!=0,"KO",""))</f>
        <v/>
      </c>
    </row>
    <row r="164" spans="2:86" s="604" customFormat="1" ht="14.4" x14ac:dyDescent="0.25">
      <c r="B164" s="531"/>
      <c r="C164" s="46"/>
      <c r="D164" s="46">
        <v>0</v>
      </c>
      <c r="E164" s="46"/>
      <c r="F164" s="46"/>
      <c r="G164" s="46"/>
      <c r="H164" s="46"/>
      <c r="I164" s="46"/>
      <c r="J164" s="46"/>
      <c r="K164" s="163"/>
      <c r="L164" s="163" t="str">
        <f t="shared" si="3"/>
        <v>n;</v>
      </c>
      <c r="Q164" s="513" t="s">
        <v>1018</v>
      </c>
      <c r="R164" s="513"/>
      <c r="S164" s="513"/>
      <c r="T164" s="194" t="s">
        <v>2485</v>
      </c>
      <c r="U164" s="107" t="s">
        <v>2411</v>
      </c>
      <c r="V164" s="107"/>
      <c r="W164" s="11"/>
      <c r="X164" s="45"/>
      <c r="Y164" s="11"/>
      <c r="Z164" s="45"/>
      <c r="AA164" s="11"/>
      <c r="AB164" s="45"/>
      <c r="AC164" s="11"/>
      <c r="AD164" s="45"/>
      <c r="AE164" s="9"/>
      <c r="AF164" s="45"/>
      <c r="AG164" s="9"/>
      <c r="AH164" s="45"/>
      <c r="AI164" s="9"/>
      <c r="AJ164" s="45"/>
      <c r="AK164" s="9"/>
      <c r="AL164" s="45"/>
      <c r="AM164" s="9"/>
      <c r="AN164" s="45"/>
      <c r="AO164" s="9"/>
      <c r="AP164" s="45"/>
      <c r="AQ164" s="9"/>
      <c r="AR164" s="45"/>
      <c r="AS164" s="9"/>
      <c r="AT164" s="45"/>
      <c r="AU164" s="9"/>
      <c r="AV164" s="45"/>
      <c r="AW164" s="9"/>
      <c r="AX164" s="45"/>
      <c r="AY164" s="9"/>
      <c r="AZ164" s="45"/>
      <c r="BA164" s="9"/>
      <c r="BB164" s="45"/>
      <c r="BC164" s="11"/>
      <c r="BD164" s="45"/>
      <c r="BE164" s="9"/>
      <c r="BF164" s="45"/>
      <c r="BG164" s="11"/>
      <c r="BH164" s="45"/>
      <c r="BI164" s="9"/>
      <c r="BJ164" s="45"/>
      <c r="BK164" s="9"/>
      <c r="BL164" s="45"/>
      <c r="BM164" s="9"/>
      <c r="BN164" s="45"/>
      <c r="BO164" s="11"/>
      <c r="BP164" s="45"/>
      <c r="BQ164" s="9"/>
      <c r="BR164" s="45"/>
      <c r="BS164" s="9"/>
      <c r="BT164" s="45"/>
      <c r="BU164" s="11"/>
      <c r="BV164" s="45"/>
      <c r="BW164" s="9"/>
      <c r="BX164" s="45"/>
      <c r="BY164" s="9"/>
      <c r="BZ164" s="45"/>
      <c r="CA164" s="9"/>
      <c r="CB164" s="45"/>
      <c r="CC164" s="9"/>
      <c r="CD164" s="45"/>
      <c r="CE164" s="9"/>
      <c r="CF164" s="45"/>
      <c r="CG164" s="9"/>
      <c r="CH164" s="604" t="str">
        <f>IF(S164="","",IF(#REF!=0,"KO",""))</f>
        <v/>
      </c>
    </row>
    <row r="165" spans="2:86" s="604" customFormat="1" ht="14.4" x14ac:dyDescent="0.25">
      <c r="B165" s="531"/>
      <c r="C165" s="46"/>
      <c r="D165" s="46">
        <v>0</v>
      </c>
      <c r="E165" s="46"/>
      <c r="F165" s="46"/>
      <c r="G165" s="46"/>
      <c r="H165" s="46"/>
      <c r="I165" s="46"/>
      <c r="J165" s="46"/>
      <c r="K165" s="163"/>
      <c r="L165" s="163" t="str">
        <f t="shared" si="3"/>
        <v>n;</v>
      </c>
      <c r="Q165" s="513" t="s">
        <v>1018</v>
      </c>
      <c r="R165" s="513"/>
      <c r="S165" s="513"/>
      <c r="T165" s="194" t="s">
        <v>2485</v>
      </c>
      <c r="U165" s="107" t="s">
        <v>2411</v>
      </c>
      <c r="V165" s="107"/>
      <c r="W165" s="11"/>
      <c r="X165" s="45"/>
      <c r="Y165" s="11"/>
      <c r="Z165" s="45"/>
      <c r="AA165" s="11"/>
      <c r="AB165" s="45"/>
      <c r="AC165" s="11"/>
      <c r="AD165" s="45"/>
      <c r="AE165" s="9"/>
      <c r="AF165" s="45"/>
      <c r="AG165" s="9"/>
      <c r="AH165" s="45"/>
      <c r="AI165" s="9"/>
      <c r="AJ165" s="45"/>
      <c r="AK165" s="9"/>
      <c r="AL165" s="45"/>
      <c r="AM165" s="9"/>
      <c r="AN165" s="45"/>
      <c r="AO165" s="9"/>
      <c r="AP165" s="45"/>
      <c r="AQ165" s="9"/>
      <c r="AR165" s="45"/>
      <c r="AS165" s="9"/>
      <c r="AT165" s="45"/>
      <c r="AU165" s="9"/>
      <c r="AV165" s="45"/>
      <c r="AW165" s="9"/>
      <c r="AX165" s="45"/>
      <c r="AY165" s="9"/>
      <c r="AZ165" s="45"/>
      <c r="BA165" s="9"/>
      <c r="BB165" s="45"/>
      <c r="BC165" s="11"/>
      <c r="BD165" s="45"/>
      <c r="BE165" s="9"/>
      <c r="BF165" s="45"/>
      <c r="BG165" s="11"/>
      <c r="BH165" s="45"/>
      <c r="BI165" s="9"/>
      <c r="BJ165" s="45"/>
      <c r="BK165" s="9"/>
      <c r="BL165" s="45"/>
      <c r="BM165" s="9"/>
      <c r="BN165" s="45"/>
      <c r="BO165" s="11"/>
      <c r="BP165" s="45"/>
      <c r="BQ165" s="9"/>
      <c r="BR165" s="45"/>
      <c r="BS165" s="9"/>
      <c r="BT165" s="45"/>
      <c r="BU165" s="11"/>
      <c r="BV165" s="45"/>
      <c r="BW165" s="9"/>
      <c r="BX165" s="45"/>
      <c r="BY165" s="9"/>
      <c r="BZ165" s="45"/>
      <c r="CA165" s="9"/>
      <c r="CB165" s="45"/>
      <c r="CC165" s="9"/>
      <c r="CD165" s="45"/>
      <c r="CE165" s="9"/>
      <c r="CF165" s="45"/>
      <c r="CG165" s="9"/>
      <c r="CH165" s="604" t="str">
        <f>IF(S165="","",IF(#REF!=0,"KO",""))</f>
        <v/>
      </c>
    </row>
    <row r="166" spans="2:86" s="604" customFormat="1" ht="14.4" x14ac:dyDescent="0.25">
      <c r="B166" s="531"/>
      <c r="C166" s="46"/>
      <c r="D166" s="46">
        <v>0</v>
      </c>
      <c r="E166" s="46"/>
      <c r="F166" s="46"/>
      <c r="G166" s="46"/>
      <c r="H166" s="46"/>
      <c r="I166" s="46"/>
      <c r="J166" s="46"/>
      <c r="K166" s="163"/>
      <c r="L166" s="163" t="str">
        <f t="shared" si="3"/>
        <v>n;</v>
      </c>
      <c r="Q166" s="513" t="s">
        <v>1018</v>
      </c>
      <c r="R166" s="513"/>
      <c r="S166" s="513"/>
      <c r="T166" s="194" t="s">
        <v>2485</v>
      </c>
      <c r="U166" s="107" t="s">
        <v>2411</v>
      </c>
      <c r="V166" s="107"/>
      <c r="W166" s="11"/>
      <c r="X166" s="45"/>
      <c r="Y166" s="11"/>
      <c r="Z166" s="45"/>
      <c r="AA166" s="11"/>
      <c r="AB166" s="45"/>
      <c r="AC166" s="11"/>
      <c r="AD166" s="45"/>
      <c r="AE166" s="9"/>
      <c r="AF166" s="45"/>
      <c r="AG166" s="9"/>
      <c r="AH166" s="45"/>
      <c r="AI166" s="9"/>
      <c r="AJ166" s="45"/>
      <c r="AK166" s="9"/>
      <c r="AL166" s="45"/>
      <c r="AM166" s="9"/>
      <c r="AN166" s="45"/>
      <c r="AO166" s="9"/>
      <c r="AP166" s="45"/>
      <c r="AQ166" s="9"/>
      <c r="AR166" s="45"/>
      <c r="AS166" s="9"/>
      <c r="AT166" s="45"/>
      <c r="AU166" s="9"/>
      <c r="AV166" s="45"/>
      <c r="AW166" s="9"/>
      <c r="AX166" s="45"/>
      <c r="AY166" s="9"/>
      <c r="AZ166" s="45"/>
      <c r="BA166" s="9"/>
      <c r="BB166" s="45"/>
      <c r="BC166" s="11"/>
      <c r="BD166" s="45"/>
      <c r="BE166" s="9"/>
      <c r="BF166" s="45"/>
      <c r="BG166" s="11"/>
      <c r="BH166" s="45"/>
      <c r="BI166" s="9"/>
      <c r="BJ166" s="45"/>
      <c r="BK166" s="9"/>
      <c r="BL166" s="45"/>
      <c r="BM166" s="9"/>
      <c r="BN166" s="45"/>
      <c r="BO166" s="11"/>
      <c r="BP166" s="45"/>
      <c r="BQ166" s="9"/>
      <c r="BR166" s="45"/>
      <c r="BS166" s="9"/>
      <c r="BT166" s="45"/>
      <c r="BU166" s="11"/>
      <c r="BV166" s="45"/>
      <c r="BW166" s="9"/>
      <c r="BX166" s="45"/>
      <c r="BY166" s="9"/>
      <c r="BZ166" s="45"/>
      <c r="CA166" s="9"/>
      <c r="CB166" s="45"/>
      <c r="CC166" s="9"/>
      <c r="CD166" s="45"/>
      <c r="CE166" s="9"/>
      <c r="CF166" s="45"/>
      <c r="CG166" s="9"/>
      <c r="CH166" s="604" t="str">
        <f>IF(S166="","",IF(#REF!=0,"KO",""))</f>
        <v/>
      </c>
    </row>
    <row r="167" spans="2:86" s="604" customFormat="1" ht="14.4" x14ac:dyDescent="0.25">
      <c r="B167" s="531"/>
      <c r="C167" s="46"/>
      <c r="D167" s="46">
        <v>0</v>
      </c>
      <c r="E167" s="46"/>
      <c r="F167" s="46"/>
      <c r="G167" s="46"/>
      <c r="H167" s="46"/>
      <c r="I167" s="46"/>
      <c r="J167" s="46"/>
      <c r="K167" s="163"/>
      <c r="L167" s="163" t="str">
        <f t="shared" si="3"/>
        <v>n;</v>
      </c>
      <c r="Q167" s="513" t="s">
        <v>1018</v>
      </c>
      <c r="R167" s="513"/>
      <c r="S167" s="513"/>
      <c r="T167" s="194" t="s">
        <v>2485</v>
      </c>
      <c r="U167" s="107" t="s">
        <v>2411</v>
      </c>
      <c r="V167" s="107"/>
      <c r="W167" s="11"/>
      <c r="X167" s="45"/>
      <c r="Y167" s="11"/>
      <c r="Z167" s="45"/>
      <c r="AA167" s="11"/>
      <c r="AB167" s="45"/>
      <c r="AC167" s="11"/>
      <c r="AD167" s="45"/>
      <c r="AE167" s="9"/>
      <c r="AF167" s="45"/>
      <c r="AG167" s="9"/>
      <c r="AH167" s="45"/>
      <c r="AI167" s="9"/>
      <c r="AJ167" s="45"/>
      <c r="AK167" s="9"/>
      <c r="AL167" s="45"/>
      <c r="AM167" s="9"/>
      <c r="AN167" s="45"/>
      <c r="AO167" s="9"/>
      <c r="AP167" s="45"/>
      <c r="AQ167" s="9"/>
      <c r="AR167" s="45"/>
      <c r="AS167" s="9"/>
      <c r="AT167" s="45"/>
      <c r="AU167" s="9"/>
      <c r="AV167" s="45"/>
      <c r="AW167" s="9"/>
      <c r="AX167" s="45"/>
      <c r="AY167" s="9"/>
      <c r="AZ167" s="45"/>
      <c r="BA167" s="9"/>
      <c r="BB167" s="45"/>
      <c r="BC167" s="11"/>
      <c r="BD167" s="45"/>
      <c r="BE167" s="9"/>
      <c r="BF167" s="45"/>
      <c r="BG167" s="11"/>
      <c r="BH167" s="45"/>
      <c r="BI167" s="9"/>
      <c r="BJ167" s="45"/>
      <c r="BK167" s="9"/>
      <c r="BL167" s="45"/>
      <c r="BM167" s="9"/>
      <c r="BN167" s="45"/>
      <c r="BO167" s="11"/>
      <c r="BP167" s="45"/>
      <c r="BQ167" s="9"/>
      <c r="BR167" s="45"/>
      <c r="BS167" s="9"/>
      <c r="BT167" s="45"/>
      <c r="BU167" s="11"/>
      <c r="BV167" s="45"/>
      <c r="BW167" s="9"/>
      <c r="BX167" s="45"/>
      <c r="BY167" s="9"/>
      <c r="BZ167" s="45"/>
      <c r="CA167" s="9"/>
      <c r="CB167" s="45"/>
      <c r="CC167" s="9"/>
      <c r="CD167" s="45"/>
      <c r="CE167" s="9"/>
      <c r="CF167" s="45"/>
      <c r="CG167" s="9"/>
      <c r="CH167" s="604" t="str">
        <f>IF(S167="","",IF(#REF!=0,"KO",""))</f>
        <v/>
      </c>
    </row>
    <row r="168" spans="2:86" s="604" customFormat="1" ht="14.4" x14ac:dyDescent="0.25">
      <c r="B168" s="531"/>
      <c r="C168" s="46"/>
      <c r="D168" s="46">
        <v>0</v>
      </c>
      <c r="E168" s="46"/>
      <c r="F168" s="46"/>
      <c r="G168" s="46"/>
      <c r="H168" s="46"/>
      <c r="I168" s="46"/>
      <c r="J168" s="46"/>
      <c r="K168" s="163"/>
      <c r="L168" s="163" t="str">
        <f t="shared" si="3"/>
        <v>n;</v>
      </c>
      <c r="Q168" s="513" t="s">
        <v>1018</v>
      </c>
      <c r="R168" s="513"/>
      <c r="S168" s="513"/>
      <c r="T168" s="194" t="s">
        <v>2485</v>
      </c>
      <c r="U168" s="107" t="s">
        <v>2411</v>
      </c>
      <c r="V168" s="107"/>
      <c r="W168" s="11"/>
      <c r="X168" s="45"/>
      <c r="Y168" s="11"/>
      <c r="Z168" s="45"/>
      <c r="AA168" s="11"/>
      <c r="AB168" s="45"/>
      <c r="AC168" s="11"/>
      <c r="AD168" s="45"/>
      <c r="AE168" s="9"/>
      <c r="AF168" s="45"/>
      <c r="AG168" s="9"/>
      <c r="AH168" s="45"/>
      <c r="AI168" s="9"/>
      <c r="AJ168" s="45"/>
      <c r="AK168" s="9"/>
      <c r="AL168" s="45"/>
      <c r="AM168" s="9"/>
      <c r="AN168" s="45"/>
      <c r="AO168" s="9"/>
      <c r="AP168" s="45"/>
      <c r="AQ168" s="9"/>
      <c r="AR168" s="45"/>
      <c r="AS168" s="9"/>
      <c r="AT168" s="45"/>
      <c r="AU168" s="9"/>
      <c r="AV168" s="45"/>
      <c r="AW168" s="9"/>
      <c r="AX168" s="45"/>
      <c r="AY168" s="9"/>
      <c r="AZ168" s="45"/>
      <c r="BA168" s="9"/>
      <c r="BB168" s="45"/>
      <c r="BC168" s="11"/>
      <c r="BD168" s="45"/>
      <c r="BE168" s="9"/>
      <c r="BF168" s="45"/>
      <c r="BG168" s="11"/>
      <c r="BH168" s="45"/>
      <c r="BI168" s="9"/>
      <c r="BJ168" s="45"/>
      <c r="BK168" s="9"/>
      <c r="BL168" s="45"/>
      <c r="BM168" s="9"/>
      <c r="BN168" s="45"/>
      <c r="BO168" s="11"/>
      <c r="BP168" s="45"/>
      <c r="BQ168" s="9"/>
      <c r="BR168" s="45"/>
      <c r="BS168" s="9"/>
      <c r="BT168" s="45"/>
      <c r="BU168" s="11"/>
      <c r="BV168" s="45"/>
      <c r="BW168" s="9"/>
      <c r="BX168" s="45"/>
      <c r="BY168" s="9"/>
      <c r="BZ168" s="45"/>
      <c r="CA168" s="9"/>
      <c r="CB168" s="45"/>
      <c r="CC168" s="9"/>
      <c r="CD168" s="45"/>
      <c r="CE168" s="9"/>
      <c r="CF168" s="45"/>
      <c r="CG168" s="9"/>
      <c r="CH168" s="604" t="str">
        <f>IF(S168="","",IF(#REF!=0,"KO",""))</f>
        <v/>
      </c>
    </row>
    <row r="169" spans="2:86" s="604" customFormat="1" ht="14.4" x14ac:dyDescent="0.25">
      <c r="B169" s="531"/>
      <c r="C169" s="46"/>
      <c r="D169" s="46">
        <v>0</v>
      </c>
      <c r="E169" s="46"/>
      <c r="F169" s="46"/>
      <c r="G169" s="46"/>
      <c r="H169" s="46"/>
      <c r="I169" s="46"/>
      <c r="J169" s="46"/>
      <c r="K169" s="163"/>
      <c r="L169" s="163" t="str">
        <f t="shared" si="3"/>
        <v>n;</v>
      </c>
      <c r="Q169" s="513" t="s">
        <v>1018</v>
      </c>
      <c r="R169" s="513"/>
      <c r="S169" s="513"/>
      <c r="T169" s="194" t="s">
        <v>2485</v>
      </c>
      <c r="U169" s="107" t="s">
        <v>2411</v>
      </c>
      <c r="V169" s="107"/>
      <c r="W169" s="11"/>
      <c r="X169" s="45"/>
      <c r="Y169" s="11"/>
      <c r="Z169" s="45"/>
      <c r="AA169" s="11"/>
      <c r="AB169" s="45"/>
      <c r="AC169" s="11"/>
      <c r="AD169" s="45"/>
      <c r="AE169" s="9"/>
      <c r="AF169" s="45"/>
      <c r="AG169" s="9"/>
      <c r="AH169" s="45"/>
      <c r="AI169" s="9"/>
      <c r="AJ169" s="45"/>
      <c r="AK169" s="9"/>
      <c r="AL169" s="45"/>
      <c r="AM169" s="9"/>
      <c r="AN169" s="45"/>
      <c r="AO169" s="9"/>
      <c r="AP169" s="45"/>
      <c r="AQ169" s="9"/>
      <c r="AR169" s="45"/>
      <c r="AS169" s="9"/>
      <c r="AT169" s="45"/>
      <c r="AU169" s="9"/>
      <c r="AV169" s="45"/>
      <c r="AW169" s="9"/>
      <c r="AX169" s="45"/>
      <c r="AY169" s="9"/>
      <c r="AZ169" s="45"/>
      <c r="BA169" s="9"/>
      <c r="BB169" s="45"/>
      <c r="BC169" s="11"/>
      <c r="BD169" s="45"/>
      <c r="BE169" s="9"/>
      <c r="BF169" s="45"/>
      <c r="BG169" s="11"/>
      <c r="BH169" s="45"/>
      <c r="BI169" s="9"/>
      <c r="BJ169" s="45"/>
      <c r="BK169" s="9"/>
      <c r="BL169" s="45"/>
      <c r="BM169" s="9"/>
      <c r="BN169" s="45"/>
      <c r="BO169" s="11"/>
      <c r="BP169" s="45"/>
      <c r="BQ169" s="9"/>
      <c r="BR169" s="45"/>
      <c r="BS169" s="9"/>
      <c r="BT169" s="45"/>
      <c r="BU169" s="11"/>
      <c r="BV169" s="45"/>
      <c r="BW169" s="9"/>
      <c r="BX169" s="45"/>
      <c r="BY169" s="9"/>
      <c r="BZ169" s="45"/>
      <c r="CA169" s="9"/>
      <c r="CB169" s="45"/>
      <c r="CC169" s="9"/>
      <c r="CD169" s="45"/>
      <c r="CE169" s="9"/>
      <c r="CF169" s="45"/>
      <c r="CG169" s="9"/>
      <c r="CH169" s="604" t="str">
        <f>IF(S169="","",IF(#REF!=0,"KO",""))</f>
        <v/>
      </c>
    </row>
    <row r="170" spans="2:86" s="604" customFormat="1" ht="14.4" x14ac:dyDescent="0.25">
      <c r="B170" s="531"/>
      <c r="C170" s="46"/>
      <c r="D170" s="46">
        <v>0</v>
      </c>
      <c r="E170" s="46"/>
      <c r="F170" s="46"/>
      <c r="G170" s="46"/>
      <c r="H170" s="46"/>
      <c r="I170" s="46"/>
      <c r="J170" s="46"/>
      <c r="K170" s="163"/>
      <c r="L170" s="163" t="str">
        <f t="shared" si="3"/>
        <v>n;</v>
      </c>
      <c r="Q170" s="513" t="s">
        <v>1018</v>
      </c>
      <c r="R170" s="513"/>
      <c r="S170" s="513"/>
      <c r="T170" s="194" t="s">
        <v>2485</v>
      </c>
      <c r="U170" s="107" t="s">
        <v>2411</v>
      </c>
      <c r="V170" s="107"/>
      <c r="W170" s="11"/>
      <c r="X170" s="45"/>
      <c r="Y170" s="11"/>
      <c r="Z170" s="45"/>
      <c r="AA170" s="11"/>
      <c r="AB170" s="45"/>
      <c r="AC170" s="11"/>
      <c r="AD170" s="45"/>
      <c r="AE170" s="9"/>
      <c r="AF170" s="45"/>
      <c r="AG170" s="9"/>
      <c r="AH170" s="45"/>
      <c r="AI170" s="9"/>
      <c r="AJ170" s="45"/>
      <c r="AK170" s="9"/>
      <c r="AL170" s="45"/>
      <c r="AM170" s="9"/>
      <c r="AN170" s="45"/>
      <c r="AO170" s="9"/>
      <c r="AP170" s="45"/>
      <c r="AQ170" s="9"/>
      <c r="AR170" s="45"/>
      <c r="AS170" s="9"/>
      <c r="AT170" s="45"/>
      <c r="AU170" s="9"/>
      <c r="AV170" s="45"/>
      <c r="AW170" s="9"/>
      <c r="AX170" s="45"/>
      <c r="AY170" s="9"/>
      <c r="AZ170" s="45"/>
      <c r="BA170" s="9"/>
      <c r="BB170" s="45"/>
      <c r="BC170" s="11"/>
      <c r="BD170" s="45"/>
      <c r="BE170" s="9"/>
      <c r="BF170" s="45"/>
      <c r="BG170" s="11"/>
      <c r="BH170" s="45"/>
      <c r="BI170" s="9"/>
      <c r="BJ170" s="45"/>
      <c r="BK170" s="9"/>
      <c r="BL170" s="45"/>
      <c r="BM170" s="9"/>
      <c r="BN170" s="45"/>
      <c r="BO170" s="11"/>
      <c r="BP170" s="45"/>
      <c r="BQ170" s="9"/>
      <c r="BR170" s="45"/>
      <c r="BS170" s="9"/>
      <c r="BT170" s="45"/>
      <c r="BU170" s="11"/>
      <c r="BV170" s="45"/>
      <c r="BW170" s="9"/>
      <c r="BX170" s="45"/>
      <c r="BY170" s="9"/>
      <c r="BZ170" s="45"/>
      <c r="CA170" s="9"/>
      <c r="CB170" s="45"/>
      <c r="CC170" s="9"/>
      <c r="CD170" s="45"/>
      <c r="CE170" s="9"/>
      <c r="CF170" s="45"/>
      <c r="CG170" s="9"/>
      <c r="CH170" s="604" t="str">
        <f>IF(S170="","",IF(#REF!=0,"KO",""))</f>
        <v/>
      </c>
    </row>
    <row r="171" spans="2:86" s="604" customFormat="1" ht="14.4" x14ac:dyDescent="0.25">
      <c r="B171" s="531"/>
      <c r="C171" s="46"/>
      <c r="D171" s="46">
        <v>0</v>
      </c>
      <c r="E171" s="46"/>
      <c r="F171" s="46"/>
      <c r="G171" s="46"/>
      <c r="H171" s="46"/>
      <c r="I171" s="46"/>
      <c r="J171" s="46"/>
      <c r="K171" s="163"/>
      <c r="L171" s="163" t="str">
        <f t="shared" si="3"/>
        <v>n;</v>
      </c>
      <c r="Q171" s="513" t="s">
        <v>1018</v>
      </c>
      <c r="R171" s="513"/>
      <c r="S171" s="513"/>
      <c r="T171" s="194" t="s">
        <v>2485</v>
      </c>
      <c r="U171" s="107" t="s">
        <v>2411</v>
      </c>
      <c r="V171" s="107"/>
      <c r="W171" s="11"/>
      <c r="X171" s="45"/>
      <c r="Y171" s="11"/>
      <c r="Z171" s="45"/>
      <c r="AA171" s="11"/>
      <c r="AB171" s="45"/>
      <c r="AC171" s="11"/>
      <c r="AD171" s="45"/>
      <c r="AE171" s="9"/>
      <c r="AF171" s="45"/>
      <c r="AG171" s="9"/>
      <c r="AH171" s="45"/>
      <c r="AI171" s="9"/>
      <c r="AJ171" s="45"/>
      <c r="AK171" s="9"/>
      <c r="AL171" s="45"/>
      <c r="AM171" s="9"/>
      <c r="AN171" s="45"/>
      <c r="AO171" s="9"/>
      <c r="AP171" s="45"/>
      <c r="AQ171" s="9"/>
      <c r="AR171" s="45"/>
      <c r="AS171" s="9"/>
      <c r="AT171" s="45"/>
      <c r="AU171" s="9"/>
      <c r="AV171" s="45"/>
      <c r="AW171" s="9"/>
      <c r="AX171" s="45"/>
      <c r="AY171" s="9"/>
      <c r="AZ171" s="45"/>
      <c r="BA171" s="9"/>
      <c r="BB171" s="45"/>
      <c r="BC171" s="11"/>
      <c r="BD171" s="45"/>
      <c r="BE171" s="9"/>
      <c r="BF171" s="45"/>
      <c r="BG171" s="11"/>
      <c r="BH171" s="45"/>
      <c r="BI171" s="9"/>
      <c r="BJ171" s="45"/>
      <c r="BK171" s="9"/>
      <c r="BL171" s="45"/>
      <c r="BM171" s="9"/>
      <c r="BN171" s="45"/>
      <c r="BO171" s="11"/>
      <c r="BP171" s="45"/>
      <c r="BQ171" s="9"/>
      <c r="BR171" s="45"/>
      <c r="BS171" s="9"/>
      <c r="BT171" s="45"/>
      <c r="BU171" s="11"/>
      <c r="BV171" s="45"/>
      <c r="BW171" s="9"/>
      <c r="BX171" s="45"/>
      <c r="BY171" s="9"/>
      <c r="BZ171" s="45"/>
      <c r="CA171" s="9"/>
      <c r="CB171" s="45"/>
      <c r="CC171" s="9"/>
      <c r="CD171" s="45"/>
      <c r="CE171" s="9"/>
      <c r="CF171" s="45"/>
      <c r="CG171" s="9"/>
      <c r="CH171" s="604" t="str">
        <f>IF(S171="","",IF(#REF!=0,"KO",""))</f>
        <v/>
      </c>
    </row>
    <row r="172" spans="2:86" s="604" customFormat="1" ht="14.4" x14ac:dyDescent="0.25">
      <c r="B172" s="531"/>
      <c r="C172" s="46"/>
      <c r="D172" s="46">
        <v>0</v>
      </c>
      <c r="E172" s="46"/>
      <c r="F172" s="46"/>
      <c r="G172" s="46"/>
      <c r="H172" s="46"/>
      <c r="I172" s="46"/>
      <c r="J172" s="46"/>
      <c r="K172" s="163"/>
      <c r="L172" s="163" t="str">
        <f t="shared" si="3"/>
        <v>n;</v>
      </c>
      <c r="Q172" s="513" t="s">
        <v>1018</v>
      </c>
      <c r="R172" s="513"/>
      <c r="S172" s="513"/>
      <c r="T172" s="194" t="s">
        <v>2485</v>
      </c>
      <c r="U172" s="107" t="s">
        <v>2411</v>
      </c>
      <c r="V172" s="107"/>
      <c r="W172" s="11"/>
      <c r="X172" s="45"/>
      <c r="Y172" s="11"/>
      <c r="Z172" s="45"/>
      <c r="AA172" s="11"/>
      <c r="AB172" s="45"/>
      <c r="AC172" s="11"/>
      <c r="AD172" s="45"/>
      <c r="AE172" s="9"/>
      <c r="AF172" s="45"/>
      <c r="AG172" s="9"/>
      <c r="AH172" s="45"/>
      <c r="AI172" s="9"/>
      <c r="AJ172" s="45"/>
      <c r="AK172" s="9"/>
      <c r="AL172" s="45"/>
      <c r="AM172" s="9"/>
      <c r="AN172" s="45"/>
      <c r="AO172" s="9"/>
      <c r="AP172" s="45"/>
      <c r="AQ172" s="9"/>
      <c r="AR172" s="45"/>
      <c r="AS172" s="9"/>
      <c r="AT172" s="45"/>
      <c r="AU172" s="9"/>
      <c r="AV172" s="45"/>
      <c r="AW172" s="9"/>
      <c r="AX172" s="45"/>
      <c r="AY172" s="9"/>
      <c r="AZ172" s="45"/>
      <c r="BA172" s="9"/>
      <c r="BB172" s="45"/>
      <c r="BC172" s="11"/>
      <c r="BD172" s="45"/>
      <c r="BE172" s="9"/>
      <c r="BF172" s="45"/>
      <c r="BG172" s="11"/>
      <c r="BH172" s="45"/>
      <c r="BI172" s="9"/>
      <c r="BJ172" s="45"/>
      <c r="BK172" s="9"/>
      <c r="BL172" s="45"/>
      <c r="BM172" s="9"/>
      <c r="BN172" s="45"/>
      <c r="BO172" s="11"/>
      <c r="BP172" s="45"/>
      <c r="BQ172" s="9"/>
      <c r="BR172" s="45"/>
      <c r="BS172" s="9"/>
      <c r="BT172" s="45"/>
      <c r="BU172" s="11"/>
      <c r="BV172" s="45"/>
      <c r="BW172" s="9"/>
      <c r="BX172" s="45"/>
      <c r="BY172" s="9"/>
      <c r="BZ172" s="45"/>
      <c r="CA172" s="9"/>
      <c r="CB172" s="45"/>
      <c r="CC172" s="9"/>
      <c r="CD172" s="45"/>
      <c r="CE172" s="9"/>
      <c r="CF172" s="45"/>
      <c r="CG172" s="9"/>
      <c r="CH172" s="604" t="str">
        <f>IF(S172="","",IF(#REF!=0,"KO",""))</f>
        <v/>
      </c>
    </row>
    <row r="173" spans="2:86" s="604" customFormat="1" ht="14.4" x14ac:dyDescent="0.25">
      <c r="B173" s="531"/>
      <c r="C173" s="46"/>
      <c r="D173" s="46">
        <v>0</v>
      </c>
      <c r="E173" s="46"/>
      <c r="F173" s="46"/>
      <c r="G173" s="46"/>
      <c r="H173" s="46"/>
      <c r="I173" s="46"/>
      <c r="J173" s="46"/>
      <c r="K173" s="163"/>
      <c r="L173" s="163" t="str">
        <f t="shared" si="3"/>
        <v>n;</v>
      </c>
      <c r="Q173" s="513" t="s">
        <v>1018</v>
      </c>
      <c r="R173" s="513"/>
      <c r="S173" s="513"/>
      <c r="T173" s="194" t="s">
        <v>2485</v>
      </c>
      <c r="U173" s="107" t="s">
        <v>2411</v>
      </c>
      <c r="V173" s="107"/>
      <c r="W173" s="11"/>
      <c r="X173" s="45"/>
      <c r="Y173" s="11"/>
      <c r="Z173" s="45"/>
      <c r="AA173" s="11"/>
      <c r="AB173" s="45"/>
      <c r="AC173" s="11"/>
      <c r="AD173" s="45"/>
      <c r="AE173" s="9"/>
      <c r="AF173" s="45"/>
      <c r="AG173" s="9"/>
      <c r="AH173" s="45"/>
      <c r="AI173" s="9"/>
      <c r="AJ173" s="45"/>
      <c r="AK173" s="9"/>
      <c r="AL173" s="45"/>
      <c r="AM173" s="9"/>
      <c r="AN173" s="45"/>
      <c r="AO173" s="9"/>
      <c r="AP173" s="45"/>
      <c r="AQ173" s="9"/>
      <c r="AR173" s="45"/>
      <c r="AS173" s="9"/>
      <c r="AT173" s="45"/>
      <c r="AU173" s="9"/>
      <c r="AV173" s="45"/>
      <c r="AW173" s="9"/>
      <c r="AX173" s="45"/>
      <c r="AY173" s="9"/>
      <c r="AZ173" s="45"/>
      <c r="BA173" s="9"/>
      <c r="BB173" s="45"/>
      <c r="BC173" s="11"/>
      <c r="BD173" s="45"/>
      <c r="BE173" s="9"/>
      <c r="BF173" s="45"/>
      <c r="BG173" s="11"/>
      <c r="BH173" s="45"/>
      <c r="BI173" s="9"/>
      <c r="BJ173" s="45"/>
      <c r="BK173" s="9"/>
      <c r="BL173" s="45"/>
      <c r="BM173" s="9"/>
      <c r="BN173" s="45"/>
      <c r="BO173" s="11"/>
      <c r="BP173" s="45"/>
      <c r="BQ173" s="9"/>
      <c r="BR173" s="45"/>
      <c r="BS173" s="9"/>
      <c r="BT173" s="45"/>
      <c r="BU173" s="11"/>
      <c r="BV173" s="45"/>
      <c r="BW173" s="9"/>
      <c r="BX173" s="45"/>
      <c r="BY173" s="9"/>
      <c r="BZ173" s="45"/>
      <c r="CA173" s="9"/>
      <c r="CB173" s="45"/>
      <c r="CC173" s="9"/>
      <c r="CD173" s="45"/>
      <c r="CE173" s="9"/>
      <c r="CF173" s="45"/>
      <c r="CG173" s="9"/>
      <c r="CH173" s="604" t="str">
        <f>IF(S173="","",IF(#REF!=0,"KO",""))</f>
        <v/>
      </c>
    </row>
    <row r="174" spans="2:86" s="604" customFormat="1" ht="14.4" x14ac:dyDescent="0.25">
      <c r="B174" s="531"/>
      <c r="C174" s="46"/>
      <c r="D174" s="46">
        <v>0</v>
      </c>
      <c r="E174" s="46"/>
      <c r="F174" s="46"/>
      <c r="G174" s="46"/>
      <c r="H174" s="46"/>
      <c r="I174" s="46"/>
      <c r="J174" s="46"/>
      <c r="K174" s="163"/>
      <c r="L174" s="163" t="str">
        <f t="shared" si="3"/>
        <v>n;</v>
      </c>
      <c r="Q174" s="513" t="s">
        <v>1018</v>
      </c>
      <c r="R174" s="513"/>
      <c r="S174" s="513"/>
      <c r="T174" s="194" t="s">
        <v>2485</v>
      </c>
      <c r="U174" s="107" t="s">
        <v>2411</v>
      </c>
      <c r="V174" s="107"/>
      <c r="W174" s="11"/>
      <c r="X174" s="45"/>
      <c r="Y174" s="11"/>
      <c r="Z174" s="45"/>
      <c r="AA174" s="11"/>
      <c r="AB174" s="45"/>
      <c r="AC174" s="11"/>
      <c r="AD174" s="45"/>
      <c r="AE174" s="9"/>
      <c r="AF174" s="45"/>
      <c r="AG174" s="9"/>
      <c r="AH174" s="45"/>
      <c r="AI174" s="9"/>
      <c r="AJ174" s="45"/>
      <c r="AK174" s="9"/>
      <c r="AL174" s="45"/>
      <c r="AM174" s="9"/>
      <c r="AN174" s="45"/>
      <c r="AO174" s="9"/>
      <c r="AP174" s="45"/>
      <c r="AQ174" s="9"/>
      <c r="AR174" s="45"/>
      <c r="AS174" s="9"/>
      <c r="AT174" s="45"/>
      <c r="AU174" s="9"/>
      <c r="AV174" s="45"/>
      <c r="AW174" s="9"/>
      <c r="AX174" s="45"/>
      <c r="AY174" s="9"/>
      <c r="AZ174" s="45"/>
      <c r="BA174" s="9"/>
      <c r="BB174" s="45"/>
      <c r="BC174" s="11"/>
      <c r="BD174" s="45"/>
      <c r="BE174" s="9"/>
      <c r="BF174" s="45"/>
      <c r="BG174" s="11"/>
      <c r="BH174" s="45"/>
      <c r="BI174" s="9"/>
      <c r="BJ174" s="45"/>
      <c r="BK174" s="9"/>
      <c r="BL174" s="45"/>
      <c r="BM174" s="9"/>
      <c r="BN174" s="45"/>
      <c r="BO174" s="11"/>
      <c r="BP174" s="45"/>
      <c r="BQ174" s="9"/>
      <c r="BR174" s="45"/>
      <c r="BS174" s="9"/>
      <c r="BT174" s="45"/>
      <c r="BU174" s="11"/>
      <c r="BV174" s="45"/>
      <c r="BW174" s="9"/>
      <c r="BX174" s="45"/>
      <c r="BY174" s="9"/>
      <c r="BZ174" s="45"/>
      <c r="CA174" s="9"/>
      <c r="CB174" s="45"/>
      <c r="CC174" s="9"/>
      <c r="CD174" s="45"/>
      <c r="CE174" s="9"/>
      <c r="CF174" s="45"/>
      <c r="CG174" s="9"/>
      <c r="CH174" s="604" t="str">
        <f>IF(S174="","",IF(#REF!=0,"KO",""))</f>
        <v/>
      </c>
    </row>
    <row r="175" spans="2:86" s="604" customFormat="1" ht="14.4" x14ac:dyDescent="0.25">
      <c r="B175" s="531"/>
      <c r="C175" s="46"/>
      <c r="D175" s="46">
        <v>0</v>
      </c>
      <c r="E175" s="46"/>
      <c r="F175" s="46"/>
      <c r="G175" s="46"/>
      <c r="H175" s="46"/>
      <c r="I175" s="46"/>
      <c r="J175" s="46"/>
      <c r="K175" s="163"/>
      <c r="L175" s="163" t="str">
        <f t="shared" si="3"/>
        <v>n;</v>
      </c>
      <c r="Q175" s="513" t="s">
        <v>1018</v>
      </c>
      <c r="R175" s="513"/>
      <c r="S175" s="513"/>
      <c r="T175" s="194" t="s">
        <v>2485</v>
      </c>
      <c r="U175" s="107" t="s">
        <v>2411</v>
      </c>
      <c r="V175" s="107"/>
      <c r="W175" s="11"/>
      <c r="X175" s="45"/>
      <c r="Y175" s="11"/>
      <c r="Z175" s="45"/>
      <c r="AA175" s="11"/>
      <c r="AB175" s="45"/>
      <c r="AC175" s="11"/>
      <c r="AD175" s="45"/>
      <c r="AE175" s="9"/>
      <c r="AF175" s="45"/>
      <c r="AG175" s="9"/>
      <c r="AH175" s="45"/>
      <c r="AI175" s="9"/>
      <c r="AJ175" s="45"/>
      <c r="AK175" s="9"/>
      <c r="AL175" s="45"/>
      <c r="AM175" s="9"/>
      <c r="AN175" s="45"/>
      <c r="AO175" s="9"/>
      <c r="AP175" s="45"/>
      <c r="AQ175" s="9"/>
      <c r="AR175" s="45"/>
      <c r="AS175" s="9"/>
      <c r="AT175" s="45"/>
      <c r="AU175" s="9"/>
      <c r="AV175" s="45"/>
      <c r="AW175" s="9"/>
      <c r="AX175" s="45"/>
      <c r="AY175" s="9"/>
      <c r="AZ175" s="45"/>
      <c r="BA175" s="9"/>
      <c r="BB175" s="45"/>
      <c r="BC175" s="11"/>
      <c r="BD175" s="45"/>
      <c r="BE175" s="9"/>
      <c r="BF175" s="45"/>
      <c r="BG175" s="11"/>
      <c r="BH175" s="45"/>
      <c r="BI175" s="9"/>
      <c r="BJ175" s="45"/>
      <c r="BK175" s="9"/>
      <c r="BL175" s="45"/>
      <c r="BM175" s="9"/>
      <c r="BN175" s="45"/>
      <c r="BO175" s="11"/>
      <c r="BP175" s="45"/>
      <c r="BQ175" s="9"/>
      <c r="BR175" s="45"/>
      <c r="BS175" s="9"/>
      <c r="BT175" s="45"/>
      <c r="BU175" s="11"/>
      <c r="BV175" s="45"/>
      <c r="BW175" s="9"/>
      <c r="BX175" s="45"/>
      <c r="BY175" s="9"/>
      <c r="BZ175" s="45"/>
      <c r="CA175" s="9"/>
      <c r="CB175" s="45"/>
      <c r="CC175" s="9"/>
      <c r="CD175" s="45"/>
      <c r="CE175" s="9"/>
      <c r="CF175" s="45"/>
      <c r="CG175" s="9"/>
      <c r="CH175" s="604" t="str">
        <f>IF(S175="","",IF(#REF!=0,"KO",""))</f>
        <v/>
      </c>
    </row>
    <row r="176" spans="2:86" s="604" customFormat="1" ht="14.4" x14ac:dyDescent="0.25">
      <c r="B176" s="531"/>
      <c r="C176" s="46"/>
      <c r="D176" s="46">
        <v>0</v>
      </c>
      <c r="E176" s="46"/>
      <c r="F176" s="46"/>
      <c r="G176" s="46"/>
      <c r="H176" s="46"/>
      <c r="I176" s="46"/>
      <c r="J176" s="46"/>
      <c r="K176" s="163"/>
      <c r="L176" s="163" t="str">
        <f t="shared" si="3"/>
        <v>n;</v>
      </c>
      <c r="Q176" s="513" t="s">
        <v>1406</v>
      </c>
      <c r="R176" s="513"/>
      <c r="S176" s="513"/>
      <c r="T176" s="194" t="s">
        <v>2485</v>
      </c>
      <c r="U176" s="107" t="s">
        <v>2411</v>
      </c>
      <c r="V176" s="107"/>
      <c r="W176" s="11"/>
      <c r="X176" s="45"/>
      <c r="Y176" s="11"/>
      <c r="Z176" s="45"/>
      <c r="AA176" s="11"/>
      <c r="AB176" s="45"/>
      <c r="AC176" s="11"/>
      <c r="AD176" s="45"/>
      <c r="AE176" s="9"/>
      <c r="AF176" s="45"/>
      <c r="AG176" s="9"/>
      <c r="AH176" s="45"/>
      <c r="AI176" s="9"/>
      <c r="AJ176" s="45"/>
      <c r="AK176" s="9"/>
      <c r="AL176" s="45"/>
      <c r="AM176" s="9"/>
      <c r="AN176" s="45"/>
      <c r="AO176" s="9"/>
      <c r="AP176" s="45"/>
      <c r="AQ176" s="9"/>
      <c r="AR176" s="45"/>
      <c r="AS176" s="9"/>
      <c r="AT176" s="45"/>
      <c r="AU176" s="9"/>
      <c r="AV176" s="45"/>
      <c r="AW176" s="9"/>
      <c r="AX176" s="45"/>
      <c r="AY176" s="9"/>
      <c r="AZ176" s="45"/>
      <c r="BA176" s="9"/>
      <c r="BB176" s="45"/>
      <c r="BC176" s="11"/>
      <c r="BD176" s="45"/>
      <c r="BE176" s="9"/>
      <c r="BF176" s="45"/>
      <c r="BG176" s="11"/>
      <c r="BH176" s="45"/>
      <c r="BI176" s="9"/>
      <c r="BJ176" s="45"/>
      <c r="BK176" s="9"/>
      <c r="BL176" s="45"/>
      <c r="BM176" s="9"/>
      <c r="BN176" s="45"/>
      <c r="BO176" s="11"/>
      <c r="BP176" s="45"/>
      <c r="BQ176" s="9"/>
      <c r="BR176" s="45"/>
      <c r="BS176" s="9"/>
      <c r="BT176" s="45"/>
      <c r="BU176" s="11"/>
      <c r="BV176" s="45"/>
      <c r="BW176" s="9"/>
      <c r="BX176" s="45"/>
      <c r="BY176" s="9"/>
      <c r="BZ176" s="45"/>
      <c r="CA176" s="9"/>
      <c r="CB176" s="45"/>
      <c r="CC176" s="9"/>
      <c r="CD176" s="45"/>
      <c r="CE176" s="9"/>
      <c r="CF176" s="45"/>
      <c r="CG176" s="11"/>
      <c r="CH176" s="604" t="str">
        <f>IF(S176="","",IF(#REF!=0,"KO",""))</f>
        <v/>
      </c>
    </row>
    <row r="177" spans="2:86" s="604" customFormat="1" ht="14.4" x14ac:dyDescent="0.25">
      <c r="B177" s="531"/>
      <c r="C177" s="46"/>
      <c r="D177" s="46">
        <v>0</v>
      </c>
      <c r="E177" s="46"/>
      <c r="F177" s="46"/>
      <c r="G177" s="46"/>
      <c r="H177" s="46"/>
      <c r="I177" s="46"/>
      <c r="J177" s="46"/>
      <c r="K177" s="163"/>
      <c r="L177" s="163" t="str">
        <f t="shared" si="3"/>
        <v>n;</v>
      </c>
      <c r="Q177" s="513" t="s">
        <v>1406</v>
      </c>
      <c r="R177" s="513"/>
      <c r="S177" s="513"/>
      <c r="T177" s="194" t="s">
        <v>2485</v>
      </c>
      <c r="U177" s="107" t="s">
        <v>2411</v>
      </c>
      <c r="V177" s="107"/>
      <c r="W177" s="11"/>
      <c r="X177" s="45"/>
      <c r="Y177" s="11"/>
      <c r="Z177" s="45"/>
      <c r="AA177" s="11"/>
      <c r="AB177" s="45"/>
      <c r="AC177" s="11"/>
      <c r="AD177" s="45"/>
      <c r="AE177" s="9"/>
      <c r="AF177" s="45"/>
      <c r="AG177" s="9"/>
      <c r="AH177" s="45"/>
      <c r="AI177" s="9"/>
      <c r="AJ177" s="45"/>
      <c r="AK177" s="9"/>
      <c r="AL177" s="45"/>
      <c r="AM177" s="9"/>
      <c r="AN177" s="45"/>
      <c r="AO177" s="9"/>
      <c r="AP177" s="45"/>
      <c r="AQ177" s="9"/>
      <c r="AR177" s="45"/>
      <c r="AS177" s="9"/>
      <c r="AT177" s="45"/>
      <c r="AU177" s="9"/>
      <c r="AV177" s="45"/>
      <c r="AW177" s="9"/>
      <c r="AX177" s="45"/>
      <c r="AY177" s="9"/>
      <c r="AZ177" s="45"/>
      <c r="BA177" s="9"/>
      <c r="BB177" s="45"/>
      <c r="BC177" s="11"/>
      <c r="BD177" s="45"/>
      <c r="BE177" s="9"/>
      <c r="BF177" s="45"/>
      <c r="BG177" s="11"/>
      <c r="BH177" s="45"/>
      <c r="BI177" s="9"/>
      <c r="BJ177" s="45"/>
      <c r="BK177" s="9"/>
      <c r="BL177" s="45"/>
      <c r="BM177" s="9"/>
      <c r="BN177" s="45"/>
      <c r="BO177" s="11"/>
      <c r="BP177" s="45"/>
      <c r="BQ177" s="9"/>
      <c r="BR177" s="45"/>
      <c r="BS177" s="9"/>
      <c r="BT177" s="45"/>
      <c r="BU177" s="11"/>
      <c r="BV177" s="45"/>
      <c r="BW177" s="9"/>
      <c r="BX177" s="45"/>
      <c r="BY177" s="9"/>
      <c r="BZ177" s="45"/>
      <c r="CA177" s="9"/>
      <c r="CB177" s="45"/>
      <c r="CC177" s="9"/>
      <c r="CD177" s="45"/>
      <c r="CE177" s="9"/>
      <c r="CF177" s="45"/>
      <c r="CG177" s="11"/>
      <c r="CH177" s="604" t="str">
        <f>IF(S177="","",IF(#REF!=0,"KO",""))</f>
        <v/>
      </c>
    </row>
    <row r="178" spans="2:86" s="604" customFormat="1" ht="14.4" x14ac:dyDescent="0.25">
      <c r="B178" s="531"/>
      <c r="C178" s="46"/>
      <c r="D178" s="46">
        <v>0</v>
      </c>
      <c r="E178" s="46"/>
      <c r="F178" s="46"/>
      <c r="G178" s="46"/>
      <c r="H178" s="46"/>
      <c r="I178" s="46"/>
      <c r="J178" s="46"/>
      <c r="K178" s="163"/>
      <c r="L178" s="163" t="str">
        <f t="shared" si="3"/>
        <v>n;</v>
      </c>
      <c r="Q178" s="513" t="s">
        <v>1406</v>
      </c>
      <c r="R178" s="513"/>
      <c r="S178" s="513"/>
      <c r="T178" s="194" t="s">
        <v>2485</v>
      </c>
      <c r="U178" s="107" t="s">
        <v>2411</v>
      </c>
      <c r="V178" s="107"/>
      <c r="W178" s="11"/>
      <c r="X178" s="45"/>
      <c r="Y178" s="11"/>
      <c r="Z178" s="45"/>
      <c r="AA178" s="11"/>
      <c r="AB178" s="45"/>
      <c r="AC178" s="11"/>
      <c r="AD178" s="45"/>
      <c r="AE178" s="9"/>
      <c r="AF178" s="45"/>
      <c r="AG178" s="9"/>
      <c r="AH178" s="45"/>
      <c r="AI178" s="9"/>
      <c r="AJ178" s="45"/>
      <c r="AK178" s="9"/>
      <c r="AL178" s="45"/>
      <c r="AM178" s="9"/>
      <c r="AN178" s="45"/>
      <c r="AO178" s="9"/>
      <c r="AP178" s="45"/>
      <c r="AQ178" s="9"/>
      <c r="AR178" s="45"/>
      <c r="AS178" s="9"/>
      <c r="AT178" s="45"/>
      <c r="AU178" s="9"/>
      <c r="AV178" s="45"/>
      <c r="AW178" s="9"/>
      <c r="AX178" s="45"/>
      <c r="AY178" s="9"/>
      <c r="AZ178" s="45"/>
      <c r="BA178" s="9"/>
      <c r="BB178" s="45"/>
      <c r="BC178" s="11"/>
      <c r="BD178" s="45"/>
      <c r="BE178" s="9"/>
      <c r="BF178" s="45"/>
      <c r="BG178" s="11"/>
      <c r="BH178" s="45"/>
      <c r="BI178" s="9"/>
      <c r="BJ178" s="45"/>
      <c r="BK178" s="9"/>
      <c r="BL178" s="45"/>
      <c r="BM178" s="9"/>
      <c r="BN178" s="45"/>
      <c r="BO178" s="11"/>
      <c r="BP178" s="45"/>
      <c r="BQ178" s="9"/>
      <c r="BR178" s="45"/>
      <c r="BS178" s="9"/>
      <c r="BT178" s="45"/>
      <c r="BU178" s="11"/>
      <c r="BV178" s="45"/>
      <c r="BW178" s="9"/>
      <c r="BX178" s="45"/>
      <c r="BY178" s="9"/>
      <c r="BZ178" s="45"/>
      <c r="CA178" s="9"/>
      <c r="CB178" s="45"/>
      <c r="CC178" s="9"/>
      <c r="CD178" s="45"/>
      <c r="CE178" s="9"/>
      <c r="CF178" s="45"/>
      <c r="CG178" s="11"/>
      <c r="CH178" s="604" t="str">
        <f>IF(S178="","",IF(#REF!=0,"KO",""))</f>
        <v/>
      </c>
    </row>
    <row r="179" spans="2:86" s="604" customFormat="1" ht="14.4" x14ac:dyDescent="0.25">
      <c r="B179" s="531"/>
      <c r="C179" s="46"/>
      <c r="D179" s="46">
        <v>0</v>
      </c>
      <c r="E179" s="46"/>
      <c r="F179" s="46"/>
      <c r="G179" s="46"/>
      <c r="H179" s="46"/>
      <c r="I179" s="46"/>
      <c r="J179" s="46"/>
      <c r="K179" s="163"/>
      <c r="L179" s="163" t="str">
        <f t="shared" si="3"/>
        <v>n;</v>
      </c>
      <c r="Q179" s="513" t="s">
        <v>1406</v>
      </c>
      <c r="R179" s="513"/>
      <c r="S179" s="513"/>
      <c r="T179" s="194" t="s">
        <v>2485</v>
      </c>
      <c r="U179" s="107" t="s">
        <v>2411</v>
      </c>
      <c r="V179" s="107"/>
      <c r="W179" s="11"/>
      <c r="X179" s="45"/>
      <c r="Y179" s="11"/>
      <c r="Z179" s="45"/>
      <c r="AA179" s="11"/>
      <c r="AB179" s="45"/>
      <c r="AC179" s="11"/>
      <c r="AD179" s="45"/>
      <c r="AE179" s="9"/>
      <c r="AF179" s="45"/>
      <c r="AG179" s="9"/>
      <c r="AH179" s="45"/>
      <c r="AI179" s="9"/>
      <c r="AJ179" s="45"/>
      <c r="AK179" s="9"/>
      <c r="AL179" s="45"/>
      <c r="AM179" s="9"/>
      <c r="AN179" s="45"/>
      <c r="AO179" s="9"/>
      <c r="AP179" s="45"/>
      <c r="AQ179" s="9"/>
      <c r="AR179" s="45"/>
      <c r="AS179" s="9"/>
      <c r="AT179" s="45"/>
      <c r="AU179" s="9"/>
      <c r="AV179" s="45"/>
      <c r="AW179" s="9"/>
      <c r="AX179" s="45"/>
      <c r="AY179" s="9"/>
      <c r="AZ179" s="45"/>
      <c r="BA179" s="9"/>
      <c r="BB179" s="45"/>
      <c r="BC179" s="11"/>
      <c r="BD179" s="45"/>
      <c r="BE179" s="9"/>
      <c r="BF179" s="45"/>
      <c r="BG179" s="11"/>
      <c r="BH179" s="45"/>
      <c r="BI179" s="9"/>
      <c r="BJ179" s="45"/>
      <c r="BK179" s="9"/>
      <c r="BL179" s="45"/>
      <c r="BM179" s="9"/>
      <c r="BN179" s="45"/>
      <c r="BO179" s="11"/>
      <c r="BP179" s="45"/>
      <c r="BQ179" s="9"/>
      <c r="BR179" s="45"/>
      <c r="BS179" s="9"/>
      <c r="BT179" s="45"/>
      <c r="BU179" s="11"/>
      <c r="BV179" s="45"/>
      <c r="BW179" s="9"/>
      <c r="BX179" s="45"/>
      <c r="BY179" s="9"/>
      <c r="BZ179" s="45"/>
      <c r="CA179" s="9"/>
      <c r="CB179" s="45"/>
      <c r="CC179" s="9"/>
      <c r="CD179" s="45"/>
      <c r="CE179" s="9"/>
      <c r="CF179" s="45"/>
      <c r="CG179" s="11"/>
      <c r="CH179" s="604" t="str">
        <f>IF(S179="","",IF(#REF!=0,"KO",""))</f>
        <v/>
      </c>
    </row>
    <row r="180" spans="2:86" s="604" customFormat="1" ht="14.4" x14ac:dyDescent="0.25">
      <c r="B180" s="531"/>
      <c r="C180" s="46"/>
      <c r="D180" s="46">
        <v>0</v>
      </c>
      <c r="E180" s="46"/>
      <c r="F180" s="46"/>
      <c r="G180" s="46"/>
      <c r="H180" s="46"/>
      <c r="I180" s="46"/>
      <c r="J180" s="46"/>
      <c r="K180" s="163"/>
      <c r="L180" s="163" t="str">
        <f t="shared" si="3"/>
        <v>n;</v>
      </c>
      <c r="Q180" s="513" t="s">
        <v>1406</v>
      </c>
      <c r="R180" s="513"/>
      <c r="S180" s="513"/>
      <c r="T180" s="194" t="s">
        <v>2485</v>
      </c>
      <c r="U180" s="107" t="s">
        <v>2411</v>
      </c>
      <c r="V180" s="107"/>
      <c r="W180" s="11"/>
      <c r="X180" s="45"/>
      <c r="Y180" s="11"/>
      <c r="Z180" s="45"/>
      <c r="AA180" s="11"/>
      <c r="AB180" s="45"/>
      <c r="AC180" s="11"/>
      <c r="AD180" s="45"/>
      <c r="AE180" s="9"/>
      <c r="AF180" s="45"/>
      <c r="AG180" s="9"/>
      <c r="AH180" s="45"/>
      <c r="AI180" s="9"/>
      <c r="AJ180" s="45"/>
      <c r="AK180" s="9"/>
      <c r="AL180" s="45"/>
      <c r="AM180" s="9"/>
      <c r="AN180" s="45"/>
      <c r="AO180" s="9"/>
      <c r="AP180" s="45"/>
      <c r="AQ180" s="9"/>
      <c r="AR180" s="45"/>
      <c r="AS180" s="9"/>
      <c r="AT180" s="45"/>
      <c r="AU180" s="9"/>
      <c r="AV180" s="45"/>
      <c r="AW180" s="9"/>
      <c r="AX180" s="45"/>
      <c r="AY180" s="9"/>
      <c r="AZ180" s="45"/>
      <c r="BA180" s="9"/>
      <c r="BB180" s="45"/>
      <c r="BC180" s="11"/>
      <c r="BD180" s="45"/>
      <c r="BE180" s="9"/>
      <c r="BF180" s="45"/>
      <c r="BG180" s="11"/>
      <c r="BH180" s="45"/>
      <c r="BI180" s="9"/>
      <c r="BJ180" s="45"/>
      <c r="BK180" s="9"/>
      <c r="BL180" s="45"/>
      <c r="BM180" s="9"/>
      <c r="BN180" s="45"/>
      <c r="BO180" s="11"/>
      <c r="BP180" s="45"/>
      <c r="BQ180" s="9"/>
      <c r="BR180" s="45"/>
      <c r="BS180" s="9"/>
      <c r="BT180" s="45"/>
      <c r="BU180" s="11"/>
      <c r="BV180" s="45"/>
      <c r="BW180" s="9"/>
      <c r="BX180" s="45"/>
      <c r="BY180" s="9"/>
      <c r="BZ180" s="45"/>
      <c r="CA180" s="9"/>
      <c r="CB180" s="45"/>
      <c r="CC180" s="9"/>
      <c r="CD180" s="45"/>
      <c r="CE180" s="9"/>
      <c r="CF180" s="45"/>
      <c r="CG180" s="11"/>
      <c r="CH180" s="604" t="str">
        <f>IF(S180="","",IF(#REF!=0,"KO",""))</f>
        <v/>
      </c>
    </row>
    <row r="181" spans="2:86" s="604" customFormat="1" ht="14.4" x14ac:dyDescent="0.25">
      <c r="B181" s="531"/>
      <c r="C181" s="46"/>
      <c r="D181" s="46">
        <v>0</v>
      </c>
      <c r="E181" s="46"/>
      <c r="F181" s="46"/>
      <c r="G181" s="46"/>
      <c r="H181" s="46"/>
      <c r="I181" s="46"/>
      <c r="J181" s="46"/>
      <c r="K181" s="163"/>
      <c r="L181" s="163" t="str">
        <f t="shared" si="3"/>
        <v>n;</v>
      </c>
      <c r="Q181" s="513" t="s">
        <v>1406</v>
      </c>
      <c r="R181" s="513"/>
      <c r="S181" s="513"/>
      <c r="T181" s="194" t="s">
        <v>2485</v>
      </c>
      <c r="U181" s="107" t="s">
        <v>2411</v>
      </c>
      <c r="V181" s="107"/>
      <c r="W181" s="11"/>
      <c r="X181" s="45"/>
      <c r="Y181" s="11"/>
      <c r="Z181" s="45"/>
      <c r="AA181" s="11"/>
      <c r="AB181" s="45"/>
      <c r="AC181" s="11"/>
      <c r="AD181" s="45"/>
      <c r="AE181" s="9"/>
      <c r="AF181" s="45"/>
      <c r="AG181" s="9"/>
      <c r="AH181" s="45"/>
      <c r="AI181" s="9"/>
      <c r="AJ181" s="45"/>
      <c r="AK181" s="9"/>
      <c r="AL181" s="45"/>
      <c r="AM181" s="9"/>
      <c r="AN181" s="45"/>
      <c r="AO181" s="9"/>
      <c r="AP181" s="45"/>
      <c r="AQ181" s="9"/>
      <c r="AR181" s="45"/>
      <c r="AS181" s="9"/>
      <c r="AT181" s="45"/>
      <c r="AU181" s="9"/>
      <c r="AV181" s="45"/>
      <c r="AW181" s="9"/>
      <c r="AX181" s="45"/>
      <c r="AY181" s="9"/>
      <c r="AZ181" s="45"/>
      <c r="BA181" s="9"/>
      <c r="BB181" s="45"/>
      <c r="BC181" s="11"/>
      <c r="BD181" s="45"/>
      <c r="BE181" s="9"/>
      <c r="BF181" s="45"/>
      <c r="BG181" s="11"/>
      <c r="BH181" s="45"/>
      <c r="BI181" s="9"/>
      <c r="BJ181" s="45"/>
      <c r="BK181" s="9"/>
      <c r="BL181" s="45"/>
      <c r="BM181" s="9"/>
      <c r="BN181" s="45"/>
      <c r="BO181" s="11"/>
      <c r="BP181" s="45"/>
      <c r="BQ181" s="9"/>
      <c r="BR181" s="45"/>
      <c r="BS181" s="9"/>
      <c r="BT181" s="45"/>
      <c r="BU181" s="11"/>
      <c r="BV181" s="45"/>
      <c r="BW181" s="9"/>
      <c r="BX181" s="45"/>
      <c r="BY181" s="9"/>
      <c r="BZ181" s="45"/>
      <c r="CA181" s="9"/>
      <c r="CB181" s="45"/>
      <c r="CC181" s="9"/>
      <c r="CD181" s="45"/>
      <c r="CE181" s="9"/>
      <c r="CF181" s="45"/>
      <c r="CG181" s="11"/>
      <c r="CH181" s="604" t="str">
        <f>IF(S181="","",IF(#REF!=0,"KO",""))</f>
        <v/>
      </c>
    </row>
    <row r="182" spans="2:86" s="604" customFormat="1" ht="14.4" x14ac:dyDescent="0.25">
      <c r="B182" s="531"/>
      <c r="C182" s="46"/>
      <c r="D182" s="46">
        <v>0</v>
      </c>
      <c r="E182" s="46"/>
      <c r="F182" s="46"/>
      <c r="G182" s="46"/>
      <c r="H182" s="46"/>
      <c r="I182" s="46"/>
      <c r="J182" s="46"/>
      <c r="K182" s="163"/>
      <c r="L182" s="163" t="str">
        <f t="shared" si="3"/>
        <v>n;</v>
      </c>
      <c r="Q182" s="513" t="s">
        <v>1406</v>
      </c>
      <c r="R182" s="513"/>
      <c r="S182" s="513"/>
      <c r="T182" s="194" t="s">
        <v>2485</v>
      </c>
      <c r="U182" s="107" t="s">
        <v>2411</v>
      </c>
      <c r="V182" s="107"/>
      <c r="W182" s="11"/>
      <c r="X182" s="45"/>
      <c r="Y182" s="11"/>
      <c r="Z182" s="45"/>
      <c r="AA182" s="11"/>
      <c r="AB182" s="45"/>
      <c r="AC182" s="11"/>
      <c r="AD182" s="45"/>
      <c r="AE182" s="9"/>
      <c r="AF182" s="45"/>
      <c r="AG182" s="9"/>
      <c r="AH182" s="45"/>
      <c r="AI182" s="9"/>
      <c r="AJ182" s="45"/>
      <c r="AK182" s="9"/>
      <c r="AL182" s="45"/>
      <c r="AM182" s="9"/>
      <c r="AN182" s="45"/>
      <c r="AO182" s="9"/>
      <c r="AP182" s="45"/>
      <c r="AQ182" s="9"/>
      <c r="AR182" s="45"/>
      <c r="AS182" s="9"/>
      <c r="AT182" s="45"/>
      <c r="AU182" s="9"/>
      <c r="AV182" s="45"/>
      <c r="AW182" s="9"/>
      <c r="AX182" s="45"/>
      <c r="AY182" s="9"/>
      <c r="AZ182" s="45"/>
      <c r="BA182" s="9"/>
      <c r="BB182" s="45"/>
      <c r="BC182" s="11"/>
      <c r="BD182" s="45"/>
      <c r="BE182" s="9"/>
      <c r="BF182" s="45"/>
      <c r="BG182" s="11"/>
      <c r="BH182" s="45"/>
      <c r="BI182" s="9"/>
      <c r="BJ182" s="45"/>
      <c r="BK182" s="9"/>
      <c r="BL182" s="45"/>
      <c r="BM182" s="9"/>
      <c r="BN182" s="45"/>
      <c r="BO182" s="11"/>
      <c r="BP182" s="45"/>
      <c r="BQ182" s="9"/>
      <c r="BR182" s="45"/>
      <c r="BS182" s="9"/>
      <c r="BT182" s="45"/>
      <c r="BU182" s="11"/>
      <c r="BV182" s="45"/>
      <c r="BW182" s="9"/>
      <c r="BX182" s="45"/>
      <c r="BY182" s="9"/>
      <c r="BZ182" s="45"/>
      <c r="CA182" s="9"/>
      <c r="CB182" s="45"/>
      <c r="CC182" s="9"/>
      <c r="CD182" s="45"/>
      <c r="CE182" s="9"/>
      <c r="CF182" s="45"/>
      <c r="CG182" s="11"/>
      <c r="CH182" s="604" t="str">
        <f>IF(S182="","",IF(#REF!=0,"KO",""))</f>
        <v/>
      </c>
    </row>
    <row r="183" spans="2:86" s="604" customFormat="1" ht="14.4" x14ac:dyDescent="0.25">
      <c r="B183" s="531"/>
      <c r="C183" s="46"/>
      <c r="D183" s="46">
        <v>0</v>
      </c>
      <c r="E183" s="46"/>
      <c r="F183" s="46"/>
      <c r="G183" s="46"/>
      <c r="H183" s="46"/>
      <c r="I183" s="46"/>
      <c r="J183" s="46"/>
      <c r="K183" s="163"/>
      <c r="L183" s="163" t="str">
        <f t="shared" si="3"/>
        <v>n;</v>
      </c>
      <c r="Q183" s="513" t="s">
        <v>1406</v>
      </c>
      <c r="R183" s="513"/>
      <c r="S183" s="513"/>
      <c r="T183" s="194" t="s">
        <v>2485</v>
      </c>
      <c r="U183" s="107" t="s">
        <v>2411</v>
      </c>
      <c r="V183" s="107"/>
      <c r="W183" s="11"/>
      <c r="X183" s="45"/>
      <c r="Y183" s="11"/>
      <c r="Z183" s="45"/>
      <c r="AA183" s="11"/>
      <c r="AB183" s="45"/>
      <c r="AC183" s="11"/>
      <c r="AD183" s="45"/>
      <c r="AE183" s="9"/>
      <c r="AF183" s="45"/>
      <c r="AG183" s="9"/>
      <c r="AH183" s="45"/>
      <c r="AI183" s="9"/>
      <c r="AJ183" s="45"/>
      <c r="AK183" s="9"/>
      <c r="AL183" s="45"/>
      <c r="AM183" s="9"/>
      <c r="AN183" s="45"/>
      <c r="AO183" s="9"/>
      <c r="AP183" s="45"/>
      <c r="AQ183" s="9"/>
      <c r="AR183" s="45"/>
      <c r="AS183" s="9"/>
      <c r="AT183" s="45"/>
      <c r="AU183" s="9"/>
      <c r="AV183" s="45"/>
      <c r="AW183" s="9"/>
      <c r="AX183" s="45"/>
      <c r="AY183" s="9"/>
      <c r="AZ183" s="45"/>
      <c r="BA183" s="9"/>
      <c r="BB183" s="45"/>
      <c r="BC183" s="11"/>
      <c r="BD183" s="45"/>
      <c r="BE183" s="9"/>
      <c r="BF183" s="45"/>
      <c r="BG183" s="11"/>
      <c r="BH183" s="45"/>
      <c r="BI183" s="9"/>
      <c r="BJ183" s="45"/>
      <c r="BK183" s="9"/>
      <c r="BL183" s="45"/>
      <c r="BM183" s="9"/>
      <c r="BN183" s="45"/>
      <c r="BO183" s="11"/>
      <c r="BP183" s="45"/>
      <c r="BQ183" s="9"/>
      <c r="BR183" s="45"/>
      <c r="BS183" s="9"/>
      <c r="BT183" s="45"/>
      <c r="BU183" s="11"/>
      <c r="BV183" s="45"/>
      <c r="BW183" s="9"/>
      <c r="BX183" s="45"/>
      <c r="BY183" s="9"/>
      <c r="BZ183" s="45"/>
      <c r="CA183" s="9"/>
      <c r="CB183" s="45"/>
      <c r="CC183" s="9"/>
      <c r="CD183" s="45"/>
      <c r="CE183" s="9"/>
      <c r="CF183" s="45"/>
      <c r="CG183" s="11"/>
      <c r="CH183" s="604" t="str">
        <f>IF(S183="","",IF(#REF!=0,"KO",""))</f>
        <v/>
      </c>
    </row>
    <row r="184" spans="2:86" s="604" customFormat="1" ht="14.4" x14ac:dyDescent="0.25">
      <c r="B184" s="531"/>
      <c r="C184" s="46"/>
      <c r="D184" s="46">
        <v>0</v>
      </c>
      <c r="E184" s="46"/>
      <c r="F184" s="46"/>
      <c r="G184" s="46"/>
      <c r="H184" s="46"/>
      <c r="I184" s="46"/>
      <c r="J184" s="46"/>
      <c r="K184" s="163"/>
      <c r="L184" s="163" t="str">
        <f t="shared" si="3"/>
        <v>n;</v>
      </c>
      <c r="Q184" s="513" t="s">
        <v>1406</v>
      </c>
      <c r="R184" s="513"/>
      <c r="S184" s="513"/>
      <c r="T184" s="194" t="s">
        <v>2485</v>
      </c>
      <c r="U184" s="107" t="s">
        <v>2411</v>
      </c>
      <c r="V184" s="107"/>
      <c r="W184" s="11"/>
      <c r="X184" s="45"/>
      <c r="Y184" s="11"/>
      <c r="Z184" s="45"/>
      <c r="AA184" s="11"/>
      <c r="AB184" s="45"/>
      <c r="AC184" s="11"/>
      <c r="AD184" s="45"/>
      <c r="AE184" s="9"/>
      <c r="AF184" s="45"/>
      <c r="AG184" s="9"/>
      <c r="AH184" s="45"/>
      <c r="AI184" s="9"/>
      <c r="AJ184" s="45"/>
      <c r="AK184" s="9"/>
      <c r="AL184" s="45"/>
      <c r="AM184" s="9"/>
      <c r="AN184" s="45"/>
      <c r="AO184" s="9"/>
      <c r="AP184" s="45"/>
      <c r="AQ184" s="9"/>
      <c r="AR184" s="45"/>
      <c r="AS184" s="9"/>
      <c r="AT184" s="45"/>
      <c r="AU184" s="9"/>
      <c r="AV184" s="45"/>
      <c r="AW184" s="9"/>
      <c r="AX184" s="45"/>
      <c r="AY184" s="9"/>
      <c r="AZ184" s="45"/>
      <c r="BA184" s="9"/>
      <c r="BB184" s="45"/>
      <c r="BC184" s="11"/>
      <c r="BD184" s="45"/>
      <c r="BE184" s="9"/>
      <c r="BF184" s="45"/>
      <c r="BG184" s="11"/>
      <c r="BH184" s="45"/>
      <c r="BI184" s="9"/>
      <c r="BJ184" s="45"/>
      <c r="BK184" s="9"/>
      <c r="BL184" s="45"/>
      <c r="BM184" s="9"/>
      <c r="BN184" s="45"/>
      <c r="BO184" s="11"/>
      <c r="BP184" s="45"/>
      <c r="BQ184" s="9"/>
      <c r="BR184" s="45"/>
      <c r="BS184" s="9"/>
      <c r="BT184" s="45"/>
      <c r="BU184" s="11"/>
      <c r="BV184" s="45"/>
      <c r="BW184" s="9"/>
      <c r="BX184" s="45"/>
      <c r="BY184" s="9"/>
      <c r="BZ184" s="45"/>
      <c r="CA184" s="9"/>
      <c r="CB184" s="45"/>
      <c r="CC184" s="9"/>
      <c r="CD184" s="45"/>
      <c r="CE184" s="9"/>
      <c r="CF184" s="45"/>
      <c r="CG184" s="11"/>
      <c r="CH184" s="604" t="str">
        <f>IF(S184="","",IF(#REF!=0,"KO",""))</f>
        <v/>
      </c>
    </row>
    <row r="185" spans="2:86" s="604" customFormat="1" ht="14.4" x14ac:dyDescent="0.25">
      <c r="B185" s="531"/>
      <c r="C185" s="46"/>
      <c r="D185" s="46">
        <v>0</v>
      </c>
      <c r="E185" s="46"/>
      <c r="F185" s="46"/>
      <c r="G185" s="46"/>
      <c r="H185" s="46"/>
      <c r="I185" s="46"/>
      <c r="J185" s="46"/>
      <c r="K185" s="163"/>
      <c r="L185" s="163" t="str">
        <f t="shared" si="3"/>
        <v>n;</v>
      </c>
      <c r="Q185" s="513" t="s">
        <v>1406</v>
      </c>
      <c r="R185" s="513"/>
      <c r="S185" s="513"/>
      <c r="T185" s="194" t="s">
        <v>2485</v>
      </c>
      <c r="U185" s="107" t="s">
        <v>2411</v>
      </c>
      <c r="V185" s="107"/>
      <c r="W185" s="11"/>
      <c r="X185" s="45"/>
      <c r="Y185" s="11"/>
      <c r="Z185" s="45"/>
      <c r="AA185" s="11"/>
      <c r="AB185" s="45"/>
      <c r="AC185" s="11"/>
      <c r="AD185" s="45"/>
      <c r="AE185" s="9"/>
      <c r="AF185" s="45"/>
      <c r="AG185" s="9"/>
      <c r="AH185" s="45"/>
      <c r="AI185" s="9"/>
      <c r="AJ185" s="45"/>
      <c r="AK185" s="9"/>
      <c r="AL185" s="45"/>
      <c r="AM185" s="9"/>
      <c r="AN185" s="45"/>
      <c r="AO185" s="9"/>
      <c r="AP185" s="45"/>
      <c r="AQ185" s="9"/>
      <c r="AR185" s="45"/>
      <c r="AS185" s="9"/>
      <c r="AT185" s="45"/>
      <c r="AU185" s="9"/>
      <c r="AV185" s="45"/>
      <c r="AW185" s="9"/>
      <c r="AX185" s="45"/>
      <c r="AY185" s="9"/>
      <c r="AZ185" s="45"/>
      <c r="BA185" s="9"/>
      <c r="BB185" s="45"/>
      <c r="BC185" s="11"/>
      <c r="BD185" s="45"/>
      <c r="BE185" s="9"/>
      <c r="BF185" s="45"/>
      <c r="BG185" s="11"/>
      <c r="BH185" s="45"/>
      <c r="BI185" s="9"/>
      <c r="BJ185" s="45"/>
      <c r="BK185" s="9"/>
      <c r="BL185" s="45"/>
      <c r="BM185" s="9"/>
      <c r="BN185" s="45"/>
      <c r="BO185" s="11"/>
      <c r="BP185" s="45"/>
      <c r="BQ185" s="9"/>
      <c r="BR185" s="45"/>
      <c r="BS185" s="9"/>
      <c r="BT185" s="45"/>
      <c r="BU185" s="11"/>
      <c r="BV185" s="45"/>
      <c r="BW185" s="9"/>
      <c r="BX185" s="45"/>
      <c r="BY185" s="9"/>
      <c r="BZ185" s="45"/>
      <c r="CA185" s="9"/>
      <c r="CB185" s="45"/>
      <c r="CC185" s="9"/>
      <c r="CD185" s="45"/>
      <c r="CE185" s="9"/>
      <c r="CF185" s="45"/>
      <c r="CG185" s="11"/>
      <c r="CH185" s="604" t="str">
        <f>IF(S185="","",IF(#REF!=0,"KO",""))</f>
        <v/>
      </c>
    </row>
    <row r="186" spans="2:86" s="604" customFormat="1" ht="14.4" x14ac:dyDescent="0.25">
      <c r="B186" s="531"/>
      <c r="C186" s="46"/>
      <c r="D186" s="46">
        <v>0</v>
      </c>
      <c r="E186" s="46"/>
      <c r="F186" s="46"/>
      <c r="G186" s="46"/>
      <c r="H186" s="46"/>
      <c r="I186" s="46"/>
      <c r="J186" s="46"/>
      <c r="K186" s="163"/>
      <c r="L186" s="163" t="str">
        <f t="shared" si="3"/>
        <v>n;</v>
      </c>
      <c r="Q186" s="513" t="s">
        <v>1406</v>
      </c>
      <c r="R186" s="513"/>
      <c r="S186" s="513"/>
      <c r="T186" s="194" t="s">
        <v>2485</v>
      </c>
      <c r="U186" s="107" t="s">
        <v>2411</v>
      </c>
      <c r="V186" s="107"/>
      <c r="W186" s="11"/>
      <c r="X186" s="45"/>
      <c r="Y186" s="11"/>
      <c r="Z186" s="45"/>
      <c r="AA186" s="11"/>
      <c r="AB186" s="45"/>
      <c r="AC186" s="11"/>
      <c r="AD186" s="45"/>
      <c r="AE186" s="9"/>
      <c r="AF186" s="45"/>
      <c r="AG186" s="9"/>
      <c r="AH186" s="45"/>
      <c r="AI186" s="9"/>
      <c r="AJ186" s="45"/>
      <c r="AK186" s="9"/>
      <c r="AL186" s="45"/>
      <c r="AM186" s="9"/>
      <c r="AN186" s="45"/>
      <c r="AO186" s="9"/>
      <c r="AP186" s="45"/>
      <c r="AQ186" s="9"/>
      <c r="AR186" s="45"/>
      <c r="AS186" s="9"/>
      <c r="AT186" s="45"/>
      <c r="AU186" s="9"/>
      <c r="AV186" s="45"/>
      <c r="AW186" s="9"/>
      <c r="AX186" s="45"/>
      <c r="AY186" s="9"/>
      <c r="AZ186" s="45"/>
      <c r="BA186" s="9"/>
      <c r="BB186" s="45"/>
      <c r="BC186" s="11"/>
      <c r="BD186" s="45"/>
      <c r="BE186" s="9"/>
      <c r="BF186" s="45"/>
      <c r="BG186" s="11"/>
      <c r="BH186" s="45"/>
      <c r="BI186" s="9"/>
      <c r="BJ186" s="45"/>
      <c r="BK186" s="9"/>
      <c r="BL186" s="45"/>
      <c r="BM186" s="9"/>
      <c r="BN186" s="45"/>
      <c r="BO186" s="11"/>
      <c r="BP186" s="45"/>
      <c r="BQ186" s="9"/>
      <c r="BR186" s="45"/>
      <c r="BS186" s="9"/>
      <c r="BT186" s="45"/>
      <c r="BU186" s="11"/>
      <c r="BV186" s="45"/>
      <c r="BW186" s="9"/>
      <c r="BX186" s="45"/>
      <c r="BY186" s="9"/>
      <c r="BZ186" s="45"/>
      <c r="CA186" s="9"/>
      <c r="CB186" s="45"/>
      <c r="CC186" s="9"/>
      <c r="CD186" s="45"/>
      <c r="CE186" s="9"/>
      <c r="CF186" s="45"/>
      <c r="CG186" s="11"/>
      <c r="CH186" s="604" t="str">
        <f>IF(S186="","",IF(#REF!=0,"KO",""))</f>
        <v/>
      </c>
    </row>
    <row r="187" spans="2:86" s="604" customFormat="1" ht="14.4" x14ac:dyDescent="0.25">
      <c r="B187" s="531"/>
      <c r="C187" s="46"/>
      <c r="D187" s="46">
        <v>0</v>
      </c>
      <c r="E187" s="46"/>
      <c r="F187" s="46"/>
      <c r="G187" s="46"/>
      <c r="H187" s="46"/>
      <c r="I187" s="46"/>
      <c r="J187" s="46"/>
      <c r="K187" s="163"/>
      <c r="L187" s="163" t="str">
        <f t="shared" si="3"/>
        <v>n;</v>
      </c>
      <c r="Q187" s="513" t="s">
        <v>1406</v>
      </c>
      <c r="R187" s="513"/>
      <c r="S187" s="513"/>
      <c r="T187" s="194" t="s">
        <v>2485</v>
      </c>
      <c r="U187" s="107" t="s">
        <v>2411</v>
      </c>
      <c r="V187" s="107"/>
      <c r="W187" s="11"/>
      <c r="X187" s="45"/>
      <c r="Y187" s="11"/>
      <c r="Z187" s="45"/>
      <c r="AA187" s="11"/>
      <c r="AB187" s="45"/>
      <c r="AC187" s="11"/>
      <c r="AD187" s="45"/>
      <c r="AE187" s="9"/>
      <c r="AF187" s="45"/>
      <c r="AG187" s="9"/>
      <c r="AH187" s="45"/>
      <c r="AI187" s="9"/>
      <c r="AJ187" s="45"/>
      <c r="AK187" s="9"/>
      <c r="AL187" s="45"/>
      <c r="AM187" s="9"/>
      <c r="AN187" s="45"/>
      <c r="AO187" s="9"/>
      <c r="AP187" s="45"/>
      <c r="AQ187" s="9"/>
      <c r="AR187" s="45"/>
      <c r="AS187" s="9"/>
      <c r="AT187" s="45"/>
      <c r="AU187" s="9"/>
      <c r="AV187" s="45"/>
      <c r="AW187" s="9"/>
      <c r="AX187" s="45"/>
      <c r="AY187" s="9"/>
      <c r="AZ187" s="45"/>
      <c r="BA187" s="9"/>
      <c r="BB187" s="45"/>
      <c r="BC187" s="11"/>
      <c r="BD187" s="45"/>
      <c r="BE187" s="9"/>
      <c r="BF187" s="45"/>
      <c r="BG187" s="11"/>
      <c r="BH187" s="45"/>
      <c r="BI187" s="9"/>
      <c r="BJ187" s="45"/>
      <c r="BK187" s="9"/>
      <c r="BL187" s="45"/>
      <c r="BM187" s="9"/>
      <c r="BN187" s="45"/>
      <c r="BO187" s="11"/>
      <c r="BP187" s="45"/>
      <c r="BQ187" s="9"/>
      <c r="BR187" s="45"/>
      <c r="BS187" s="9"/>
      <c r="BT187" s="45"/>
      <c r="BU187" s="11"/>
      <c r="BV187" s="45"/>
      <c r="BW187" s="9"/>
      <c r="BX187" s="45"/>
      <c r="BY187" s="9"/>
      <c r="BZ187" s="45"/>
      <c r="CA187" s="9"/>
      <c r="CB187" s="45"/>
      <c r="CC187" s="9"/>
      <c r="CD187" s="45"/>
      <c r="CE187" s="9"/>
      <c r="CF187" s="45"/>
      <c r="CG187" s="11"/>
      <c r="CH187" s="604" t="str">
        <f>IF(S187="","",IF(#REF!=0,"KO",""))</f>
        <v/>
      </c>
    </row>
    <row r="188" spans="2:86" s="604" customFormat="1" ht="14.4" x14ac:dyDescent="0.25">
      <c r="B188" s="284"/>
      <c r="C188" s="46"/>
      <c r="D188" s="46">
        <v>0</v>
      </c>
      <c r="E188" s="46"/>
      <c r="F188" s="46"/>
      <c r="G188" s="46"/>
      <c r="H188" s="46"/>
      <c r="I188" s="46"/>
      <c r="J188" s="46"/>
      <c r="K188" s="163"/>
      <c r="L188" s="163" t="str">
        <f t="shared" si="3"/>
        <v>n;</v>
      </c>
      <c r="Q188" s="577" t="s">
        <v>9</v>
      </c>
      <c r="R188" s="577"/>
      <c r="S188" s="577"/>
      <c r="T188" s="194" t="s">
        <v>1327</v>
      </c>
      <c r="U188" s="883"/>
      <c r="V188" s="883"/>
      <c r="W188" s="11"/>
      <c r="X188" s="45"/>
      <c r="Y188" s="11"/>
      <c r="Z188" s="45"/>
      <c r="AA188" s="11"/>
      <c r="AB188" s="45"/>
      <c r="AC188" s="11"/>
      <c r="AD188" s="45"/>
      <c r="AE188" s="11"/>
      <c r="AF188" s="45"/>
      <c r="AG188" s="11"/>
      <c r="AH188" s="45"/>
      <c r="AI188" s="11"/>
      <c r="AJ188" s="45"/>
      <c r="AK188" s="11"/>
      <c r="AL188" s="45"/>
      <c r="AM188" s="11"/>
      <c r="AN188" s="45"/>
      <c r="AO188" s="11"/>
      <c r="AP188" s="45"/>
      <c r="AQ188" s="9"/>
      <c r="AR188" s="45"/>
      <c r="AS188" s="11"/>
      <c r="AT188" s="45"/>
      <c r="AU188" s="11"/>
      <c r="AV188" s="45"/>
      <c r="AW188" s="11"/>
      <c r="AX188" s="45"/>
      <c r="AY188" s="11"/>
      <c r="AZ188" s="45"/>
      <c r="BA188" s="11"/>
      <c r="BB188" s="45"/>
      <c r="BC188" s="11"/>
      <c r="BD188" s="45"/>
      <c r="BE188" s="11"/>
      <c r="BF188" s="45"/>
      <c r="BG188" s="11"/>
      <c r="BH188" s="45"/>
      <c r="BI188" s="11"/>
      <c r="BJ188" s="45"/>
      <c r="BK188" s="11"/>
      <c r="BL188" s="45"/>
      <c r="BM188" s="9"/>
      <c r="BN188" s="45"/>
      <c r="BO188" s="11"/>
      <c r="BP188" s="45"/>
      <c r="BQ188" s="9"/>
      <c r="BR188" s="45"/>
      <c r="BS188" s="9"/>
      <c r="BT188" s="45"/>
      <c r="BU188" s="11"/>
      <c r="BV188" s="45"/>
      <c r="BW188" s="9"/>
      <c r="BX188" s="45"/>
      <c r="BY188" s="9"/>
      <c r="BZ188" s="45"/>
      <c r="CA188" s="11"/>
      <c r="CB188" s="45"/>
      <c r="CC188" s="11"/>
      <c r="CD188" s="45"/>
      <c r="CE188" s="11"/>
      <c r="CF188" s="45"/>
      <c r="CG188" s="11"/>
      <c r="CH188" s="604" t="str">
        <f>IF(S188="","",IF(#REF!=0,"KO",""))</f>
        <v/>
      </c>
    </row>
    <row r="189" spans="2:86" s="604" customFormat="1" ht="14.4" x14ac:dyDescent="0.25">
      <c r="B189" s="284"/>
      <c r="C189" s="46"/>
      <c r="D189" s="46">
        <v>0</v>
      </c>
      <c r="E189" s="46"/>
      <c r="F189" s="46"/>
      <c r="G189" s="46"/>
      <c r="H189" s="46"/>
      <c r="I189" s="46"/>
      <c r="J189" s="46"/>
      <c r="K189" s="163"/>
      <c r="L189" s="163" t="str">
        <f t="shared" si="3"/>
        <v>n;</v>
      </c>
      <c r="Q189" s="577" t="s">
        <v>9</v>
      </c>
      <c r="R189" s="577"/>
      <c r="S189" s="577"/>
      <c r="T189" s="194" t="s">
        <v>1327</v>
      </c>
      <c r="U189" s="883"/>
      <c r="V189" s="883"/>
      <c r="W189" s="11"/>
      <c r="X189" s="45"/>
      <c r="Y189" s="11"/>
      <c r="Z189" s="45"/>
      <c r="AA189" s="11"/>
      <c r="AB189" s="45"/>
      <c r="AC189" s="11"/>
      <c r="AD189" s="45"/>
      <c r="AE189" s="11"/>
      <c r="AF189" s="45"/>
      <c r="AG189" s="11"/>
      <c r="AH189" s="45"/>
      <c r="AI189" s="11"/>
      <c r="AJ189" s="45"/>
      <c r="AK189" s="11"/>
      <c r="AL189" s="45"/>
      <c r="AM189" s="11"/>
      <c r="AN189" s="45"/>
      <c r="AO189" s="11"/>
      <c r="AP189" s="45"/>
      <c r="AQ189" s="9"/>
      <c r="AR189" s="45"/>
      <c r="AS189" s="11"/>
      <c r="AT189" s="45"/>
      <c r="AU189" s="11"/>
      <c r="AV189" s="45"/>
      <c r="AW189" s="11"/>
      <c r="AX189" s="45"/>
      <c r="AY189" s="11"/>
      <c r="AZ189" s="45"/>
      <c r="BA189" s="11"/>
      <c r="BB189" s="45"/>
      <c r="BC189" s="11"/>
      <c r="BD189" s="45"/>
      <c r="BE189" s="11"/>
      <c r="BF189" s="45"/>
      <c r="BG189" s="11"/>
      <c r="BH189" s="45"/>
      <c r="BI189" s="11"/>
      <c r="BJ189" s="45"/>
      <c r="BK189" s="11"/>
      <c r="BL189" s="45"/>
      <c r="BM189" s="9"/>
      <c r="BN189" s="45"/>
      <c r="BO189" s="11"/>
      <c r="BP189" s="45"/>
      <c r="BQ189" s="9"/>
      <c r="BR189" s="45"/>
      <c r="BS189" s="9"/>
      <c r="BT189" s="45"/>
      <c r="BU189" s="11"/>
      <c r="BV189" s="45"/>
      <c r="BW189" s="9"/>
      <c r="BX189" s="45"/>
      <c r="BY189" s="9"/>
      <c r="BZ189" s="45"/>
      <c r="CA189" s="11"/>
      <c r="CB189" s="45"/>
      <c r="CC189" s="11"/>
      <c r="CD189" s="45"/>
      <c r="CE189" s="11"/>
      <c r="CF189" s="45"/>
      <c r="CG189" s="11"/>
      <c r="CH189" s="604" t="str">
        <f>IF(S189="","",IF(#REF!=0,"KO",""))</f>
        <v/>
      </c>
    </row>
    <row r="190" spans="2:86" s="604" customFormat="1" ht="14.4" x14ac:dyDescent="0.25">
      <c r="B190" s="284"/>
      <c r="C190" s="46"/>
      <c r="D190" s="46">
        <v>0</v>
      </c>
      <c r="E190" s="46"/>
      <c r="F190" s="46"/>
      <c r="G190" s="46"/>
      <c r="H190" s="46"/>
      <c r="I190" s="46"/>
      <c r="J190" s="46"/>
      <c r="K190" s="163"/>
      <c r="L190" s="163" t="str">
        <f t="shared" si="3"/>
        <v>n;</v>
      </c>
      <c r="Q190" s="577" t="s">
        <v>9</v>
      </c>
      <c r="R190" s="577"/>
      <c r="S190" s="577"/>
      <c r="T190" s="194" t="s">
        <v>1327</v>
      </c>
      <c r="U190" s="883"/>
      <c r="V190" s="883"/>
      <c r="W190" s="11"/>
      <c r="X190" s="45"/>
      <c r="Y190" s="11"/>
      <c r="Z190" s="45"/>
      <c r="AA190" s="11"/>
      <c r="AB190" s="45"/>
      <c r="AC190" s="11"/>
      <c r="AD190" s="45"/>
      <c r="AE190" s="11"/>
      <c r="AF190" s="45"/>
      <c r="AG190" s="11"/>
      <c r="AH190" s="45"/>
      <c r="AI190" s="11"/>
      <c r="AJ190" s="45"/>
      <c r="AK190" s="11"/>
      <c r="AL190" s="45"/>
      <c r="AM190" s="11"/>
      <c r="AN190" s="45"/>
      <c r="AO190" s="11"/>
      <c r="AP190" s="45"/>
      <c r="AQ190" s="9"/>
      <c r="AR190" s="45"/>
      <c r="AS190" s="11"/>
      <c r="AT190" s="45"/>
      <c r="AU190" s="11"/>
      <c r="AV190" s="45"/>
      <c r="AW190" s="11"/>
      <c r="AX190" s="45"/>
      <c r="AY190" s="11"/>
      <c r="AZ190" s="45"/>
      <c r="BA190" s="11"/>
      <c r="BB190" s="45"/>
      <c r="BC190" s="11"/>
      <c r="BD190" s="45"/>
      <c r="BE190" s="11"/>
      <c r="BF190" s="45"/>
      <c r="BG190" s="11"/>
      <c r="BH190" s="45"/>
      <c r="BI190" s="11"/>
      <c r="BJ190" s="45"/>
      <c r="BK190" s="11"/>
      <c r="BL190" s="45"/>
      <c r="BM190" s="9"/>
      <c r="BN190" s="45"/>
      <c r="BO190" s="11"/>
      <c r="BP190" s="45"/>
      <c r="BQ190" s="9"/>
      <c r="BR190" s="45"/>
      <c r="BS190" s="9"/>
      <c r="BT190" s="45"/>
      <c r="BU190" s="11"/>
      <c r="BV190" s="45"/>
      <c r="BW190" s="9"/>
      <c r="BX190" s="45"/>
      <c r="BY190" s="9"/>
      <c r="BZ190" s="45"/>
      <c r="CA190" s="11"/>
      <c r="CB190" s="45"/>
      <c r="CC190" s="11"/>
      <c r="CD190" s="45"/>
      <c r="CE190" s="11"/>
      <c r="CF190" s="45"/>
      <c r="CG190" s="11"/>
      <c r="CH190" s="604" t="str">
        <f>IF(S190="","",IF(#REF!=0,"KO",""))</f>
        <v/>
      </c>
    </row>
    <row r="191" spans="2:86" s="604" customFormat="1" ht="14.4" x14ac:dyDescent="0.25">
      <c r="B191" s="284"/>
      <c r="C191" s="46"/>
      <c r="D191" s="46">
        <v>0</v>
      </c>
      <c r="E191" s="46"/>
      <c r="F191" s="46"/>
      <c r="G191" s="46"/>
      <c r="H191" s="46"/>
      <c r="I191" s="46"/>
      <c r="J191" s="46"/>
      <c r="K191" s="163"/>
      <c r="L191" s="163" t="str">
        <f t="shared" si="3"/>
        <v>n;</v>
      </c>
      <c r="Q191" s="577" t="s">
        <v>9</v>
      </c>
      <c r="R191" s="577"/>
      <c r="S191" s="577"/>
      <c r="T191" s="194" t="s">
        <v>1327</v>
      </c>
      <c r="U191" s="883"/>
      <c r="V191" s="883"/>
      <c r="W191" s="11"/>
      <c r="X191" s="45"/>
      <c r="Y191" s="11"/>
      <c r="Z191" s="45"/>
      <c r="AA191" s="11"/>
      <c r="AB191" s="45"/>
      <c r="AC191" s="11"/>
      <c r="AD191" s="45"/>
      <c r="AE191" s="11"/>
      <c r="AF191" s="45"/>
      <c r="AG191" s="11"/>
      <c r="AH191" s="45"/>
      <c r="AI191" s="11"/>
      <c r="AJ191" s="45"/>
      <c r="AK191" s="11"/>
      <c r="AL191" s="45"/>
      <c r="AM191" s="11"/>
      <c r="AN191" s="45"/>
      <c r="AO191" s="11"/>
      <c r="AP191" s="45"/>
      <c r="AQ191" s="9"/>
      <c r="AR191" s="45"/>
      <c r="AS191" s="11"/>
      <c r="AT191" s="45"/>
      <c r="AU191" s="11"/>
      <c r="AV191" s="45"/>
      <c r="AW191" s="11"/>
      <c r="AX191" s="45"/>
      <c r="AY191" s="11"/>
      <c r="AZ191" s="45"/>
      <c r="BA191" s="11"/>
      <c r="BB191" s="45"/>
      <c r="BC191" s="11"/>
      <c r="BD191" s="45"/>
      <c r="BE191" s="11"/>
      <c r="BF191" s="45"/>
      <c r="BG191" s="11"/>
      <c r="BH191" s="45"/>
      <c r="BI191" s="11"/>
      <c r="BJ191" s="45"/>
      <c r="BK191" s="11"/>
      <c r="BL191" s="45"/>
      <c r="BM191" s="9"/>
      <c r="BN191" s="45"/>
      <c r="BO191" s="11"/>
      <c r="BP191" s="45"/>
      <c r="BQ191" s="9"/>
      <c r="BR191" s="45"/>
      <c r="BS191" s="9"/>
      <c r="BT191" s="45"/>
      <c r="BU191" s="11"/>
      <c r="BV191" s="45"/>
      <c r="BW191" s="9"/>
      <c r="BX191" s="45"/>
      <c r="BY191" s="9"/>
      <c r="BZ191" s="45"/>
      <c r="CA191" s="11"/>
      <c r="CB191" s="45"/>
      <c r="CC191" s="11"/>
      <c r="CD191" s="45"/>
      <c r="CE191" s="11"/>
      <c r="CF191" s="45"/>
      <c r="CG191" s="11"/>
      <c r="CH191" s="604" t="str">
        <f>IF(S191="","",IF(#REF!=0,"KO",""))</f>
        <v/>
      </c>
    </row>
    <row r="192" spans="2:86" s="604" customFormat="1" ht="14.4" x14ac:dyDescent="0.25">
      <c r="B192" s="284"/>
      <c r="C192" s="46"/>
      <c r="D192" s="46">
        <v>0</v>
      </c>
      <c r="E192" s="46"/>
      <c r="F192" s="46"/>
      <c r="G192" s="46"/>
      <c r="H192" s="46"/>
      <c r="I192" s="46"/>
      <c r="J192" s="46"/>
      <c r="K192" s="163"/>
      <c r="L192" s="163" t="str">
        <f t="shared" si="3"/>
        <v>n;</v>
      </c>
      <c r="Q192" s="577" t="s">
        <v>9</v>
      </c>
      <c r="R192" s="577"/>
      <c r="S192" s="577"/>
      <c r="T192" s="194" t="s">
        <v>1327</v>
      </c>
      <c r="U192" s="883"/>
      <c r="V192" s="883"/>
      <c r="W192" s="11"/>
      <c r="X192" s="45"/>
      <c r="Y192" s="11"/>
      <c r="Z192" s="45"/>
      <c r="AA192" s="11"/>
      <c r="AB192" s="45"/>
      <c r="AC192" s="11"/>
      <c r="AD192" s="45"/>
      <c r="AE192" s="11"/>
      <c r="AF192" s="45"/>
      <c r="AG192" s="11"/>
      <c r="AH192" s="45"/>
      <c r="AI192" s="11"/>
      <c r="AJ192" s="45"/>
      <c r="AK192" s="11"/>
      <c r="AL192" s="45"/>
      <c r="AM192" s="11"/>
      <c r="AN192" s="45"/>
      <c r="AO192" s="11"/>
      <c r="AP192" s="45"/>
      <c r="AQ192" s="9"/>
      <c r="AR192" s="45"/>
      <c r="AS192" s="11"/>
      <c r="AT192" s="45"/>
      <c r="AU192" s="11"/>
      <c r="AV192" s="45"/>
      <c r="AW192" s="11"/>
      <c r="AX192" s="45"/>
      <c r="AY192" s="11"/>
      <c r="AZ192" s="45"/>
      <c r="BA192" s="11"/>
      <c r="BB192" s="45"/>
      <c r="BC192" s="11"/>
      <c r="BD192" s="45"/>
      <c r="BE192" s="11"/>
      <c r="BF192" s="45"/>
      <c r="BG192" s="11"/>
      <c r="BH192" s="45"/>
      <c r="BI192" s="11"/>
      <c r="BJ192" s="45"/>
      <c r="BK192" s="11"/>
      <c r="BL192" s="45"/>
      <c r="BM192" s="9"/>
      <c r="BN192" s="45"/>
      <c r="BO192" s="11"/>
      <c r="BP192" s="45"/>
      <c r="BQ192" s="9"/>
      <c r="BR192" s="45"/>
      <c r="BS192" s="9"/>
      <c r="BT192" s="45"/>
      <c r="BU192" s="11"/>
      <c r="BV192" s="45"/>
      <c r="BW192" s="9"/>
      <c r="BX192" s="45"/>
      <c r="BY192" s="9"/>
      <c r="BZ192" s="45"/>
      <c r="CA192" s="11"/>
      <c r="CB192" s="45"/>
      <c r="CC192" s="11"/>
      <c r="CD192" s="45"/>
      <c r="CE192" s="11"/>
      <c r="CF192" s="45"/>
      <c r="CG192" s="11"/>
      <c r="CH192" s="604" t="str">
        <f>IF(S192="","",IF(#REF!=0,"KO",""))</f>
        <v/>
      </c>
    </row>
    <row r="193" spans="2:86" s="604" customFormat="1" ht="14.4" x14ac:dyDescent="0.25">
      <c r="B193" s="284"/>
      <c r="C193" s="46"/>
      <c r="D193" s="46">
        <v>0</v>
      </c>
      <c r="E193" s="46"/>
      <c r="F193" s="46"/>
      <c r="G193" s="46"/>
      <c r="H193" s="46"/>
      <c r="I193" s="46"/>
      <c r="J193" s="46"/>
      <c r="K193" s="163"/>
      <c r="L193" s="163" t="str">
        <f t="shared" si="3"/>
        <v>n;</v>
      </c>
      <c r="Q193" s="577" t="s">
        <v>9</v>
      </c>
      <c r="R193" s="577"/>
      <c r="S193" s="577"/>
      <c r="T193" s="194" t="s">
        <v>1327</v>
      </c>
      <c r="U193" s="883"/>
      <c r="V193" s="883"/>
      <c r="W193" s="11"/>
      <c r="X193" s="45"/>
      <c r="Y193" s="11"/>
      <c r="Z193" s="45"/>
      <c r="AA193" s="11"/>
      <c r="AB193" s="45"/>
      <c r="AC193" s="11"/>
      <c r="AD193" s="45"/>
      <c r="AE193" s="11"/>
      <c r="AF193" s="45"/>
      <c r="AG193" s="11"/>
      <c r="AH193" s="45"/>
      <c r="AI193" s="11"/>
      <c r="AJ193" s="45"/>
      <c r="AK193" s="11"/>
      <c r="AL193" s="45"/>
      <c r="AM193" s="11"/>
      <c r="AN193" s="45"/>
      <c r="AO193" s="11"/>
      <c r="AP193" s="45"/>
      <c r="AQ193" s="9"/>
      <c r="AR193" s="45"/>
      <c r="AS193" s="11"/>
      <c r="AT193" s="45"/>
      <c r="AU193" s="11"/>
      <c r="AV193" s="45"/>
      <c r="AW193" s="11"/>
      <c r="AX193" s="45"/>
      <c r="AY193" s="11"/>
      <c r="AZ193" s="45"/>
      <c r="BA193" s="11"/>
      <c r="BB193" s="45"/>
      <c r="BC193" s="11"/>
      <c r="BD193" s="45"/>
      <c r="BE193" s="11"/>
      <c r="BF193" s="45"/>
      <c r="BG193" s="11"/>
      <c r="BH193" s="45"/>
      <c r="BI193" s="11"/>
      <c r="BJ193" s="45"/>
      <c r="BK193" s="11"/>
      <c r="BL193" s="45"/>
      <c r="BM193" s="9"/>
      <c r="BN193" s="45"/>
      <c r="BO193" s="11"/>
      <c r="BP193" s="45"/>
      <c r="BQ193" s="9"/>
      <c r="BR193" s="45"/>
      <c r="BS193" s="9"/>
      <c r="BT193" s="45"/>
      <c r="BU193" s="11"/>
      <c r="BV193" s="45"/>
      <c r="BW193" s="9"/>
      <c r="BX193" s="45"/>
      <c r="BY193" s="9"/>
      <c r="BZ193" s="45"/>
      <c r="CA193" s="11"/>
      <c r="CB193" s="45"/>
      <c r="CC193" s="11"/>
      <c r="CD193" s="45"/>
      <c r="CE193" s="11"/>
      <c r="CF193" s="45"/>
      <c r="CG193" s="11"/>
      <c r="CH193" s="604" t="str">
        <f>IF(S193="","",IF(#REF!=0,"KO",""))</f>
        <v/>
      </c>
    </row>
    <row r="194" spans="2:86" s="604" customFormat="1" ht="14.4" x14ac:dyDescent="0.25">
      <c r="B194" s="284"/>
      <c r="C194" s="46"/>
      <c r="D194" s="46">
        <v>0</v>
      </c>
      <c r="E194" s="46"/>
      <c r="F194" s="46"/>
      <c r="G194" s="46"/>
      <c r="H194" s="46"/>
      <c r="I194" s="46"/>
      <c r="J194" s="46"/>
      <c r="K194" s="163"/>
      <c r="L194" s="163" t="str">
        <f t="shared" si="3"/>
        <v>n;</v>
      </c>
      <c r="Q194" s="577" t="s">
        <v>9</v>
      </c>
      <c r="R194" s="577"/>
      <c r="S194" s="577"/>
      <c r="T194" s="194" t="s">
        <v>1327</v>
      </c>
      <c r="U194" s="883"/>
      <c r="V194" s="883"/>
      <c r="W194" s="11"/>
      <c r="X194" s="45"/>
      <c r="Y194" s="11"/>
      <c r="Z194" s="45"/>
      <c r="AA194" s="11"/>
      <c r="AB194" s="45"/>
      <c r="AC194" s="11"/>
      <c r="AD194" s="45"/>
      <c r="AE194" s="11"/>
      <c r="AF194" s="45"/>
      <c r="AG194" s="11"/>
      <c r="AH194" s="45"/>
      <c r="AI194" s="11"/>
      <c r="AJ194" s="45"/>
      <c r="AK194" s="11"/>
      <c r="AL194" s="45"/>
      <c r="AM194" s="11"/>
      <c r="AN194" s="45"/>
      <c r="AO194" s="11"/>
      <c r="AP194" s="45"/>
      <c r="AQ194" s="9"/>
      <c r="AR194" s="45"/>
      <c r="AS194" s="11"/>
      <c r="AT194" s="45"/>
      <c r="AU194" s="11"/>
      <c r="AV194" s="45"/>
      <c r="AW194" s="11"/>
      <c r="AX194" s="45"/>
      <c r="AY194" s="11"/>
      <c r="AZ194" s="45"/>
      <c r="BA194" s="11"/>
      <c r="BB194" s="45"/>
      <c r="BC194" s="11"/>
      <c r="BD194" s="45"/>
      <c r="BE194" s="11"/>
      <c r="BF194" s="45"/>
      <c r="BG194" s="11"/>
      <c r="BH194" s="45"/>
      <c r="BI194" s="11"/>
      <c r="BJ194" s="45"/>
      <c r="BK194" s="11"/>
      <c r="BL194" s="45"/>
      <c r="BM194" s="9"/>
      <c r="BN194" s="45"/>
      <c r="BO194" s="11"/>
      <c r="BP194" s="45"/>
      <c r="BQ194" s="9"/>
      <c r="BR194" s="45"/>
      <c r="BS194" s="9"/>
      <c r="BT194" s="45"/>
      <c r="BU194" s="11"/>
      <c r="BV194" s="45"/>
      <c r="BW194" s="9"/>
      <c r="BX194" s="45"/>
      <c r="BY194" s="9"/>
      <c r="BZ194" s="45"/>
      <c r="CA194" s="11"/>
      <c r="CB194" s="45"/>
      <c r="CC194" s="11"/>
      <c r="CD194" s="45"/>
      <c r="CE194" s="11"/>
      <c r="CF194" s="45"/>
      <c r="CG194" s="11"/>
      <c r="CH194" s="604" t="str">
        <f>IF(S194="","",IF(#REF!=0,"KO",""))</f>
        <v/>
      </c>
    </row>
    <row r="195" spans="2:86" s="604" customFormat="1" ht="14.4" x14ac:dyDescent="0.25">
      <c r="B195" s="284"/>
      <c r="C195" s="46"/>
      <c r="D195" s="46">
        <v>0</v>
      </c>
      <c r="E195" s="46"/>
      <c r="F195" s="46"/>
      <c r="G195" s="46"/>
      <c r="H195" s="46"/>
      <c r="I195" s="46"/>
      <c r="J195" s="46"/>
      <c r="K195" s="163"/>
      <c r="L195" s="163" t="str">
        <f t="shared" si="3"/>
        <v>n;</v>
      </c>
      <c r="Q195" s="577" t="s">
        <v>9</v>
      </c>
      <c r="R195" s="577"/>
      <c r="S195" s="577"/>
      <c r="T195" s="194" t="s">
        <v>1327</v>
      </c>
      <c r="U195" s="883"/>
      <c r="V195" s="883"/>
      <c r="W195" s="11"/>
      <c r="X195" s="45"/>
      <c r="Y195" s="11"/>
      <c r="Z195" s="45"/>
      <c r="AA195" s="11"/>
      <c r="AB195" s="45"/>
      <c r="AC195" s="11"/>
      <c r="AD195" s="45"/>
      <c r="AE195" s="11"/>
      <c r="AF195" s="45"/>
      <c r="AG195" s="11"/>
      <c r="AH195" s="45"/>
      <c r="AI195" s="11"/>
      <c r="AJ195" s="45"/>
      <c r="AK195" s="11"/>
      <c r="AL195" s="45"/>
      <c r="AM195" s="11"/>
      <c r="AN195" s="45"/>
      <c r="AO195" s="11"/>
      <c r="AP195" s="45"/>
      <c r="AQ195" s="9"/>
      <c r="AR195" s="45"/>
      <c r="AS195" s="11"/>
      <c r="AT195" s="45"/>
      <c r="AU195" s="11"/>
      <c r="AV195" s="45"/>
      <c r="AW195" s="11"/>
      <c r="AX195" s="45"/>
      <c r="AY195" s="11"/>
      <c r="AZ195" s="45"/>
      <c r="BA195" s="11"/>
      <c r="BB195" s="45"/>
      <c r="BC195" s="11"/>
      <c r="BD195" s="45"/>
      <c r="BE195" s="11"/>
      <c r="BF195" s="45"/>
      <c r="BG195" s="11"/>
      <c r="BH195" s="45"/>
      <c r="BI195" s="11"/>
      <c r="BJ195" s="45"/>
      <c r="BK195" s="11"/>
      <c r="BL195" s="45"/>
      <c r="BM195" s="9"/>
      <c r="BN195" s="45"/>
      <c r="BO195" s="11"/>
      <c r="BP195" s="45"/>
      <c r="BQ195" s="9"/>
      <c r="BR195" s="45"/>
      <c r="BS195" s="9"/>
      <c r="BT195" s="45"/>
      <c r="BU195" s="11"/>
      <c r="BV195" s="45"/>
      <c r="BW195" s="9"/>
      <c r="BX195" s="45"/>
      <c r="BY195" s="9"/>
      <c r="BZ195" s="45"/>
      <c r="CA195" s="11"/>
      <c r="CB195" s="45"/>
      <c r="CC195" s="11"/>
      <c r="CD195" s="45"/>
      <c r="CE195" s="11"/>
      <c r="CF195" s="45"/>
      <c r="CG195" s="11"/>
      <c r="CH195" s="604" t="str">
        <f>IF(S195="","",IF(#REF!=0,"KO",""))</f>
        <v/>
      </c>
    </row>
    <row r="196" spans="2:86" s="604" customFormat="1" ht="14.4" x14ac:dyDescent="0.25">
      <c r="B196" s="284"/>
      <c r="C196" s="46"/>
      <c r="D196" s="46">
        <v>0</v>
      </c>
      <c r="E196" s="46"/>
      <c r="F196" s="46"/>
      <c r="G196" s="46"/>
      <c r="H196" s="46"/>
      <c r="I196" s="46"/>
      <c r="J196" s="46"/>
      <c r="K196" s="163"/>
      <c r="L196" s="163" t="str">
        <f t="shared" si="3"/>
        <v>n;</v>
      </c>
      <c r="Q196" s="577" t="s">
        <v>9</v>
      </c>
      <c r="R196" s="577"/>
      <c r="S196" s="577"/>
      <c r="T196" s="194" t="s">
        <v>1327</v>
      </c>
      <c r="U196" s="883"/>
      <c r="V196" s="883"/>
      <c r="W196" s="11"/>
      <c r="X196" s="45"/>
      <c r="Y196" s="11"/>
      <c r="Z196" s="45"/>
      <c r="AA196" s="11"/>
      <c r="AB196" s="45"/>
      <c r="AC196" s="11"/>
      <c r="AD196" s="45"/>
      <c r="AE196" s="11"/>
      <c r="AF196" s="45"/>
      <c r="AG196" s="11"/>
      <c r="AH196" s="45"/>
      <c r="AI196" s="11"/>
      <c r="AJ196" s="45"/>
      <c r="AK196" s="11"/>
      <c r="AL196" s="45"/>
      <c r="AM196" s="11"/>
      <c r="AN196" s="45"/>
      <c r="AO196" s="11"/>
      <c r="AP196" s="45"/>
      <c r="AQ196" s="9"/>
      <c r="AR196" s="45"/>
      <c r="AS196" s="11"/>
      <c r="AT196" s="45"/>
      <c r="AU196" s="11"/>
      <c r="AV196" s="45"/>
      <c r="AW196" s="11"/>
      <c r="AX196" s="45"/>
      <c r="AY196" s="11"/>
      <c r="AZ196" s="45"/>
      <c r="BA196" s="11"/>
      <c r="BB196" s="45"/>
      <c r="BC196" s="11"/>
      <c r="BD196" s="45"/>
      <c r="BE196" s="11"/>
      <c r="BF196" s="45"/>
      <c r="BG196" s="11"/>
      <c r="BH196" s="45"/>
      <c r="BI196" s="11"/>
      <c r="BJ196" s="45"/>
      <c r="BK196" s="11"/>
      <c r="BL196" s="45"/>
      <c r="BM196" s="9"/>
      <c r="BN196" s="45"/>
      <c r="BO196" s="11"/>
      <c r="BP196" s="45"/>
      <c r="BQ196" s="9"/>
      <c r="BR196" s="45"/>
      <c r="BS196" s="9"/>
      <c r="BT196" s="45"/>
      <c r="BU196" s="11"/>
      <c r="BV196" s="45"/>
      <c r="BW196" s="9"/>
      <c r="BX196" s="45"/>
      <c r="BY196" s="9"/>
      <c r="BZ196" s="45"/>
      <c r="CA196" s="11"/>
      <c r="CB196" s="45"/>
      <c r="CC196" s="11"/>
      <c r="CD196" s="45"/>
      <c r="CE196" s="11"/>
      <c r="CF196" s="45"/>
      <c r="CG196" s="11"/>
      <c r="CH196" s="604" t="str">
        <f>IF(S196="","",IF(#REF!=0,"KO",""))</f>
        <v/>
      </c>
    </row>
    <row r="197" spans="2:86" s="604" customFormat="1" ht="14.4" x14ac:dyDescent="0.25">
      <c r="B197" s="284"/>
      <c r="C197" s="46"/>
      <c r="D197" s="46">
        <v>0</v>
      </c>
      <c r="E197" s="46"/>
      <c r="F197" s="46"/>
      <c r="G197" s="46"/>
      <c r="H197" s="46"/>
      <c r="I197" s="46"/>
      <c r="J197" s="46"/>
      <c r="K197" s="163"/>
      <c r="L197" s="163" t="str">
        <f t="shared" si="3"/>
        <v>n;</v>
      </c>
      <c r="Q197" s="577" t="s">
        <v>9</v>
      </c>
      <c r="R197" s="577"/>
      <c r="S197" s="577"/>
      <c r="T197" s="194" t="s">
        <v>1327</v>
      </c>
      <c r="U197" s="883"/>
      <c r="V197" s="883"/>
      <c r="W197" s="11"/>
      <c r="X197" s="45"/>
      <c r="Y197" s="11"/>
      <c r="Z197" s="45"/>
      <c r="AA197" s="11"/>
      <c r="AB197" s="45"/>
      <c r="AC197" s="11"/>
      <c r="AD197" s="45"/>
      <c r="AE197" s="11"/>
      <c r="AF197" s="45"/>
      <c r="AG197" s="11"/>
      <c r="AH197" s="45"/>
      <c r="AI197" s="11"/>
      <c r="AJ197" s="45"/>
      <c r="AK197" s="11"/>
      <c r="AL197" s="45"/>
      <c r="AM197" s="11"/>
      <c r="AN197" s="45"/>
      <c r="AO197" s="11"/>
      <c r="AP197" s="45"/>
      <c r="AQ197" s="9"/>
      <c r="AR197" s="45"/>
      <c r="AS197" s="11"/>
      <c r="AT197" s="45"/>
      <c r="AU197" s="11"/>
      <c r="AV197" s="45"/>
      <c r="AW197" s="11"/>
      <c r="AX197" s="45"/>
      <c r="AY197" s="11"/>
      <c r="AZ197" s="45"/>
      <c r="BA197" s="11"/>
      <c r="BB197" s="45"/>
      <c r="BC197" s="11"/>
      <c r="BD197" s="45"/>
      <c r="BE197" s="11"/>
      <c r="BF197" s="45"/>
      <c r="BG197" s="11"/>
      <c r="BH197" s="45"/>
      <c r="BI197" s="11"/>
      <c r="BJ197" s="45"/>
      <c r="BK197" s="11"/>
      <c r="BL197" s="45"/>
      <c r="BM197" s="9"/>
      <c r="BN197" s="45"/>
      <c r="BO197" s="11"/>
      <c r="BP197" s="45"/>
      <c r="BQ197" s="9"/>
      <c r="BR197" s="45"/>
      <c r="BS197" s="9"/>
      <c r="BT197" s="45"/>
      <c r="BU197" s="11"/>
      <c r="BV197" s="45"/>
      <c r="BW197" s="9"/>
      <c r="BX197" s="45"/>
      <c r="BY197" s="9"/>
      <c r="BZ197" s="45"/>
      <c r="CA197" s="11"/>
      <c r="CB197" s="45"/>
      <c r="CC197" s="11"/>
      <c r="CD197" s="45"/>
      <c r="CE197" s="11"/>
      <c r="CF197" s="45"/>
      <c r="CG197" s="11"/>
      <c r="CH197" s="604" t="str">
        <f>IF(S197="","",IF(#REF!=0,"KO",""))</f>
        <v/>
      </c>
    </row>
    <row r="198" spans="2:86" s="604" customFormat="1" ht="14.4" x14ac:dyDescent="0.25">
      <c r="B198" s="284"/>
      <c r="C198" s="46"/>
      <c r="D198" s="46">
        <v>0</v>
      </c>
      <c r="E198" s="46"/>
      <c r="F198" s="46"/>
      <c r="G198" s="46"/>
      <c r="H198" s="46"/>
      <c r="I198" s="46"/>
      <c r="J198" s="46"/>
      <c r="K198" s="163"/>
      <c r="L198" s="163" t="str">
        <f t="shared" si="3"/>
        <v>n;</v>
      </c>
      <c r="Q198" s="577" t="s">
        <v>9</v>
      </c>
      <c r="R198" s="577"/>
      <c r="S198" s="577"/>
      <c r="T198" s="194" t="s">
        <v>1327</v>
      </c>
      <c r="U198" s="883"/>
      <c r="V198" s="883"/>
      <c r="W198" s="11"/>
      <c r="X198" s="45"/>
      <c r="Y198" s="11"/>
      <c r="Z198" s="45"/>
      <c r="AA198" s="11"/>
      <c r="AB198" s="45"/>
      <c r="AC198" s="11"/>
      <c r="AD198" s="45"/>
      <c r="AE198" s="11"/>
      <c r="AF198" s="45"/>
      <c r="AG198" s="11"/>
      <c r="AH198" s="45"/>
      <c r="AI198" s="11"/>
      <c r="AJ198" s="45"/>
      <c r="AK198" s="11"/>
      <c r="AL198" s="45"/>
      <c r="AM198" s="11"/>
      <c r="AN198" s="45"/>
      <c r="AO198" s="11"/>
      <c r="AP198" s="45"/>
      <c r="AQ198" s="9"/>
      <c r="AR198" s="45"/>
      <c r="AS198" s="11"/>
      <c r="AT198" s="45"/>
      <c r="AU198" s="11"/>
      <c r="AV198" s="45"/>
      <c r="AW198" s="11"/>
      <c r="AX198" s="45"/>
      <c r="AY198" s="11"/>
      <c r="AZ198" s="45"/>
      <c r="BA198" s="11"/>
      <c r="BB198" s="45"/>
      <c r="BC198" s="11"/>
      <c r="BD198" s="45"/>
      <c r="BE198" s="11"/>
      <c r="BF198" s="45"/>
      <c r="BG198" s="11"/>
      <c r="BH198" s="45"/>
      <c r="BI198" s="11"/>
      <c r="BJ198" s="45"/>
      <c r="BK198" s="11"/>
      <c r="BL198" s="45"/>
      <c r="BM198" s="9"/>
      <c r="BN198" s="45"/>
      <c r="BO198" s="11"/>
      <c r="BP198" s="45"/>
      <c r="BQ198" s="9"/>
      <c r="BR198" s="45"/>
      <c r="BS198" s="9"/>
      <c r="BT198" s="45"/>
      <c r="BU198" s="11"/>
      <c r="BV198" s="45"/>
      <c r="BW198" s="9"/>
      <c r="BX198" s="45"/>
      <c r="BY198" s="9"/>
      <c r="BZ198" s="45"/>
      <c r="CA198" s="11"/>
      <c r="CB198" s="45"/>
      <c r="CC198" s="11"/>
      <c r="CD198" s="45"/>
      <c r="CE198" s="11"/>
      <c r="CF198" s="45"/>
      <c r="CG198" s="11"/>
      <c r="CH198" s="604" t="str">
        <f>IF(S198="","",IF(#REF!=0,"KO",""))</f>
        <v/>
      </c>
    </row>
    <row r="199" spans="2:86" s="604" customFormat="1" ht="14.4" x14ac:dyDescent="0.25">
      <c r="B199" s="284"/>
      <c r="C199" s="46"/>
      <c r="D199" s="46">
        <v>0</v>
      </c>
      <c r="E199" s="46"/>
      <c r="F199" s="46"/>
      <c r="G199" s="46"/>
      <c r="H199" s="46"/>
      <c r="I199" s="46"/>
      <c r="J199" s="46"/>
      <c r="K199" s="163"/>
      <c r="L199" s="163" t="str">
        <f t="shared" si="3"/>
        <v>n;</v>
      </c>
      <c r="Q199" s="577" t="s">
        <v>9</v>
      </c>
      <c r="R199" s="577"/>
      <c r="S199" s="577"/>
      <c r="T199" s="194" t="s">
        <v>1327</v>
      </c>
      <c r="U199" s="883"/>
      <c r="V199" s="883"/>
      <c r="W199" s="11"/>
      <c r="X199" s="45"/>
      <c r="Y199" s="11"/>
      <c r="Z199" s="45"/>
      <c r="AA199" s="11"/>
      <c r="AB199" s="45"/>
      <c r="AC199" s="11"/>
      <c r="AD199" s="45"/>
      <c r="AE199" s="11"/>
      <c r="AF199" s="45"/>
      <c r="AG199" s="11"/>
      <c r="AH199" s="45"/>
      <c r="AI199" s="11"/>
      <c r="AJ199" s="45"/>
      <c r="AK199" s="11"/>
      <c r="AL199" s="45"/>
      <c r="AM199" s="11"/>
      <c r="AN199" s="45"/>
      <c r="AO199" s="11"/>
      <c r="AP199" s="45"/>
      <c r="AQ199" s="9"/>
      <c r="AR199" s="45"/>
      <c r="AS199" s="11"/>
      <c r="AT199" s="45"/>
      <c r="AU199" s="11"/>
      <c r="AV199" s="45"/>
      <c r="AW199" s="11"/>
      <c r="AX199" s="45"/>
      <c r="AY199" s="11"/>
      <c r="AZ199" s="45"/>
      <c r="BA199" s="11"/>
      <c r="BB199" s="45"/>
      <c r="BC199" s="11"/>
      <c r="BD199" s="45"/>
      <c r="BE199" s="11"/>
      <c r="BF199" s="45"/>
      <c r="BG199" s="11"/>
      <c r="BH199" s="45"/>
      <c r="BI199" s="11"/>
      <c r="BJ199" s="45"/>
      <c r="BK199" s="11"/>
      <c r="BL199" s="45"/>
      <c r="BM199" s="9"/>
      <c r="BN199" s="45"/>
      <c r="BO199" s="11"/>
      <c r="BP199" s="45"/>
      <c r="BQ199" s="9"/>
      <c r="BR199" s="45"/>
      <c r="BS199" s="9"/>
      <c r="BT199" s="45"/>
      <c r="BU199" s="11"/>
      <c r="BV199" s="45"/>
      <c r="BW199" s="9"/>
      <c r="BX199" s="45"/>
      <c r="BY199" s="9"/>
      <c r="BZ199" s="45"/>
      <c r="CA199" s="11"/>
      <c r="CB199" s="45"/>
      <c r="CC199" s="11"/>
      <c r="CD199" s="45"/>
      <c r="CE199" s="11"/>
      <c r="CF199" s="45"/>
      <c r="CG199" s="11"/>
      <c r="CH199" s="604" t="str">
        <f>IF(S199="","",IF(#REF!=0,"KO",""))</f>
        <v/>
      </c>
    </row>
    <row r="200" spans="2:86" s="604" customFormat="1" ht="14.4" x14ac:dyDescent="0.25">
      <c r="B200" s="284"/>
      <c r="C200" s="46"/>
      <c r="D200" s="46">
        <v>0</v>
      </c>
      <c r="E200" s="46"/>
      <c r="F200" s="46"/>
      <c r="G200" s="46"/>
      <c r="H200" s="46"/>
      <c r="I200" s="46"/>
      <c r="J200" s="46"/>
      <c r="K200" s="163"/>
      <c r="L200" s="163" t="str">
        <f t="shared" si="3"/>
        <v>n;</v>
      </c>
      <c r="Q200" s="577" t="s">
        <v>9</v>
      </c>
      <c r="R200" s="577"/>
      <c r="S200" s="577"/>
      <c r="T200" s="194" t="s">
        <v>1327</v>
      </c>
      <c r="U200" s="883"/>
      <c r="V200" s="883"/>
      <c r="W200" s="11"/>
      <c r="X200" s="45"/>
      <c r="Y200" s="11"/>
      <c r="Z200" s="45"/>
      <c r="AA200" s="11"/>
      <c r="AB200" s="45"/>
      <c r="AC200" s="11"/>
      <c r="AD200" s="45"/>
      <c r="AE200" s="11"/>
      <c r="AF200" s="45"/>
      <c r="AG200" s="11"/>
      <c r="AH200" s="45"/>
      <c r="AI200" s="11"/>
      <c r="AJ200" s="45"/>
      <c r="AK200" s="11"/>
      <c r="AL200" s="45"/>
      <c r="AM200" s="11"/>
      <c r="AN200" s="45"/>
      <c r="AO200" s="11"/>
      <c r="AP200" s="45"/>
      <c r="AQ200" s="9"/>
      <c r="AR200" s="45"/>
      <c r="AS200" s="11"/>
      <c r="AT200" s="45"/>
      <c r="AU200" s="11"/>
      <c r="AV200" s="45"/>
      <c r="AW200" s="11"/>
      <c r="AX200" s="45"/>
      <c r="AY200" s="11"/>
      <c r="AZ200" s="45"/>
      <c r="BA200" s="11"/>
      <c r="BB200" s="45"/>
      <c r="BC200" s="11"/>
      <c r="BD200" s="45"/>
      <c r="BE200" s="11"/>
      <c r="BF200" s="45"/>
      <c r="BG200" s="11"/>
      <c r="BH200" s="45"/>
      <c r="BI200" s="11"/>
      <c r="BJ200" s="45"/>
      <c r="BK200" s="11"/>
      <c r="BL200" s="45"/>
      <c r="BM200" s="9"/>
      <c r="BN200" s="45"/>
      <c r="BO200" s="11"/>
      <c r="BP200" s="45"/>
      <c r="BQ200" s="9"/>
      <c r="BR200" s="45"/>
      <c r="BS200" s="9"/>
      <c r="BT200" s="45"/>
      <c r="BU200" s="11"/>
      <c r="BV200" s="45"/>
      <c r="BW200" s="9"/>
      <c r="BX200" s="45"/>
      <c r="BY200" s="9"/>
      <c r="BZ200" s="45"/>
      <c r="CA200" s="11"/>
      <c r="CB200" s="45"/>
      <c r="CC200" s="11"/>
      <c r="CD200" s="45"/>
      <c r="CE200" s="11"/>
      <c r="CF200" s="45"/>
      <c r="CG200" s="11"/>
      <c r="CH200" s="604" t="str">
        <f>IF(S200="","",IF(#REF!=0,"KO",""))</f>
        <v/>
      </c>
    </row>
    <row r="201" spans="2:86" s="604" customFormat="1" ht="14.4" x14ac:dyDescent="0.25">
      <c r="B201" s="284"/>
      <c r="C201" s="46"/>
      <c r="D201" s="46">
        <v>0</v>
      </c>
      <c r="E201" s="46"/>
      <c r="F201" s="46"/>
      <c r="G201" s="46"/>
      <c r="H201" s="46"/>
      <c r="I201" s="46"/>
      <c r="J201" s="46"/>
      <c r="K201" s="163"/>
      <c r="L201" s="163" t="str">
        <f t="shared" si="3"/>
        <v>n;</v>
      </c>
      <c r="Q201" s="577" t="s">
        <v>9</v>
      </c>
      <c r="R201" s="577"/>
      <c r="S201" s="577"/>
      <c r="T201" s="194" t="s">
        <v>1327</v>
      </c>
      <c r="U201" s="883"/>
      <c r="V201" s="883"/>
      <c r="W201" s="11"/>
      <c r="X201" s="45"/>
      <c r="Y201" s="11"/>
      <c r="Z201" s="45"/>
      <c r="AA201" s="11"/>
      <c r="AB201" s="45"/>
      <c r="AC201" s="11"/>
      <c r="AD201" s="45"/>
      <c r="AE201" s="11"/>
      <c r="AF201" s="45"/>
      <c r="AG201" s="11"/>
      <c r="AH201" s="45"/>
      <c r="AI201" s="11"/>
      <c r="AJ201" s="45"/>
      <c r="AK201" s="11"/>
      <c r="AL201" s="45"/>
      <c r="AM201" s="11"/>
      <c r="AN201" s="45"/>
      <c r="AO201" s="11"/>
      <c r="AP201" s="45"/>
      <c r="AQ201" s="9"/>
      <c r="AR201" s="45"/>
      <c r="AS201" s="11"/>
      <c r="AT201" s="45"/>
      <c r="AU201" s="11"/>
      <c r="AV201" s="45"/>
      <c r="AW201" s="11"/>
      <c r="AX201" s="45"/>
      <c r="AY201" s="11"/>
      <c r="AZ201" s="45"/>
      <c r="BA201" s="11"/>
      <c r="BB201" s="45"/>
      <c r="BC201" s="11"/>
      <c r="BD201" s="45"/>
      <c r="BE201" s="11"/>
      <c r="BF201" s="45"/>
      <c r="BG201" s="11"/>
      <c r="BH201" s="45"/>
      <c r="BI201" s="11"/>
      <c r="BJ201" s="45"/>
      <c r="BK201" s="11"/>
      <c r="BL201" s="45"/>
      <c r="BM201" s="9"/>
      <c r="BN201" s="45"/>
      <c r="BO201" s="11"/>
      <c r="BP201" s="45"/>
      <c r="BQ201" s="9"/>
      <c r="BR201" s="45"/>
      <c r="BS201" s="9"/>
      <c r="BT201" s="45"/>
      <c r="BU201" s="11"/>
      <c r="BV201" s="45"/>
      <c r="BW201" s="9"/>
      <c r="BX201" s="45"/>
      <c r="BY201" s="9"/>
      <c r="BZ201" s="45"/>
      <c r="CA201" s="11"/>
      <c r="CB201" s="45"/>
      <c r="CC201" s="11"/>
      <c r="CD201" s="45"/>
      <c r="CE201" s="11"/>
      <c r="CF201" s="45"/>
      <c r="CG201" s="11"/>
      <c r="CH201" s="604" t="str">
        <f>IF(S201="","",IF(#REF!=0,"KO",""))</f>
        <v/>
      </c>
    </row>
    <row r="202" spans="2:86" s="604" customFormat="1" ht="14.4" x14ac:dyDescent="0.25">
      <c r="B202" s="284"/>
      <c r="C202" s="46"/>
      <c r="D202" s="46">
        <v>0</v>
      </c>
      <c r="E202" s="46"/>
      <c r="F202" s="46"/>
      <c r="G202" s="46"/>
      <c r="H202" s="46"/>
      <c r="I202" s="46"/>
      <c r="J202" s="46"/>
      <c r="K202" s="163"/>
      <c r="L202" s="163" t="str">
        <f t="shared" si="3"/>
        <v>n;</v>
      </c>
      <c r="Q202" s="577" t="s">
        <v>9</v>
      </c>
      <c r="R202" s="577"/>
      <c r="S202" s="577"/>
      <c r="T202" s="194" t="s">
        <v>1327</v>
      </c>
      <c r="U202" s="883"/>
      <c r="V202" s="883"/>
      <c r="W202" s="11"/>
      <c r="X202" s="45"/>
      <c r="Y202" s="11"/>
      <c r="Z202" s="45"/>
      <c r="AA202" s="11"/>
      <c r="AB202" s="45"/>
      <c r="AC202" s="11"/>
      <c r="AD202" s="45"/>
      <c r="AE202" s="11"/>
      <c r="AF202" s="45"/>
      <c r="AG202" s="11"/>
      <c r="AH202" s="45"/>
      <c r="AI202" s="11"/>
      <c r="AJ202" s="45"/>
      <c r="AK202" s="11"/>
      <c r="AL202" s="45"/>
      <c r="AM202" s="11"/>
      <c r="AN202" s="45"/>
      <c r="AO202" s="11"/>
      <c r="AP202" s="45"/>
      <c r="AQ202" s="9"/>
      <c r="AR202" s="45"/>
      <c r="AS202" s="11"/>
      <c r="AT202" s="45"/>
      <c r="AU202" s="11"/>
      <c r="AV202" s="45"/>
      <c r="AW202" s="11"/>
      <c r="AX202" s="45"/>
      <c r="AY202" s="11"/>
      <c r="AZ202" s="45"/>
      <c r="BA202" s="11"/>
      <c r="BB202" s="45"/>
      <c r="BC202" s="11"/>
      <c r="BD202" s="45"/>
      <c r="BE202" s="11"/>
      <c r="BF202" s="45"/>
      <c r="BG202" s="11"/>
      <c r="BH202" s="45"/>
      <c r="BI202" s="11"/>
      <c r="BJ202" s="45"/>
      <c r="BK202" s="11"/>
      <c r="BL202" s="45"/>
      <c r="BM202" s="9"/>
      <c r="BN202" s="45"/>
      <c r="BO202" s="11"/>
      <c r="BP202" s="45"/>
      <c r="BQ202" s="9"/>
      <c r="BR202" s="45"/>
      <c r="BS202" s="9"/>
      <c r="BT202" s="45"/>
      <c r="BU202" s="11"/>
      <c r="BV202" s="45"/>
      <c r="BW202" s="9"/>
      <c r="BX202" s="45"/>
      <c r="BY202" s="9"/>
      <c r="BZ202" s="45"/>
      <c r="CA202" s="11"/>
      <c r="CB202" s="45"/>
      <c r="CC202" s="11"/>
      <c r="CD202" s="45"/>
      <c r="CE202" s="11"/>
      <c r="CF202" s="45"/>
      <c r="CG202" s="11"/>
      <c r="CH202" s="604" t="str">
        <f>IF(S202="","",IF(#REF!=0,"KO",""))</f>
        <v/>
      </c>
    </row>
    <row r="203" spans="2:86" s="604" customFormat="1" ht="14.4" x14ac:dyDescent="0.25">
      <c r="B203" s="284"/>
      <c r="C203" s="46"/>
      <c r="D203" s="46">
        <v>0</v>
      </c>
      <c r="E203" s="46"/>
      <c r="F203" s="46"/>
      <c r="G203" s="46"/>
      <c r="H203" s="46"/>
      <c r="I203" s="46"/>
      <c r="J203" s="46"/>
      <c r="K203" s="163"/>
      <c r="L203" s="163" t="str">
        <f t="shared" si="3"/>
        <v>n;</v>
      </c>
      <c r="Q203" s="577" t="s">
        <v>9</v>
      </c>
      <c r="R203" s="577"/>
      <c r="S203" s="577"/>
      <c r="T203" s="194" t="s">
        <v>1327</v>
      </c>
      <c r="U203" s="883"/>
      <c r="V203" s="883"/>
      <c r="W203" s="11"/>
      <c r="X203" s="45"/>
      <c r="Y203" s="11"/>
      <c r="Z203" s="45"/>
      <c r="AA203" s="11"/>
      <c r="AB203" s="45"/>
      <c r="AC203" s="11"/>
      <c r="AD203" s="45"/>
      <c r="AE203" s="11"/>
      <c r="AF203" s="45"/>
      <c r="AG203" s="11"/>
      <c r="AH203" s="45"/>
      <c r="AI203" s="11"/>
      <c r="AJ203" s="45"/>
      <c r="AK203" s="11"/>
      <c r="AL203" s="45"/>
      <c r="AM203" s="11"/>
      <c r="AN203" s="45"/>
      <c r="AO203" s="11"/>
      <c r="AP203" s="45"/>
      <c r="AQ203" s="9"/>
      <c r="AR203" s="45"/>
      <c r="AS203" s="11"/>
      <c r="AT203" s="45"/>
      <c r="AU203" s="11"/>
      <c r="AV203" s="45"/>
      <c r="AW203" s="11"/>
      <c r="AX203" s="45"/>
      <c r="AY203" s="11"/>
      <c r="AZ203" s="45"/>
      <c r="BA203" s="11"/>
      <c r="BB203" s="45"/>
      <c r="BC203" s="11"/>
      <c r="BD203" s="45"/>
      <c r="BE203" s="11"/>
      <c r="BF203" s="45"/>
      <c r="BG203" s="11"/>
      <c r="BH203" s="45"/>
      <c r="BI203" s="11"/>
      <c r="BJ203" s="45"/>
      <c r="BK203" s="11"/>
      <c r="BL203" s="45"/>
      <c r="BM203" s="9"/>
      <c r="BN203" s="45"/>
      <c r="BO203" s="11"/>
      <c r="BP203" s="45"/>
      <c r="BQ203" s="9"/>
      <c r="BR203" s="45"/>
      <c r="BS203" s="9"/>
      <c r="BT203" s="45"/>
      <c r="BU203" s="11"/>
      <c r="BV203" s="45"/>
      <c r="BW203" s="9"/>
      <c r="BX203" s="45"/>
      <c r="BY203" s="9"/>
      <c r="BZ203" s="45"/>
      <c r="CA203" s="11"/>
      <c r="CB203" s="45"/>
      <c r="CC203" s="11"/>
      <c r="CD203" s="45"/>
      <c r="CE203" s="11"/>
      <c r="CF203" s="45"/>
      <c r="CG203" s="11"/>
      <c r="CH203" s="604" t="str">
        <f>IF(S203="","",IF(#REF!=0,"KO",""))</f>
        <v/>
      </c>
    </row>
    <row r="204" spans="2:86" s="604" customFormat="1" ht="14.4" x14ac:dyDescent="0.25">
      <c r="B204" s="284"/>
      <c r="C204" s="46"/>
      <c r="D204" s="46">
        <v>0</v>
      </c>
      <c r="E204" s="46"/>
      <c r="F204" s="46"/>
      <c r="G204" s="46"/>
      <c r="H204" s="46"/>
      <c r="I204" s="46"/>
      <c r="J204" s="46"/>
      <c r="K204" s="163"/>
      <c r="L204" s="163" t="str">
        <f t="shared" si="3"/>
        <v>n;</v>
      </c>
      <c r="Q204" s="577" t="s">
        <v>9</v>
      </c>
      <c r="R204" s="577"/>
      <c r="S204" s="577"/>
      <c r="T204" s="194" t="s">
        <v>1327</v>
      </c>
      <c r="U204" s="883"/>
      <c r="V204" s="883"/>
      <c r="W204" s="11"/>
      <c r="X204" s="45"/>
      <c r="Y204" s="11"/>
      <c r="Z204" s="45"/>
      <c r="AA204" s="11"/>
      <c r="AB204" s="45"/>
      <c r="AC204" s="11"/>
      <c r="AD204" s="45"/>
      <c r="AE204" s="11"/>
      <c r="AF204" s="45"/>
      <c r="AG204" s="11"/>
      <c r="AH204" s="45"/>
      <c r="AI204" s="11"/>
      <c r="AJ204" s="45"/>
      <c r="AK204" s="11"/>
      <c r="AL204" s="45"/>
      <c r="AM204" s="11"/>
      <c r="AN204" s="45"/>
      <c r="AO204" s="11"/>
      <c r="AP204" s="45"/>
      <c r="AQ204" s="9"/>
      <c r="AR204" s="45"/>
      <c r="AS204" s="11"/>
      <c r="AT204" s="45"/>
      <c r="AU204" s="11"/>
      <c r="AV204" s="45"/>
      <c r="AW204" s="11"/>
      <c r="AX204" s="45"/>
      <c r="AY204" s="11"/>
      <c r="AZ204" s="45"/>
      <c r="BA204" s="11"/>
      <c r="BB204" s="45"/>
      <c r="BC204" s="11"/>
      <c r="BD204" s="45"/>
      <c r="BE204" s="11"/>
      <c r="BF204" s="45"/>
      <c r="BG204" s="11"/>
      <c r="BH204" s="45"/>
      <c r="BI204" s="11"/>
      <c r="BJ204" s="45"/>
      <c r="BK204" s="11"/>
      <c r="BL204" s="45"/>
      <c r="BM204" s="9"/>
      <c r="BN204" s="45"/>
      <c r="BO204" s="11"/>
      <c r="BP204" s="45"/>
      <c r="BQ204" s="9"/>
      <c r="BR204" s="45"/>
      <c r="BS204" s="9"/>
      <c r="BT204" s="45"/>
      <c r="BU204" s="11"/>
      <c r="BV204" s="45"/>
      <c r="BW204" s="9"/>
      <c r="BX204" s="45"/>
      <c r="BY204" s="9"/>
      <c r="BZ204" s="45"/>
      <c r="CA204" s="11"/>
      <c r="CB204" s="45"/>
      <c r="CC204" s="11"/>
      <c r="CD204" s="45"/>
      <c r="CE204" s="11"/>
      <c r="CF204" s="45"/>
      <c r="CG204" s="11"/>
      <c r="CH204" s="604" t="str">
        <f>IF(S204="","",IF(#REF!=0,"KO",""))</f>
        <v/>
      </c>
    </row>
    <row r="205" spans="2:86" s="604" customFormat="1" ht="14.4" x14ac:dyDescent="0.25">
      <c r="B205" s="284"/>
      <c r="C205" s="46"/>
      <c r="D205" s="46">
        <v>0</v>
      </c>
      <c r="E205" s="46"/>
      <c r="F205" s="46"/>
      <c r="G205" s="46"/>
      <c r="H205" s="46"/>
      <c r="I205" s="46"/>
      <c r="J205" s="46"/>
      <c r="K205" s="163"/>
      <c r="L205" s="163" t="str">
        <f t="shared" si="3"/>
        <v>n;</v>
      </c>
      <c r="Q205" s="577" t="s">
        <v>9</v>
      </c>
      <c r="R205" s="577"/>
      <c r="S205" s="577"/>
      <c r="T205" s="194" t="s">
        <v>1327</v>
      </c>
      <c r="U205" s="883"/>
      <c r="V205" s="883"/>
      <c r="W205" s="11"/>
      <c r="X205" s="45"/>
      <c r="Y205" s="11"/>
      <c r="Z205" s="45"/>
      <c r="AA205" s="11"/>
      <c r="AB205" s="45"/>
      <c r="AC205" s="11"/>
      <c r="AD205" s="45"/>
      <c r="AE205" s="11"/>
      <c r="AF205" s="45"/>
      <c r="AG205" s="11"/>
      <c r="AH205" s="45"/>
      <c r="AI205" s="11"/>
      <c r="AJ205" s="45"/>
      <c r="AK205" s="11"/>
      <c r="AL205" s="45"/>
      <c r="AM205" s="11"/>
      <c r="AN205" s="45"/>
      <c r="AO205" s="11"/>
      <c r="AP205" s="45"/>
      <c r="AQ205" s="9"/>
      <c r="AR205" s="45"/>
      <c r="AS205" s="11"/>
      <c r="AT205" s="45"/>
      <c r="AU205" s="11"/>
      <c r="AV205" s="45"/>
      <c r="AW205" s="11"/>
      <c r="AX205" s="45"/>
      <c r="AY205" s="11"/>
      <c r="AZ205" s="45"/>
      <c r="BA205" s="11"/>
      <c r="BB205" s="45"/>
      <c r="BC205" s="11"/>
      <c r="BD205" s="45"/>
      <c r="BE205" s="11"/>
      <c r="BF205" s="45"/>
      <c r="BG205" s="11"/>
      <c r="BH205" s="45"/>
      <c r="BI205" s="11"/>
      <c r="BJ205" s="45"/>
      <c r="BK205" s="11"/>
      <c r="BL205" s="45"/>
      <c r="BM205" s="9"/>
      <c r="BN205" s="45"/>
      <c r="BO205" s="11"/>
      <c r="BP205" s="45"/>
      <c r="BQ205" s="9"/>
      <c r="BR205" s="45"/>
      <c r="BS205" s="9"/>
      <c r="BT205" s="45"/>
      <c r="BU205" s="11"/>
      <c r="BV205" s="45"/>
      <c r="BW205" s="9"/>
      <c r="BX205" s="45"/>
      <c r="BY205" s="9"/>
      <c r="BZ205" s="45"/>
      <c r="CA205" s="11"/>
      <c r="CB205" s="45"/>
      <c r="CC205" s="11"/>
      <c r="CD205" s="45"/>
      <c r="CE205" s="11"/>
      <c r="CF205" s="45"/>
      <c r="CG205" s="11"/>
      <c r="CH205" s="604" t="str">
        <f>IF(S205="","",IF(#REF!=0,"KO",""))</f>
        <v/>
      </c>
    </row>
    <row r="206" spans="2:86" s="604" customFormat="1" ht="14.4" x14ac:dyDescent="0.25">
      <c r="B206" s="284"/>
      <c r="C206" s="46"/>
      <c r="D206" s="46">
        <v>0</v>
      </c>
      <c r="E206" s="46"/>
      <c r="F206" s="46"/>
      <c r="G206" s="46"/>
      <c r="H206" s="46"/>
      <c r="I206" s="46"/>
      <c r="J206" s="46"/>
      <c r="K206" s="163"/>
      <c r="L206" s="163" t="str">
        <f t="shared" si="3"/>
        <v>n;</v>
      </c>
      <c r="Q206" s="577" t="s">
        <v>9</v>
      </c>
      <c r="R206" s="577"/>
      <c r="S206" s="577"/>
      <c r="T206" s="194" t="s">
        <v>1327</v>
      </c>
      <c r="U206" s="883"/>
      <c r="V206" s="883"/>
      <c r="W206" s="11"/>
      <c r="X206" s="45"/>
      <c r="Y206" s="11"/>
      <c r="Z206" s="45"/>
      <c r="AA206" s="11"/>
      <c r="AB206" s="45"/>
      <c r="AC206" s="11"/>
      <c r="AD206" s="45"/>
      <c r="AE206" s="11"/>
      <c r="AF206" s="45"/>
      <c r="AG206" s="11"/>
      <c r="AH206" s="45"/>
      <c r="AI206" s="11"/>
      <c r="AJ206" s="45"/>
      <c r="AK206" s="11"/>
      <c r="AL206" s="45"/>
      <c r="AM206" s="11"/>
      <c r="AN206" s="45"/>
      <c r="AO206" s="11"/>
      <c r="AP206" s="45"/>
      <c r="AQ206" s="9"/>
      <c r="AR206" s="45"/>
      <c r="AS206" s="11"/>
      <c r="AT206" s="45"/>
      <c r="AU206" s="11"/>
      <c r="AV206" s="45"/>
      <c r="AW206" s="11"/>
      <c r="AX206" s="45"/>
      <c r="AY206" s="11"/>
      <c r="AZ206" s="45"/>
      <c r="BA206" s="11"/>
      <c r="BB206" s="45"/>
      <c r="BC206" s="11"/>
      <c r="BD206" s="45"/>
      <c r="BE206" s="11"/>
      <c r="BF206" s="45"/>
      <c r="BG206" s="11"/>
      <c r="BH206" s="45"/>
      <c r="BI206" s="11"/>
      <c r="BJ206" s="45"/>
      <c r="BK206" s="11"/>
      <c r="BL206" s="45"/>
      <c r="BM206" s="9"/>
      <c r="BN206" s="45"/>
      <c r="BO206" s="11"/>
      <c r="BP206" s="45"/>
      <c r="BQ206" s="9"/>
      <c r="BR206" s="45"/>
      <c r="BS206" s="9"/>
      <c r="BT206" s="45"/>
      <c r="BU206" s="11"/>
      <c r="BV206" s="45"/>
      <c r="BW206" s="9"/>
      <c r="BX206" s="45"/>
      <c r="BY206" s="9"/>
      <c r="BZ206" s="45"/>
      <c r="CA206" s="11"/>
      <c r="CB206" s="45"/>
      <c r="CC206" s="11"/>
      <c r="CD206" s="45"/>
      <c r="CE206" s="11"/>
      <c r="CF206" s="45"/>
      <c r="CG206" s="11"/>
      <c r="CH206" s="604" t="str">
        <f>IF(S206="","",IF(#REF!=0,"KO",""))</f>
        <v/>
      </c>
    </row>
    <row r="207" spans="2:86" s="604" customFormat="1" ht="14.4" x14ac:dyDescent="0.25">
      <c r="B207" s="284"/>
      <c r="C207" s="46"/>
      <c r="D207" s="46">
        <v>0</v>
      </c>
      <c r="E207" s="46"/>
      <c r="F207" s="46"/>
      <c r="G207" s="46"/>
      <c r="H207" s="46"/>
      <c r="I207" s="46"/>
      <c r="J207" s="46"/>
      <c r="K207" s="163"/>
      <c r="L207" s="163" t="str">
        <f t="shared" si="3"/>
        <v>n;</v>
      </c>
      <c r="Q207" s="577" t="s">
        <v>9</v>
      </c>
      <c r="R207" s="577"/>
      <c r="S207" s="577"/>
      <c r="T207" s="194" t="s">
        <v>1327</v>
      </c>
      <c r="U207" s="883"/>
      <c r="V207" s="883"/>
      <c r="W207" s="11"/>
      <c r="X207" s="45"/>
      <c r="Y207" s="11"/>
      <c r="Z207" s="45"/>
      <c r="AA207" s="11"/>
      <c r="AB207" s="45"/>
      <c r="AC207" s="11"/>
      <c r="AD207" s="45"/>
      <c r="AE207" s="11"/>
      <c r="AF207" s="45"/>
      <c r="AG207" s="11"/>
      <c r="AH207" s="45"/>
      <c r="AI207" s="11"/>
      <c r="AJ207" s="45"/>
      <c r="AK207" s="11"/>
      <c r="AL207" s="45"/>
      <c r="AM207" s="11"/>
      <c r="AN207" s="45"/>
      <c r="AO207" s="11"/>
      <c r="AP207" s="45"/>
      <c r="AQ207" s="9"/>
      <c r="AR207" s="45"/>
      <c r="AS207" s="11"/>
      <c r="AT207" s="45"/>
      <c r="AU207" s="11"/>
      <c r="AV207" s="45"/>
      <c r="AW207" s="11"/>
      <c r="AX207" s="45"/>
      <c r="AY207" s="11"/>
      <c r="AZ207" s="45"/>
      <c r="BA207" s="11"/>
      <c r="BB207" s="45"/>
      <c r="BC207" s="11"/>
      <c r="BD207" s="45"/>
      <c r="BE207" s="11"/>
      <c r="BF207" s="45"/>
      <c r="BG207" s="11"/>
      <c r="BH207" s="45"/>
      <c r="BI207" s="11"/>
      <c r="BJ207" s="45"/>
      <c r="BK207" s="11"/>
      <c r="BL207" s="45"/>
      <c r="BM207" s="9"/>
      <c r="BN207" s="45"/>
      <c r="BO207" s="11"/>
      <c r="BP207" s="45"/>
      <c r="BQ207" s="9"/>
      <c r="BR207" s="45"/>
      <c r="BS207" s="9"/>
      <c r="BT207" s="45"/>
      <c r="BU207" s="11"/>
      <c r="BV207" s="45"/>
      <c r="BW207" s="9"/>
      <c r="BX207" s="45"/>
      <c r="BY207" s="9"/>
      <c r="BZ207" s="45"/>
      <c r="CA207" s="11"/>
      <c r="CB207" s="45"/>
      <c r="CC207" s="11"/>
      <c r="CD207" s="45"/>
      <c r="CE207" s="11"/>
      <c r="CF207" s="45"/>
      <c r="CG207" s="11"/>
      <c r="CH207" s="604" t="str">
        <f>IF(S207="","",IF(#REF!=0,"KO",""))</f>
        <v/>
      </c>
    </row>
    <row r="208" spans="2:86" s="604" customFormat="1" ht="14.4" x14ac:dyDescent="0.25">
      <c r="B208" s="284"/>
      <c r="C208" s="46"/>
      <c r="D208" s="46">
        <v>0</v>
      </c>
      <c r="E208" s="46"/>
      <c r="F208" s="46"/>
      <c r="G208" s="46"/>
      <c r="H208" s="46"/>
      <c r="I208" s="46"/>
      <c r="J208" s="46"/>
      <c r="K208" s="163"/>
      <c r="L208" s="163" t="str">
        <f t="shared" si="3"/>
        <v>n;</v>
      </c>
      <c r="Q208" s="577" t="s">
        <v>9</v>
      </c>
      <c r="R208" s="577"/>
      <c r="S208" s="577"/>
      <c r="T208" s="194" t="s">
        <v>1327</v>
      </c>
      <c r="U208" s="883"/>
      <c r="V208" s="883"/>
      <c r="W208" s="11"/>
      <c r="X208" s="45"/>
      <c r="Y208" s="11"/>
      <c r="Z208" s="45"/>
      <c r="AA208" s="11"/>
      <c r="AB208" s="45"/>
      <c r="AC208" s="11"/>
      <c r="AD208" s="45"/>
      <c r="AE208" s="11"/>
      <c r="AF208" s="45"/>
      <c r="AG208" s="11"/>
      <c r="AH208" s="45"/>
      <c r="AI208" s="11"/>
      <c r="AJ208" s="45"/>
      <c r="AK208" s="11"/>
      <c r="AL208" s="45"/>
      <c r="AM208" s="11"/>
      <c r="AN208" s="45"/>
      <c r="AO208" s="11"/>
      <c r="AP208" s="45"/>
      <c r="AQ208" s="9"/>
      <c r="AR208" s="45"/>
      <c r="AS208" s="11"/>
      <c r="AT208" s="45"/>
      <c r="AU208" s="11"/>
      <c r="AV208" s="45"/>
      <c r="AW208" s="11"/>
      <c r="AX208" s="45"/>
      <c r="AY208" s="11"/>
      <c r="AZ208" s="45"/>
      <c r="BA208" s="11"/>
      <c r="BB208" s="45"/>
      <c r="BC208" s="11"/>
      <c r="BD208" s="45"/>
      <c r="BE208" s="11"/>
      <c r="BF208" s="45"/>
      <c r="BG208" s="11"/>
      <c r="BH208" s="45"/>
      <c r="BI208" s="11"/>
      <c r="BJ208" s="45"/>
      <c r="BK208" s="11"/>
      <c r="BL208" s="45"/>
      <c r="BM208" s="9"/>
      <c r="BN208" s="45"/>
      <c r="BO208" s="11"/>
      <c r="BP208" s="45"/>
      <c r="BQ208" s="9"/>
      <c r="BR208" s="45"/>
      <c r="BS208" s="9"/>
      <c r="BT208" s="45"/>
      <c r="BU208" s="11"/>
      <c r="BV208" s="45"/>
      <c r="BW208" s="9"/>
      <c r="BX208" s="45"/>
      <c r="BY208" s="9"/>
      <c r="BZ208" s="45"/>
      <c r="CA208" s="11"/>
      <c r="CB208" s="45"/>
      <c r="CC208" s="11"/>
      <c r="CD208" s="45"/>
      <c r="CE208" s="11"/>
      <c r="CF208" s="45"/>
      <c r="CG208" s="11"/>
      <c r="CH208" s="604" t="str">
        <f>IF(S208="","",IF(#REF!=0,"KO",""))</f>
        <v/>
      </c>
    </row>
    <row r="209" spans="2:86" s="604" customFormat="1" ht="14.4" x14ac:dyDescent="0.25">
      <c r="B209" s="284"/>
      <c r="C209" s="46"/>
      <c r="D209" s="46">
        <v>0</v>
      </c>
      <c r="E209" s="46"/>
      <c r="F209" s="46"/>
      <c r="G209" s="46"/>
      <c r="H209" s="46"/>
      <c r="I209" s="46"/>
      <c r="J209" s="46"/>
      <c r="K209" s="163"/>
      <c r="L209" s="163" t="str">
        <f t="shared" si="3"/>
        <v>n;</v>
      </c>
      <c r="Q209" s="577" t="s">
        <v>9</v>
      </c>
      <c r="R209" s="577"/>
      <c r="S209" s="577"/>
      <c r="T209" s="194" t="s">
        <v>1327</v>
      </c>
      <c r="U209" s="883"/>
      <c r="V209" s="883"/>
      <c r="W209" s="11"/>
      <c r="X209" s="45"/>
      <c r="Y209" s="11"/>
      <c r="Z209" s="45"/>
      <c r="AA209" s="11"/>
      <c r="AB209" s="45"/>
      <c r="AC209" s="11"/>
      <c r="AD209" s="45"/>
      <c r="AE209" s="11"/>
      <c r="AF209" s="45"/>
      <c r="AG209" s="11"/>
      <c r="AH209" s="45"/>
      <c r="AI209" s="11"/>
      <c r="AJ209" s="45"/>
      <c r="AK209" s="11"/>
      <c r="AL209" s="45"/>
      <c r="AM209" s="11"/>
      <c r="AN209" s="45"/>
      <c r="AO209" s="11"/>
      <c r="AP209" s="45"/>
      <c r="AQ209" s="9"/>
      <c r="AR209" s="45"/>
      <c r="AS209" s="11"/>
      <c r="AT209" s="45"/>
      <c r="AU209" s="11"/>
      <c r="AV209" s="45"/>
      <c r="AW209" s="11"/>
      <c r="AX209" s="45"/>
      <c r="AY209" s="11"/>
      <c r="AZ209" s="45"/>
      <c r="BA209" s="11"/>
      <c r="BB209" s="45"/>
      <c r="BC209" s="11"/>
      <c r="BD209" s="45"/>
      <c r="BE209" s="11"/>
      <c r="BF209" s="45"/>
      <c r="BG209" s="11"/>
      <c r="BH209" s="45"/>
      <c r="BI209" s="11"/>
      <c r="BJ209" s="45"/>
      <c r="BK209" s="11"/>
      <c r="BL209" s="45"/>
      <c r="BM209" s="9"/>
      <c r="BN209" s="45"/>
      <c r="BO209" s="11"/>
      <c r="BP209" s="45"/>
      <c r="BQ209" s="9"/>
      <c r="BR209" s="45"/>
      <c r="BS209" s="9"/>
      <c r="BT209" s="45"/>
      <c r="BU209" s="11"/>
      <c r="BV209" s="45"/>
      <c r="BW209" s="9"/>
      <c r="BX209" s="45"/>
      <c r="BY209" s="9"/>
      <c r="BZ209" s="45"/>
      <c r="CA209" s="11"/>
      <c r="CB209" s="45"/>
      <c r="CC209" s="11"/>
      <c r="CD209" s="45"/>
      <c r="CE209" s="11"/>
      <c r="CF209" s="45"/>
      <c r="CG209" s="11"/>
      <c r="CH209" s="604" t="str">
        <f>IF(S209="","",IF(#REF!=0,"KO",""))</f>
        <v/>
      </c>
    </row>
    <row r="210" spans="2:86" s="604" customFormat="1" ht="14.4" x14ac:dyDescent="0.25">
      <c r="B210" s="284"/>
      <c r="C210" s="46"/>
      <c r="D210" s="46">
        <v>0</v>
      </c>
      <c r="E210" s="46"/>
      <c r="F210" s="46"/>
      <c r="G210" s="46"/>
      <c r="H210" s="46"/>
      <c r="I210" s="46"/>
      <c r="J210" s="46"/>
      <c r="K210" s="163"/>
      <c r="L210" s="163" t="str">
        <f t="shared" si="3"/>
        <v>n;</v>
      </c>
      <c r="Q210" s="577" t="s">
        <v>9</v>
      </c>
      <c r="R210" s="577"/>
      <c r="S210" s="577"/>
      <c r="T210" s="194" t="s">
        <v>1327</v>
      </c>
      <c r="U210" s="883"/>
      <c r="V210" s="883"/>
      <c r="W210" s="11"/>
      <c r="X210" s="45"/>
      <c r="Y210" s="11"/>
      <c r="Z210" s="45"/>
      <c r="AA210" s="11"/>
      <c r="AB210" s="45"/>
      <c r="AC210" s="11"/>
      <c r="AD210" s="45"/>
      <c r="AE210" s="11"/>
      <c r="AF210" s="45"/>
      <c r="AG210" s="11"/>
      <c r="AH210" s="45"/>
      <c r="AI210" s="11"/>
      <c r="AJ210" s="45"/>
      <c r="AK210" s="11"/>
      <c r="AL210" s="45"/>
      <c r="AM210" s="11"/>
      <c r="AN210" s="45"/>
      <c r="AO210" s="11"/>
      <c r="AP210" s="45"/>
      <c r="AQ210" s="9"/>
      <c r="AR210" s="45"/>
      <c r="AS210" s="11"/>
      <c r="AT210" s="45"/>
      <c r="AU210" s="11"/>
      <c r="AV210" s="45"/>
      <c r="AW210" s="11"/>
      <c r="AX210" s="45"/>
      <c r="AY210" s="11"/>
      <c r="AZ210" s="45"/>
      <c r="BA210" s="11"/>
      <c r="BB210" s="45"/>
      <c r="BC210" s="11"/>
      <c r="BD210" s="45"/>
      <c r="BE210" s="11"/>
      <c r="BF210" s="45"/>
      <c r="BG210" s="11"/>
      <c r="BH210" s="45"/>
      <c r="BI210" s="11"/>
      <c r="BJ210" s="45"/>
      <c r="BK210" s="11"/>
      <c r="BL210" s="45"/>
      <c r="BM210" s="9"/>
      <c r="BN210" s="45"/>
      <c r="BO210" s="11"/>
      <c r="BP210" s="45"/>
      <c r="BQ210" s="9"/>
      <c r="BR210" s="45"/>
      <c r="BS210" s="9"/>
      <c r="BT210" s="45"/>
      <c r="BU210" s="11"/>
      <c r="BV210" s="45"/>
      <c r="BW210" s="9"/>
      <c r="BX210" s="45"/>
      <c r="BY210" s="9"/>
      <c r="BZ210" s="45"/>
      <c r="CA210" s="11"/>
      <c r="CB210" s="45"/>
      <c r="CC210" s="11"/>
      <c r="CD210" s="45"/>
      <c r="CE210" s="11"/>
      <c r="CF210" s="45"/>
      <c r="CG210" s="11"/>
      <c r="CH210" s="604" t="str">
        <f>IF(S210="","",IF(#REF!=0,"KO",""))</f>
        <v/>
      </c>
    </row>
    <row r="211" spans="2:86" s="604" customFormat="1" ht="14.4" x14ac:dyDescent="0.25">
      <c r="B211" s="284"/>
      <c r="C211" s="46"/>
      <c r="D211" s="46">
        <v>0</v>
      </c>
      <c r="E211" s="46"/>
      <c r="F211" s="46"/>
      <c r="G211" s="46"/>
      <c r="H211" s="46"/>
      <c r="I211" s="46"/>
      <c r="J211" s="46"/>
      <c r="K211" s="163"/>
      <c r="L211" s="163" t="str">
        <f t="shared" si="3"/>
        <v>n;</v>
      </c>
      <c r="Q211" s="577" t="s">
        <v>9</v>
      </c>
      <c r="R211" s="577"/>
      <c r="S211" s="577"/>
      <c r="T211" s="194" t="s">
        <v>1327</v>
      </c>
      <c r="U211" s="883"/>
      <c r="V211" s="883"/>
      <c r="W211" s="11"/>
      <c r="X211" s="45"/>
      <c r="Y211" s="11"/>
      <c r="Z211" s="45"/>
      <c r="AA211" s="11"/>
      <c r="AB211" s="45"/>
      <c r="AC211" s="11"/>
      <c r="AD211" s="45"/>
      <c r="AE211" s="11"/>
      <c r="AF211" s="45"/>
      <c r="AG211" s="11"/>
      <c r="AH211" s="45"/>
      <c r="AI211" s="11"/>
      <c r="AJ211" s="45"/>
      <c r="AK211" s="11"/>
      <c r="AL211" s="45"/>
      <c r="AM211" s="11"/>
      <c r="AN211" s="45"/>
      <c r="AO211" s="11"/>
      <c r="AP211" s="45"/>
      <c r="AQ211" s="9"/>
      <c r="AR211" s="45"/>
      <c r="AS211" s="11"/>
      <c r="AT211" s="45"/>
      <c r="AU211" s="11"/>
      <c r="AV211" s="45"/>
      <c r="AW211" s="11"/>
      <c r="AX211" s="45"/>
      <c r="AY211" s="11"/>
      <c r="AZ211" s="45"/>
      <c r="BA211" s="11"/>
      <c r="BB211" s="45"/>
      <c r="BC211" s="11"/>
      <c r="BD211" s="45"/>
      <c r="BE211" s="11"/>
      <c r="BF211" s="45"/>
      <c r="BG211" s="11"/>
      <c r="BH211" s="45"/>
      <c r="BI211" s="11"/>
      <c r="BJ211" s="45"/>
      <c r="BK211" s="11"/>
      <c r="BL211" s="45"/>
      <c r="BM211" s="9"/>
      <c r="BN211" s="45"/>
      <c r="BO211" s="11"/>
      <c r="BP211" s="45"/>
      <c r="BQ211" s="9"/>
      <c r="BR211" s="45"/>
      <c r="BS211" s="9"/>
      <c r="BT211" s="45"/>
      <c r="BU211" s="11"/>
      <c r="BV211" s="45"/>
      <c r="BW211" s="9"/>
      <c r="BX211" s="45"/>
      <c r="BY211" s="9"/>
      <c r="BZ211" s="45"/>
      <c r="CA211" s="11"/>
      <c r="CB211" s="45"/>
      <c r="CC211" s="11"/>
      <c r="CD211" s="45"/>
      <c r="CE211" s="11"/>
      <c r="CF211" s="45"/>
      <c r="CG211" s="11"/>
      <c r="CH211" s="604" t="str">
        <f>IF(S211="","",IF(#REF!=0,"KO",""))</f>
        <v/>
      </c>
    </row>
    <row r="212" spans="2:86" s="604" customFormat="1" ht="14.4" x14ac:dyDescent="0.25">
      <c r="B212" s="284"/>
      <c r="C212" s="46"/>
      <c r="D212" s="46">
        <v>0</v>
      </c>
      <c r="E212" s="46"/>
      <c r="F212" s="46"/>
      <c r="G212" s="46"/>
      <c r="H212" s="46"/>
      <c r="I212" s="46"/>
      <c r="J212" s="46"/>
      <c r="K212" s="163"/>
      <c r="L212" s="163" t="str">
        <f t="shared" si="3"/>
        <v>n;</v>
      </c>
      <c r="Q212" s="577" t="s">
        <v>9</v>
      </c>
      <c r="R212" s="577"/>
      <c r="S212" s="577"/>
      <c r="T212" s="194" t="s">
        <v>1327</v>
      </c>
      <c r="U212" s="883"/>
      <c r="V212" s="883"/>
      <c r="W212" s="11"/>
      <c r="X212" s="45"/>
      <c r="Y212" s="11"/>
      <c r="Z212" s="45"/>
      <c r="AA212" s="11"/>
      <c r="AB212" s="45"/>
      <c r="AC212" s="11"/>
      <c r="AD212" s="45"/>
      <c r="AE212" s="11"/>
      <c r="AF212" s="45"/>
      <c r="AG212" s="11"/>
      <c r="AH212" s="45"/>
      <c r="AI212" s="11"/>
      <c r="AJ212" s="45"/>
      <c r="AK212" s="11"/>
      <c r="AL212" s="45"/>
      <c r="AM212" s="11"/>
      <c r="AN212" s="45"/>
      <c r="AO212" s="11"/>
      <c r="AP212" s="45"/>
      <c r="AQ212" s="9"/>
      <c r="AR212" s="45"/>
      <c r="AS212" s="11"/>
      <c r="AT212" s="45"/>
      <c r="AU212" s="11"/>
      <c r="AV212" s="45"/>
      <c r="AW212" s="11"/>
      <c r="AX212" s="45"/>
      <c r="AY212" s="11"/>
      <c r="AZ212" s="45"/>
      <c r="BA212" s="11"/>
      <c r="BB212" s="45"/>
      <c r="BC212" s="11"/>
      <c r="BD212" s="45"/>
      <c r="BE212" s="11"/>
      <c r="BF212" s="45"/>
      <c r="BG212" s="11"/>
      <c r="BH212" s="45"/>
      <c r="BI212" s="11"/>
      <c r="BJ212" s="45"/>
      <c r="BK212" s="11"/>
      <c r="BL212" s="45"/>
      <c r="BM212" s="9"/>
      <c r="BN212" s="45"/>
      <c r="BO212" s="11"/>
      <c r="BP212" s="45"/>
      <c r="BQ212" s="9"/>
      <c r="BR212" s="45"/>
      <c r="BS212" s="9"/>
      <c r="BT212" s="45"/>
      <c r="BU212" s="11"/>
      <c r="BV212" s="45"/>
      <c r="BW212" s="9"/>
      <c r="BX212" s="45"/>
      <c r="BY212" s="9"/>
      <c r="BZ212" s="45"/>
      <c r="CA212" s="11"/>
      <c r="CB212" s="45"/>
      <c r="CC212" s="11"/>
      <c r="CD212" s="45"/>
      <c r="CE212" s="11"/>
      <c r="CF212" s="45"/>
      <c r="CG212" s="11"/>
      <c r="CH212" s="604" t="str">
        <f>IF(S212="","",IF(#REF!=0,"KO",""))</f>
        <v/>
      </c>
    </row>
    <row r="213" spans="2:86" s="604" customFormat="1" ht="14.4" x14ac:dyDescent="0.25">
      <c r="B213" s="284"/>
      <c r="C213" s="46"/>
      <c r="D213" s="46">
        <v>0</v>
      </c>
      <c r="E213" s="46"/>
      <c r="F213" s="46"/>
      <c r="G213" s="46"/>
      <c r="H213" s="46"/>
      <c r="I213" s="46"/>
      <c r="J213" s="46"/>
      <c r="K213" s="163"/>
      <c r="L213" s="163" t="str">
        <f t="shared" si="3"/>
        <v>n;</v>
      </c>
      <c r="Q213" s="577" t="s">
        <v>9</v>
      </c>
      <c r="R213" s="577"/>
      <c r="S213" s="577"/>
      <c r="T213" s="194" t="s">
        <v>1327</v>
      </c>
      <c r="U213" s="883"/>
      <c r="V213" s="883"/>
      <c r="W213" s="11"/>
      <c r="X213" s="45"/>
      <c r="Y213" s="11"/>
      <c r="Z213" s="45"/>
      <c r="AA213" s="11"/>
      <c r="AB213" s="45"/>
      <c r="AC213" s="11"/>
      <c r="AD213" s="45"/>
      <c r="AE213" s="11"/>
      <c r="AF213" s="45"/>
      <c r="AG213" s="11"/>
      <c r="AH213" s="45"/>
      <c r="AI213" s="11"/>
      <c r="AJ213" s="45"/>
      <c r="AK213" s="11"/>
      <c r="AL213" s="45"/>
      <c r="AM213" s="11"/>
      <c r="AN213" s="45"/>
      <c r="AO213" s="11"/>
      <c r="AP213" s="45"/>
      <c r="AQ213" s="9"/>
      <c r="AR213" s="45"/>
      <c r="AS213" s="11"/>
      <c r="AT213" s="45"/>
      <c r="AU213" s="11"/>
      <c r="AV213" s="45"/>
      <c r="AW213" s="11"/>
      <c r="AX213" s="45"/>
      <c r="AY213" s="11"/>
      <c r="AZ213" s="45"/>
      <c r="BA213" s="11"/>
      <c r="BB213" s="45"/>
      <c r="BC213" s="11"/>
      <c r="BD213" s="45"/>
      <c r="BE213" s="11"/>
      <c r="BF213" s="45"/>
      <c r="BG213" s="11"/>
      <c r="BH213" s="45"/>
      <c r="BI213" s="11"/>
      <c r="BJ213" s="45"/>
      <c r="BK213" s="11"/>
      <c r="BL213" s="45"/>
      <c r="BM213" s="9"/>
      <c r="BN213" s="45"/>
      <c r="BO213" s="11"/>
      <c r="BP213" s="45"/>
      <c r="BQ213" s="9"/>
      <c r="BR213" s="45"/>
      <c r="BS213" s="9"/>
      <c r="BT213" s="45"/>
      <c r="BU213" s="11"/>
      <c r="BV213" s="45"/>
      <c r="BW213" s="9"/>
      <c r="BX213" s="45"/>
      <c r="BY213" s="9"/>
      <c r="BZ213" s="45"/>
      <c r="CA213" s="11"/>
      <c r="CB213" s="45"/>
      <c r="CC213" s="11"/>
      <c r="CD213" s="45"/>
      <c r="CE213" s="11"/>
      <c r="CF213" s="45"/>
      <c r="CG213" s="11"/>
      <c r="CH213" s="604" t="str">
        <f>IF(S213="","",IF(#REF!=0,"KO",""))</f>
        <v/>
      </c>
    </row>
    <row r="214" spans="2:86" s="604" customFormat="1" ht="14.4" x14ac:dyDescent="0.25">
      <c r="B214" s="284"/>
      <c r="C214" s="46"/>
      <c r="D214" s="46">
        <v>0</v>
      </c>
      <c r="E214" s="46"/>
      <c r="F214" s="46"/>
      <c r="G214" s="46"/>
      <c r="H214" s="46"/>
      <c r="I214" s="46"/>
      <c r="J214" s="46"/>
      <c r="K214" s="163"/>
      <c r="L214" s="163" t="str">
        <f t="shared" si="3"/>
        <v>n;</v>
      </c>
      <c r="Q214" s="577" t="s">
        <v>9</v>
      </c>
      <c r="R214" s="577"/>
      <c r="S214" s="577"/>
      <c r="T214" s="194" t="s">
        <v>1327</v>
      </c>
      <c r="U214" s="883"/>
      <c r="V214" s="883"/>
      <c r="W214" s="11"/>
      <c r="X214" s="45"/>
      <c r="Y214" s="11"/>
      <c r="Z214" s="45"/>
      <c r="AA214" s="11"/>
      <c r="AB214" s="45"/>
      <c r="AC214" s="11"/>
      <c r="AD214" s="45"/>
      <c r="AE214" s="11"/>
      <c r="AF214" s="45"/>
      <c r="AG214" s="11"/>
      <c r="AH214" s="45"/>
      <c r="AI214" s="11"/>
      <c r="AJ214" s="45"/>
      <c r="AK214" s="11"/>
      <c r="AL214" s="45"/>
      <c r="AM214" s="11"/>
      <c r="AN214" s="45"/>
      <c r="AO214" s="11"/>
      <c r="AP214" s="45"/>
      <c r="AQ214" s="9"/>
      <c r="AR214" s="45"/>
      <c r="AS214" s="11"/>
      <c r="AT214" s="45"/>
      <c r="AU214" s="11"/>
      <c r="AV214" s="45"/>
      <c r="AW214" s="11"/>
      <c r="AX214" s="45"/>
      <c r="AY214" s="11"/>
      <c r="AZ214" s="45"/>
      <c r="BA214" s="11"/>
      <c r="BB214" s="45"/>
      <c r="BC214" s="11"/>
      <c r="BD214" s="45"/>
      <c r="BE214" s="11"/>
      <c r="BF214" s="45"/>
      <c r="BG214" s="11"/>
      <c r="BH214" s="45"/>
      <c r="BI214" s="11"/>
      <c r="BJ214" s="45"/>
      <c r="BK214" s="11"/>
      <c r="BL214" s="45"/>
      <c r="BM214" s="9"/>
      <c r="BN214" s="45"/>
      <c r="BO214" s="11"/>
      <c r="BP214" s="45"/>
      <c r="BQ214" s="9"/>
      <c r="BR214" s="45"/>
      <c r="BS214" s="9"/>
      <c r="BT214" s="45"/>
      <c r="BU214" s="11"/>
      <c r="BV214" s="45"/>
      <c r="BW214" s="9"/>
      <c r="BX214" s="45"/>
      <c r="BY214" s="9"/>
      <c r="BZ214" s="45"/>
      <c r="CA214" s="11"/>
      <c r="CB214" s="45"/>
      <c r="CC214" s="11"/>
      <c r="CD214" s="45"/>
      <c r="CE214" s="11"/>
      <c r="CF214" s="45"/>
      <c r="CG214" s="11"/>
      <c r="CH214" s="604" t="str">
        <f>IF(S214="","",IF(#REF!=0,"KO",""))</f>
        <v/>
      </c>
    </row>
    <row r="215" spans="2:86" s="604" customFormat="1" ht="14.4" x14ac:dyDescent="0.25">
      <c r="B215" s="284"/>
      <c r="C215" s="46"/>
      <c r="D215" s="46">
        <v>0</v>
      </c>
      <c r="E215" s="46"/>
      <c r="F215" s="46"/>
      <c r="G215" s="46"/>
      <c r="H215" s="46"/>
      <c r="I215" s="46"/>
      <c r="J215" s="46"/>
      <c r="K215" s="163"/>
      <c r="L215" s="163" t="str">
        <f t="shared" si="3"/>
        <v>n;</v>
      </c>
      <c r="Q215" s="577" t="s">
        <v>9</v>
      </c>
      <c r="R215" s="577"/>
      <c r="S215" s="577"/>
      <c r="T215" s="194" t="s">
        <v>1327</v>
      </c>
      <c r="U215" s="883"/>
      <c r="V215" s="883"/>
      <c r="W215" s="11"/>
      <c r="X215" s="45"/>
      <c r="Y215" s="11"/>
      <c r="Z215" s="45"/>
      <c r="AA215" s="11"/>
      <c r="AB215" s="45"/>
      <c r="AC215" s="11"/>
      <c r="AD215" s="45"/>
      <c r="AE215" s="11"/>
      <c r="AF215" s="45"/>
      <c r="AG215" s="11"/>
      <c r="AH215" s="45"/>
      <c r="AI215" s="11"/>
      <c r="AJ215" s="45"/>
      <c r="AK215" s="11"/>
      <c r="AL215" s="45"/>
      <c r="AM215" s="11"/>
      <c r="AN215" s="45"/>
      <c r="AO215" s="11"/>
      <c r="AP215" s="45"/>
      <c r="AQ215" s="9"/>
      <c r="AR215" s="45"/>
      <c r="AS215" s="11"/>
      <c r="AT215" s="45"/>
      <c r="AU215" s="11"/>
      <c r="AV215" s="45"/>
      <c r="AW215" s="11"/>
      <c r="AX215" s="45"/>
      <c r="AY215" s="11"/>
      <c r="AZ215" s="45"/>
      <c r="BA215" s="11"/>
      <c r="BB215" s="45"/>
      <c r="BC215" s="11"/>
      <c r="BD215" s="45"/>
      <c r="BE215" s="11"/>
      <c r="BF215" s="45"/>
      <c r="BG215" s="11"/>
      <c r="BH215" s="45"/>
      <c r="BI215" s="11"/>
      <c r="BJ215" s="45"/>
      <c r="BK215" s="11"/>
      <c r="BL215" s="45"/>
      <c r="BM215" s="9"/>
      <c r="BN215" s="45"/>
      <c r="BO215" s="11"/>
      <c r="BP215" s="45"/>
      <c r="BQ215" s="9"/>
      <c r="BR215" s="45"/>
      <c r="BS215" s="9"/>
      <c r="BT215" s="45"/>
      <c r="BU215" s="11"/>
      <c r="BV215" s="45"/>
      <c r="BW215" s="9"/>
      <c r="BX215" s="45"/>
      <c r="BY215" s="9"/>
      <c r="BZ215" s="45"/>
      <c r="CA215" s="11"/>
      <c r="CB215" s="45"/>
      <c r="CC215" s="11"/>
      <c r="CD215" s="45"/>
      <c r="CE215" s="11"/>
      <c r="CF215" s="45"/>
      <c r="CG215" s="11"/>
      <c r="CH215" s="604" t="str">
        <f>IF(S215="","",IF(#REF!=0,"KO",""))</f>
        <v/>
      </c>
    </row>
    <row r="216" spans="2:86" s="604" customFormat="1" ht="14.4" x14ac:dyDescent="0.25">
      <c r="B216" s="284"/>
      <c r="C216" s="46"/>
      <c r="D216" s="46">
        <v>0</v>
      </c>
      <c r="E216" s="46"/>
      <c r="F216" s="46"/>
      <c r="G216" s="46"/>
      <c r="H216" s="46"/>
      <c r="I216" s="46"/>
      <c r="J216" s="46"/>
      <c r="K216" s="163"/>
      <c r="L216" s="163" t="str">
        <f t="shared" si="3"/>
        <v>n;</v>
      </c>
      <c r="Q216" s="577" t="s">
        <v>9</v>
      </c>
      <c r="R216" s="577"/>
      <c r="S216" s="577"/>
      <c r="T216" s="194" t="s">
        <v>1327</v>
      </c>
      <c r="U216" s="883"/>
      <c r="V216" s="883"/>
      <c r="W216" s="11"/>
      <c r="X216" s="45"/>
      <c r="Y216" s="11"/>
      <c r="Z216" s="45"/>
      <c r="AA216" s="11"/>
      <c r="AB216" s="45"/>
      <c r="AC216" s="11"/>
      <c r="AD216" s="45"/>
      <c r="AE216" s="11"/>
      <c r="AF216" s="45"/>
      <c r="AG216" s="11"/>
      <c r="AH216" s="45"/>
      <c r="AI216" s="11"/>
      <c r="AJ216" s="45"/>
      <c r="AK216" s="11"/>
      <c r="AL216" s="45"/>
      <c r="AM216" s="11"/>
      <c r="AN216" s="45"/>
      <c r="AO216" s="11"/>
      <c r="AP216" s="45"/>
      <c r="AQ216" s="9"/>
      <c r="AR216" s="45"/>
      <c r="AS216" s="11"/>
      <c r="AT216" s="45"/>
      <c r="AU216" s="11"/>
      <c r="AV216" s="45"/>
      <c r="AW216" s="11"/>
      <c r="AX216" s="45"/>
      <c r="AY216" s="11"/>
      <c r="AZ216" s="45"/>
      <c r="BA216" s="11"/>
      <c r="BB216" s="45"/>
      <c r="BC216" s="11"/>
      <c r="BD216" s="45"/>
      <c r="BE216" s="11"/>
      <c r="BF216" s="45"/>
      <c r="BG216" s="11"/>
      <c r="BH216" s="45"/>
      <c r="BI216" s="11"/>
      <c r="BJ216" s="45"/>
      <c r="BK216" s="11"/>
      <c r="BL216" s="45"/>
      <c r="BM216" s="9"/>
      <c r="BN216" s="45"/>
      <c r="BO216" s="11"/>
      <c r="BP216" s="45"/>
      <c r="BQ216" s="9"/>
      <c r="BR216" s="45"/>
      <c r="BS216" s="9"/>
      <c r="BT216" s="45"/>
      <c r="BU216" s="11"/>
      <c r="BV216" s="45"/>
      <c r="BW216" s="9"/>
      <c r="BX216" s="45"/>
      <c r="BY216" s="9"/>
      <c r="BZ216" s="45"/>
      <c r="CA216" s="11"/>
      <c r="CB216" s="45"/>
      <c r="CC216" s="11"/>
      <c r="CD216" s="45"/>
      <c r="CE216" s="11"/>
      <c r="CF216" s="45"/>
      <c r="CG216" s="11"/>
      <c r="CH216" s="604" t="str">
        <f>IF(S216="","",IF(#REF!=0,"KO",""))</f>
        <v/>
      </c>
    </row>
    <row r="217" spans="2:86" s="604" customFormat="1" ht="14.4" x14ac:dyDescent="0.25">
      <c r="B217" s="284"/>
      <c r="C217" s="46"/>
      <c r="D217" s="46">
        <v>0</v>
      </c>
      <c r="E217" s="46"/>
      <c r="F217" s="46"/>
      <c r="G217" s="46"/>
      <c r="H217" s="46"/>
      <c r="I217" s="46"/>
      <c r="J217" s="46"/>
      <c r="K217" s="163"/>
      <c r="L217" s="163" t="str">
        <f t="shared" si="3"/>
        <v>n;</v>
      </c>
      <c r="Q217" s="577" t="s">
        <v>9</v>
      </c>
      <c r="R217" s="577"/>
      <c r="S217" s="577"/>
      <c r="T217" s="194" t="s">
        <v>1327</v>
      </c>
      <c r="U217" s="883"/>
      <c r="V217" s="883"/>
      <c r="W217" s="11"/>
      <c r="X217" s="45"/>
      <c r="Y217" s="11"/>
      <c r="Z217" s="45"/>
      <c r="AA217" s="11"/>
      <c r="AB217" s="45"/>
      <c r="AC217" s="11"/>
      <c r="AD217" s="45"/>
      <c r="AE217" s="11"/>
      <c r="AF217" s="45"/>
      <c r="AG217" s="11"/>
      <c r="AH217" s="45"/>
      <c r="AI217" s="11"/>
      <c r="AJ217" s="45"/>
      <c r="AK217" s="11"/>
      <c r="AL217" s="45"/>
      <c r="AM217" s="11"/>
      <c r="AN217" s="45"/>
      <c r="AO217" s="11"/>
      <c r="AP217" s="45"/>
      <c r="AQ217" s="9"/>
      <c r="AR217" s="45"/>
      <c r="AS217" s="11"/>
      <c r="AT217" s="45"/>
      <c r="AU217" s="11"/>
      <c r="AV217" s="45"/>
      <c r="AW217" s="11"/>
      <c r="AX217" s="45"/>
      <c r="AY217" s="11"/>
      <c r="AZ217" s="45"/>
      <c r="BA217" s="11"/>
      <c r="BB217" s="45"/>
      <c r="BC217" s="11"/>
      <c r="BD217" s="45"/>
      <c r="BE217" s="11"/>
      <c r="BF217" s="45"/>
      <c r="BG217" s="11"/>
      <c r="BH217" s="45"/>
      <c r="BI217" s="11"/>
      <c r="BJ217" s="45"/>
      <c r="BK217" s="11"/>
      <c r="BL217" s="45"/>
      <c r="BM217" s="9"/>
      <c r="BN217" s="45"/>
      <c r="BO217" s="11"/>
      <c r="BP217" s="45"/>
      <c r="BQ217" s="9"/>
      <c r="BR217" s="45"/>
      <c r="BS217" s="9"/>
      <c r="BT217" s="45"/>
      <c r="BU217" s="11"/>
      <c r="BV217" s="45"/>
      <c r="BW217" s="9"/>
      <c r="BX217" s="45"/>
      <c r="BY217" s="9"/>
      <c r="BZ217" s="45"/>
      <c r="CA217" s="11"/>
      <c r="CB217" s="45"/>
      <c r="CC217" s="11"/>
      <c r="CD217" s="45"/>
      <c r="CE217" s="11"/>
      <c r="CF217" s="45"/>
      <c r="CG217" s="11"/>
      <c r="CH217" s="604" t="str">
        <f>IF(S217="","",IF(#REF!=0,"KO",""))</f>
        <v/>
      </c>
    </row>
    <row r="218" spans="2:86" s="604" customFormat="1" ht="14.4" x14ac:dyDescent="0.25">
      <c r="B218" s="284"/>
      <c r="C218" s="46"/>
      <c r="D218" s="46">
        <v>0</v>
      </c>
      <c r="E218" s="46"/>
      <c r="F218" s="46"/>
      <c r="G218" s="46"/>
      <c r="H218" s="46"/>
      <c r="I218" s="46"/>
      <c r="J218" s="46"/>
      <c r="K218" s="163"/>
      <c r="L218" s="163" t="str">
        <f t="shared" si="3"/>
        <v>n;</v>
      </c>
      <c r="Q218" s="577" t="s">
        <v>9</v>
      </c>
      <c r="R218" s="577"/>
      <c r="S218" s="577"/>
      <c r="T218" s="194" t="s">
        <v>1327</v>
      </c>
      <c r="U218" s="883"/>
      <c r="V218" s="883"/>
      <c r="W218" s="11"/>
      <c r="X218" s="45"/>
      <c r="Y218" s="11"/>
      <c r="Z218" s="45"/>
      <c r="AA218" s="11"/>
      <c r="AB218" s="45"/>
      <c r="AC218" s="11"/>
      <c r="AD218" s="45"/>
      <c r="AE218" s="11"/>
      <c r="AF218" s="45"/>
      <c r="AG218" s="11"/>
      <c r="AH218" s="45"/>
      <c r="AI218" s="11"/>
      <c r="AJ218" s="45"/>
      <c r="AK218" s="11"/>
      <c r="AL218" s="45"/>
      <c r="AM218" s="11"/>
      <c r="AN218" s="45"/>
      <c r="AO218" s="11"/>
      <c r="AP218" s="45"/>
      <c r="AQ218" s="9"/>
      <c r="AR218" s="45"/>
      <c r="AS218" s="11"/>
      <c r="AT218" s="45"/>
      <c r="AU218" s="11"/>
      <c r="AV218" s="45"/>
      <c r="AW218" s="11"/>
      <c r="AX218" s="45"/>
      <c r="AY218" s="11"/>
      <c r="AZ218" s="45"/>
      <c r="BA218" s="11"/>
      <c r="BB218" s="45"/>
      <c r="BC218" s="11"/>
      <c r="BD218" s="45"/>
      <c r="BE218" s="11"/>
      <c r="BF218" s="45"/>
      <c r="BG218" s="11"/>
      <c r="BH218" s="45"/>
      <c r="BI218" s="11"/>
      <c r="BJ218" s="45"/>
      <c r="BK218" s="11"/>
      <c r="BL218" s="45"/>
      <c r="BM218" s="9"/>
      <c r="BN218" s="45"/>
      <c r="BO218" s="11"/>
      <c r="BP218" s="45"/>
      <c r="BQ218" s="9"/>
      <c r="BR218" s="45"/>
      <c r="BS218" s="9"/>
      <c r="BT218" s="45"/>
      <c r="BU218" s="11"/>
      <c r="BV218" s="45"/>
      <c r="BW218" s="9"/>
      <c r="BX218" s="45"/>
      <c r="BY218" s="9"/>
      <c r="BZ218" s="45"/>
      <c r="CA218" s="11"/>
      <c r="CB218" s="45"/>
      <c r="CC218" s="11"/>
      <c r="CD218" s="45"/>
      <c r="CE218" s="11"/>
      <c r="CF218" s="45"/>
      <c r="CG218" s="11"/>
      <c r="CH218" s="604" t="str">
        <f>IF(S218="","",IF(#REF!=0,"KO",""))</f>
        <v/>
      </c>
    </row>
    <row r="219" spans="2:86" s="604" customFormat="1" ht="14.4" x14ac:dyDescent="0.25">
      <c r="B219" s="284"/>
      <c r="C219" s="46"/>
      <c r="D219" s="46">
        <v>0</v>
      </c>
      <c r="E219" s="46"/>
      <c r="F219" s="46"/>
      <c r="G219" s="46"/>
      <c r="H219" s="46"/>
      <c r="I219" s="46"/>
      <c r="J219" s="46"/>
      <c r="K219" s="163"/>
      <c r="L219" s="163" t="str">
        <f t="shared" si="3"/>
        <v>n;</v>
      </c>
      <c r="Q219" s="577" t="s">
        <v>9</v>
      </c>
      <c r="R219" s="577"/>
      <c r="S219" s="577"/>
      <c r="T219" s="194" t="s">
        <v>1327</v>
      </c>
      <c r="U219" s="883"/>
      <c r="V219" s="883"/>
      <c r="W219" s="11"/>
      <c r="X219" s="45"/>
      <c r="Y219" s="11"/>
      <c r="Z219" s="45"/>
      <c r="AA219" s="11"/>
      <c r="AB219" s="45"/>
      <c r="AC219" s="11"/>
      <c r="AD219" s="45"/>
      <c r="AE219" s="11"/>
      <c r="AF219" s="45"/>
      <c r="AG219" s="11"/>
      <c r="AH219" s="45"/>
      <c r="AI219" s="11"/>
      <c r="AJ219" s="45"/>
      <c r="AK219" s="11"/>
      <c r="AL219" s="45"/>
      <c r="AM219" s="11"/>
      <c r="AN219" s="45"/>
      <c r="AO219" s="11"/>
      <c r="AP219" s="45"/>
      <c r="AQ219" s="9"/>
      <c r="AR219" s="45"/>
      <c r="AS219" s="11"/>
      <c r="AT219" s="45"/>
      <c r="AU219" s="11"/>
      <c r="AV219" s="45"/>
      <c r="AW219" s="11"/>
      <c r="AX219" s="45"/>
      <c r="AY219" s="11"/>
      <c r="AZ219" s="45"/>
      <c r="BA219" s="11"/>
      <c r="BB219" s="45"/>
      <c r="BC219" s="11"/>
      <c r="BD219" s="45"/>
      <c r="BE219" s="11"/>
      <c r="BF219" s="45"/>
      <c r="BG219" s="11"/>
      <c r="BH219" s="45"/>
      <c r="BI219" s="11"/>
      <c r="BJ219" s="45"/>
      <c r="BK219" s="11"/>
      <c r="BL219" s="45"/>
      <c r="BM219" s="9"/>
      <c r="BN219" s="45"/>
      <c r="BO219" s="11"/>
      <c r="BP219" s="45"/>
      <c r="BQ219" s="9"/>
      <c r="BR219" s="45"/>
      <c r="BS219" s="9"/>
      <c r="BT219" s="45"/>
      <c r="BU219" s="11"/>
      <c r="BV219" s="45"/>
      <c r="BW219" s="9"/>
      <c r="BX219" s="45"/>
      <c r="BY219" s="9"/>
      <c r="BZ219" s="45"/>
      <c r="CA219" s="11"/>
      <c r="CB219" s="45"/>
      <c r="CC219" s="11"/>
      <c r="CD219" s="45"/>
      <c r="CE219" s="11"/>
      <c r="CF219" s="45"/>
      <c r="CG219" s="11"/>
      <c r="CH219" s="604" t="str">
        <f>IF(S219="","",IF(#REF!=0,"KO",""))</f>
        <v/>
      </c>
    </row>
    <row r="220" spans="2:86" s="604" customFormat="1" ht="14.4" x14ac:dyDescent="0.25">
      <c r="B220" s="284"/>
      <c r="C220" s="46"/>
      <c r="D220" s="46">
        <v>0</v>
      </c>
      <c r="E220" s="46"/>
      <c r="F220" s="46"/>
      <c r="G220" s="46"/>
      <c r="H220" s="46"/>
      <c r="I220" s="46"/>
      <c r="J220" s="46"/>
      <c r="K220" s="163"/>
      <c r="L220" s="163" t="str">
        <f t="shared" si="3"/>
        <v>n;</v>
      </c>
      <c r="Q220" s="577" t="s">
        <v>9</v>
      </c>
      <c r="R220" s="577"/>
      <c r="S220" s="577"/>
      <c r="T220" s="194" t="s">
        <v>1327</v>
      </c>
      <c r="U220" s="883"/>
      <c r="V220" s="883"/>
      <c r="W220" s="11"/>
      <c r="X220" s="45"/>
      <c r="Y220" s="11"/>
      <c r="Z220" s="45"/>
      <c r="AA220" s="11"/>
      <c r="AB220" s="45"/>
      <c r="AC220" s="11"/>
      <c r="AD220" s="45"/>
      <c r="AE220" s="11"/>
      <c r="AF220" s="45"/>
      <c r="AG220" s="11"/>
      <c r="AH220" s="45"/>
      <c r="AI220" s="11"/>
      <c r="AJ220" s="45"/>
      <c r="AK220" s="11"/>
      <c r="AL220" s="45"/>
      <c r="AM220" s="11"/>
      <c r="AN220" s="45"/>
      <c r="AO220" s="11"/>
      <c r="AP220" s="45"/>
      <c r="AQ220" s="9"/>
      <c r="AR220" s="45"/>
      <c r="AS220" s="11"/>
      <c r="AT220" s="45"/>
      <c r="AU220" s="11"/>
      <c r="AV220" s="45"/>
      <c r="AW220" s="11"/>
      <c r="AX220" s="45"/>
      <c r="AY220" s="11"/>
      <c r="AZ220" s="45"/>
      <c r="BA220" s="11"/>
      <c r="BB220" s="45"/>
      <c r="BC220" s="11"/>
      <c r="BD220" s="45"/>
      <c r="BE220" s="11"/>
      <c r="BF220" s="45"/>
      <c r="BG220" s="11"/>
      <c r="BH220" s="45"/>
      <c r="BI220" s="11"/>
      <c r="BJ220" s="45"/>
      <c r="BK220" s="11"/>
      <c r="BL220" s="45"/>
      <c r="BM220" s="9"/>
      <c r="BN220" s="45"/>
      <c r="BO220" s="11"/>
      <c r="BP220" s="45"/>
      <c r="BQ220" s="9"/>
      <c r="BR220" s="45"/>
      <c r="BS220" s="9"/>
      <c r="BT220" s="45"/>
      <c r="BU220" s="11"/>
      <c r="BV220" s="45"/>
      <c r="BW220" s="9"/>
      <c r="BX220" s="45"/>
      <c r="BY220" s="9"/>
      <c r="BZ220" s="45"/>
      <c r="CA220" s="11"/>
      <c r="CB220" s="45"/>
      <c r="CC220" s="11"/>
      <c r="CD220" s="45"/>
      <c r="CE220" s="11"/>
      <c r="CF220" s="45"/>
      <c r="CG220" s="11"/>
      <c r="CH220" s="604" t="str">
        <f>IF(S220="","",IF(#REF!=0,"KO",""))</f>
        <v/>
      </c>
    </row>
    <row r="221" spans="2:86" s="604" customFormat="1" ht="14.4" x14ac:dyDescent="0.25">
      <c r="B221" s="284"/>
      <c r="C221" s="46"/>
      <c r="D221" s="46">
        <v>0</v>
      </c>
      <c r="E221" s="46"/>
      <c r="F221" s="46"/>
      <c r="G221" s="46"/>
      <c r="H221" s="46"/>
      <c r="I221" s="46"/>
      <c r="J221" s="46"/>
      <c r="K221" s="163"/>
      <c r="L221" s="163" t="str">
        <f t="shared" si="3"/>
        <v>n;</v>
      </c>
      <c r="Q221" s="577" t="s">
        <v>9</v>
      </c>
      <c r="R221" s="577"/>
      <c r="S221" s="577"/>
      <c r="T221" s="194" t="s">
        <v>1327</v>
      </c>
      <c r="U221" s="883"/>
      <c r="V221" s="883"/>
      <c r="W221" s="11"/>
      <c r="X221" s="45"/>
      <c r="Y221" s="11"/>
      <c r="Z221" s="45"/>
      <c r="AA221" s="11"/>
      <c r="AB221" s="45"/>
      <c r="AC221" s="11"/>
      <c r="AD221" s="45"/>
      <c r="AE221" s="11"/>
      <c r="AF221" s="45"/>
      <c r="AG221" s="11"/>
      <c r="AH221" s="45"/>
      <c r="AI221" s="11"/>
      <c r="AJ221" s="45"/>
      <c r="AK221" s="11"/>
      <c r="AL221" s="45"/>
      <c r="AM221" s="11"/>
      <c r="AN221" s="45"/>
      <c r="AO221" s="11"/>
      <c r="AP221" s="45"/>
      <c r="AQ221" s="9"/>
      <c r="AR221" s="45"/>
      <c r="AS221" s="11"/>
      <c r="AT221" s="45"/>
      <c r="AU221" s="11"/>
      <c r="AV221" s="45"/>
      <c r="AW221" s="11"/>
      <c r="AX221" s="45"/>
      <c r="AY221" s="11"/>
      <c r="AZ221" s="45"/>
      <c r="BA221" s="11"/>
      <c r="BB221" s="45"/>
      <c r="BC221" s="11"/>
      <c r="BD221" s="45"/>
      <c r="BE221" s="11"/>
      <c r="BF221" s="45"/>
      <c r="BG221" s="11"/>
      <c r="BH221" s="45"/>
      <c r="BI221" s="11"/>
      <c r="BJ221" s="45"/>
      <c r="BK221" s="11"/>
      <c r="BL221" s="45"/>
      <c r="BM221" s="9"/>
      <c r="BN221" s="45"/>
      <c r="BO221" s="11"/>
      <c r="BP221" s="45"/>
      <c r="BQ221" s="9"/>
      <c r="BR221" s="45"/>
      <c r="BS221" s="9"/>
      <c r="BT221" s="45"/>
      <c r="BU221" s="11"/>
      <c r="BV221" s="45"/>
      <c r="BW221" s="9"/>
      <c r="BX221" s="45"/>
      <c r="BY221" s="9"/>
      <c r="BZ221" s="45"/>
      <c r="CA221" s="11"/>
      <c r="CB221" s="45"/>
      <c r="CC221" s="11"/>
      <c r="CD221" s="45"/>
      <c r="CE221" s="11"/>
      <c r="CF221" s="45"/>
      <c r="CG221" s="11"/>
      <c r="CH221" s="604" t="str">
        <f>IF(S221="","",IF(#REF!=0,"KO",""))</f>
        <v/>
      </c>
    </row>
    <row r="222" spans="2:86" s="604" customFormat="1" ht="14.4" x14ac:dyDescent="0.25">
      <c r="B222" s="284"/>
      <c r="C222" s="46"/>
      <c r="D222" s="46">
        <v>0</v>
      </c>
      <c r="E222" s="46"/>
      <c r="F222" s="46"/>
      <c r="G222" s="46"/>
      <c r="H222" s="46"/>
      <c r="I222" s="46"/>
      <c r="J222" s="46"/>
      <c r="K222" s="163"/>
      <c r="L222" s="163" t="str">
        <f t="shared" si="3"/>
        <v>n;</v>
      </c>
      <c r="Q222" s="577" t="s">
        <v>9</v>
      </c>
      <c r="R222" s="577"/>
      <c r="S222" s="577"/>
      <c r="T222" s="194" t="s">
        <v>1327</v>
      </c>
      <c r="U222" s="883"/>
      <c r="V222" s="883"/>
      <c r="W222" s="11"/>
      <c r="X222" s="45"/>
      <c r="Y222" s="11"/>
      <c r="Z222" s="45"/>
      <c r="AA222" s="11"/>
      <c r="AB222" s="45"/>
      <c r="AC222" s="11"/>
      <c r="AD222" s="45"/>
      <c r="AE222" s="11"/>
      <c r="AF222" s="45"/>
      <c r="AG222" s="11"/>
      <c r="AH222" s="45"/>
      <c r="AI222" s="11"/>
      <c r="AJ222" s="45"/>
      <c r="AK222" s="11"/>
      <c r="AL222" s="45"/>
      <c r="AM222" s="11"/>
      <c r="AN222" s="45"/>
      <c r="AO222" s="11"/>
      <c r="AP222" s="45"/>
      <c r="AQ222" s="9"/>
      <c r="AR222" s="45"/>
      <c r="AS222" s="11"/>
      <c r="AT222" s="45"/>
      <c r="AU222" s="11"/>
      <c r="AV222" s="45"/>
      <c r="AW222" s="11"/>
      <c r="AX222" s="45"/>
      <c r="AY222" s="11"/>
      <c r="AZ222" s="45"/>
      <c r="BA222" s="11"/>
      <c r="BB222" s="45"/>
      <c r="BC222" s="11"/>
      <c r="BD222" s="45"/>
      <c r="BE222" s="11"/>
      <c r="BF222" s="45"/>
      <c r="BG222" s="11"/>
      <c r="BH222" s="45"/>
      <c r="BI222" s="11"/>
      <c r="BJ222" s="45"/>
      <c r="BK222" s="11"/>
      <c r="BL222" s="45"/>
      <c r="BM222" s="9"/>
      <c r="BN222" s="45"/>
      <c r="BO222" s="11"/>
      <c r="BP222" s="45"/>
      <c r="BQ222" s="9"/>
      <c r="BR222" s="45"/>
      <c r="BS222" s="9"/>
      <c r="BT222" s="45"/>
      <c r="BU222" s="11"/>
      <c r="BV222" s="45"/>
      <c r="BW222" s="9"/>
      <c r="BX222" s="45"/>
      <c r="BY222" s="9"/>
      <c r="BZ222" s="45"/>
      <c r="CA222" s="11"/>
      <c r="CB222" s="45"/>
      <c r="CC222" s="11"/>
      <c r="CD222" s="45"/>
      <c r="CE222" s="11"/>
      <c r="CF222" s="45"/>
      <c r="CG222" s="11"/>
      <c r="CH222" s="604" t="str">
        <f>IF(S222="","",IF(#REF!=0,"KO",""))</f>
        <v/>
      </c>
    </row>
    <row r="223" spans="2:86" s="604" customFormat="1" ht="14.4" x14ac:dyDescent="0.25">
      <c r="B223" s="284"/>
      <c r="C223" s="46"/>
      <c r="D223" s="46">
        <v>0</v>
      </c>
      <c r="E223" s="46"/>
      <c r="F223" s="46"/>
      <c r="G223" s="46"/>
      <c r="H223" s="46"/>
      <c r="I223" s="46"/>
      <c r="J223" s="46"/>
      <c r="K223" s="163"/>
      <c r="L223" s="163" t="str">
        <f t="shared" si="3"/>
        <v>n;</v>
      </c>
      <c r="Q223" s="577" t="s">
        <v>9</v>
      </c>
      <c r="R223" s="577"/>
      <c r="S223" s="577"/>
      <c r="T223" s="194" t="s">
        <v>1327</v>
      </c>
      <c r="U223" s="883"/>
      <c r="V223" s="883"/>
      <c r="W223" s="11"/>
      <c r="X223" s="45"/>
      <c r="Y223" s="11"/>
      <c r="Z223" s="45"/>
      <c r="AA223" s="11"/>
      <c r="AB223" s="45"/>
      <c r="AC223" s="11"/>
      <c r="AD223" s="45"/>
      <c r="AE223" s="11"/>
      <c r="AF223" s="45"/>
      <c r="AG223" s="11"/>
      <c r="AH223" s="45"/>
      <c r="AI223" s="11"/>
      <c r="AJ223" s="45"/>
      <c r="AK223" s="11"/>
      <c r="AL223" s="45"/>
      <c r="AM223" s="11"/>
      <c r="AN223" s="45"/>
      <c r="AO223" s="11"/>
      <c r="AP223" s="45"/>
      <c r="AQ223" s="9"/>
      <c r="AR223" s="45"/>
      <c r="AS223" s="11"/>
      <c r="AT223" s="45"/>
      <c r="AU223" s="11"/>
      <c r="AV223" s="45"/>
      <c r="AW223" s="11"/>
      <c r="AX223" s="45"/>
      <c r="AY223" s="11"/>
      <c r="AZ223" s="45"/>
      <c r="BA223" s="11"/>
      <c r="BB223" s="45"/>
      <c r="BC223" s="11"/>
      <c r="BD223" s="45"/>
      <c r="BE223" s="11"/>
      <c r="BF223" s="45"/>
      <c r="BG223" s="11"/>
      <c r="BH223" s="45"/>
      <c r="BI223" s="11"/>
      <c r="BJ223" s="45"/>
      <c r="BK223" s="11"/>
      <c r="BL223" s="45"/>
      <c r="BM223" s="9"/>
      <c r="BN223" s="45"/>
      <c r="BO223" s="11"/>
      <c r="BP223" s="45"/>
      <c r="BQ223" s="9"/>
      <c r="BR223" s="45"/>
      <c r="BS223" s="9"/>
      <c r="BT223" s="45"/>
      <c r="BU223" s="11"/>
      <c r="BV223" s="45"/>
      <c r="BW223" s="9"/>
      <c r="BX223" s="45"/>
      <c r="BY223" s="9"/>
      <c r="BZ223" s="45"/>
      <c r="CA223" s="11"/>
      <c r="CB223" s="45"/>
      <c r="CC223" s="11"/>
      <c r="CD223" s="45"/>
      <c r="CE223" s="11"/>
      <c r="CF223" s="45"/>
      <c r="CG223" s="11"/>
      <c r="CH223" s="604" t="str">
        <f>IF(S223="","",IF(#REF!=0,"KO",""))</f>
        <v/>
      </c>
    </row>
    <row r="224" spans="2:86" s="604" customFormat="1" ht="14.4" x14ac:dyDescent="0.25">
      <c r="B224" s="284"/>
      <c r="C224" s="46"/>
      <c r="D224" s="46">
        <v>0</v>
      </c>
      <c r="E224" s="46"/>
      <c r="F224" s="46"/>
      <c r="G224" s="46"/>
      <c r="H224" s="46"/>
      <c r="I224" s="46"/>
      <c r="J224" s="46"/>
      <c r="K224" s="163"/>
      <c r="L224" s="163" t="str">
        <f t="shared" si="3"/>
        <v>n;</v>
      </c>
      <c r="Q224" s="577" t="s">
        <v>9</v>
      </c>
      <c r="R224" s="577"/>
      <c r="S224" s="577"/>
      <c r="T224" s="194" t="s">
        <v>1327</v>
      </c>
      <c r="U224" s="883"/>
      <c r="V224" s="883"/>
      <c r="W224" s="11"/>
      <c r="X224" s="45"/>
      <c r="Y224" s="11"/>
      <c r="Z224" s="45"/>
      <c r="AA224" s="11"/>
      <c r="AB224" s="45"/>
      <c r="AC224" s="11"/>
      <c r="AD224" s="45"/>
      <c r="AE224" s="11"/>
      <c r="AF224" s="45"/>
      <c r="AG224" s="11"/>
      <c r="AH224" s="45"/>
      <c r="AI224" s="11"/>
      <c r="AJ224" s="45"/>
      <c r="AK224" s="11"/>
      <c r="AL224" s="45"/>
      <c r="AM224" s="11"/>
      <c r="AN224" s="45"/>
      <c r="AO224" s="11"/>
      <c r="AP224" s="45"/>
      <c r="AQ224" s="9"/>
      <c r="AR224" s="45"/>
      <c r="AS224" s="11"/>
      <c r="AT224" s="45"/>
      <c r="AU224" s="11"/>
      <c r="AV224" s="45"/>
      <c r="AW224" s="11"/>
      <c r="AX224" s="45"/>
      <c r="AY224" s="11"/>
      <c r="AZ224" s="45"/>
      <c r="BA224" s="11"/>
      <c r="BB224" s="45"/>
      <c r="BC224" s="11"/>
      <c r="BD224" s="45"/>
      <c r="BE224" s="11"/>
      <c r="BF224" s="45"/>
      <c r="BG224" s="11"/>
      <c r="BH224" s="45"/>
      <c r="BI224" s="11"/>
      <c r="BJ224" s="45"/>
      <c r="BK224" s="11"/>
      <c r="BL224" s="45"/>
      <c r="BM224" s="9"/>
      <c r="BN224" s="45"/>
      <c r="BO224" s="11"/>
      <c r="BP224" s="45"/>
      <c r="BQ224" s="9"/>
      <c r="BR224" s="45"/>
      <c r="BS224" s="9"/>
      <c r="BT224" s="45"/>
      <c r="BU224" s="11"/>
      <c r="BV224" s="45"/>
      <c r="BW224" s="9"/>
      <c r="BX224" s="45"/>
      <c r="BY224" s="9"/>
      <c r="BZ224" s="45"/>
      <c r="CA224" s="11"/>
      <c r="CB224" s="45"/>
      <c r="CC224" s="11"/>
      <c r="CD224" s="45"/>
      <c r="CE224" s="11"/>
      <c r="CF224" s="45"/>
      <c r="CG224" s="11"/>
      <c r="CH224" s="604" t="str">
        <f>IF(S224="","",IF(#REF!=0,"KO",""))</f>
        <v/>
      </c>
    </row>
    <row r="225" spans="2:86" s="604" customFormat="1" ht="14.4" x14ac:dyDescent="0.25">
      <c r="B225" s="284"/>
      <c r="C225" s="46"/>
      <c r="D225" s="46">
        <v>0</v>
      </c>
      <c r="E225" s="46"/>
      <c r="F225" s="46"/>
      <c r="G225" s="46"/>
      <c r="H225" s="46"/>
      <c r="I225" s="46"/>
      <c r="J225" s="46"/>
      <c r="K225" s="163"/>
      <c r="L225" s="163" t="str">
        <f t="shared" si="3"/>
        <v>n;</v>
      </c>
      <c r="Q225" s="577" t="s">
        <v>9</v>
      </c>
      <c r="R225" s="577"/>
      <c r="S225" s="577"/>
      <c r="T225" s="194" t="s">
        <v>1327</v>
      </c>
      <c r="U225" s="883"/>
      <c r="V225" s="883"/>
      <c r="W225" s="11"/>
      <c r="X225" s="45"/>
      <c r="Y225" s="11"/>
      <c r="Z225" s="45"/>
      <c r="AA225" s="11"/>
      <c r="AB225" s="45"/>
      <c r="AC225" s="11"/>
      <c r="AD225" s="45"/>
      <c r="AE225" s="11"/>
      <c r="AF225" s="45"/>
      <c r="AG225" s="11"/>
      <c r="AH225" s="45"/>
      <c r="AI225" s="11"/>
      <c r="AJ225" s="45"/>
      <c r="AK225" s="11"/>
      <c r="AL225" s="45"/>
      <c r="AM225" s="11"/>
      <c r="AN225" s="45"/>
      <c r="AO225" s="11"/>
      <c r="AP225" s="45"/>
      <c r="AQ225" s="9"/>
      <c r="AR225" s="45"/>
      <c r="AS225" s="11"/>
      <c r="AT225" s="45"/>
      <c r="AU225" s="11"/>
      <c r="AV225" s="45"/>
      <c r="AW225" s="11"/>
      <c r="AX225" s="45"/>
      <c r="AY225" s="11"/>
      <c r="AZ225" s="45"/>
      <c r="BA225" s="11"/>
      <c r="BB225" s="45"/>
      <c r="BC225" s="11"/>
      <c r="BD225" s="45"/>
      <c r="BE225" s="11"/>
      <c r="BF225" s="45"/>
      <c r="BG225" s="11"/>
      <c r="BH225" s="45"/>
      <c r="BI225" s="11"/>
      <c r="BJ225" s="45"/>
      <c r="BK225" s="11"/>
      <c r="BL225" s="45"/>
      <c r="BM225" s="9"/>
      <c r="BN225" s="45"/>
      <c r="BO225" s="11"/>
      <c r="BP225" s="45"/>
      <c r="BQ225" s="9"/>
      <c r="BR225" s="45"/>
      <c r="BS225" s="9"/>
      <c r="BT225" s="45"/>
      <c r="BU225" s="11"/>
      <c r="BV225" s="45"/>
      <c r="BW225" s="9"/>
      <c r="BX225" s="45"/>
      <c r="BY225" s="9"/>
      <c r="BZ225" s="45"/>
      <c r="CA225" s="11"/>
      <c r="CB225" s="45"/>
      <c r="CC225" s="11"/>
      <c r="CD225" s="45"/>
      <c r="CE225" s="11"/>
      <c r="CF225" s="45"/>
      <c r="CG225" s="11"/>
      <c r="CH225" s="604" t="str">
        <f>IF(S225="","",IF(#REF!=0,"KO",""))</f>
        <v/>
      </c>
    </row>
    <row r="226" spans="2:86" s="604" customFormat="1" ht="14.4" x14ac:dyDescent="0.25">
      <c r="B226" s="284"/>
      <c r="C226" s="46"/>
      <c r="D226" s="46">
        <v>0</v>
      </c>
      <c r="E226" s="46"/>
      <c r="F226" s="46"/>
      <c r="G226" s="46"/>
      <c r="H226" s="46"/>
      <c r="I226" s="46"/>
      <c r="J226" s="46"/>
      <c r="K226" s="163"/>
      <c r="L226" s="163" t="str">
        <f t="shared" si="3"/>
        <v>n;</v>
      </c>
      <c r="Q226" s="577" t="s">
        <v>9</v>
      </c>
      <c r="R226" s="577"/>
      <c r="S226" s="577"/>
      <c r="T226" s="194" t="s">
        <v>1327</v>
      </c>
      <c r="U226" s="883"/>
      <c r="V226" s="883"/>
      <c r="W226" s="11"/>
      <c r="X226" s="45"/>
      <c r="Y226" s="11"/>
      <c r="Z226" s="45"/>
      <c r="AA226" s="11"/>
      <c r="AB226" s="45"/>
      <c r="AC226" s="11"/>
      <c r="AD226" s="45"/>
      <c r="AE226" s="11"/>
      <c r="AF226" s="45"/>
      <c r="AG226" s="11"/>
      <c r="AH226" s="45"/>
      <c r="AI226" s="11"/>
      <c r="AJ226" s="45"/>
      <c r="AK226" s="11"/>
      <c r="AL226" s="45"/>
      <c r="AM226" s="11"/>
      <c r="AN226" s="45"/>
      <c r="AO226" s="11"/>
      <c r="AP226" s="45"/>
      <c r="AQ226" s="9"/>
      <c r="AR226" s="45"/>
      <c r="AS226" s="11"/>
      <c r="AT226" s="45"/>
      <c r="AU226" s="11"/>
      <c r="AV226" s="45"/>
      <c r="AW226" s="11"/>
      <c r="AX226" s="45"/>
      <c r="AY226" s="11"/>
      <c r="AZ226" s="45"/>
      <c r="BA226" s="11"/>
      <c r="BB226" s="45"/>
      <c r="BC226" s="11"/>
      <c r="BD226" s="45"/>
      <c r="BE226" s="11"/>
      <c r="BF226" s="45"/>
      <c r="BG226" s="11"/>
      <c r="BH226" s="45"/>
      <c r="BI226" s="11"/>
      <c r="BJ226" s="45"/>
      <c r="BK226" s="11"/>
      <c r="BL226" s="45"/>
      <c r="BM226" s="9"/>
      <c r="BN226" s="45"/>
      <c r="BO226" s="11"/>
      <c r="BP226" s="45"/>
      <c r="BQ226" s="9"/>
      <c r="BR226" s="45"/>
      <c r="BS226" s="9"/>
      <c r="BT226" s="45"/>
      <c r="BU226" s="11"/>
      <c r="BV226" s="45"/>
      <c r="BW226" s="9"/>
      <c r="BX226" s="45"/>
      <c r="BY226" s="9"/>
      <c r="BZ226" s="45"/>
      <c r="CA226" s="11"/>
      <c r="CB226" s="45"/>
      <c r="CC226" s="11"/>
      <c r="CD226" s="45"/>
      <c r="CE226" s="11"/>
      <c r="CF226" s="45"/>
      <c r="CG226" s="11"/>
      <c r="CH226" s="604" t="str">
        <f>IF(S226="","",IF(#REF!=0,"KO",""))</f>
        <v/>
      </c>
    </row>
    <row r="227" spans="2:86" s="604" customFormat="1" ht="14.4" x14ac:dyDescent="0.25">
      <c r="B227" s="284"/>
      <c r="C227" s="46"/>
      <c r="D227" s="46">
        <v>0</v>
      </c>
      <c r="E227" s="46"/>
      <c r="F227" s="46"/>
      <c r="G227" s="46"/>
      <c r="H227" s="46"/>
      <c r="I227" s="46"/>
      <c r="J227" s="46"/>
      <c r="K227" s="163"/>
      <c r="L227" s="163" t="str">
        <f t="shared" si="3"/>
        <v>n;</v>
      </c>
      <c r="Q227" s="577" t="s">
        <v>9</v>
      </c>
      <c r="R227" s="577"/>
      <c r="S227" s="577"/>
      <c r="T227" s="194" t="s">
        <v>1327</v>
      </c>
      <c r="U227" s="883"/>
      <c r="V227" s="883"/>
      <c r="W227" s="11"/>
      <c r="X227" s="45"/>
      <c r="Y227" s="11"/>
      <c r="Z227" s="45"/>
      <c r="AA227" s="11"/>
      <c r="AB227" s="45"/>
      <c r="AC227" s="11"/>
      <c r="AD227" s="45"/>
      <c r="AE227" s="11"/>
      <c r="AF227" s="45"/>
      <c r="AG227" s="11"/>
      <c r="AH227" s="45"/>
      <c r="AI227" s="11"/>
      <c r="AJ227" s="45"/>
      <c r="AK227" s="11"/>
      <c r="AL227" s="45"/>
      <c r="AM227" s="11"/>
      <c r="AN227" s="45"/>
      <c r="AO227" s="11"/>
      <c r="AP227" s="45"/>
      <c r="AQ227" s="9"/>
      <c r="AR227" s="45"/>
      <c r="AS227" s="11"/>
      <c r="AT227" s="45"/>
      <c r="AU227" s="11"/>
      <c r="AV227" s="45"/>
      <c r="AW227" s="11"/>
      <c r="AX227" s="45"/>
      <c r="AY227" s="11"/>
      <c r="AZ227" s="45"/>
      <c r="BA227" s="11"/>
      <c r="BB227" s="45"/>
      <c r="BC227" s="11"/>
      <c r="BD227" s="45"/>
      <c r="BE227" s="11"/>
      <c r="BF227" s="45"/>
      <c r="BG227" s="11"/>
      <c r="BH227" s="45"/>
      <c r="BI227" s="11"/>
      <c r="BJ227" s="45"/>
      <c r="BK227" s="11"/>
      <c r="BL227" s="45"/>
      <c r="BM227" s="9"/>
      <c r="BN227" s="45"/>
      <c r="BO227" s="11"/>
      <c r="BP227" s="45"/>
      <c r="BQ227" s="9"/>
      <c r="BR227" s="45"/>
      <c r="BS227" s="9"/>
      <c r="BT227" s="45"/>
      <c r="BU227" s="11"/>
      <c r="BV227" s="45"/>
      <c r="BW227" s="9"/>
      <c r="BX227" s="45"/>
      <c r="BY227" s="9"/>
      <c r="BZ227" s="45"/>
      <c r="CA227" s="11"/>
      <c r="CB227" s="45"/>
      <c r="CC227" s="11"/>
      <c r="CD227" s="45"/>
      <c r="CE227" s="11"/>
      <c r="CF227" s="45"/>
      <c r="CG227" s="11"/>
      <c r="CH227" s="604" t="str">
        <f>IF(S227="","",IF(#REF!=0,"KO",""))</f>
        <v/>
      </c>
    </row>
    <row r="228" spans="2:86" s="604" customFormat="1" ht="14.4" x14ac:dyDescent="0.25">
      <c r="B228" s="284"/>
      <c r="C228" s="46"/>
      <c r="D228" s="46">
        <v>0</v>
      </c>
      <c r="E228" s="46"/>
      <c r="F228" s="46"/>
      <c r="G228" s="46"/>
      <c r="H228" s="46"/>
      <c r="I228" s="46"/>
      <c r="J228" s="46"/>
      <c r="K228" s="163"/>
      <c r="L228" s="163" t="str">
        <f t="shared" si="3"/>
        <v>n;</v>
      </c>
      <c r="Q228" s="684" t="s">
        <v>767</v>
      </c>
      <c r="R228" s="684"/>
      <c r="S228" s="684"/>
      <c r="T228" s="194" t="s">
        <v>2676</v>
      </c>
      <c r="U228" s="107" t="s">
        <v>2411</v>
      </c>
      <c r="V228" s="107"/>
      <c r="W228" s="11"/>
      <c r="X228" s="45"/>
      <c r="Y228" s="11"/>
      <c r="Z228" s="45"/>
      <c r="AA228" s="11"/>
      <c r="AB228" s="45"/>
      <c r="AC228" s="11"/>
      <c r="AD228" s="45"/>
      <c r="AE228" s="9"/>
      <c r="AF228" s="45"/>
      <c r="AG228" s="9"/>
      <c r="AH228" s="45"/>
      <c r="AI228" s="9"/>
      <c r="AJ228" s="45"/>
      <c r="AK228" s="9"/>
      <c r="AL228" s="45"/>
      <c r="AM228" s="9"/>
      <c r="AN228" s="45"/>
      <c r="AO228" s="9"/>
      <c r="AP228" s="45"/>
      <c r="AQ228" s="9"/>
      <c r="AR228" s="45"/>
      <c r="AS228" s="9"/>
      <c r="AT228" s="45"/>
      <c r="AU228" s="9"/>
      <c r="AV228" s="45"/>
      <c r="AW228" s="9"/>
      <c r="AX228" s="45"/>
      <c r="AY228" s="9"/>
      <c r="AZ228" s="45"/>
      <c r="BA228" s="9"/>
      <c r="BB228" s="45"/>
      <c r="BC228" s="11"/>
      <c r="BD228" s="45"/>
      <c r="BE228" s="9"/>
      <c r="BF228" s="45"/>
      <c r="BG228" s="11"/>
      <c r="BH228" s="45"/>
      <c r="BI228" s="9"/>
      <c r="BJ228" s="45"/>
      <c r="BK228" s="9"/>
      <c r="BL228" s="45"/>
      <c r="BM228" s="9"/>
      <c r="BN228" s="45"/>
      <c r="BO228" s="11"/>
      <c r="BP228" s="45"/>
      <c r="BQ228" s="9"/>
      <c r="BR228" s="45"/>
      <c r="BS228" s="9"/>
      <c r="BT228" s="45"/>
      <c r="BU228" s="11"/>
      <c r="BV228" s="45"/>
      <c r="BW228" s="9"/>
      <c r="BX228" s="45"/>
      <c r="BY228" s="9"/>
      <c r="BZ228" s="45"/>
      <c r="CA228" s="9"/>
      <c r="CB228" s="45"/>
      <c r="CC228" s="9"/>
      <c r="CD228" s="45"/>
      <c r="CE228" s="9"/>
      <c r="CF228" s="45"/>
      <c r="CG228" s="11"/>
      <c r="CH228" s="604" t="str">
        <f>IF(S228="","",IF(#REF!=0,"KO",""))</f>
        <v/>
      </c>
    </row>
    <row r="229" spans="2:86" s="604" customFormat="1" ht="14.4" x14ac:dyDescent="0.25">
      <c r="B229" s="284"/>
      <c r="C229" s="46"/>
      <c r="D229" s="46">
        <v>0</v>
      </c>
      <c r="E229" s="46"/>
      <c r="F229" s="46"/>
      <c r="G229" s="46"/>
      <c r="H229" s="46"/>
      <c r="I229" s="46"/>
      <c r="J229" s="46"/>
      <c r="K229" s="163"/>
      <c r="L229" s="163" t="str">
        <f t="shared" si="3"/>
        <v>n;</v>
      </c>
      <c r="Q229" s="684" t="s">
        <v>767</v>
      </c>
      <c r="R229" s="684"/>
      <c r="S229" s="684"/>
      <c r="T229" s="194" t="s">
        <v>2676</v>
      </c>
      <c r="U229" s="107" t="s">
        <v>2411</v>
      </c>
      <c r="V229" s="107"/>
      <c r="W229" s="11"/>
      <c r="X229" s="45"/>
      <c r="Y229" s="11"/>
      <c r="Z229" s="45"/>
      <c r="AA229" s="11"/>
      <c r="AB229" s="45"/>
      <c r="AC229" s="11"/>
      <c r="AD229" s="45"/>
      <c r="AE229" s="9"/>
      <c r="AF229" s="45"/>
      <c r="AG229" s="9"/>
      <c r="AH229" s="45"/>
      <c r="AI229" s="9"/>
      <c r="AJ229" s="45"/>
      <c r="AK229" s="9"/>
      <c r="AL229" s="45"/>
      <c r="AM229" s="9"/>
      <c r="AN229" s="45"/>
      <c r="AO229" s="9"/>
      <c r="AP229" s="45"/>
      <c r="AQ229" s="9"/>
      <c r="AR229" s="45"/>
      <c r="AS229" s="9"/>
      <c r="AT229" s="45"/>
      <c r="AU229" s="9"/>
      <c r="AV229" s="45"/>
      <c r="AW229" s="9"/>
      <c r="AX229" s="45"/>
      <c r="AY229" s="9"/>
      <c r="AZ229" s="45"/>
      <c r="BA229" s="9"/>
      <c r="BB229" s="45"/>
      <c r="BC229" s="11"/>
      <c r="BD229" s="45"/>
      <c r="BE229" s="9"/>
      <c r="BF229" s="45"/>
      <c r="BG229" s="11"/>
      <c r="BH229" s="45"/>
      <c r="BI229" s="9"/>
      <c r="BJ229" s="45"/>
      <c r="BK229" s="9"/>
      <c r="BL229" s="45"/>
      <c r="BM229" s="9"/>
      <c r="BN229" s="45"/>
      <c r="BO229" s="11"/>
      <c r="BP229" s="45"/>
      <c r="BQ229" s="9"/>
      <c r="BR229" s="45"/>
      <c r="BS229" s="9"/>
      <c r="BT229" s="45"/>
      <c r="BU229" s="11"/>
      <c r="BV229" s="45"/>
      <c r="BW229" s="9"/>
      <c r="BX229" s="45"/>
      <c r="BY229" s="9"/>
      <c r="BZ229" s="45"/>
      <c r="CA229" s="9"/>
      <c r="CB229" s="45"/>
      <c r="CC229" s="9"/>
      <c r="CD229" s="45"/>
      <c r="CE229" s="9"/>
      <c r="CF229" s="45"/>
      <c r="CG229" s="11"/>
      <c r="CH229" s="604" t="str">
        <f>IF(S229="","",IF(#REF!=0,"KO",""))</f>
        <v/>
      </c>
    </row>
    <row r="230" spans="2:86" s="604" customFormat="1" ht="14.4" x14ac:dyDescent="0.25">
      <c r="B230" s="284"/>
      <c r="C230" s="46"/>
      <c r="D230" s="46">
        <v>0</v>
      </c>
      <c r="E230" s="46"/>
      <c r="F230" s="46"/>
      <c r="G230" s="46"/>
      <c r="H230" s="46"/>
      <c r="I230" s="46"/>
      <c r="J230" s="46"/>
      <c r="K230" s="163"/>
      <c r="L230" s="163" t="str">
        <f t="shared" si="3"/>
        <v>n;</v>
      </c>
      <c r="Q230" s="684" t="s">
        <v>767</v>
      </c>
      <c r="R230" s="684"/>
      <c r="S230" s="684"/>
      <c r="T230" s="194" t="s">
        <v>2676</v>
      </c>
      <c r="U230" s="107" t="s">
        <v>2411</v>
      </c>
      <c r="V230" s="107"/>
      <c r="W230" s="11"/>
      <c r="X230" s="45"/>
      <c r="Y230" s="11"/>
      <c r="Z230" s="45"/>
      <c r="AA230" s="11"/>
      <c r="AB230" s="45"/>
      <c r="AC230" s="11"/>
      <c r="AD230" s="45"/>
      <c r="AE230" s="9"/>
      <c r="AF230" s="45"/>
      <c r="AG230" s="9"/>
      <c r="AH230" s="45"/>
      <c r="AI230" s="9"/>
      <c r="AJ230" s="45"/>
      <c r="AK230" s="9"/>
      <c r="AL230" s="45"/>
      <c r="AM230" s="9"/>
      <c r="AN230" s="45"/>
      <c r="AO230" s="9"/>
      <c r="AP230" s="45"/>
      <c r="AQ230" s="9"/>
      <c r="AR230" s="45"/>
      <c r="AS230" s="9"/>
      <c r="AT230" s="45"/>
      <c r="AU230" s="9"/>
      <c r="AV230" s="45"/>
      <c r="AW230" s="9"/>
      <c r="AX230" s="45"/>
      <c r="AY230" s="9"/>
      <c r="AZ230" s="45"/>
      <c r="BA230" s="9"/>
      <c r="BB230" s="45"/>
      <c r="BC230" s="11"/>
      <c r="BD230" s="45"/>
      <c r="BE230" s="9"/>
      <c r="BF230" s="45"/>
      <c r="BG230" s="11"/>
      <c r="BH230" s="45"/>
      <c r="BI230" s="9"/>
      <c r="BJ230" s="45"/>
      <c r="BK230" s="9"/>
      <c r="BL230" s="45"/>
      <c r="BM230" s="9"/>
      <c r="BN230" s="45"/>
      <c r="BO230" s="11"/>
      <c r="BP230" s="45"/>
      <c r="BQ230" s="9"/>
      <c r="BR230" s="45"/>
      <c r="BS230" s="9"/>
      <c r="BT230" s="45"/>
      <c r="BU230" s="11"/>
      <c r="BV230" s="45"/>
      <c r="BW230" s="9"/>
      <c r="BX230" s="45"/>
      <c r="BY230" s="9"/>
      <c r="BZ230" s="45"/>
      <c r="CA230" s="9"/>
      <c r="CB230" s="45"/>
      <c r="CC230" s="9"/>
      <c r="CD230" s="45"/>
      <c r="CE230" s="9"/>
      <c r="CF230" s="45"/>
      <c r="CG230" s="11"/>
      <c r="CH230" s="604" t="str">
        <f>IF(S230="","",IF(#REF!=0,"KO",""))</f>
        <v/>
      </c>
    </row>
    <row r="231" spans="2:86" s="604" customFormat="1" ht="14.4" x14ac:dyDescent="0.25">
      <c r="B231" s="284"/>
      <c r="C231" s="46"/>
      <c r="D231" s="46">
        <v>0</v>
      </c>
      <c r="E231" s="46"/>
      <c r="F231" s="46"/>
      <c r="G231" s="46"/>
      <c r="H231" s="46"/>
      <c r="I231" s="46"/>
      <c r="J231" s="46"/>
      <c r="K231" s="163"/>
      <c r="L231" s="163" t="str">
        <f t="shared" si="3"/>
        <v>n;</v>
      </c>
      <c r="Q231" s="684" t="s">
        <v>767</v>
      </c>
      <c r="R231" s="684"/>
      <c r="S231" s="684"/>
      <c r="T231" s="194" t="s">
        <v>2676</v>
      </c>
      <c r="U231" s="107" t="s">
        <v>2411</v>
      </c>
      <c r="V231" s="107"/>
      <c r="W231" s="11"/>
      <c r="X231" s="45"/>
      <c r="Y231" s="11"/>
      <c r="Z231" s="45"/>
      <c r="AA231" s="11"/>
      <c r="AB231" s="45"/>
      <c r="AC231" s="11"/>
      <c r="AD231" s="45"/>
      <c r="AE231" s="9"/>
      <c r="AF231" s="45"/>
      <c r="AG231" s="9"/>
      <c r="AH231" s="45"/>
      <c r="AI231" s="9"/>
      <c r="AJ231" s="45"/>
      <c r="AK231" s="9"/>
      <c r="AL231" s="45"/>
      <c r="AM231" s="9"/>
      <c r="AN231" s="45"/>
      <c r="AO231" s="9"/>
      <c r="AP231" s="45"/>
      <c r="AQ231" s="9"/>
      <c r="AR231" s="45"/>
      <c r="AS231" s="9"/>
      <c r="AT231" s="45"/>
      <c r="AU231" s="9"/>
      <c r="AV231" s="45"/>
      <c r="AW231" s="9"/>
      <c r="AX231" s="45"/>
      <c r="AY231" s="9"/>
      <c r="AZ231" s="45"/>
      <c r="BA231" s="9"/>
      <c r="BB231" s="45"/>
      <c r="BC231" s="11"/>
      <c r="BD231" s="45"/>
      <c r="BE231" s="9"/>
      <c r="BF231" s="45"/>
      <c r="BG231" s="11"/>
      <c r="BH231" s="45"/>
      <c r="BI231" s="9"/>
      <c r="BJ231" s="45"/>
      <c r="BK231" s="9"/>
      <c r="BL231" s="45"/>
      <c r="BM231" s="9"/>
      <c r="BN231" s="45"/>
      <c r="BO231" s="11"/>
      <c r="BP231" s="45"/>
      <c r="BQ231" s="9"/>
      <c r="BR231" s="45"/>
      <c r="BS231" s="9"/>
      <c r="BT231" s="45"/>
      <c r="BU231" s="11"/>
      <c r="BV231" s="45"/>
      <c r="BW231" s="9"/>
      <c r="BX231" s="45"/>
      <c r="BY231" s="9"/>
      <c r="BZ231" s="45"/>
      <c r="CA231" s="9"/>
      <c r="CB231" s="45"/>
      <c r="CC231" s="9"/>
      <c r="CD231" s="45"/>
      <c r="CE231" s="9"/>
      <c r="CF231" s="45"/>
      <c r="CG231" s="11"/>
      <c r="CH231" s="604" t="str">
        <f>IF(S231="","",IF(#REF!=0,"KO",""))</f>
        <v/>
      </c>
    </row>
    <row r="232" spans="2:86" s="604" customFormat="1" ht="14.4" x14ac:dyDescent="0.25">
      <c r="B232" s="284"/>
      <c r="C232" s="46"/>
      <c r="D232" s="46">
        <v>0</v>
      </c>
      <c r="E232" s="46"/>
      <c r="F232" s="46"/>
      <c r="G232" s="46"/>
      <c r="H232" s="46"/>
      <c r="I232" s="46"/>
      <c r="J232" s="46"/>
      <c r="K232" s="163"/>
      <c r="L232" s="163" t="str">
        <f t="shared" si="3"/>
        <v>n;</v>
      </c>
      <c r="Q232" s="684" t="s">
        <v>767</v>
      </c>
      <c r="R232" s="684"/>
      <c r="S232" s="684"/>
      <c r="T232" s="194" t="s">
        <v>2676</v>
      </c>
      <c r="U232" s="107" t="s">
        <v>2411</v>
      </c>
      <c r="V232" s="107"/>
      <c r="W232" s="11"/>
      <c r="X232" s="45"/>
      <c r="Y232" s="11"/>
      <c r="Z232" s="45"/>
      <c r="AA232" s="11"/>
      <c r="AB232" s="45"/>
      <c r="AC232" s="11"/>
      <c r="AD232" s="45"/>
      <c r="AE232" s="9"/>
      <c r="AF232" s="45"/>
      <c r="AG232" s="9"/>
      <c r="AH232" s="45"/>
      <c r="AI232" s="9"/>
      <c r="AJ232" s="45"/>
      <c r="AK232" s="9"/>
      <c r="AL232" s="45"/>
      <c r="AM232" s="9"/>
      <c r="AN232" s="45"/>
      <c r="AO232" s="9"/>
      <c r="AP232" s="45"/>
      <c r="AQ232" s="9"/>
      <c r="AR232" s="45"/>
      <c r="AS232" s="9"/>
      <c r="AT232" s="45"/>
      <c r="AU232" s="9"/>
      <c r="AV232" s="45"/>
      <c r="AW232" s="9"/>
      <c r="AX232" s="45"/>
      <c r="AY232" s="9"/>
      <c r="AZ232" s="45"/>
      <c r="BA232" s="9"/>
      <c r="BB232" s="45"/>
      <c r="BC232" s="11"/>
      <c r="BD232" s="45"/>
      <c r="BE232" s="9"/>
      <c r="BF232" s="45"/>
      <c r="BG232" s="11"/>
      <c r="BH232" s="45"/>
      <c r="BI232" s="9"/>
      <c r="BJ232" s="45"/>
      <c r="BK232" s="9"/>
      <c r="BL232" s="45"/>
      <c r="BM232" s="9"/>
      <c r="BN232" s="45"/>
      <c r="BO232" s="11"/>
      <c r="BP232" s="45"/>
      <c r="BQ232" s="9"/>
      <c r="BR232" s="45"/>
      <c r="BS232" s="9"/>
      <c r="BT232" s="45"/>
      <c r="BU232" s="11"/>
      <c r="BV232" s="45"/>
      <c r="BW232" s="9"/>
      <c r="BX232" s="45"/>
      <c r="BY232" s="9"/>
      <c r="BZ232" s="45"/>
      <c r="CA232" s="9"/>
      <c r="CB232" s="45"/>
      <c r="CC232" s="9"/>
      <c r="CD232" s="45"/>
      <c r="CE232" s="9"/>
      <c r="CF232" s="45"/>
      <c r="CG232" s="11"/>
      <c r="CH232" s="604" t="str">
        <f>IF(S232="","",IF(#REF!=0,"KO",""))</f>
        <v/>
      </c>
    </row>
    <row r="233" spans="2:86" s="604" customFormat="1" ht="14.4" x14ac:dyDescent="0.25">
      <c r="B233" s="284"/>
      <c r="C233" s="46"/>
      <c r="D233" s="46">
        <v>0</v>
      </c>
      <c r="E233" s="46"/>
      <c r="F233" s="46"/>
      <c r="G233" s="46"/>
      <c r="H233" s="46"/>
      <c r="I233" s="46"/>
      <c r="J233" s="46"/>
      <c r="K233" s="163"/>
      <c r="L233" s="163" t="str">
        <f t="shared" si="3"/>
        <v>n;</v>
      </c>
      <c r="Q233" s="684" t="s">
        <v>767</v>
      </c>
      <c r="R233" s="684"/>
      <c r="S233" s="684"/>
      <c r="T233" s="194" t="s">
        <v>2676</v>
      </c>
      <c r="U233" s="107" t="s">
        <v>2411</v>
      </c>
      <c r="V233" s="107"/>
      <c r="W233" s="11"/>
      <c r="X233" s="45"/>
      <c r="Y233" s="11"/>
      <c r="Z233" s="45"/>
      <c r="AA233" s="11"/>
      <c r="AB233" s="45"/>
      <c r="AC233" s="11"/>
      <c r="AD233" s="45"/>
      <c r="AE233" s="9"/>
      <c r="AF233" s="45"/>
      <c r="AG233" s="9"/>
      <c r="AH233" s="45"/>
      <c r="AI233" s="9"/>
      <c r="AJ233" s="45"/>
      <c r="AK233" s="9"/>
      <c r="AL233" s="45"/>
      <c r="AM233" s="9"/>
      <c r="AN233" s="45"/>
      <c r="AO233" s="9"/>
      <c r="AP233" s="45"/>
      <c r="AQ233" s="9"/>
      <c r="AR233" s="45"/>
      <c r="AS233" s="9"/>
      <c r="AT233" s="45"/>
      <c r="AU233" s="9"/>
      <c r="AV233" s="45"/>
      <c r="AW233" s="9"/>
      <c r="AX233" s="45"/>
      <c r="AY233" s="9"/>
      <c r="AZ233" s="45"/>
      <c r="BA233" s="9"/>
      <c r="BB233" s="45"/>
      <c r="BC233" s="11"/>
      <c r="BD233" s="45"/>
      <c r="BE233" s="9"/>
      <c r="BF233" s="45"/>
      <c r="BG233" s="11"/>
      <c r="BH233" s="45"/>
      <c r="BI233" s="9"/>
      <c r="BJ233" s="45"/>
      <c r="BK233" s="9"/>
      <c r="BL233" s="45"/>
      <c r="BM233" s="9"/>
      <c r="BN233" s="45"/>
      <c r="BO233" s="11"/>
      <c r="BP233" s="45"/>
      <c r="BQ233" s="9"/>
      <c r="BR233" s="45"/>
      <c r="BS233" s="9"/>
      <c r="BT233" s="45"/>
      <c r="BU233" s="11"/>
      <c r="BV233" s="45"/>
      <c r="BW233" s="9"/>
      <c r="BX233" s="45"/>
      <c r="BY233" s="9"/>
      <c r="BZ233" s="45"/>
      <c r="CA233" s="9"/>
      <c r="CB233" s="45"/>
      <c r="CC233" s="9"/>
      <c r="CD233" s="45"/>
      <c r="CE233" s="9"/>
      <c r="CF233" s="45"/>
      <c r="CG233" s="11"/>
      <c r="CH233" s="604" t="str">
        <f>IF(S233="","",IF(#REF!=0,"KO",""))</f>
        <v/>
      </c>
    </row>
    <row r="234" spans="2:86" s="604" customFormat="1" ht="14.4" x14ac:dyDescent="0.25">
      <c r="B234" s="284"/>
      <c r="C234" s="46"/>
      <c r="D234" s="46">
        <v>0</v>
      </c>
      <c r="E234" s="46"/>
      <c r="F234" s="46"/>
      <c r="G234" s="46"/>
      <c r="H234" s="46"/>
      <c r="I234" s="46"/>
      <c r="J234" s="46"/>
      <c r="K234" s="163"/>
      <c r="L234" s="163" t="str">
        <f t="shared" si="3"/>
        <v>n;</v>
      </c>
      <c r="Q234" s="684" t="s">
        <v>767</v>
      </c>
      <c r="R234" s="684"/>
      <c r="S234" s="684"/>
      <c r="T234" s="194" t="s">
        <v>2676</v>
      </c>
      <c r="U234" s="107" t="s">
        <v>2411</v>
      </c>
      <c r="V234" s="107"/>
      <c r="W234" s="11"/>
      <c r="X234" s="45"/>
      <c r="Y234" s="11"/>
      <c r="Z234" s="45"/>
      <c r="AA234" s="11"/>
      <c r="AB234" s="45"/>
      <c r="AC234" s="11"/>
      <c r="AD234" s="45"/>
      <c r="AE234" s="9"/>
      <c r="AF234" s="45"/>
      <c r="AG234" s="9"/>
      <c r="AH234" s="45"/>
      <c r="AI234" s="9"/>
      <c r="AJ234" s="45"/>
      <c r="AK234" s="9"/>
      <c r="AL234" s="45"/>
      <c r="AM234" s="9"/>
      <c r="AN234" s="45"/>
      <c r="AO234" s="9"/>
      <c r="AP234" s="45"/>
      <c r="AQ234" s="9"/>
      <c r="AR234" s="45"/>
      <c r="AS234" s="9"/>
      <c r="AT234" s="45"/>
      <c r="AU234" s="9"/>
      <c r="AV234" s="45"/>
      <c r="AW234" s="9"/>
      <c r="AX234" s="45"/>
      <c r="AY234" s="9"/>
      <c r="AZ234" s="45"/>
      <c r="BA234" s="9"/>
      <c r="BB234" s="45"/>
      <c r="BC234" s="11"/>
      <c r="BD234" s="45"/>
      <c r="BE234" s="9"/>
      <c r="BF234" s="45"/>
      <c r="BG234" s="11"/>
      <c r="BH234" s="45"/>
      <c r="BI234" s="9"/>
      <c r="BJ234" s="45"/>
      <c r="BK234" s="9"/>
      <c r="BL234" s="45"/>
      <c r="BM234" s="9"/>
      <c r="BN234" s="45"/>
      <c r="BO234" s="11"/>
      <c r="BP234" s="45"/>
      <c r="BQ234" s="9"/>
      <c r="BR234" s="45"/>
      <c r="BS234" s="9"/>
      <c r="BT234" s="45"/>
      <c r="BU234" s="11"/>
      <c r="BV234" s="45"/>
      <c r="BW234" s="9"/>
      <c r="BX234" s="45"/>
      <c r="BY234" s="9"/>
      <c r="BZ234" s="45"/>
      <c r="CA234" s="9"/>
      <c r="CB234" s="45"/>
      <c r="CC234" s="9"/>
      <c r="CD234" s="45"/>
      <c r="CE234" s="9"/>
      <c r="CF234" s="45"/>
      <c r="CG234" s="11"/>
      <c r="CH234" s="604" t="str">
        <f>IF(S234="","",IF(#REF!=0,"KO",""))</f>
        <v/>
      </c>
    </row>
    <row r="235" spans="2:86" s="604" customFormat="1" ht="14.4" x14ac:dyDescent="0.25">
      <c r="B235" s="284"/>
      <c r="C235" s="46"/>
      <c r="D235" s="46">
        <v>0</v>
      </c>
      <c r="E235" s="46"/>
      <c r="F235" s="46"/>
      <c r="G235" s="46"/>
      <c r="H235" s="46"/>
      <c r="I235" s="46"/>
      <c r="J235" s="46"/>
      <c r="K235" s="163"/>
      <c r="L235" s="163" t="str">
        <f t="shared" si="3"/>
        <v>n;</v>
      </c>
      <c r="Q235" s="684" t="s">
        <v>767</v>
      </c>
      <c r="R235" s="684"/>
      <c r="S235" s="684"/>
      <c r="T235" s="194" t="s">
        <v>2676</v>
      </c>
      <c r="U235" s="107" t="s">
        <v>2411</v>
      </c>
      <c r="V235" s="107"/>
      <c r="W235" s="11"/>
      <c r="X235" s="45"/>
      <c r="Y235" s="11"/>
      <c r="Z235" s="45"/>
      <c r="AA235" s="11"/>
      <c r="AB235" s="45"/>
      <c r="AC235" s="11"/>
      <c r="AD235" s="45"/>
      <c r="AE235" s="9"/>
      <c r="AF235" s="45"/>
      <c r="AG235" s="9"/>
      <c r="AH235" s="45"/>
      <c r="AI235" s="9"/>
      <c r="AJ235" s="45"/>
      <c r="AK235" s="9"/>
      <c r="AL235" s="45"/>
      <c r="AM235" s="9"/>
      <c r="AN235" s="45"/>
      <c r="AO235" s="9"/>
      <c r="AP235" s="45"/>
      <c r="AQ235" s="9"/>
      <c r="AR235" s="45"/>
      <c r="AS235" s="9"/>
      <c r="AT235" s="45"/>
      <c r="AU235" s="9"/>
      <c r="AV235" s="45"/>
      <c r="AW235" s="9"/>
      <c r="AX235" s="45"/>
      <c r="AY235" s="9"/>
      <c r="AZ235" s="45"/>
      <c r="BA235" s="9"/>
      <c r="BB235" s="45"/>
      <c r="BC235" s="11"/>
      <c r="BD235" s="45"/>
      <c r="BE235" s="9"/>
      <c r="BF235" s="45"/>
      <c r="BG235" s="11"/>
      <c r="BH235" s="45"/>
      <c r="BI235" s="9"/>
      <c r="BJ235" s="45"/>
      <c r="BK235" s="9"/>
      <c r="BL235" s="45"/>
      <c r="BM235" s="9"/>
      <c r="BN235" s="45"/>
      <c r="BO235" s="11"/>
      <c r="BP235" s="45"/>
      <c r="BQ235" s="9"/>
      <c r="BR235" s="45"/>
      <c r="BS235" s="9"/>
      <c r="BT235" s="45"/>
      <c r="BU235" s="11"/>
      <c r="BV235" s="45"/>
      <c r="BW235" s="9"/>
      <c r="BX235" s="45"/>
      <c r="BY235" s="9"/>
      <c r="BZ235" s="45"/>
      <c r="CA235" s="9"/>
      <c r="CB235" s="45"/>
      <c r="CC235" s="9"/>
      <c r="CD235" s="45"/>
      <c r="CE235" s="9"/>
      <c r="CF235" s="45"/>
      <c r="CG235" s="11"/>
      <c r="CH235" s="604" t="str">
        <f>IF(S235="","",IF(#REF!=0,"KO",""))</f>
        <v/>
      </c>
    </row>
    <row r="236" spans="2:86" s="604" customFormat="1" ht="14.4" x14ac:dyDescent="0.25">
      <c r="B236" s="284"/>
      <c r="C236" s="46"/>
      <c r="D236" s="46">
        <v>0</v>
      </c>
      <c r="E236" s="46"/>
      <c r="F236" s="46"/>
      <c r="G236" s="46"/>
      <c r="H236" s="46"/>
      <c r="I236" s="46"/>
      <c r="J236" s="46"/>
      <c r="K236" s="163"/>
      <c r="L236" s="163" t="str">
        <f t="shared" si="3"/>
        <v>n;</v>
      </c>
      <c r="Q236" s="684" t="s">
        <v>767</v>
      </c>
      <c r="R236" s="684"/>
      <c r="S236" s="684"/>
      <c r="T236" s="194" t="s">
        <v>2676</v>
      </c>
      <c r="U236" s="107" t="s">
        <v>2411</v>
      </c>
      <c r="V236" s="107"/>
      <c r="W236" s="11"/>
      <c r="X236" s="45"/>
      <c r="Y236" s="11"/>
      <c r="Z236" s="45"/>
      <c r="AA236" s="11"/>
      <c r="AB236" s="45"/>
      <c r="AC236" s="11"/>
      <c r="AD236" s="45"/>
      <c r="AE236" s="9"/>
      <c r="AF236" s="45"/>
      <c r="AG236" s="9"/>
      <c r="AH236" s="45"/>
      <c r="AI236" s="9"/>
      <c r="AJ236" s="45"/>
      <c r="AK236" s="9"/>
      <c r="AL236" s="45"/>
      <c r="AM236" s="9"/>
      <c r="AN236" s="45"/>
      <c r="AO236" s="9"/>
      <c r="AP236" s="45"/>
      <c r="AQ236" s="9"/>
      <c r="AR236" s="45"/>
      <c r="AS236" s="9"/>
      <c r="AT236" s="45"/>
      <c r="AU236" s="9"/>
      <c r="AV236" s="45"/>
      <c r="AW236" s="9"/>
      <c r="AX236" s="45"/>
      <c r="AY236" s="9"/>
      <c r="AZ236" s="45"/>
      <c r="BA236" s="9"/>
      <c r="BB236" s="45"/>
      <c r="BC236" s="11"/>
      <c r="BD236" s="45"/>
      <c r="BE236" s="9"/>
      <c r="BF236" s="45"/>
      <c r="BG236" s="11"/>
      <c r="BH236" s="45"/>
      <c r="BI236" s="9"/>
      <c r="BJ236" s="45"/>
      <c r="BK236" s="9"/>
      <c r="BL236" s="45"/>
      <c r="BM236" s="9"/>
      <c r="BN236" s="45"/>
      <c r="BO236" s="11"/>
      <c r="BP236" s="45"/>
      <c r="BQ236" s="9"/>
      <c r="BR236" s="45"/>
      <c r="BS236" s="9"/>
      <c r="BT236" s="45"/>
      <c r="BU236" s="11"/>
      <c r="BV236" s="45"/>
      <c r="BW236" s="9"/>
      <c r="BX236" s="45"/>
      <c r="BY236" s="9"/>
      <c r="BZ236" s="45"/>
      <c r="CA236" s="9"/>
      <c r="CB236" s="45"/>
      <c r="CC236" s="9"/>
      <c r="CD236" s="45"/>
      <c r="CE236" s="9"/>
      <c r="CF236" s="45"/>
      <c r="CG236" s="11"/>
      <c r="CH236" s="604" t="str">
        <f>IF(S236="","",IF(#REF!=0,"KO",""))</f>
        <v/>
      </c>
    </row>
    <row r="237" spans="2:86" s="604" customFormat="1" ht="14.4" x14ac:dyDescent="0.25">
      <c r="B237" s="284"/>
      <c r="C237" s="46"/>
      <c r="D237" s="46">
        <v>0</v>
      </c>
      <c r="E237" s="46"/>
      <c r="F237" s="46"/>
      <c r="G237" s="46"/>
      <c r="H237" s="46"/>
      <c r="I237" s="46"/>
      <c r="J237" s="46"/>
      <c r="K237" s="163"/>
      <c r="L237" s="163" t="str">
        <f t="shared" si="3"/>
        <v>n;</v>
      </c>
      <c r="Q237" s="684" t="s">
        <v>767</v>
      </c>
      <c r="R237" s="684"/>
      <c r="S237" s="684"/>
      <c r="T237" s="194" t="s">
        <v>2676</v>
      </c>
      <c r="U237" s="107" t="s">
        <v>2411</v>
      </c>
      <c r="V237" s="107"/>
      <c r="W237" s="11"/>
      <c r="X237" s="45"/>
      <c r="Y237" s="11"/>
      <c r="Z237" s="45"/>
      <c r="AA237" s="11"/>
      <c r="AB237" s="45"/>
      <c r="AC237" s="11"/>
      <c r="AD237" s="45"/>
      <c r="AE237" s="9"/>
      <c r="AF237" s="45"/>
      <c r="AG237" s="9"/>
      <c r="AH237" s="45"/>
      <c r="AI237" s="9"/>
      <c r="AJ237" s="45"/>
      <c r="AK237" s="9"/>
      <c r="AL237" s="45"/>
      <c r="AM237" s="9"/>
      <c r="AN237" s="45"/>
      <c r="AO237" s="9"/>
      <c r="AP237" s="45"/>
      <c r="AQ237" s="9"/>
      <c r="AR237" s="45"/>
      <c r="AS237" s="9"/>
      <c r="AT237" s="45"/>
      <c r="AU237" s="9"/>
      <c r="AV237" s="45"/>
      <c r="AW237" s="9"/>
      <c r="AX237" s="45"/>
      <c r="AY237" s="9"/>
      <c r="AZ237" s="45"/>
      <c r="BA237" s="9"/>
      <c r="BB237" s="45"/>
      <c r="BC237" s="11"/>
      <c r="BD237" s="45"/>
      <c r="BE237" s="9"/>
      <c r="BF237" s="45"/>
      <c r="BG237" s="11"/>
      <c r="BH237" s="45"/>
      <c r="BI237" s="9"/>
      <c r="BJ237" s="45"/>
      <c r="BK237" s="9"/>
      <c r="BL237" s="45"/>
      <c r="BM237" s="9"/>
      <c r="BN237" s="45"/>
      <c r="BO237" s="11"/>
      <c r="BP237" s="45"/>
      <c r="BQ237" s="9"/>
      <c r="BR237" s="45"/>
      <c r="BS237" s="9"/>
      <c r="BT237" s="45"/>
      <c r="BU237" s="11"/>
      <c r="BV237" s="45"/>
      <c r="BW237" s="9"/>
      <c r="BX237" s="45"/>
      <c r="BY237" s="9"/>
      <c r="BZ237" s="45"/>
      <c r="CA237" s="9"/>
      <c r="CB237" s="45"/>
      <c r="CC237" s="9"/>
      <c r="CD237" s="45"/>
      <c r="CE237" s="9"/>
      <c r="CF237" s="45"/>
      <c r="CG237" s="11"/>
      <c r="CH237" s="604" t="str">
        <f>IF(S237="","",IF(#REF!=0,"KO",""))</f>
        <v/>
      </c>
    </row>
    <row r="238" spans="2:86" s="604" customFormat="1" ht="14.4" x14ac:dyDescent="0.25">
      <c r="B238" s="284"/>
      <c r="C238" s="46"/>
      <c r="D238" s="46">
        <v>0</v>
      </c>
      <c r="E238" s="46"/>
      <c r="F238" s="46"/>
      <c r="G238" s="46"/>
      <c r="H238" s="46"/>
      <c r="I238" s="46"/>
      <c r="J238" s="46"/>
      <c r="K238" s="163"/>
      <c r="L238" s="163" t="str">
        <f t="shared" si="3"/>
        <v>n;</v>
      </c>
      <c r="Q238" s="684" t="s">
        <v>767</v>
      </c>
      <c r="R238" s="684"/>
      <c r="S238" s="684"/>
      <c r="T238" s="194" t="s">
        <v>2676</v>
      </c>
      <c r="U238" s="107" t="s">
        <v>2411</v>
      </c>
      <c r="V238" s="107"/>
      <c r="W238" s="11"/>
      <c r="X238" s="45"/>
      <c r="Y238" s="11"/>
      <c r="Z238" s="45"/>
      <c r="AA238" s="11"/>
      <c r="AB238" s="45"/>
      <c r="AC238" s="11"/>
      <c r="AD238" s="45"/>
      <c r="AE238" s="9"/>
      <c r="AF238" s="45"/>
      <c r="AG238" s="9"/>
      <c r="AH238" s="45"/>
      <c r="AI238" s="9"/>
      <c r="AJ238" s="45"/>
      <c r="AK238" s="9"/>
      <c r="AL238" s="45"/>
      <c r="AM238" s="9"/>
      <c r="AN238" s="45"/>
      <c r="AO238" s="9"/>
      <c r="AP238" s="45"/>
      <c r="AQ238" s="9"/>
      <c r="AR238" s="45"/>
      <c r="AS238" s="9"/>
      <c r="AT238" s="45"/>
      <c r="AU238" s="9"/>
      <c r="AV238" s="45"/>
      <c r="AW238" s="9"/>
      <c r="AX238" s="45"/>
      <c r="AY238" s="9"/>
      <c r="AZ238" s="45"/>
      <c r="BA238" s="9"/>
      <c r="BB238" s="45"/>
      <c r="BC238" s="11"/>
      <c r="BD238" s="45"/>
      <c r="BE238" s="9"/>
      <c r="BF238" s="45"/>
      <c r="BG238" s="11"/>
      <c r="BH238" s="45"/>
      <c r="BI238" s="9"/>
      <c r="BJ238" s="45"/>
      <c r="BK238" s="9"/>
      <c r="BL238" s="45"/>
      <c r="BM238" s="9"/>
      <c r="BN238" s="45"/>
      <c r="BO238" s="11"/>
      <c r="BP238" s="45"/>
      <c r="BQ238" s="9"/>
      <c r="BR238" s="45"/>
      <c r="BS238" s="9"/>
      <c r="BT238" s="45"/>
      <c r="BU238" s="11"/>
      <c r="BV238" s="45"/>
      <c r="BW238" s="9"/>
      <c r="BX238" s="45"/>
      <c r="BY238" s="9"/>
      <c r="BZ238" s="45"/>
      <c r="CA238" s="9"/>
      <c r="CB238" s="45"/>
      <c r="CC238" s="9"/>
      <c r="CD238" s="45"/>
      <c r="CE238" s="9"/>
      <c r="CF238" s="45"/>
      <c r="CG238" s="11"/>
      <c r="CH238" s="604" t="str">
        <f>IF(S238="","",IF(#REF!=0,"KO",""))</f>
        <v/>
      </c>
    </row>
    <row r="239" spans="2:86" s="604" customFormat="1" ht="14.4" x14ac:dyDescent="0.25">
      <c r="B239" s="284"/>
      <c r="C239" s="46"/>
      <c r="D239" s="46">
        <v>0</v>
      </c>
      <c r="E239" s="46"/>
      <c r="F239" s="46"/>
      <c r="G239" s="46"/>
      <c r="H239" s="46"/>
      <c r="I239" s="46"/>
      <c r="J239" s="46"/>
      <c r="K239" s="163"/>
      <c r="L239" s="163" t="str">
        <f t="shared" si="3"/>
        <v>n;</v>
      </c>
      <c r="Q239" s="684" t="s">
        <v>767</v>
      </c>
      <c r="R239" s="684"/>
      <c r="S239" s="684"/>
      <c r="T239" s="194" t="s">
        <v>2676</v>
      </c>
      <c r="U239" s="107" t="s">
        <v>2411</v>
      </c>
      <c r="V239" s="107"/>
      <c r="W239" s="11"/>
      <c r="X239" s="45"/>
      <c r="Y239" s="11"/>
      <c r="Z239" s="45"/>
      <c r="AA239" s="11"/>
      <c r="AB239" s="45"/>
      <c r="AC239" s="11"/>
      <c r="AD239" s="45"/>
      <c r="AE239" s="9"/>
      <c r="AF239" s="45"/>
      <c r="AG239" s="9"/>
      <c r="AH239" s="45"/>
      <c r="AI239" s="9"/>
      <c r="AJ239" s="45"/>
      <c r="AK239" s="9"/>
      <c r="AL239" s="45"/>
      <c r="AM239" s="9"/>
      <c r="AN239" s="45"/>
      <c r="AO239" s="9"/>
      <c r="AP239" s="45"/>
      <c r="AQ239" s="9"/>
      <c r="AR239" s="45"/>
      <c r="AS239" s="9"/>
      <c r="AT239" s="45"/>
      <c r="AU239" s="9"/>
      <c r="AV239" s="45"/>
      <c r="AW239" s="9"/>
      <c r="AX239" s="45"/>
      <c r="AY239" s="9"/>
      <c r="AZ239" s="45"/>
      <c r="BA239" s="9"/>
      <c r="BB239" s="45"/>
      <c r="BC239" s="11"/>
      <c r="BD239" s="45"/>
      <c r="BE239" s="9"/>
      <c r="BF239" s="45"/>
      <c r="BG239" s="11"/>
      <c r="BH239" s="45"/>
      <c r="BI239" s="9"/>
      <c r="BJ239" s="45"/>
      <c r="BK239" s="9"/>
      <c r="BL239" s="45"/>
      <c r="BM239" s="9"/>
      <c r="BN239" s="45"/>
      <c r="BO239" s="11"/>
      <c r="BP239" s="45"/>
      <c r="BQ239" s="9"/>
      <c r="BR239" s="45"/>
      <c r="BS239" s="9"/>
      <c r="BT239" s="45"/>
      <c r="BU239" s="11"/>
      <c r="BV239" s="45"/>
      <c r="BW239" s="9"/>
      <c r="BX239" s="45"/>
      <c r="BY239" s="9"/>
      <c r="BZ239" s="45"/>
      <c r="CA239" s="9"/>
      <c r="CB239" s="45"/>
      <c r="CC239" s="9"/>
      <c r="CD239" s="45"/>
      <c r="CE239" s="9"/>
      <c r="CF239" s="45"/>
      <c r="CG239" s="11"/>
      <c r="CH239" s="604" t="str">
        <f>IF(S239="","",IF(#REF!=0,"KO",""))</f>
        <v/>
      </c>
    </row>
    <row r="240" spans="2:86" s="604" customFormat="1" ht="14.4" x14ac:dyDescent="0.25">
      <c r="B240" s="284"/>
      <c r="C240" s="46"/>
      <c r="D240" s="46">
        <v>0</v>
      </c>
      <c r="E240" s="46"/>
      <c r="F240" s="46"/>
      <c r="G240" s="46"/>
      <c r="H240" s="46"/>
      <c r="I240" s="46"/>
      <c r="J240" s="46"/>
      <c r="K240" s="163"/>
      <c r="L240" s="163" t="str">
        <f t="shared" si="3"/>
        <v>n;</v>
      </c>
      <c r="Q240" s="684" t="s">
        <v>767</v>
      </c>
      <c r="R240" s="684"/>
      <c r="S240" s="684"/>
      <c r="T240" s="194" t="s">
        <v>2676</v>
      </c>
      <c r="U240" s="107" t="s">
        <v>2411</v>
      </c>
      <c r="V240" s="107"/>
      <c r="W240" s="11"/>
      <c r="X240" s="45"/>
      <c r="Y240" s="11"/>
      <c r="Z240" s="45"/>
      <c r="AA240" s="11"/>
      <c r="AB240" s="45"/>
      <c r="AC240" s="11"/>
      <c r="AD240" s="45"/>
      <c r="AE240" s="9"/>
      <c r="AF240" s="45"/>
      <c r="AG240" s="9"/>
      <c r="AH240" s="45"/>
      <c r="AI240" s="9"/>
      <c r="AJ240" s="45"/>
      <c r="AK240" s="9"/>
      <c r="AL240" s="45"/>
      <c r="AM240" s="9"/>
      <c r="AN240" s="45"/>
      <c r="AO240" s="9"/>
      <c r="AP240" s="45"/>
      <c r="AQ240" s="9"/>
      <c r="AR240" s="45"/>
      <c r="AS240" s="9"/>
      <c r="AT240" s="45"/>
      <c r="AU240" s="9"/>
      <c r="AV240" s="45"/>
      <c r="AW240" s="9"/>
      <c r="AX240" s="45"/>
      <c r="AY240" s="9"/>
      <c r="AZ240" s="45"/>
      <c r="BA240" s="9"/>
      <c r="BB240" s="45"/>
      <c r="BC240" s="11"/>
      <c r="BD240" s="45"/>
      <c r="BE240" s="9"/>
      <c r="BF240" s="45"/>
      <c r="BG240" s="11"/>
      <c r="BH240" s="45"/>
      <c r="BI240" s="9"/>
      <c r="BJ240" s="45"/>
      <c r="BK240" s="9"/>
      <c r="BL240" s="45"/>
      <c r="BM240" s="9"/>
      <c r="BN240" s="45"/>
      <c r="BO240" s="11"/>
      <c r="BP240" s="45"/>
      <c r="BQ240" s="9"/>
      <c r="BR240" s="45"/>
      <c r="BS240" s="9"/>
      <c r="BT240" s="45"/>
      <c r="BU240" s="11"/>
      <c r="BV240" s="45"/>
      <c r="BW240" s="9"/>
      <c r="BX240" s="45"/>
      <c r="BY240" s="9"/>
      <c r="BZ240" s="45"/>
      <c r="CA240" s="9"/>
      <c r="CB240" s="45"/>
      <c r="CC240" s="9"/>
      <c r="CD240" s="45"/>
      <c r="CE240" s="9"/>
      <c r="CF240" s="45"/>
      <c r="CG240" s="11"/>
      <c r="CH240" s="604" t="str">
        <f>IF(S240="","",IF(#REF!=0,"KO",""))</f>
        <v/>
      </c>
    </row>
    <row r="241" spans="2:86" s="604" customFormat="1" ht="14.4" x14ac:dyDescent="0.25">
      <c r="B241" s="284"/>
      <c r="C241" s="46"/>
      <c r="D241" s="46">
        <v>0</v>
      </c>
      <c r="E241" s="46"/>
      <c r="F241" s="46"/>
      <c r="G241" s="46"/>
      <c r="H241" s="46"/>
      <c r="I241" s="46"/>
      <c r="J241" s="46"/>
      <c r="K241" s="163"/>
      <c r="L241" s="163" t="str">
        <f t="shared" si="3"/>
        <v>n;</v>
      </c>
      <c r="Q241" s="684" t="s">
        <v>767</v>
      </c>
      <c r="R241" s="684"/>
      <c r="S241" s="684"/>
      <c r="T241" s="194" t="s">
        <v>2676</v>
      </c>
      <c r="U241" s="107" t="s">
        <v>2411</v>
      </c>
      <c r="V241" s="107"/>
      <c r="W241" s="11"/>
      <c r="X241" s="45"/>
      <c r="Y241" s="11"/>
      <c r="Z241" s="45"/>
      <c r="AA241" s="11"/>
      <c r="AB241" s="45"/>
      <c r="AC241" s="11"/>
      <c r="AD241" s="45"/>
      <c r="AE241" s="9"/>
      <c r="AF241" s="45"/>
      <c r="AG241" s="9"/>
      <c r="AH241" s="45"/>
      <c r="AI241" s="9"/>
      <c r="AJ241" s="45"/>
      <c r="AK241" s="9"/>
      <c r="AL241" s="45"/>
      <c r="AM241" s="9"/>
      <c r="AN241" s="45"/>
      <c r="AO241" s="9"/>
      <c r="AP241" s="45"/>
      <c r="AQ241" s="9"/>
      <c r="AR241" s="45"/>
      <c r="AS241" s="9"/>
      <c r="AT241" s="45"/>
      <c r="AU241" s="9"/>
      <c r="AV241" s="45"/>
      <c r="AW241" s="9"/>
      <c r="AX241" s="45"/>
      <c r="AY241" s="9"/>
      <c r="AZ241" s="45"/>
      <c r="BA241" s="9"/>
      <c r="BB241" s="45"/>
      <c r="BC241" s="11"/>
      <c r="BD241" s="45"/>
      <c r="BE241" s="9"/>
      <c r="BF241" s="45"/>
      <c r="BG241" s="11"/>
      <c r="BH241" s="45"/>
      <c r="BI241" s="9"/>
      <c r="BJ241" s="45"/>
      <c r="BK241" s="9"/>
      <c r="BL241" s="45"/>
      <c r="BM241" s="9"/>
      <c r="BN241" s="45"/>
      <c r="BO241" s="11"/>
      <c r="BP241" s="45"/>
      <c r="BQ241" s="9"/>
      <c r="BR241" s="45"/>
      <c r="BS241" s="9"/>
      <c r="BT241" s="45"/>
      <c r="BU241" s="11"/>
      <c r="BV241" s="45"/>
      <c r="BW241" s="9"/>
      <c r="BX241" s="45"/>
      <c r="BY241" s="9"/>
      <c r="BZ241" s="45"/>
      <c r="CA241" s="9"/>
      <c r="CB241" s="45"/>
      <c r="CC241" s="9"/>
      <c r="CD241" s="45"/>
      <c r="CE241" s="9"/>
      <c r="CF241" s="45"/>
      <c r="CG241" s="11"/>
      <c r="CH241" s="604" t="str">
        <f>IF(S241="","",IF(#REF!=0,"KO",""))</f>
        <v/>
      </c>
    </row>
    <row r="242" spans="2:86" s="604" customFormat="1" ht="14.4" x14ac:dyDescent="0.25">
      <c r="B242" s="284"/>
      <c r="C242" s="46"/>
      <c r="D242" s="46">
        <v>0</v>
      </c>
      <c r="E242" s="46"/>
      <c r="F242" s="46"/>
      <c r="G242" s="46"/>
      <c r="H242" s="46"/>
      <c r="I242" s="46"/>
      <c r="J242" s="46"/>
      <c r="K242" s="163"/>
      <c r="L242" s="163" t="str">
        <f t="shared" si="3"/>
        <v>n;</v>
      </c>
      <c r="Q242" s="684" t="s">
        <v>767</v>
      </c>
      <c r="R242" s="684"/>
      <c r="S242" s="684"/>
      <c r="T242" s="194" t="s">
        <v>2676</v>
      </c>
      <c r="U242" s="107" t="s">
        <v>2411</v>
      </c>
      <c r="V242" s="107"/>
      <c r="W242" s="11"/>
      <c r="X242" s="45"/>
      <c r="Y242" s="11"/>
      <c r="Z242" s="45"/>
      <c r="AA242" s="11"/>
      <c r="AB242" s="45"/>
      <c r="AC242" s="11"/>
      <c r="AD242" s="45"/>
      <c r="AE242" s="9"/>
      <c r="AF242" s="45"/>
      <c r="AG242" s="9"/>
      <c r="AH242" s="45"/>
      <c r="AI242" s="9"/>
      <c r="AJ242" s="45"/>
      <c r="AK242" s="9"/>
      <c r="AL242" s="45"/>
      <c r="AM242" s="9"/>
      <c r="AN242" s="45"/>
      <c r="AO242" s="9"/>
      <c r="AP242" s="45"/>
      <c r="AQ242" s="9"/>
      <c r="AR242" s="45"/>
      <c r="AS242" s="9"/>
      <c r="AT242" s="45"/>
      <c r="AU242" s="9"/>
      <c r="AV242" s="45"/>
      <c r="AW242" s="9"/>
      <c r="AX242" s="45"/>
      <c r="AY242" s="9"/>
      <c r="AZ242" s="45"/>
      <c r="BA242" s="9"/>
      <c r="BB242" s="45"/>
      <c r="BC242" s="11"/>
      <c r="BD242" s="45"/>
      <c r="BE242" s="9"/>
      <c r="BF242" s="45"/>
      <c r="BG242" s="11"/>
      <c r="BH242" s="45"/>
      <c r="BI242" s="9"/>
      <c r="BJ242" s="45"/>
      <c r="BK242" s="9"/>
      <c r="BL242" s="45"/>
      <c r="BM242" s="9"/>
      <c r="BN242" s="45"/>
      <c r="BO242" s="11"/>
      <c r="BP242" s="45"/>
      <c r="BQ242" s="9"/>
      <c r="BR242" s="45"/>
      <c r="BS242" s="9"/>
      <c r="BT242" s="45"/>
      <c r="BU242" s="11"/>
      <c r="BV242" s="45"/>
      <c r="BW242" s="9"/>
      <c r="BX242" s="45"/>
      <c r="BY242" s="9"/>
      <c r="BZ242" s="45"/>
      <c r="CA242" s="9"/>
      <c r="CB242" s="45"/>
      <c r="CC242" s="9"/>
      <c r="CD242" s="45"/>
      <c r="CE242" s="9"/>
      <c r="CF242" s="45"/>
      <c r="CG242" s="11"/>
      <c r="CH242" s="604" t="str">
        <f>IF(S242="","",IF(#REF!=0,"KO",""))</f>
        <v/>
      </c>
    </row>
    <row r="243" spans="2:86" s="604" customFormat="1" ht="14.4" x14ac:dyDescent="0.25">
      <c r="B243" s="284"/>
      <c r="C243" s="46"/>
      <c r="D243" s="46">
        <v>0</v>
      </c>
      <c r="E243" s="46"/>
      <c r="F243" s="46"/>
      <c r="G243" s="46"/>
      <c r="H243" s="46"/>
      <c r="I243" s="46"/>
      <c r="J243" s="46"/>
      <c r="K243" s="163"/>
      <c r="L243" s="163" t="str">
        <f t="shared" si="3"/>
        <v>n;</v>
      </c>
      <c r="Q243" s="684" t="s">
        <v>767</v>
      </c>
      <c r="R243" s="684"/>
      <c r="S243" s="684"/>
      <c r="T243" s="194" t="s">
        <v>2676</v>
      </c>
      <c r="U243" s="107" t="s">
        <v>2411</v>
      </c>
      <c r="V243" s="107"/>
      <c r="W243" s="11"/>
      <c r="X243" s="45"/>
      <c r="Y243" s="11"/>
      <c r="Z243" s="45"/>
      <c r="AA243" s="11"/>
      <c r="AB243" s="45"/>
      <c r="AC243" s="11"/>
      <c r="AD243" s="45"/>
      <c r="AE243" s="9"/>
      <c r="AF243" s="45"/>
      <c r="AG243" s="9"/>
      <c r="AH243" s="45"/>
      <c r="AI243" s="9"/>
      <c r="AJ243" s="45"/>
      <c r="AK243" s="9"/>
      <c r="AL243" s="45"/>
      <c r="AM243" s="9"/>
      <c r="AN243" s="45"/>
      <c r="AO243" s="9"/>
      <c r="AP243" s="45"/>
      <c r="AQ243" s="9"/>
      <c r="AR243" s="45"/>
      <c r="AS243" s="9"/>
      <c r="AT243" s="45"/>
      <c r="AU243" s="9"/>
      <c r="AV243" s="45"/>
      <c r="AW243" s="9"/>
      <c r="AX243" s="45"/>
      <c r="AY243" s="9"/>
      <c r="AZ243" s="45"/>
      <c r="BA243" s="9"/>
      <c r="BB243" s="45"/>
      <c r="BC243" s="11"/>
      <c r="BD243" s="45"/>
      <c r="BE243" s="9"/>
      <c r="BF243" s="45"/>
      <c r="BG243" s="11"/>
      <c r="BH243" s="45"/>
      <c r="BI243" s="9"/>
      <c r="BJ243" s="45"/>
      <c r="BK243" s="9"/>
      <c r="BL243" s="45"/>
      <c r="BM243" s="9"/>
      <c r="BN243" s="45"/>
      <c r="BO243" s="11"/>
      <c r="BP243" s="45"/>
      <c r="BQ243" s="9"/>
      <c r="BR243" s="45"/>
      <c r="BS243" s="9"/>
      <c r="BT243" s="45"/>
      <c r="BU243" s="11"/>
      <c r="BV243" s="45"/>
      <c r="BW243" s="9"/>
      <c r="BX243" s="45"/>
      <c r="BY243" s="9"/>
      <c r="BZ243" s="45"/>
      <c r="CA243" s="9"/>
      <c r="CB243" s="45"/>
      <c r="CC243" s="9"/>
      <c r="CD243" s="45"/>
      <c r="CE243" s="9"/>
      <c r="CF243" s="45"/>
      <c r="CG243" s="11"/>
      <c r="CH243" s="604" t="str">
        <f>IF(S243="","",IF(#REF!=0,"KO",""))</f>
        <v/>
      </c>
    </row>
    <row r="244" spans="2:86" s="604" customFormat="1" ht="14.4" x14ac:dyDescent="0.25">
      <c r="B244" s="284"/>
      <c r="C244" s="46"/>
      <c r="D244" s="46">
        <v>0</v>
      </c>
      <c r="E244" s="46"/>
      <c r="F244" s="46"/>
      <c r="G244" s="46"/>
      <c r="H244" s="46"/>
      <c r="I244" s="46"/>
      <c r="J244" s="46"/>
      <c r="K244" s="163"/>
      <c r="L244" s="163" t="str">
        <f t="shared" si="3"/>
        <v>n;</v>
      </c>
      <c r="Q244" s="684" t="s">
        <v>767</v>
      </c>
      <c r="R244" s="684"/>
      <c r="S244" s="684"/>
      <c r="T244" s="194" t="s">
        <v>2676</v>
      </c>
      <c r="U244" s="107" t="s">
        <v>2411</v>
      </c>
      <c r="V244" s="107"/>
      <c r="W244" s="11"/>
      <c r="X244" s="45"/>
      <c r="Y244" s="11"/>
      <c r="Z244" s="45"/>
      <c r="AA244" s="11"/>
      <c r="AB244" s="45"/>
      <c r="AC244" s="11"/>
      <c r="AD244" s="45"/>
      <c r="AE244" s="9"/>
      <c r="AF244" s="45"/>
      <c r="AG244" s="9"/>
      <c r="AH244" s="45"/>
      <c r="AI244" s="9"/>
      <c r="AJ244" s="45"/>
      <c r="AK244" s="9"/>
      <c r="AL244" s="45"/>
      <c r="AM244" s="9"/>
      <c r="AN244" s="45"/>
      <c r="AO244" s="9"/>
      <c r="AP244" s="45"/>
      <c r="AQ244" s="9"/>
      <c r="AR244" s="45"/>
      <c r="AS244" s="9"/>
      <c r="AT244" s="45"/>
      <c r="AU244" s="9"/>
      <c r="AV244" s="45"/>
      <c r="AW244" s="9"/>
      <c r="AX244" s="45"/>
      <c r="AY244" s="9"/>
      <c r="AZ244" s="45"/>
      <c r="BA244" s="9"/>
      <c r="BB244" s="45"/>
      <c r="BC244" s="11"/>
      <c r="BD244" s="45"/>
      <c r="BE244" s="9"/>
      <c r="BF244" s="45"/>
      <c r="BG244" s="11"/>
      <c r="BH244" s="45"/>
      <c r="BI244" s="9"/>
      <c r="BJ244" s="45"/>
      <c r="BK244" s="9"/>
      <c r="BL244" s="45"/>
      <c r="BM244" s="9"/>
      <c r="BN244" s="45"/>
      <c r="BO244" s="11"/>
      <c r="BP244" s="45"/>
      <c r="BQ244" s="9"/>
      <c r="BR244" s="45"/>
      <c r="BS244" s="9"/>
      <c r="BT244" s="45"/>
      <c r="BU244" s="11"/>
      <c r="BV244" s="45"/>
      <c r="BW244" s="9"/>
      <c r="BX244" s="45"/>
      <c r="BY244" s="9"/>
      <c r="BZ244" s="45"/>
      <c r="CA244" s="9"/>
      <c r="CB244" s="45"/>
      <c r="CC244" s="9"/>
      <c r="CD244" s="45"/>
      <c r="CE244" s="9"/>
      <c r="CF244" s="45"/>
      <c r="CG244" s="11"/>
      <c r="CH244" s="604" t="str">
        <f>IF(S244="","",IF(#REF!=0,"KO",""))</f>
        <v/>
      </c>
    </row>
    <row r="245" spans="2:86" s="604" customFormat="1" ht="14.4" x14ac:dyDescent="0.25">
      <c r="B245" s="284"/>
      <c r="C245" s="46"/>
      <c r="D245" s="46">
        <v>0</v>
      </c>
      <c r="E245" s="46"/>
      <c r="F245" s="46"/>
      <c r="G245" s="46"/>
      <c r="H245" s="46"/>
      <c r="I245" s="46"/>
      <c r="J245" s="46"/>
      <c r="K245" s="163"/>
      <c r="L245" s="163" t="str">
        <f t="shared" si="3"/>
        <v>n;</v>
      </c>
      <c r="Q245" s="684" t="s">
        <v>767</v>
      </c>
      <c r="R245" s="684"/>
      <c r="S245" s="684"/>
      <c r="T245" s="194" t="s">
        <v>2676</v>
      </c>
      <c r="U245" s="107" t="s">
        <v>2411</v>
      </c>
      <c r="V245" s="107"/>
      <c r="W245" s="11"/>
      <c r="X245" s="45"/>
      <c r="Y245" s="11"/>
      <c r="Z245" s="45"/>
      <c r="AA245" s="11"/>
      <c r="AB245" s="45"/>
      <c r="AC245" s="11"/>
      <c r="AD245" s="45"/>
      <c r="AE245" s="9"/>
      <c r="AF245" s="45"/>
      <c r="AG245" s="9"/>
      <c r="AH245" s="45"/>
      <c r="AI245" s="9"/>
      <c r="AJ245" s="45"/>
      <c r="AK245" s="9"/>
      <c r="AL245" s="45"/>
      <c r="AM245" s="9"/>
      <c r="AN245" s="45"/>
      <c r="AO245" s="9"/>
      <c r="AP245" s="45"/>
      <c r="AQ245" s="9"/>
      <c r="AR245" s="45"/>
      <c r="AS245" s="9"/>
      <c r="AT245" s="45"/>
      <c r="AU245" s="9"/>
      <c r="AV245" s="45"/>
      <c r="AW245" s="9"/>
      <c r="AX245" s="45"/>
      <c r="AY245" s="9"/>
      <c r="AZ245" s="45"/>
      <c r="BA245" s="9"/>
      <c r="BB245" s="45"/>
      <c r="BC245" s="11"/>
      <c r="BD245" s="45"/>
      <c r="BE245" s="9"/>
      <c r="BF245" s="45"/>
      <c r="BG245" s="11"/>
      <c r="BH245" s="45"/>
      <c r="BI245" s="9"/>
      <c r="BJ245" s="45"/>
      <c r="BK245" s="9"/>
      <c r="BL245" s="45"/>
      <c r="BM245" s="9"/>
      <c r="BN245" s="45"/>
      <c r="BO245" s="11"/>
      <c r="BP245" s="45"/>
      <c r="BQ245" s="9"/>
      <c r="BR245" s="45"/>
      <c r="BS245" s="9"/>
      <c r="BT245" s="45"/>
      <c r="BU245" s="11"/>
      <c r="BV245" s="45"/>
      <c r="BW245" s="9"/>
      <c r="BX245" s="45"/>
      <c r="BY245" s="9"/>
      <c r="BZ245" s="45"/>
      <c r="CA245" s="9"/>
      <c r="CB245" s="45"/>
      <c r="CC245" s="9"/>
      <c r="CD245" s="45"/>
      <c r="CE245" s="9"/>
      <c r="CF245" s="45"/>
      <c r="CG245" s="11"/>
      <c r="CH245" s="604" t="str">
        <f>IF(S245="","",IF(#REF!=0,"KO",""))</f>
        <v/>
      </c>
    </row>
    <row r="246" spans="2:86" s="604" customFormat="1" ht="14.4" x14ac:dyDescent="0.25">
      <c r="B246" s="284"/>
      <c r="C246" s="46"/>
      <c r="D246" s="46">
        <v>0</v>
      </c>
      <c r="E246" s="46"/>
      <c r="F246" s="46"/>
      <c r="G246" s="46"/>
      <c r="H246" s="46"/>
      <c r="I246" s="46"/>
      <c r="J246" s="46"/>
      <c r="K246" s="163"/>
      <c r="L246" s="163" t="str">
        <f t="shared" si="3"/>
        <v>n;</v>
      </c>
      <c r="Q246" s="684" t="s">
        <v>767</v>
      </c>
      <c r="R246" s="684"/>
      <c r="S246" s="684"/>
      <c r="T246" s="194" t="s">
        <v>2676</v>
      </c>
      <c r="U246" s="107" t="s">
        <v>2411</v>
      </c>
      <c r="V246" s="107"/>
      <c r="W246" s="11"/>
      <c r="X246" s="45"/>
      <c r="Y246" s="11"/>
      <c r="Z246" s="45"/>
      <c r="AA246" s="11"/>
      <c r="AB246" s="45"/>
      <c r="AC246" s="11"/>
      <c r="AD246" s="45"/>
      <c r="AE246" s="9"/>
      <c r="AF246" s="45"/>
      <c r="AG246" s="9"/>
      <c r="AH246" s="45"/>
      <c r="AI246" s="9"/>
      <c r="AJ246" s="45"/>
      <c r="AK246" s="9"/>
      <c r="AL246" s="45"/>
      <c r="AM246" s="9"/>
      <c r="AN246" s="45"/>
      <c r="AO246" s="9"/>
      <c r="AP246" s="45"/>
      <c r="AQ246" s="9"/>
      <c r="AR246" s="45"/>
      <c r="AS246" s="9"/>
      <c r="AT246" s="45"/>
      <c r="AU246" s="9"/>
      <c r="AV246" s="45"/>
      <c r="AW246" s="9"/>
      <c r="AX246" s="45"/>
      <c r="AY246" s="9"/>
      <c r="AZ246" s="45"/>
      <c r="BA246" s="9"/>
      <c r="BB246" s="45"/>
      <c r="BC246" s="11"/>
      <c r="BD246" s="45"/>
      <c r="BE246" s="9"/>
      <c r="BF246" s="45"/>
      <c r="BG246" s="11"/>
      <c r="BH246" s="45"/>
      <c r="BI246" s="9"/>
      <c r="BJ246" s="45"/>
      <c r="BK246" s="9"/>
      <c r="BL246" s="45"/>
      <c r="BM246" s="9"/>
      <c r="BN246" s="45"/>
      <c r="BO246" s="11"/>
      <c r="BP246" s="45"/>
      <c r="BQ246" s="9"/>
      <c r="BR246" s="45"/>
      <c r="BS246" s="9"/>
      <c r="BT246" s="45"/>
      <c r="BU246" s="11"/>
      <c r="BV246" s="45"/>
      <c r="BW246" s="9"/>
      <c r="BX246" s="45"/>
      <c r="BY246" s="9"/>
      <c r="BZ246" s="45"/>
      <c r="CA246" s="9"/>
      <c r="CB246" s="45"/>
      <c r="CC246" s="9"/>
      <c r="CD246" s="45"/>
      <c r="CE246" s="9"/>
      <c r="CF246" s="45"/>
      <c r="CG246" s="11"/>
      <c r="CH246" s="604" t="str">
        <f>IF(S246="","",IF(#REF!=0,"KO",""))</f>
        <v/>
      </c>
    </row>
    <row r="247" spans="2:86" s="604" customFormat="1" ht="14.4" x14ac:dyDescent="0.25">
      <c r="B247" s="284"/>
      <c r="C247" s="46"/>
      <c r="D247" s="46">
        <v>0</v>
      </c>
      <c r="E247" s="46"/>
      <c r="F247" s="46"/>
      <c r="G247" s="46"/>
      <c r="H247" s="46"/>
      <c r="I247" s="46"/>
      <c r="J247" s="46"/>
      <c r="K247" s="163"/>
      <c r="L247" s="163" t="str">
        <f t="shared" si="3"/>
        <v>n;</v>
      </c>
      <c r="Q247" s="684" t="s">
        <v>767</v>
      </c>
      <c r="R247" s="684"/>
      <c r="S247" s="684"/>
      <c r="T247" s="194" t="s">
        <v>2676</v>
      </c>
      <c r="U247" s="107" t="s">
        <v>2411</v>
      </c>
      <c r="V247" s="107"/>
      <c r="W247" s="11"/>
      <c r="X247" s="45"/>
      <c r="Y247" s="11"/>
      <c r="Z247" s="45"/>
      <c r="AA247" s="11"/>
      <c r="AB247" s="45"/>
      <c r="AC247" s="11"/>
      <c r="AD247" s="45"/>
      <c r="AE247" s="9"/>
      <c r="AF247" s="45"/>
      <c r="AG247" s="9"/>
      <c r="AH247" s="45"/>
      <c r="AI247" s="9"/>
      <c r="AJ247" s="45"/>
      <c r="AK247" s="9"/>
      <c r="AL247" s="45"/>
      <c r="AM247" s="9"/>
      <c r="AN247" s="45"/>
      <c r="AO247" s="9"/>
      <c r="AP247" s="45"/>
      <c r="AQ247" s="9"/>
      <c r="AR247" s="45"/>
      <c r="AS247" s="9"/>
      <c r="AT247" s="45"/>
      <c r="AU247" s="9"/>
      <c r="AV247" s="45"/>
      <c r="AW247" s="9"/>
      <c r="AX247" s="45"/>
      <c r="AY247" s="9"/>
      <c r="AZ247" s="45"/>
      <c r="BA247" s="9"/>
      <c r="BB247" s="45"/>
      <c r="BC247" s="11"/>
      <c r="BD247" s="45"/>
      <c r="BE247" s="9"/>
      <c r="BF247" s="45"/>
      <c r="BG247" s="11"/>
      <c r="BH247" s="45"/>
      <c r="BI247" s="9"/>
      <c r="BJ247" s="45"/>
      <c r="BK247" s="9"/>
      <c r="BL247" s="45"/>
      <c r="BM247" s="9"/>
      <c r="BN247" s="45"/>
      <c r="BO247" s="11"/>
      <c r="BP247" s="45"/>
      <c r="BQ247" s="9"/>
      <c r="BR247" s="45"/>
      <c r="BS247" s="9"/>
      <c r="BT247" s="45"/>
      <c r="BU247" s="11"/>
      <c r="BV247" s="45"/>
      <c r="BW247" s="9"/>
      <c r="BX247" s="45"/>
      <c r="BY247" s="9"/>
      <c r="BZ247" s="45"/>
      <c r="CA247" s="9"/>
      <c r="CB247" s="45"/>
      <c r="CC247" s="9"/>
      <c r="CD247" s="45"/>
      <c r="CE247" s="9"/>
      <c r="CF247" s="45"/>
      <c r="CG247" s="11"/>
      <c r="CH247" s="604" t="str">
        <f>IF(S247="","",IF(#REF!=0,"KO",""))</f>
        <v/>
      </c>
    </row>
    <row r="248" spans="2:86" s="235" customFormat="1" x14ac:dyDescent="0.2">
      <c r="B248" s="68" t="s">
        <v>1347</v>
      </c>
      <c r="C248" s="46"/>
      <c r="D248" s="46">
        <v>0</v>
      </c>
      <c r="E248" s="46"/>
      <c r="F248" s="46"/>
      <c r="G248" s="46"/>
      <c r="H248" s="46"/>
      <c r="I248" s="46"/>
      <c r="J248" s="46"/>
      <c r="K248" s="163"/>
      <c r="L248" s="163"/>
      <c r="U248" s="469"/>
      <c r="V248" s="469"/>
    </row>
    <row r="249" spans="2:86" x14ac:dyDescent="0.25">
      <c r="S249"/>
    </row>
    <row r="250" spans="2:86" x14ac:dyDescent="0.25">
      <c r="S250"/>
    </row>
    <row r="251" spans="2:86" x14ac:dyDescent="0.25">
      <c r="S251"/>
    </row>
    <row r="252" spans="2:86" x14ac:dyDescent="0.25">
      <c r="S252"/>
    </row>
    <row r="253" spans="2:86" x14ac:dyDescent="0.25">
      <c r="S253"/>
    </row>
    <row r="254" spans="2:86" x14ac:dyDescent="0.25">
      <c r="S254"/>
    </row>
    <row r="255" spans="2:86" x14ac:dyDescent="0.25">
      <c r="S255"/>
    </row>
    <row r="256" spans="2:86" x14ac:dyDescent="0.25">
      <c r="S256"/>
    </row>
    <row r="257" spans="19:19" x14ac:dyDescent="0.25">
      <c r="S257"/>
    </row>
    <row r="258" spans="19:19" x14ac:dyDescent="0.25">
      <c r="S258"/>
    </row>
    <row r="259" spans="19:19" x14ac:dyDescent="0.25">
      <c r="S259"/>
    </row>
    <row r="260" spans="19:19" x14ac:dyDescent="0.25">
      <c r="S260"/>
    </row>
    <row r="261" spans="19:19" x14ac:dyDescent="0.25">
      <c r="S261"/>
    </row>
    <row r="262" spans="19:19" x14ac:dyDescent="0.25">
      <c r="S262"/>
    </row>
    <row r="263" spans="19:19" x14ac:dyDescent="0.25">
      <c r="S263"/>
    </row>
    <row r="264" spans="19:19" x14ac:dyDescent="0.25">
      <c r="S264"/>
    </row>
    <row r="265" spans="19:19" x14ac:dyDescent="0.25">
      <c r="S265"/>
    </row>
    <row r="266" spans="19:19" x14ac:dyDescent="0.25">
      <c r="S266"/>
    </row>
    <row r="267" spans="19:19" x14ac:dyDescent="0.25">
      <c r="S267"/>
    </row>
    <row r="268" spans="19:19" x14ac:dyDescent="0.25">
      <c r="S268"/>
    </row>
    <row r="269" spans="19:19" x14ac:dyDescent="0.25">
      <c r="S269"/>
    </row>
    <row r="270" spans="19:19" x14ac:dyDescent="0.25">
      <c r="S270"/>
    </row>
    <row r="271" spans="19:19" x14ac:dyDescent="0.25">
      <c r="S271"/>
    </row>
    <row r="272" spans="19:19" x14ac:dyDescent="0.25">
      <c r="S272"/>
    </row>
    <row r="273" spans="19:19" x14ac:dyDescent="0.25">
      <c r="S273"/>
    </row>
    <row r="274" spans="19:19" x14ac:dyDescent="0.25">
      <c r="S274"/>
    </row>
    <row r="275" spans="19:19" x14ac:dyDescent="0.25">
      <c r="S275"/>
    </row>
    <row r="276" spans="19:19" x14ac:dyDescent="0.25">
      <c r="S276"/>
    </row>
    <row r="277" spans="19:19" x14ac:dyDescent="0.25">
      <c r="S277"/>
    </row>
    <row r="278" spans="19:19" x14ac:dyDescent="0.25">
      <c r="S278"/>
    </row>
    <row r="279" spans="19:19" x14ac:dyDescent="0.25">
      <c r="S279"/>
    </row>
    <row r="280" spans="19:19" x14ac:dyDescent="0.25">
      <c r="S280"/>
    </row>
    <row r="281" spans="19:19" x14ac:dyDescent="0.25">
      <c r="S281"/>
    </row>
    <row r="282" spans="19:19" x14ac:dyDescent="0.25">
      <c r="S282"/>
    </row>
    <row r="283" spans="19:19" x14ac:dyDescent="0.25">
      <c r="S283"/>
    </row>
    <row r="284" spans="19:19" x14ac:dyDescent="0.25">
      <c r="S284"/>
    </row>
  </sheetData>
  <autoFilter ref="A7:CM82" xr:uid="{00000000-0001-0000-0D00-000000000000}">
    <filterColumn colId="2">
      <filters blank="1"/>
    </filterColumn>
  </autoFilter>
  <mergeCells count="111">
    <mergeCell ref="P79:P80"/>
    <mergeCell ref="Q79:Q80"/>
    <mergeCell ref="R79:R80"/>
    <mergeCell ref="P81:P82"/>
    <mergeCell ref="Q81:Q82"/>
    <mergeCell ref="R81:R82"/>
    <mergeCell ref="P72:P73"/>
    <mergeCell ref="Q72:Q73"/>
    <mergeCell ref="R72:R73"/>
    <mergeCell ref="P75:P76"/>
    <mergeCell ref="Q75:Q76"/>
    <mergeCell ref="R75:R76"/>
    <mergeCell ref="P77:P78"/>
    <mergeCell ref="Q77:Q78"/>
    <mergeCell ref="R77:R78"/>
    <mergeCell ref="P64:P65"/>
    <mergeCell ref="Q64:Q65"/>
    <mergeCell ref="R64:R65"/>
    <mergeCell ref="P66:P68"/>
    <mergeCell ref="Q66:Q68"/>
    <mergeCell ref="R66:R68"/>
    <mergeCell ref="P69:P71"/>
    <mergeCell ref="Q69:Q71"/>
    <mergeCell ref="R69:R71"/>
    <mergeCell ref="P58:P59"/>
    <mergeCell ref="Q58:Q59"/>
    <mergeCell ref="R58:R59"/>
    <mergeCell ref="P60:P61"/>
    <mergeCell ref="Q60:Q61"/>
    <mergeCell ref="R60:R61"/>
    <mergeCell ref="P62:P63"/>
    <mergeCell ref="Q62:Q63"/>
    <mergeCell ref="R62:R63"/>
    <mergeCell ref="P52:P53"/>
    <mergeCell ref="Q52:Q53"/>
    <mergeCell ref="R52:R53"/>
    <mergeCell ref="P54:P55"/>
    <mergeCell ref="Q54:Q55"/>
    <mergeCell ref="R54:R55"/>
    <mergeCell ref="P56:P57"/>
    <mergeCell ref="Q56:Q57"/>
    <mergeCell ref="R56:R57"/>
    <mergeCell ref="P46:P47"/>
    <mergeCell ref="Q46:Q47"/>
    <mergeCell ref="R46:R47"/>
    <mergeCell ref="P48:P49"/>
    <mergeCell ref="Q48:Q49"/>
    <mergeCell ref="R48:R49"/>
    <mergeCell ref="P50:P51"/>
    <mergeCell ref="Q50:Q51"/>
    <mergeCell ref="R50:R51"/>
    <mergeCell ref="P40:P41"/>
    <mergeCell ref="Q40:Q41"/>
    <mergeCell ref="R40:R41"/>
    <mergeCell ref="P42:P43"/>
    <mergeCell ref="Q42:Q43"/>
    <mergeCell ref="R42:R43"/>
    <mergeCell ref="P44:P45"/>
    <mergeCell ref="Q44:Q45"/>
    <mergeCell ref="R44:R45"/>
    <mergeCell ref="P34:P35"/>
    <mergeCell ref="Q34:Q35"/>
    <mergeCell ref="R34:R35"/>
    <mergeCell ref="P36:P37"/>
    <mergeCell ref="Q36:Q37"/>
    <mergeCell ref="R36:R37"/>
    <mergeCell ref="P38:P39"/>
    <mergeCell ref="Q38:Q39"/>
    <mergeCell ref="R38:R39"/>
    <mergeCell ref="P27:P28"/>
    <mergeCell ref="Q27:Q28"/>
    <mergeCell ref="R27:R28"/>
    <mergeCell ref="P30:P31"/>
    <mergeCell ref="Q30:Q31"/>
    <mergeCell ref="R30:R31"/>
    <mergeCell ref="P32:P33"/>
    <mergeCell ref="Q32:Q33"/>
    <mergeCell ref="R32:R33"/>
    <mergeCell ref="P20:P22"/>
    <mergeCell ref="Q20:Q22"/>
    <mergeCell ref="R20:R22"/>
    <mergeCell ref="P23:P24"/>
    <mergeCell ref="Q23:Q24"/>
    <mergeCell ref="R23:R24"/>
    <mergeCell ref="P25:P26"/>
    <mergeCell ref="Q25:Q26"/>
    <mergeCell ref="R25:R26"/>
    <mergeCell ref="P13:P15"/>
    <mergeCell ref="Q13:Q15"/>
    <mergeCell ref="R13:R15"/>
    <mergeCell ref="P16:P17"/>
    <mergeCell ref="Q16:Q17"/>
    <mergeCell ref="R16:R17"/>
    <mergeCell ref="P18:P19"/>
    <mergeCell ref="Q18:Q19"/>
    <mergeCell ref="R18:R19"/>
    <mergeCell ref="C6:E6"/>
    <mergeCell ref="F6:H6"/>
    <mergeCell ref="I6:J6"/>
    <mergeCell ref="P8:P9"/>
    <mergeCell ref="Q8:Q9"/>
    <mergeCell ref="R8:R9"/>
    <mergeCell ref="P10:P12"/>
    <mergeCell ref="Q10:Q12"/>
    <mergeCell ref="R10:R12"/>
    <mergeCell ref="S5:S6"/>
    <mergeCell ref="T5:T6"/>
    <mergeCell ref="U5:U6"/>
    <mergeCell ref="V5:V6"/>
    <mergeCell ref="Q5:Q7"/>
    <mergeCell ref="R5:R7"/>
  </mergeCells>
  <conditionalFormatting sqref="BO7:BO82 BM27:BM28 BK66:BK71 BM66:BM71 BQ75:BQ76 BS75:BS76 BO84:BO247">
    <cfRule type="cellIs" dxfId="8" priority="8" stopIfTrue="1" operator="equal">
      <formula>"A corriger"</formula>
    </cfRule>
    <cfRule type="cellIs" dxfId="7" priority="9" stopIfTrue="1" operator="equal">
      <formula>"OK"</formula>
    </cfRule>
  </conditionalFormatting>
  <dataValidations count="3">
    <dataValidation type="list" allowBlank="1" showInputMessage="1" showErrorMessage="1" sqref="U8 U84:U247 U81 U79 U77 U74:U75 U72 U69 U66 U64 U62 U60 U58 U56 U54 U52 U50 U48 U46 U44 U42 U40 U38 U36 U34 U32 U30 U27 U23 U20:U21 U18 U16 U13:U14 U10:U11" xr:uid="{00000000-0002-0000-0D00-000000000000}">
      <formula1>$CJ$2:$CJ$2</formula1>
    </dataValidation>
    <dataValidation type="list" allowBlank="1" showInputMessage="1" showErrorMessage="1" sqref="T14" xr:uid="{00000000-0002-0000-0D00-000001000000}">
      <formula1>$CL$5:$CL$6</formula1>
    </dataValidation>
    <dataValidation type="list" allowBlank="1" showInputMessage="1" showErrorMessage="1" sqref="T11" xr:uid="{00000000-0002-0000-0D00-000002000000}">
      <formula1>$CL$4:$CL$4</formula1>
    </dataValidation>
  </dataValidations>
  <hyperlinks>
    <hyperlink ref="Q2" location="IDENT!Q11" display="Retour au sommaire" xr:uid="{00000000-0004-0000-0D00-000000000000}"/>
  </hyperlinks>
  <pageMargins left="0.75" right="0.75" top="1" bottom="1" header="0.4921259845" footer="0.4921259845"/>
  <pageSetup paperSize="9" scale="3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tabColor theme="7" tint="0.39997558519241921"/>
  </sheetPr>
  <dimension ref="A1:FA35"/>
  <sheetViews>
    <sheetView showGridLines="0" topLeftCell="R1" zoomScaleNormal="100" workbookViewId="0">
      <pane xSplit="3" ySplit="7" topLeftCell="U8" activePane="bottomRight" state="frozen"/>
      <selection activeCell="R1" sqref="R1"/>
      <selection pane="topRight" activeCell="U1" sqref="U1"/>
      <selection pane="bottomLeft" activeCell="R8" sqref="R8"/>
      <selection pane="bottomRight" activeCell="U8" sqref="U8"/>
    </sheetView>
  </sheetViews>
  <sheetFormatPr baseColWidth="10" defaultColWidth="11.44140625" defaultRowHeight="13.2" outlineLevelCol="1" x14ac:dyDescent="0.25"/>
  <cols>
    <col min="1" max="12" width="10" style="494" customWidth="1" outlineLevel="1"/>
    <col min="13" max="13" width="10.44140625" customWidth="1" outlineLevel="1"/>
    <col min="14" max="14" width="4.5546875" customWidth="1" outlineLevel="1"/>
    <col min="15" max="16" width="17.6640625" customWidth="1" outlineLevel="1"/>
    <col min="17" max="17" width="10.33203125" customWidth="1" outlineLevel="1"/>
    <col min="18" max="18" width="16" customWidth="1"/>
    <col min="19" max="19" width="30.5546875" customWidth="1"/>
    <col min="20" max="20" width="16.44140625" customWidth="1"/>
    <col min="21" max="21" width="19.44140625" customWidth="1"/>
    <col min="22" max="22" width="17.44140625" customWidth="1"/>
    <col min="23" max="29" width="13.44140625" customWidth="1"/>
    <col min="30" max="30" width="15" bestFit="1" customWidth="1"/>
    <col min="31" max="43" width="13.44140625" customWidth="1"/>
    <col min="44" max="44" width="17.6640625" bestFit="1" customWidth="1"/>
    <col min="45" max="45" width="17" bestFit="1" customWidth="1"/>
    <col min="46" max="49" width="13.44140625" customWidth="1"/>
    <col min="50" max="50" width="17.44140625" bestFit="1" customWidth="1"/>
    <col min="51" max="57" width="13.44140625" customWidth="1"/>
    <col min="58" max="58" width="0.5546875" style="48" customWidth="1"/>
    <col min="59" max="59" width="13.44140625" customWidth="1"/>
    <col min="60" max="60" width="0.5546875" style="48" customWidth="1"/>
    <col min="61" max="61" width="13.44140625" customWidth="1"/>
    <col min="62" max="62" width="0.5546875" style="48" customWidth="1"/>
    <col min="63" max="63" width="13.44140625" customWidth="1"/>
    <col min="64" max="64" width="0.5546875" style="48" customWidth="1"/>
    <col min="65" max="65" width="13.44140625" customWidth="1"/>
    <col min="66" max="66" width="0.5546875" style="48" customWidth="1"/>
    <col min="67" max="67" width="13.44140625" customWidth="1"/>
    <col min="68" max="68" width="0.5546875" style="48" customWidth="1"/>
    <col min="69" max="69" width="13.44140625" customWidth="1"/>
    <col min="70" max="70" width="0.5546875" style="48" customWidth="1"/>
    <col min="71" max="71" width="13.44140625" customWidth="1"/>
    <col min="72" max="72" width="0.5546875" style="48" customWidth="1"/>
    <col min="73" max="73" width="15.44140625" customWidth="1"/>
    <col min="74" max="74" width="0.5546875" style="48" customWidth="1"/>
    <col min="75" max="75" width="14.44140625" customWidth="1"/>
    <col min="76" max="76" width="0.5546875" style="48" customWidth="1"/>
    <col min="77" max="77" width="17.33203125" customWidth="1"/>
    <col min="78" max="78" width="0.5546875" style="48" customWidth="1"/>
    <col min="79" max="79" width="13.44140625" customWidth="1"/>
    <col min="80" max="80" width="0.5546875" style="48" customWidth="1"/>
    <col min="81" max="81" width="13.44140625" customWidth="1"/>
    <col min="82" max="82" width="0.5546875" style="48" customWidth="1"/>
    <col min="83" max="83" width="13.44140625" customWidth="1"/>
    <col min="84" max="84" width="0.5546875" style="48" customWidth="1"/>
    <col min="85" max="86" width="13.44140625" customWidth="1"/>
    <col min="87" max="87" width="15.6640625" bestFit="1" customWidth="1"/>
    <col min="88" max="91" width="13.44140625" customWidth="1"/>
    <col min="92" max="92" width="0.5546875" style="48" customWidth="1"/>
    <col min="93" max="93" width="13.44140625" customWidth="1"/>
    <col min="94" max="94" width="0.5546875" style="48" customWidth="1"/>
    <col min="95" max="95" width="13.44140625" customWidth="1"/>
    <col min="96" max="96" width="0.5546875" style="48" customWidth="1"/>
    <col min="97" max="97" width="13.44140625" customWidth="1"/>
    <col min="98" max="98" width="0.5546875" style="48" customWidth="1"/>
    <col min="99" max="99" width="13.44140625" customWidth="1"/>
    <col min="100" max="100" width="0.5546875" style="48" customWidth="1"/>
    <col min="101" max="101" width="13.44140625" customWidth="1"/>
    <col min="102" max="102" width="0.5546875" style="48" customWidth="1"/>
    <col min="103" max="103" width="13.44140625" customWidth="1"/>
    <col min="104" max="104" width="0.5546875" style="48" customWidth="1"/>
    <col min="105" max="105" width="13.6640625" customWidth="1"/>
    <col min="106" max="106" width="0.5546875" style="48" customWidth="1"/>
    <col min="107" max="107" width="13.44140625" customWidth="1"/>
    <col min="108" max="108" width="0.5546875" style="48" customWidth="1"/>
    <col min="109" max="109" width="13.6640625" customWidth="1"/>
    <col min="110" max="110" width="0.5546875" style="48" customWidth="1"/>
    <col min="111" max="111" width="13.44140625" customWidth="1"/>
    <col min="112" max="112" width="0.5546875" style="48" customWidth="1"/>
    <col min="113" max="113" width="15.33203125" customWidth="1"/>
    <col min="114" max="114" width="0.5546875" style="48" customWidth="1"/>
    <col min="115" max="115" width="15.33203125" customWidth="1"/>
    <col min="116" max="116" width="0.5546875" style="48" customWidth="1"/>
    <col min="117" max="117" width="13.44140625" customWidth="1"/>
    <col min="118" max="118" width="0.5546875" style="48" customWidth="1"/>
    <col min="119" max="119" width="16.5546875" bestFit="1" customWidth="1"/>
    <col min="120" max="120" width="0.5546875" style="48" customWidth="1"/>
    <col min="121" max="121" width="13.44140625" customWidth="1"/>
    <col min="122" max="122" width="0.5546875" style="48" customWidth="1"/>
    <col min="123" max="123" width="13.44140625" customWidth="1"/>
    <col min="124" max="124" width="0.5546875" style="48" customWidth="1"/>
    <col min="125" max="125" width="13.44140625" customWidth="1"/>
    <col min="126" max="126" width="0.5546875" style="48" customWidth="1"/>
    <col min="127" max="127" width="13.44140625" customWidth="1"/>
    <col min="128" max="128" width="0.5546875" style="48" customWidth="1"/>
    <col min="129" max="129" width="13.44140625" customWidth="1"/>
    <col min="130" max="130" width="0.5546875" style="48" customWidth="1"/>
    <col min="131" max="131" width="13.44140625" customWidth="1"/>
    <col min="132" max="132" width="0.5546875" style="48" customWidth="1"/>
    <col min="133" max="133" width="13.44140625" customWidth="1"/>
    <col min="134" max="134" width="0.5546875" style="48" customWidth="1"/>
    <col min="135" max="139" width="13.44140625" customWidth="1"/>
    <col min="140" max="140" width="0.5546875" style="48" customWidth="1"/>
    <col min="141" max="145" width="13.44140625" customWidth="1"/>
    <col min="146" max="146" width="0.5546875" style="48" customWidth="1"/>
    <col min="147" max="147" width="14.44140625" customWidth="1"/>
    <col min="148" max="151" width="13.44140625" customWidth="1"/>
    <col min="152" max="152" width="16.33203125" bestFit="1" customWidth="1"/>
    <col min="153" max="157" width="13.44140625" customWidth="1"/>
  </cols>
  <sheetData>
    <row r="1" spans="1:157" ht="26.25" customHeight="1" thickBot="1" x14ac:dyDescent="0.3">
      <c r="A1" s="236"/>
      <c r="B1" s="236"/>
      <c r="C1" s="236"/>
      <c r="D1" s="236"/>
      <c r="E1" s="236"/>
      <c r="F1" s="332"/>
      <c r="H1" s="236"/>
      <c r="I1" s="332"/>
      <c r="Q1" s="43"/>
      <c r="R1" s="790" t="s">
        <v>2155</v>
      </c>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923"/>
    </row>
    <row r="2" spans="1:157" x14ac:dyDescent="0.25">
      <c r="M2" s="43"/>
      <c r="N2" s="43"/>
      <c r="O2" s="43"/>
      <c r="P2" s="43"/>
      <c r="Q2" s="43"/>
      <c r="R2" s="344" t="s">
        <v>1195</v>
      </c>
      <c r="S2" s="43"/>
      <c r="T2" s="43"/>
      <c r="U2" s="43"/>
      <c r="V2" s="43"/>
      <c r="BF2" s="182"/>
      <c r="BH2" s="182"/>
      <c r="BJ2" s="182"/>
      <c r="BL2" s="182"/>
      <c r="BN2" s="182"/>
      <c r="BP2" s="182"/>
      <c r="BR2" s="182"/>
      <c r="BT2" s="182"/>
      <c r="BV2" s="182"/>
      <c r="BX2" s="182"/>
      <c r="BZ2" s="182"/>
      <c r="CB2" s="182"/>
      <c r="CD2" s="182"/>
      <c r="CF2" s="182"/>
      <c r="CN2" s="182"/>
      <c r="CP2" s="182"/>
      <c r="CR2" s="182"/>
      <c r="CT2" s="182"/>
      <c r="CV2" s="182"/>
      <c r="CX2" s="182"/>
      <c r="CZ2" s="182"/>
      <c r="DB2" s="182"/>
      <c r="DD2" s="182"/>
      <c r="DF2" s="182"/>
      <c r="DH2" s="182"/>
      <c r="DJ2" s="182"/>
      <c r="DL2" s="182"/>
      <c r="DN2" s="182"/>
      <c r="DP2" s="182"/>
      <c r="DR2" s="182"/>
      <c r="DT2" s="182"/>
      <c r="DV2" s="182"/>
      <c r="DX2" s="182"/>
      <c r="DZ2" s="182"/>
      <c r="EB2" s="182"/>
      <c r="ED2" s="182"/>
      <c r="EJ2" s="182"/>
      <c r="EP2" s="182"/>
    </row>
    <row r="3" spans="1:157" s="334" customFormat="1" ht="10.199999999999999" x14ac:dyDescent="0.2">
      <c r="A3" s="354"/>
      <c r="B3" s="354"/>
      <c r="C3" s="354"/>
      <c r="D3" s="354"/>
      <c r="E3" s="354"/>
      <c r="F3" s="354"/>
      <c r="G3" s="354"/>
      <c r="H3" s="354"/>
      <c r="I3" s="354"/>
      <c r="J3" s="354"/>
      <c r="K3" s="354"/>
      <c r="L3" s="354"/>
      <c r="P3" s="731" t="s">
        <v>769</v>
      </c>
      <c r="R3" s="172"/>
      <c r="S3" s="172"/>
      <c r="T3" s="172"/>
      <c r="U3" s="172"/>
      <c r="V3" s="15" t="s">
        <v>689</v>
      </c>
      <c r="W3" s="15" t="s">
        <v>1830</v>
      </c>
      <c r="X3" s="15" t="s">
        <v>1830</v>
      </c>
      <c r="Y3" s="15" t="s">
        <v>1830</v>
      </c>
      <c r="Z3" s="15" t="s">
        <v>1830</v>
      </c>
      <c r="AA3" s="15" t="s">
        <v>1830</v>
      </c>
      <c r="AB3" s="15" t="s">
        <v>1830</v>
      </c>
      <c r="AC3" s="15" t="s">
        <v>1830</v>
      </c>
      <c r="AD3" s="15" t="s">
        <v>1830</v>
      </c>
      <c r="AE3" s="15" t="s">
        <v>1830</v>
      </c>
      <c r="AF3" s="15" t="s">
        <v>1830</v>
      </c>
      <c r="AG3" s="15" t="s">
        <v>1830</v>
      </c>
      <c r="AH3" s="15" t="s">
        <v>1830</v>
      </c>
      <c r="AI3" s="15" t="s">
        <v>1830</v>
      </c>
      <c r="AJ3" s="15" t="s">
        <v>1830</v>
      </c>
      <c r="AK3" s="15" t="s">
        <v>1830</v>
      </c>
      <c r="AL3" s="15" t="s">
        <v>1830</v>
      </c>
      <c r="AM3" s="15" t="s">
        <v>1830</v>
      </c>
      <c r="AN3" s="15" t="s">
        <v>1830</v>
      </c>
      <c r="AO3" s="15" t="s">
        <v>1830</v>
      </c>
      <c r="AP3" s="15" t="s">
        <v>1830</v>
      </c>
      <c r="AQ3" s="15" t="s">
        <v>1830</v>
      </c>
      <c r="AR3" s="15" t="s">
        <v>1830</v>
      </c>
      <c r="AS3" s="15" t="s">
        <v>1830</v>
      </c>
      <c r="AT3" s="15" t="s">
        <v>1830</v>
      </c>
      <c r="AU3" s="15" t="s">
        <v>1830</v>
      </c>
      <c r="AV3" s="15" t="s">
        <v>1831</v>
      </c>
      <c r="AW3" s="15" t="s">
        <v>1831</v>
      </c>
      <c r="AX3" s="15" t="s">
        <v>1831</v>
      </c>
      <c r="AY3" s="15" t="s">
        <v>1831</v>
      </c>
      <c r="AZ3" s="15" t="s">
        <v>1831</v>
      </c>
      <c r="BA3" s="15" t="s">
        <v>1831</v>
      </c>
      <c r="BB3" s="15" t="s">
        <v>1831</v>
      </c>
      <c r="BC3" s="15" t="s">
        <v>1831</v>
      </c>
      <c r="BD3" s="15" t="s">
        <v>2349</v>
      </c>
      <c r="BE3" s="15" t="s">
        <v>2349</v>
      </c>
      <c r="BF3" s="126"/>
      <c r="BG3" s="15" t="s">
        <v>2405</v>
      </c>
      <c r="BH3" s="126"/>
      <c r="BI3" s="15" t="s">
        <v>1018</v>
      </c>
      <c r="BJ3" s="126"/>
      <c r="BK3" s="15" t="s">
        <v>1406</v>
      </c>
      <c r="BL3" s="126"/>
      <c r="BM3" s="15" t="s">
        <v>767</v>
      </c>
      <c r="BN3" s="126"/>
      <c r="BO3" s="15" t="s">
        <v>13</v>
      </c>
      <c r="BP3" s="126"/>
      <c r="BQ3" s="15" t="s">
        <v>1517</v>
      </c>
      <c r="BR3" s="126"/>
      <c r="BS3" s="15" t="s">
        <v>188</v>
      </c>
      <c r="BT3" s="126"/>
      <c r="BU3" s="15" t="s">
        <v>33</v>
      </c>
      <c r="BV3" s="126"/>
      <c r="BW3" s="15" t="s">
        <v>1160</v>
      </c>
      <c r="BX3" s="126"/>
      <c r="BY3" s="15" t="s">
        <v>249</v>
      </c>
      <c r="BZ3" s="126"/>
      <c r="CA3" s="15" t="s">
        <v>873</v>
      </c>
      <c r="CB3" s="126"/>
      <c r="CC3" s="15" t="s">
        <v>1993</v>
      </c>
      <c r="CD3" s="126"/>
      <c r="CE3" s="15" t="s">
        <v>1983</v>
      </c>
      <c r="CF3" s="126"/>
      <c r="CG3" s="15" t="s">
        <v>521</v>
      </c>
      <c r="CH3" s="15" t="s">
        <v>35</v>
      </c>
      <c r="CI3" s="15" t="s">
        <v>707</v>
      </c>
      <c r="CJ3" s="15" t="s">
        <v>1363</v>
      </c>
      <c r="CK3" s="15" t="s">
        <v>2017</v>
      </c>
      <c r="CL3" s="15" t="s">
        <v>1194</v>
      </c>
      <c r="CM3" s="15" t="s">
        <v>1833</v>
      </c>
      <c r="CN3" s="126"/>
      <c r="CO3" s="15" t="s">
        <v>2512</v>
      </c>
      <c r="CP3" s="126"/>
      <c r="CQ3" s="15" t="s">
        <v>85</v>
      </c>
      <c r="CR3" s="126"/>
      <c r="CS3" s="15" t="s">
        <v>768</v>
      </c>
      <c r="CT3" s="126"/>
      <c r="CU3" s="15" t="s">
        <v>2664</v>
      </c>
      <c r="CV3" s="126"/>
      <c r="CW3" s="379" t="s">
        <v>1854</v>
      </c>
      <c r="CX3" s="98"/>
      <c r="CY3" s="379" t="s">
        <v>1012</v>
      </c>
      <c r="CZ3" s="98"/>
      <c r="DA3" s="379" t="s">
        <v>709</v>
      </c>
      <c r="DB3" s="98"/>
      <c r="DC3" s="379" t="s">
        <v>1518</v>
      </c>
      <c r="DD3" s="98"/>
      <c r="DE3" s="379" t="s">
        <v>1315</v>
      </c>
      <c r="DF3" s="98"/>
      <c r="DG3" s="379" t="s">
        <v>1801</v>
      </c>
      <c r="DH3" s="98"/>
      <c r="DI3" s="379" t="s">
        <v>1673</v>
      </c>
      <c r="DJ3" s="98"/>
      <c r="DK3" s="379" t="s">
        <v>365</v>
      </c>
      <c r="DL3" s="126"/>
      <c r="DM3" s="379" t="s">
        <v>1956</v>
      </c>
      <c r="DN3" s="126"/>
      <c r="DO3" s="379" t="s">
        <v>837</v>
      </c>
      <c r="DP3" s="126"/>
      <c r="DQ3" s="15" t="s">
        <v>2341</v>
      </c>
      <c r="DR3" s="126"/>
      <c r="DS3" s="15" t="s">
        <v>161</v>
      </c>
      <c r="DT3" s="126"/>
      <c r="DU3" s="15" t="s">
        <v>9</v>
      </c>
      <c r="DV3" s="126"/>
      <c r="DW3" s="15" t="s">
        <v>540</v>
      </c>
      <c r="DX3" s="126"/>
      <c r="DY3" s="15" t="s">
        <v>539</v>
      </c>
      <c r="DZ3" s="126"/>
      <c r="EA3" s="15" t="s">
        <v>1407</v>
      </c>
      <c r="EB3" s="126"/>
      <c r="EC3" s="15" t="s">
        <v>2317</v>
      </c>
      <c r="ED3" s="126"/>
      <c r="EE3" s="15" t="s">
        <v>174</v>
      </c>
      <c r="EF3" s="15" t="s">
        <v>174</v>
      </c>
      <c r="EG3" s="15" t="s">
        <v>174</v>
      </c>
      <c r="EH3" s="15" t="s">
        <v>174</v>
      </c>
      <c r="EI3" s="15" t="s">
        <v>174</v>
      </c>
      <c r="EJ3" s="126"/>
      <c r="EK3" s="15" t="s">
        <v>137</v>
      </c>
      <c r="EL3" s="15" t="s">
        <v>296</v>
      </c>
      <c r="EM3" s="15" t="s">
        <v>1159</v>
      </c>
      <c r="EN3" s="15" t="s">
        <v>1774</v>
      </c>
      <c r="EO3" s="15" t="s">
        <v>136</v>
      </c>
      <c r="EP3" s="126"/>
      <c r="EQ3" s="15" t="s">
        <v>1645</v>
      </c>
      <c r="ER3" s="15" t="s">
        <v>1841</v>
      </c>
      <c r="ES3" s="15" t="s">
        <v>1841</v>
      </c>
      <c r="ET3" s="15" t="s">
        <v>1841</v>
      </c>
      <c r="EU3" s="15" t="s">
        <v>1841</v>
      </c>
      <c r="EV3" s="15" t="s">
        <v>1841</v>
      </c>
      <c r="EW3" s="15" t="s">
        <v>1841</v>
      </c>
      <c r="EX3" s="15" t="s">
        <v>1841</v>
      </c>
      <c r="EY3" s="15" t="s">
        <v>1841</v>
      </c>
      <c r="EZ3" s="15" t="s">
        <v>1841</v>
      </c>
      <c r="FA3" s="15" t="s">
        <v>1841</v>
      </c>
    </row>
    <row r="4" spans="1:157" x14ac:dyDescent="0.25">
      <c r="A4" s="46" t="s">
        <v>1555</v>
      </c>
      <c r="B4" s="46" t="s">
        <v>1251</v>
      </c>
      <c r="C4" s="46" t="s">
        <v>1773</v>
      </c>
      <c r="D4" s="46" t="s">
        <v>2650</v>
      </c>
      <c r="E4" s="46" t="s">
        <v>1619</v>
      </c>
      <c r="F4" s="46" t="s">
        <v>473</v>
      </c>
      <c r="G4" s="46" t="s">
        <v>654</v>
      </c>
      <c r="H4" s="70" t="s">
        <v>2651</v>
      </c>
      <c r="I4" s="70" t="s">
        <v>1620</v>
      </c>
      <c r="J4" s="70" t="s">
        <v>474</v>
      </c>
      <c r="K4" s="184" t="s">
        <v>1957</v>
      </c>
      <c r="L4" s="184" t="s">
        <v>836</v>
      </c>
      <c r="M4" s="43"/>
      <c r="N4" s="43"/>
      <c r="O4" s="43"/>
      <c r="Q4" s="43"/>
      <c r="R4" s="43"/>
      <c r="S4" s="43"/>
      <c r="T4" s="43"/>
      <c r="U4" s="43"/>
      <c r="BF4" s="60"/>
      <c r="BH4"/>
      <c r="BJ4"/>
      <c r="BL4"/>
      <c r="BN4"/>
      <c r="BP4"/>
      <c r="BR4"/>
      <c r="BT4"/>
      <c r="BV4"/>
      <c r="BX4"/>
      <c r="BZ4"/>
      <c r="CB4"/>
      <c r="CD4"/>
      <c r="CF4"/>
      <c r="CN4"/>
      <c r="CP4"/>
      <c r="CR4"/>
      <c r="CT4"/>
      <c r="CV4"/>
      <c r="CX4"/>
      <c r="CZ4"/>
      <c r="DB4"/>
      <c r="DD4"/>
      <c r="DF4"/>
      <c r="DH4"/>
      <c r="DJ4"/>
      <c r="DL4"/>
      <c r="DN4"/>
      <c r="DP4"/>
      <c r="DR4"/>
      <c r="DT4"/>
      <c r="DV4"/>
      <c r="DX4"/>
      <c r="DZ4"/>
      <c r="EB4"/>
      <c r="ED4"/>
      <c r="EJ4"/>
      <c r="EP4" s="60"/>
    </row>
    <row r="5" spans="1:157" s="67" customFormat="1" ht="56.25" customHeight="1" x14ac:dyDescent="0.2">
      <c r="A5" s="70"/>
      <c r="B5" s="70"/>
      <c r="C5" s="70"/>
      <c r="D5" s="46"/>
      <c r="E5" s="46"/>
      <c r="F5" s="46"/>
      <c r="G5" s="46"/>
      <c r="H5" s="70"/>
      <c r="I5" s="70"/>
      <c r="J5" s="70"/>
      <c r="K5" s="184"/>
      <c r="L5" s="184"/>
      <c r="N5" s="148"/>
      <c r="O5" s="136"/>
      <c r="P5" s="136"/>
      <c r="Q5" s="148"/>
      <c r="R5" s="1406" t="s">
        <v>2518</v>
      </c>
      <c r="S5" s="1407"/>
      <c r="T5" s="1408"/>
      <c r="U5" s="1404"/>
      <c r="V5" s="1404" t="s">
        <v>1667</v>
      </c>
      <c r="W5" s="1390" t="s">
        <v>547</v>
      </c>
      <c r="X5" s="1391"/>
      <c r="Y5" s="1391"/>
      <c r="Z5" s="1391"/>
      <c r="AA5" s="1391"/>
      <c r="AB5" s="1391"/>
      <c r="AC5" s="1391"/>
      <c r="AD5" s="1391"/>
      <c r="AE5" s="1391"/>
      <c r="AF5" s="1391"/>
      <c r="AG5" s="1391"/>
      <c r="AH5" s="1391"/>
      <c r="AI5" s="1391"/>
      <c r="AJ5" s="1391"/>
      <c r="AK5" s="1391"/>
      <c r="AL5" s="1391"/>
      <c r="AM5" s="1391"/>
      <c r="AN5" s="1391"/>
      <c r="AO5" s="1391"/>
      <c r="AP5" s="1391"/>
      <c r="AQ5" s="1391"/>
      <c r="AR5" s="1391"/>
      <c r="AS5" s="1391"/>
      <c r="AT5" s="1391"/>
      <c r="AU5" s="1392"/>
      <c r="AV5" s="1393" t="s">
        <v>163</v>
      </c>
      <c r="AW5" s="1394"/>
      <c r="AX5" s="1394"/>
      <c r="AY5" s="1394"/>
      <c r="AZ5" s="1394"/>
      <c r="BA5" s="1394"/>
      <c r="BB5" s="1394"/>
      <c r="BC5" s="1395"/>
      <c r="BD5" s="1396" t="s">
        <v>865</v>
      </c>
      <c r="BE5" s="1397"/>
      <c r="BF5" s="60"/>
      <c r="BG5" s="493" t="s">
        <v>1631</v>
      </c>
      <c r="BH5" s="148"/>
      <c r="BI5" s="493" t="s">
        <v>2491</v>
      </c>
      <c r="BJ5" s="148"/>
      <c r="BK5" s="493" t="s">
        <v>146</v>
      </c>
      <c r="BL5" s="60"/>
      <c r="BM5" s="415" t="s">
        <v>1969</v>
      </c>
      <c r="BN5" s="60"/>
      <c r="BO5" s="502" t="s">
        <v>1185</v>
      </c>
      <c r="BP5" s="60"/>
      <c r="BQ5" s="737" t="s">
        <v>323</v>
      </c>
      <c r="BR5" s="148"/>
      <c r="BS5" s="609" t="s">
        <v>2145</v>
      </c>
      <c r="BT5" s="148"/>
      <c r="BU5" s="591" t="s">
        <v>2321</v>
      </c>
      <c r="BV5" s="60"/>
      <c r="BW5" s="751" t="s">
        <v>854</v>
      </c>
      <c r="BX5" s="60"/>
      <c r="BY5" s="276" t="s">
        <v>649</v>
      </c>
      <c r="BZ5" s="60"/>
      <c r="CA5" s="1179" t="s">
        <v>873</v>
      </c>
      <c r="CB5" s="60"/>
      <c r="CC5" s="457" t="s">
        <v>1050</v>
      </c>
      <c r="CD5" s="60"/>
      <c r="CE5" s="553" t="s">
        <v>698</v>
      </c>
      <c r="CF5" s="60"/>
      <c r="CG5" s="1328" t="s">
        <v>10</v>
      </c>
      <c r="CH5" s="1329"/>
      <c r="CI5" s="1329"/>
      <c r="CJ5" s="1329"/>
      <c r="CK5" s="1329"/>
      <c r="CL5" s="1329"/>
      <c r="CM5" s="1330"/>
      <c r="CN5" s="60"/>
      <c r="CO5" s="490" t="s">
        <v>1049</v>
      </c>
      <c r="CP5" s="60"/>
      <c r="CQ5" s="276" t="s">
        <v>468</v>
      </c>
      <c r="CR5" s="60"/>
      <c r="CS5" s="415" t="s">
        <v>1968</v>
      </c>
      <c r="CT5" s="60"/>
      <c r="CU5" s="276" t="s">
        <v>2070</v>
      </c>
      <c r="CV5" s="60"/>
      <c r="CW5" s="218" t="s">
        <v>497</v>
      </c>
      <c r="CX5" s="119"/>
      <c r="CY5" s="218" t="s">
        <v>1317</v>
      </c>
      <c r="CZ5" s="119"/>
      <c r="DA5" s="218" t="s">
        <v>145</v>
      </c>
      <c r="DB5" s="119"/>
      <c r="DC5" s="218" t="s">
        <v>498</v>
      </c>
      <c r="DD5" s="119"/>
      <c r="DE5" s="218" t="s">
        <v>2486</v>
      </c>
      <c r="DF5" s="119"/>
      <c r="DG5" s="218" t="s">
        <v>322</v>
      </c>
      <c r="DH5" s="148"/>
      <c r="DI5" s="303" t="s">
        <v>321</v>
      </c>
      <c r="DJ5" s="119"/>
      <c r="DK5" s="303" t="s">
        <v>2320</v>
      </c>
      <c r="DL5" s="119"/>
      <c r="DM5" s="303" t="s">
        <v>1318</v>
      </c>
      <c r="DN5" s="60"/>
      <c r="DO5" s="692" t="s">
        <v>324</v>
      </c>
      <c r="DP5" s="60"/>
      <c r="DQ5" s="478" t="s">
        <v>1630</v>
      </c>
      <c r="DR5" s="119"/>
      <c r="DS5" s="450" t="s">
        <v>499</v>
      </c>
      <c r="DT5" s="119"/>
      <c r="DU5" s="501" t="s">
        <v>1319</v>
      </c>
      <c r="DV5" s="119"/>
      <c r="DW5" s="460" t="s">
        <v>2487</v>
      </c>
      <c r="DX5" s="119"/>
      <c r="DY5" s="473" t="s">
        <v>661</v>
      </c>
      <c r="DZ5" s="119"/>
      <c r="EA5" s="491" t="s">
        <v>1803</v>
      </c>
      <c r="EB5" s="60"/>
      <c r="EC5" s="611" t="s">
        <v>2488</v>
      </c>
      <c r="ED5" s="60"/>
      <c r="EE5" s="1398" t="s">
        <v>2560</v>
      </c>
      <c r="EF5" s="1399"/>
      <c r="EG5" s="1399"/>
      <c r="EH5" s="1399"/>
      <c r="EI5" s="1400"/>
      <c r="EJ5" s="60"/>
      <c r="EK5" s="1331" t="s">
        <v>1823</v>
      </c>
      <c r="EL5" s="1332"/>
      <c r="EM5" s="1332"/>
      <c r="EN5" s="1332"/>
      <c r="EO5" s="643" t="s">
        <v>1221</v>
      </c>
      <c r="EP5" s="60"/>
      <c r="EQ5" s="826" t="s">
        <v>1052</v>
      </c>
      <c r="ER5" s="1401" t="s">
        <v>1248</v>
      </c>
      <c r="ES5" s="1402"/>
      <c r="ET5" s="1402"/>
      <c r="EU5" s="1402"/>
      <c r="EV5" s="1402"/>
      <c r="EW5" s="1402"/>
      <c r="EX5" s="1402"/>
      <c r="EY5" s="1402"/>
      <c r="EZ5" s="1402"/>
      <c r="FA5" s="1403"/>
    </row>
    <row r="6" spans="1:157" ht="67.5" customHeight="1" x14ac:dyDescent="0.25">
      <c r="A6" s="70"/>
      <c r="B6" s="70"/>
      <c r="C6" s="70"/>
      <c r="D6" s="46"/>
      <c r="E6" s="46"/>
      <c r="F6" s="46"/>
      <c r="G6" s="46"/>
      <c r="H6" s="70"/>
      <c r="I6" s="70"/>
      <c r="J6" s="70"/>
      <c r="K6" s="184"/>
      <c r="L6" s="184"/>
      <c r="N6" s="301"/>
      <c r="O6" s="382" t="s">
        <v>1828</v>
      </c>
      <c r="P6" s="382" t="s">
        <v>1912</v>
      </c>
      <c r="Q6" s="301"/>
      <c r="R6" s="1409"/>
      <c r="S6" s="1410"/>
      <c r="T6" s="1411"/>
      <c r="U6" s="1405"/>
      <c r="V6" s="1405"/>
      <c r="W6" s="74" t="s">
        <v>339</v>
      </c>
      <c r="X6" s="74" t="s">
        <v>1487</v>
      </c>
      <c r="Y6" s="74" t="s">
        <v>2472</v>
      </c>
      <c r="Z6" s="74" t="s">
        <v>1618</v>
      </c>
      <c r="AA6" s="74" t="s">
        <v>469</v>
      </c>
      <c r="AB6" s="74" t="s">
        <v>651</v>
      </c>
      <c r="AC6" s="74" t="s">
        <v>832</v>
      </c>
      <c r="AD6" s="74" t="s">
        <v>1408</v>
      </c>
      <c r="AE6" s="74" t="s">
        <v>835</v>
      </c>
      <c r="AF6" s="74" t="s">
        <v>653</v>
      </c>
      <c r="AG6" s="74" t="s">
        <v>2649</v>
      </c>
      <c r="AH6" s="74" t="s">
        <v>472</v>
      </c>
      <c r="AI6" s="74" t="s">
        <v>2169</v>
      </c>
      <c r="AJ6" s="74" t="s">
        <v>2162</v>
      </c>
      <c r="AK6" s="74" t="s">
        <v>2196</v>
      </c>
      <c r="AL6" s="74" t="s">
        <v>866</v>
      </c>
      <c r="AM6" s="74" t="s">
        <v>2069</v>
      </c>
      <c r="AN6" s="74" t="s">
        <v>2246</v>
      </c>
      <c r="AO6" s="74" t="s">
        <v>1985</v>
      </c>
      <c r="AP6" s="74" t="s">
        <v>1971</v>
      </c>
      <c r="AQ6" s="74" t="s">
        <v>1016</v>
      </c>
      <c r="AR6" s="298" t="s">
        <v>2139</v>
      </c>
      <c r="AS6" s="298" t="s">
        <v>2140</v>
      </c>
      <c r="AT6" s="298" t="s">
        <v>1301</v>
      </c>
      <c r="AU6" s="298" t="s">
        <v>1305</v>
      </c>
      <c r="AV6" s="131" t="s">
        <v>1000</v>
      </c>
      <c r="AW6" s="131" t="s">
        <v>991</v>
      </c>
      <c r="AX6" s="131" t="s">
        <v>1405</v>
      </c>
      <c r="AY6" s="131" t="s">
        <v>2638</v>
      </c>
      <c r="AZ6" s="131" t="s">
        <v>1476</v>
      </c>
      <c r="BA6" s="131" t="s">
        <v>1827</v>
      </c>
      <c r="BB6" s="131" t="s">
        <v>676</v>
      </c>
      <c r="BC6" s="131" t="s">
        <v>529</v>
      </c>
      <c r="BD6" s="466" t="s">
        <v>890</v>
      </c>
      <c r="BE6" s="466" t="s">
        <v>2526</v>
      </c>
      <c r="BG6" s="362"/>
      <c r="BH6" s="60"/>
      <c r="BI6" s="362"/>
      <c r="BJ6" s="60"/>
      <c r="BK6" s="362"/>
      <c r="BM6" s="368"/>
      <c r="BO6" s="502"/>
      <c r="BQ6" s="516"/>
      <c r="BS6" s="505"/>
      <c r="BU6" s="484"/>
      <c r="BW6" s="751" t="s">
        <v>864</v>
      </c>
      <c r="BY6" s="276"/>
      <c r="CA6" s="935" t="s">
        <v>873</v>
      </c>
      <c r="CC6" s="457"/>
      <c r="CE6" s="553"/>
      <c r="CG6" s="192" t="s">
        <v>2355</v>
      </c>
      <c r="CH6" s="192" t="s">
        <v>2187</v>
      </c>
      <c r="CI6" s="192" t="s">
        <v>1509</v>
      </c>
      <c r="CJ6" s="192" t="s">
        <v>1360</v>
      </c>
      <c r="CK6" s="192" t="s">
        <v>2011</v>
      </c>
      <c r="CL6" s="192" t="s">
        <v>368</v>
      </c>
      <c r="CM6" s="192" t="s">
        <v>1847</v>
      </c>
      <c r="CO6" s="490"/>
      <c r="CQ6" s="276"/>
      <c r="CS6" s="368"/>
      <c r="CU6" s="276"/>
      <c r="CW6" s="302"/>
      <c r="CY6" s="302"/>
      <c r="DA6" s="302"/>
      <c r="DC6" s="302"/>
      <c r="DE6" s="302"/>
      <c r="DG6" s="302"/>
      <c r="DI6" s="357"/>
      <c r="DK6" s="357"/>
      <c r="DM6" s="303"/>
      <c r="DO6" s="702" t="s">
        <v>1453</v>
      </c>
      <c r="DQ6" s="487"/>
      <c r="DS6" s="404"/>
      <c r="DU6" s="543"/>
      <c r="DW6" s="492"/>
      <c r="DY6" s="514"/>
      <c r="EA6" s="521"/>
      <c r="EC6" s="611"/>
      <c r="EE6" s="1254" t="s">
        <v>1345</v>
      </c>
      <c r="EF6" s="345" t="s">
        <v>1202</v>
      </c>
      <c r="EG6" s="345" t="s">
        <v>176</v>
      </c>
      <c r="EH6" s="461" t="s">
        <v>1205</v>
      </c>
      <c r="EI6" s="1095" t="s">
        <v>899</v>
      </c>
      <c r="EK6" s="361" t="s">
        <v>1514</v>
      </c>
      <c r="EL6" s="361" t="s">
        <v>2018</v>
      </c>
      <c r="EM6" s="361" t="s">
        <v>546</v>
      </c>
      <c r="EN6" s="361" t="s">
        <v>1853</v>
      </c>
      <c r="EO6" s="643"/>
      <c r="EQ6" s="552" t="str">
        <f>EQ5</f>
        <v>Redevances des praticiens libéraux</v>
      </c>
      <c r="ER6" s="620" t="s">
        <v>160</v>
      </c>
      <c r="ES6" s="527" t="s">
        <v>1840</v>
      </c>
      <c r="ET6" s="168" t="s">
        <v>332</v>
      </c>
      <c r="EU6" s="168" t="s">
        <v>2171</v>
      </c>
      <c r="EV6" s="168" t="s">
        <v>367</v>
      </c>
      <c r="EW6" s="168" t="s">
        <v>1491</v>
      </c>
      <c r="EX6" s="168" t="s">
        <v>2172</v>
      </c>
      <c r="EY6" s="168" t="s">
        <v>1189</v>
      </c>
      <c r="EZ6" s="168" t="s">
        <v>1190</v>
      </c>
      <c r="FA6" s="168" t="s">
        <v>2336</v>
      </c>
    </row>
    <row r="7" spans="1:157" s="67" customFormat="1" ht="20.25" customHeight="1" x14ac:dyDescent="0.2">
      <c r="A7" s="46"/>
      <c r="B7" s="46"/>
      <c r="C7" s="46"/>
      <c r="D7" s="46"/>
      <c r="E7" s="46"/>
      <c r="F7" s="46"/>
      <c r="G7" s="46"/>
      <c r="H7" s="46"/>
      <c r="I7" s="46"/>
      <c r="J7" s="46"/>
      <c r="K7" s="46"/>
      <c r="L7" s="46"/>
      <c r="N7" s="148"/>
      <c r="O7" s="731"/>
      <c r="P7" s="731"/>
      <c r="Q7" s="148"/>
      <c r="R7" s="1412"/>
      <c r="S7" s="1413"/>
      <c r="T7" s="1414"/>
      <c r="U7" s="660" t="s">
        <v>1504</v>
      </c>
      <c r="V7" s="1182" t="s">
        <v>689</v>
      </c>
      <c r="W7" s="62">
        <v>9313</v>
      </c>
      <c r="X7" s="62">
        <v>9314</v>
      </c>
      <c r="Y7" s="62">
        <v>931110</v>
      </c>
      <c r="Z7" s="62">
        <v>931111</v>
      </c>
      <c r="AA7" s="62">
        <v>931112</v>
      </c>
      <c r="AB7" s="62">
        <v>931113</v>
      </c>
      <c r="AC7" s="62">
        <v>931114</v>
      </c>
      <c r="AD7" s="62">
        <v>931120</v>
      </c>
      <c r="AE7" s="62">
        <v>931124</v>
      </c>
      <c r="AF7" s="62">
        <v>93112122</v>
      </c>
      <c r="AG7" s="62">
        <v>93112124</v>
      </c>
      <c r="AH7" s="62">
        <v>9311215</v>
      </c>
      <c r="AI7" s="62">
        <v>93113</v>
      </c>
      <c r="AJ7" s="62">
        <v>93116</v>
      </c>
      <c r="AK7" s="62">
        <v>93118</v>
      </c>
      <c r="AL7" s="62">
        <v>93114</v>
      </c>
      <c r="AM7" s="62">
        <v>931141</v>
      </c>
      <c r="AN7" s="62">
        <v>931142</v>
      </c>
      <c r="AO7" s="62">
        <v>93115</v>
      </c>
      <c r="AP7" s="62">
        <v>931151</v>
      </c>
      <c r="AQ7" s="62">
        <v>931152</v>
      </c>
      <c r="AR7" s="258">
        <v>9311721</v>
      </c>
      <c r="AS7" s="258">
        <v>9311722</v>
      </c>
      <c r="AT7" s="258">
        <v>931171</v>
      </c>
      <c r="AU7" s="258">
        <v>93119</v>
      </c>
      <c r="AV7" s="131">
        <v>93611</v>
      </c>
      <c r="AW7" s="708" t="s">
        <v>1320</v>
      </c>
      <c r="AX7" s="708" t="s">
        <v>1972</v>
      </c>
      <c r="AY7" s="131">
        <v>93614</v>
      </c>
      <c r="AZ7" s="131">
        <v>9362</v>
      </c>
      <c r="BA7" s="708" t="s">
        <v>2146</v>
      </c>
      <c r="BB7" s="131">
        <v>9365</v>
      </c>
      <c r="BC7" s="131">
        <v>9367</v>
      </c>
      <c r="BD7" s="546">
        <v>9381</v>
      </c>
      <c r="BE7" s="546">
        <v>9382</v>
      </c>
      <c r="BF7" s="28"/>
      <c r="BG7" s="367"/>
      <c r="BH7" s="60"/>
      <c r="BI7" s="367"/>
      <c r="BJ7" s="60"/>
      <c r="BK7" s="367"/>
      <c r="BL7" s="28"/>
      <c r="BM7" s="483"/>
      <c r="BN7" s="28"/>
      <c r="BO7" s="758"/>
      <c r="BP7" s="28"/>
      <c r="BQ7" s="551"/>
      <c r="BR7" s="28"/>
      <c r="BS7" s="630"/>
      <c r="BT7" s="28"/>
      <c r="BU7" s="632"/>
      <c r="BV7" s="28"/>
      <c r="BW7" s="588" t="s">
        <v>1160</v>
      </c>
      <c r="BX7" s="28"/>
      <c r="BY7" s="278"/>
      <c r="BZ7" s="28"/>
      <c r="CA7" s="541">
        <v>93531</v>
      </c>
      <c r="CB7" s="28"/>
      <c r="CC7" s="457"/>
      <c r="CD7" s="28"/>
      <c r="CE7" s="561"/>
      <c r="CF7" s="28"/>
      <c r="CG7" s="238">
        <v>93531012</v>
      </c>
      <c r="CH7" s="238">
        <v>93531015</v>
      </c>
      <c r="CI7" s="238">
        <v>93531016</v>
      </c>
      <c r="CJ7" s="238">
        <v>93531017</v>
      </c>
      <c r="CK7" s="238">
        <v>93531018</v>
      </c>
      <c r="CL7" s="238">
        <v>93531011</v>
      </c>
      <c r="CM7" s="238">
        <v>93531014</v>
      </c>
      <c r="CN7" s="28"/>
      <c r="CO7" s="490"/>
      <c r="CP7" s="28"/>
      <c r="CQ7" s="278"/>
      <c r="CR7" s="28"/>
      <c r="CS7" s="368"/>
      <c r="CT7" s="28"/>
      <c r="CU7" s="278"/>
      <c r="CV7" s="28"/>
      <c r="CW7" s="262"/>
      <c r="CX7" s="28"/>
      <c r="CY7" s="262"/>
      <c r="CZ7" s="28"/>
      <c r="DA7" s="262"/>
      <c r="DB7" s="28"/>
      <c r="DC7" s="262"/>
      <c r="DD7" s="28"/>
      <c r="DE7" s="262"/>
      <c r="DF7" s="28"/>
      <c r="DG7" s="262"/>
      <c r="DH7" s="28"/>
      <c r="DI7" s="321"/>
      <c r="DJ7" s="28"/>
      <c r="DK7" s="321"/>
      <c r="DL7" s="28"/>
      <c r="DM7" s="321"/>
      <c r="DN7" s="28"/>
      <c r="DO7" s="678" t="s">
        <v>837</v>
      </c>
      <c r="DP7" s="28"/>
      <c r="DQ7" s="503"/>
      <c r="DR7" s="28"/>
      <c r="DS7" s="404"/>
      <c r="DT7" s="28"/>
      <c r="DU7" s="500"/>
      <c r="DV7" s="28"/>
      <c r="DW7" s="429"/>
      <c r="DX7" s="28"/>
      <c r="DY7" s="440"/>
      <c r="DZ7" s="28"/>
      <c r="EA7" s="467"/>
      <c r="EB7" s="28"/>
      <c r="EC7" s="525"/>
      <c r="ED7" s="28"/>
      <c r="EE7" s="1186" t="s">
        <v>2197</v>
      </c>
      <c r="EF7" s="293" t="s">
        <v>195</v>
      </c>
      <c r="EG7" s="293" t="s">
        <v>898</v>
      </c>
      <c r="EH7" s="293" t="s">
        <v>1680</v>
      </c>
      <c r="EI7" s="975" t="s">
        <v>2364</v>
      </c>
      <c r="EJ7" s="28"/>
      <c r="EK7" s="270" t="s">
        <v>165</v>
      </c>
      <c r="EL7" s="270">
        <v>9345</v>
      </c>
      <c r="EM7" s="270">
        <v>9344</v>
      </c>
      <c r="EN7" s="270">
        <v>93531</v>
      </c>
      <c r="EO7" s="554"/>
      <c r="EP7" s="28"/>
      <c r="EQ7" s="559" t="s">
        <v>1645</v>
      </c>
      <c r="ER7" s="728" t="s">
        <v>1989</v>
      </c>
      <c r="ES7" s="720" t="s">
        <v>21</v>
      </c>
      <c r="ET7" s="266" t="s">
        <v>672</v>
      </c>
      <c r="EU7" s="266" t="s">
        <v>2166</v>
      </c>
      <c r="EV7" s="266" t="s">
        <v>891</v>
      </c>
      <c r="EW7" s="266" t="s">
        <v>175</v>
      </c>
      <c r="EX7" s="266" t="s">
        <v>1497</v>
      </c>
      <c r="EY7" s="266" t="s">
        <v>2164</v>
      </c>
      <c r="EZ7" s="266" t="s">
        <v>352</v>
      </c>
      <c r="FA7" s="266" t="s">
        <v>1664</v>
      </c>
    </row>
    <row r="8" spans="1:157" ht="12" customHeight="1" x14ac:dyDescent="0.25">
      <c r="A8" s="46"/>
      <c r="B8" s="46"/>
      <c r="C8" s="46"/>
      <c r="D8" s="46"/>
      <c r="E8" s="46"/>
      <c r="F8" s="46"/>
      <c r="G8" s="46"/>
      <c r="H8" s="46"/>
      <c r="I8" s="46"/>
      <c r="J8" s="46"/>
      <c r="K8" s="46"/>
      <c r="L8" s="46"/>
      <c r="N8" s="253"/>
      <c r="O8" s="747"/>
      <c r="P8" s="747"/>
      <c r="Q8" s="253"/>
      <c r="R8" s="277"/>
      <c r="S8" s="277"/>
      <c r="T8" s="277"/>
      <c r="U8" s="277"/>
      <c r="BF8" s="28"/>
      <c r="BH8" s="60"/>
      <c r="BJ8" s="60"/>
      <c r="BL8" s="28"/>
      <c r="BN8" s="28"/>
      <c r="BP8" s="28"/>
      <c r="BR8" s="28"/>
      <c r="BT8" s="28"/>
      <c r="BV8" s="28"/>
      <c r="BX8" s="28"/>
      <c r="BZ8" s="28"/>
      <c r="CB8" s="28"/>
      <c r="CD8" s="28"/>
      <c r="CF8" s="28"/>
      <c r="CN8" s="28"/>
      <c r="CP8" s="28"/>
      <c r="CR8" s="28"/>
      <c r="CT8" s="28"/>
      <c r="CV8" s="28"/>
      <c r="CX8" s="28"/>
      <c r="CZ8" s="28"/>
      <c r="DB8" s="28"/>
      <c r="DD8" s="28"/>
      <c r="DF8" s="28"/>
      <c r="DH8" s="28"/>
      <c r="DJ8" s="28"/>
      <c r="DL8" s="28"/>
      <c r="DN8" s="28"/>
      <c r="DP8" s="28"/>
      <c r="DR8" s="28"/>
      <c r="DT8" s="28"/>
      <c r="DV8" s="28"/>
      <c r="DX8" s="28"/>
      <c r="DZ8" s="28"/>
      <c r="EB8" s="28"/>
      <c r="ED8" s="28"/>
      <c r="EJ8" s="28"/>
      <c r="EP8" s="28"/>
    </row>
    <row r="9" spans="1:157" x14ac:dyDescent="0.25">
      <c r="A9" s="46"/>
      <c r="B9" s="46"/>
      <c r="C9" s="46"/>
      <c r="D9" s="46"/>
      <c r="E9" s="46"/>
      <c r="F9" s="46"/>
      <c r="G9" s="46"/>
      <c r="H9" s="46"/>
      <c r="I9" s="46"/>
      <c r="J9" s="46"/>
      <c r="K9" s="46"/>
      <c r="L9" s="46"/>
      <c r="N9" s="43"/>
      <c r="O9" s="382" t="s">
        <v>342</v>
      </c>
      <c r="P9" s="382"/>
      <c r="Q9" s="43"/>
      <c r="R9" s="1415" t="s">
        <v>1348</v>
      </c>
      <c r="S9" s="1416"/>
      <c r="T9" s="1417"/>
      <c r="U9" s="4"/>
      <c r="V9" s="139"/>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28"/>
      <c r="BG9" s="49"/>
      <c r="BH9" s="60"/>
      <c r="BI9" s="49"/>
      <c r="BJ9" s="60"/>
      <c r="BK9" s="49"/>
      <c r="BL9" s="28"/>
      <c r="BM9" s="49"/>
      <c r="BN9" s="28"/>
      <c r="BO9" s="49"/>
      <c r="BP9" s="28"/>
      <c r="BQ9" s="49"/>
      <c r="BR9" s="28"/>
      <c r="BS9" s="49"/>
      <c r="BT9" s="28"/>
      <c r="BU9" s="49"/>
      <c r="BV9" s="28"/>
      <c r="BW9" s="4"/>
      <c r="BX9" s="28"/>
      <c r="BY9" s="49"/>
      <c r="BZ9" s="28"/>
      <c r="CA9" s="49"/>
      <c r="CB9" s="28"/>
      <c r="CC9" s="49"/>
      <c r="CD9" s="28"/>
      <c r="CE9" s="4"/>
      <c r="CF9" s="28"/>
      <c r="CG9" s="4"/>
      <c r="CH9" s="4"/>
      <c r="CI9" s="4"/>
      <c r="CJ9" s="4"/>
      <c r="CK9" s="4"/>
      <c r="CL9" s="4"/>
      <c r="CM9" s="4"/>
      <c r="CN9" s="28"/>
      <c r="CO9" s="1190"/>
      <c r="CP9" s="28"/>
      <c r="CQ9" s="49"/>
      <c r="CR9" s="28"/>
      <c r="CS9" s="49"/>
      <c r="CT9" s="28"/>
      <c r="CU9" s="49"/>
      <c r="CV9" s="28"/>
      <c r="CW9" s="49"/>
      <c r="CX9" s="28"/>
      <c r="CY9" s="49"/>
      <c r="CZ9" s="28"/>
      <c r="DA9" s="49"/>
      <c r="DB9" s="28"/>
      <c r="DC9" s="49"/>
      <c r="DD9" s="28"/>
      <c r="DE9" s="49"/>
      <c r="DF9" s="28"/>
      <c r="DG9" s="49"/>
      <c r="DH9" s="28"/>
      <c r="DI9" s="49"/>
      <c r="DJ9" s="28"/>
      <c r="DK9" s="49"/>
      <c r="DL9" s="28"/>
      <c r="DM9" s="49" t="s">
        <v>2325</v>
      </c>
      <c r="DN9" s="28"/>
      <c r="DO9" s="4"/>
      <c r="DP9" s="28"/>
      <c r="DQ9" s="49"/>
      <c r="DR9" s="28"/>
      <c r="DS9" s="49"/>
      <c r="DT9" s="28"/>
      <c r="DU9" s="49"/>
      <c r="DV9" s="28"/>
      <c r="DW9" s="49"/>
      <c r="DX9" s="28"/>
      <c r="DY9" s="49"/>
      <c r="DZ9" s="28"/>
      <c r="EA9" s="49"/>
      <c r="EB9" s="28"/>
      <c r="EC9" s="49"/>
      <c r="ED9" s="28"/>
      <c r="EE9" s="4"/>
      <c r="EF9" s="4"/>
      <c r="EG9" s="4"/>
      <c r="EH9" s="4"/>
      <c r="EI9" s="4"/>
      <c r="EJ9" s="28"/>
      <c r="EK9" s="4"/>
      <c r="EL9" s="4"/>
      <c r="EM9" s="4"/>
      <c r="EN9" s="4"/>
      <c r="EO9" s="4"/>
      <c r="EP9" s="28"/>
      <c r="EQ9" s="4"/>
      <c r="ER9" s="4"/>
      <c r="ES9" s="4"/>
      <c r="ET9" s="4"/>
      <c r="EU9" s="4"/>
      <c r="EV9" s="4"/>
      <c r="EW9" s="4"/>
      <c r="EX9" s="4"/>
      <c r="EY9" s="4"/>
      <c r="EZ9" s="4"/>
      <c r="FA9" s="4"/>
    </row>
    <row r="10" spans="1:157" x14ac:dyDescent="0.25">
      <c r="A10" s="46"/>
      <c r="B10" s="46"/>
      <c r="C10" s="46"/>
      <c r="D10" s="46"/>
      <c r="E10" s="46"/>
      <c r="F10" s="46"/>
      <c r="G10" s="46"/>
      <c r="H10" s="46"/>
      <c r="I10" s="46"/>
      <c r="J10" s="46"/>
      <c r="K10" s="46"/>
      <c r="L10" s="46"/>
      <c r="N10" s="43"/>
      <c r="O10" s="382" t="s">
        <v>358</v>
      </c>
      <c r="P10" s="382"/>
      <c r="Q10" s="43"/>
      <c r="R10" s="1415" t="s">
        <v>1987</v>
      </c>
      <c r="S10" s="1416"/>
      <c r="T10" s="1417"/>
      <c r="U10" s="4"/>
      <c r="V10" s="139"/>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28"/>
      <c r="BG10" s="239"/>
      <c r="BH10" s="60"/>
      <c r="BI10" s="239"/>
      <c r="BJ10" s="60"/>
      <c r="BK10" s="239"/>
      <c r="BL10" s="28"/>
      <c r="BM10" s="239"/>
      <c r="BN10" s="28"/>
      <c r="BO10" s="239"/>
      <c r="BP10" s="28"/>
      <c r="BQ10" s="239"/>
      <c r="BR10" s="28"/>
      <c r="BS10" s="239"/>
      <c r="BT10" s="28"/>
      <c r="BU10" s="239"/>
      <c r="BV10" s="28"/>
      <c r="BW10" s="72"/>
      <c r="BX10" s="28"/>
      <c r="BY10" s="239"/>
      <c r="BZ10" s="28"/>
      <c r="CA10" s="239"/>
      <c r="CB10" s="28"/>
      <c r="CC10" s="239"/>
      <c r="CD10" s="28"/>
      <c r="CE10" s="72"/>
      <c r="CF10" s="28"/>
      <c r="CG10" s="72"/>
      <c r="CH10" s="72"/>
      <c r="CI10" s="72"/>
      <c r="CJ10" s="72"/>
      <c r="CK10" s="72"/>
      <c r="CL10" s="72"/>
      <c r="CM10" s="72"/>
      <c r="CN10" s="28"/>
      <c r="CO10" s="239"/>
      <c r="CP10" s="28"/>
      <c r="CQ10" s="239"/>
      <c r="CR10" s="28"/>
      <c r="CS10" s="239"/>
      <c r="CT10" s="28"/>
      <c r="CU10" s="239"/>
      <c r="CV10" s="28"/>
      <c r="CW10" s="239"/>
      <c r="CX10" s="28"/>
      <c r="CY10" s="239"/>
      <c r="CZ10" s="28"/>
      <c r="DA10" s="239"/>
      <c r="DB10" s="28"/>
      <c r="DC10" s="239"/>
      <c r="DD10" s="28"/>
      <c r="DE10" s="239"/>
      <c r="DF10" s="28"/>
      <c r="DG10" s="239"/>
      <c r="DH10" s="28"/>
      <c r="DI10" s="239"/>
      <c r="DJ10" s="28"/>
      <c r="DK10" s="239"/>
      <c r="DL10" s="28"/>
      <c r="DM10" s="239"/>
      <c r="DN10" s="28"/>
      <c r="DO10" s="72"/>
      <c r="DP10" s="28"/>
      <c r="DQ10" s="239"/>
      <c r="DR10" s="28"/>
      <c r="DS10" s="239"/>
      <c r="DT10" s="28"/>
      <c r="DU10" s="239"/>
      <c r="DV10" s="28"/>
      <c r="DW10" s="239"/>
      <c r="DX10" s="28"/>
      <c r="DY10" s="239"/>
      <c r="DZ10" s="28"/>
      <c r="EA10" s="49"/>
      <c r="EB10" s="28"/>
      <c r="EC10" s="49"/>
      <c r="ED10" s="28"/>
      <c r="EE10" s="72"/>
      <c r="EF10" s="72"/>
      <c r="EG10" s="72"/>
      <c r="EH10" s="72"/>
      <c r="EI10" s="72"/>
      <c r="EJ10" s="28"/>
      <c r="EK10" s="72"/>
      <c r="EL10" s="72"/>
      <c r="EM10" s="72"/>
      <c r="EN10" s="72"/>
      <c r="EO10" s="72"/>
      <c r="EP10" s="28"/>
      <c r="EQ10" s="72"/>
      <c r="ER10" s="72"/>
      <c r="ES10" s="72"/>
      <c r="ET10" s="72"/>
      <c r="EU10" s="72"/>
      <c r="EV10" s="72"/>
      <c r="EW10" s="72"/>
      <c r="EX10" s="72"/>
      <c r="EY10" s="72"/>
      <c r="EZ10" s="72"/>
      <c r="FA10" s="72"/>
    </row>
    <row r="11" spans="1:157" ht="32.700000000000003" customHeight="1" x14ac:dyDescent="0.25">
      <c r="A11" s="359"/>
      <c r="B11" s="359"/>
      <c r="C11" s="359"/>
      <c r="D11" s="359"/>
      <c r="E11" s="359"/>
      <c r="F11" s="359"/>
      <c r="G11" s="359"/>
      <c r="H11" s="359"/>
      <c r="I11" s="359"/>
      <c r="J11" s="359"/>
      <c r="K11" s="359"/>
      <c r="L11" s="359"/>
      <c r="N11" s="43"/>
      <c r="O11" s="382" t="s">
        <v>1203</v>
      </c>
      <c r="P11" s="382" t="s">
        <v>770</v>
      </c>
      <c r="Q11" s="43"/>
      <c r="R11" s="1418" t="s">
        <v>1496</v>
      </c>
      <c r="S11" s="1419"/>
      <c r="T11" s="1420"/>
      <c r="U11" s="1206"/>
      <c r="V11" s="794"/>
      <c r="W11" s="1261" t="str">
        <f t="shared" ref="W11:BE11" si="0">W6</f>
        <v>Restauration</v>
      </c>
      <c r="X11" s="1261" t="str">
        <f t="shared" si="0"/>
        <v>Blanchisserie</v>
      </c>
      <c r="Y11" s="1261" t="str">
        <f t="shared" si="0"/>
        <v>SACG - hors service mortuaire et morgue.</v>
      </c>
      <c r="Z11" s="1261" t="str">
        <f t="shared" si="0"/>
        <v>SACG (hors service mortuaire et morgue) - Direction générale</v>
      </c>
      <c r="AA11" s="1261" t="str">
        <f t="shared" si="0"/>
        <v>SACG (hors service mortuaire et morgue) -Finances-comptabilité</v>
      </c>
      <c r="AB11" s="1261" t="str">
        <f t="shared" si="0"/>
        <v>SACG (hors service mortuaire et morgue) - Gestion économique</v>
      </c>
      <c r="AC11" s="1261" t="str">
        <f t="shared" si="0"/>
        <v>SACG - service mortuaire et morgues</v>
      </c>
      <c r="AD11" s="1261" t="str">
        <f t="shared" si="0"/>
        <v>SALP - (hors CLM,CLD, syndicats, Garderie-Crèche et ARE)</v>
      </c>
      <c r="AE11" s="1261" t="str">
        <f t="shared" si="0"/>
        <v>SALP - Personnel en absence longue durée (CLM, CLD)</v>
      </c>
      <c r="AF11" s="1261" t="str">
        <f t="shared" si="0"/>
        <v>SALP - Syndicats</v>
      </c>
      <c r="AG11" s="1261" t="str">
        <f t="shared" si="0"/>
        <v>SALP - Garderie-Crèche</v>
      </c>
      <c r="AH11" s="1261" t="str">
        <f t="shared" si="0"/>
        <v>SALP - ARE</v>
      </c>
      <c r="AI11" s="1261" t="str">
        <f t="shared" si="0"/>
        <v>Accueil et gestion des malades</v>
      </c>
      <c r="AJ11" s="1261" t="str">
        <f t="shared" si="0"/>
        <v>Services hôteliers</v>
      </c>
      <c r="AK11" s="1261" t="str">
        <f t="shared" si="0"/>
        <v>Entretien-maintenance</v>
      </c>
      <c r="AL11" s="1261" t="str">
        <f t="shared" si="0"/>
        <v>DSI</v>
      </c>
      <c r="AM11" s="1261" t="str">
        <f t="shared" si="0"/>
        <v>DSI - Routine</v>
      </c>
      <c r="AN11" s="1261" t="str">
        <f t="shared" si="0"/>
        <v>DSI - Projet</v>
      </c>
      <c r="AO11" s="1261" t="str">
        <f t="shared" si="0"/>
        <v>DIM</v>
      </c>
      <c r="AP11" s="1261" t="str">
        <f t="shared" si="0"/>
        <v>DIM - Production et transmission de l'information médicale</v>
      </c>
      <c r="AQ11" s="1261" t="str">
        <f t="shared" si="0"/>
        <v>DIM - Stratégie et pilotage</v>
      </c>
      <c r="AR11" s="1261" t="str">
        <f t="shared" si="0"/>
        <v>LDP - Transport motorisé (hors SMUR) des patients - sous-traité</v>
      </c>
      <c r="AS11" s="1261" t="str">
        <f t="shared" si="0"/>
        <v>LDP - Transport motorisé (hors SMUR) des patients - interne</v>
      </c>
      <c r="AT11" s="1261" t="str">
        <f t="shared" si="0"/>
        <v>LDP - Brancardage et transport pédestre des patients</v>
      </c>
      <c r="AU11" s="1261" t="str">
        <f t="shared" si="0"/>
        <v xml:space="preserve">LDP - Hébergement Temporaire Non Médicalisé (HTNM) </v>
      </c>
      <c r="AV11" s="1261" t="str">
        <f t="shared" si="0"/>
        <v>Pharmacie - hors 936.12, 936.13, 936.14 et rétrocession</v>
      </c>
      <c r="AW11" s="1261" t="str">
        <f t="shared" si="0"/>
        <v xml:space="preserve">Préparations stériles de médicaments - nutrition parentérale </v>
      </c>
      <c r="AX11" s="1261" t="str">
        <f t="shared" si="0"/>
        <v>Pharmacie - Reconstitution et délivrance de chimiothérapies</v>
      </c>
      <c r="AY11" s="1261" t="str">
        <f t="shared" si="0"/>
        <v>Radiopharmacie</v>
      </c>
      <c r="AZ11" s="1261" t="str">
        <f t="shared" si="0"/>
        <v>Stérilisation</v>
      </c>
      <c r="BA11" s="1261" t="str">
        <f t="shared" si="0"/>
        <v>Génie biomédical</v>
      </c>
      <c r="BB11" s="1261" t="str">
        <f t="shared" si="0"/>
        <v>Hygiène hospitalière et vigilances</v>
      </c>
      <c r="BC11" s="1261" t="str">
        <f t="shared" si="0"/>
        <v>Autre logistique médicale</v>
      </c>
      <c r="BD11" s="1261" t="str">
        <f t="shared" si="0"/>
        <v>Structure financière</v>
      </c>
      <c r="BE11" s="1261" t="str">
        <f t="shared" si="0"/>
        <v>Structure immobilière</v>
      </c>
      <c r="BF11" s="1262"/>
      <c r="BG11" s="1261"/>
      <c r="BH11" s="1263"/>
      <c r="BI11" s="1261"/>
      <c r="BJ11" s="1263"/>
      <c r="BK11" s="1261"/>
      <c r="BL11" s="1262"/>
      <c r="BM11" s="1264"/>
      <c r="BN11" s="1262"/>
      <c r="BO11" s="1264"/>
      <c r="BP11" s="1262"/>
      <c r="BQ11" s="1261"/>
      <c r="BR11" s="1262"/>
      <c r="BS11" s="1261"/>
      <c r="BT11" s="1262"/>
      <c r="BU11" s="1261"/>
      <c r="BV11" s="1262"/>
      <c r="BW11" s="1261" t="str">
        <f>BW6</f>
        <v>Plateaux médico-techniques ne produisant pas pour l'ENC</v>
      </c>
      <c r="BX11" s="1262"/>
      <c r="BY11" s="1261"/>
      <c r="BZ11" s="1262"/>
      <c r="CA11" s="1261" t="str">
        <f>CA6</f>
        <v>HAD</v>
      </c>
      <c r="CB11" s="1262"/>
      <c r="CC11" s="1261"/>
      <c r="CD11" s="1262"/>
      <c r="CE11" s="1261"/>
      <c r="CF11" s="1262"/>
      <c r="CG11" s="1261" t="str">
        <f t="shared" ref="CG11:CM11" si="1">CG6</f>
        <v>HAD : Charges au domicile du patient</v>
      </c>
      <c r="CH11" s="1261" t="str">
        <f t="shared" si="1"/>
        <v>HAD : BCMSS - Médecin et Infirmier coordonnateurs</v>
      </c>
      <c r="CI11" s="1261" t="str">
        <f t="shared" si="1"/>
        <v>HAD : BCMSS - Charges d'intervenants pour les temps de coordination</v>
      </c>
      <c r="CJ11" s="1261" t="str">
        <f t="shared" si="1"/>
        <v>HAD : BCMSS - Assistant social</v>
      </c>
      <c r="CK11" s="1261" t="str">
        <f t="shared" si="1"/>
        <v>HAD : BCMSS - Personnel Autre</v>
      </c>
      <c r="CL11" s="1261" t="str">
        <f t="shared" si="1"/>
        <v>HAD - Continuité des soins</v>
      </c>
      <c r="CM11" s="1261" t="str">
        <f t="shared" si="1"/>
        <v>HAD - Logistique dédiée au patient</v>
      </c>
      <c r="CN11" s="1262"/>
      <c r="CO11" s="1261"/>
      <c r="CP11" s="1262"/>
      <c r="CQ11" s="1261"/>
      <c r="CR11" s="1262"/>
      <c r="CS11" s="1261"/>
      <c r="CT11" s="1262"/>
      <c r="CU11" s="1261"/>
      <c r="CV11" s="1262"/>
      <c r="CW11" s="1261"/>
      <c r="CX11" s="1262"/>
      <c r="CY11" s="1261"/>
      <c r="CZ11" s="1262"/>
      <c r="DA11" s="1261"/>
      <c r="DB11" s="1262"/>
      <c r="DC11" s="1261"/>
      <c r="DD11" s="1262"/>
      <c r="DE11" s="1261"/>
      <c r="DF11" s="1262"/>
      <c r="DG11" s="1261"/>
      <c r="DH11" s="1262"/>
      <c r="DI11" s="1261"/>
      <c r="DJ11" s="1262"/>
      <c r="DK11" s="1261"/>
      <c r="DL11" s="1262"/>
      <c r="DM11" s="1261"/>
      <c r="DN11" s="1262"/>
      <c r="DO11" s="1261" t="str">
        <f>DO6</f>
        <v>TOTAL des MIG MCO/SSR hors ENC et activités spécifiques MCO</v>
      </c>
      <c r="DP11" s="1262"/>
      <c r="DQ11" s="1261"/>
      <c r="DR11" s="1262"/>
      <c r="DS11" s="1261"/>
      <c r="DT11" s="1262"/>
      <c r="DU11" s="1261"/>
      <c r="DV11" s="1262"/>
      <c r="DW11" s="1261"/>
      <c r="DX11" s="1262"/>
      <c r="DY11" s="1261"/>
      <c r="DZ11" s="1262"/>
      <c r="EA11" s="1261"/>
      <c r="EB11" s="1262"/>
      <c r="EC11" s="1261"/>
      <c r="ED11" s="1262"/>
      <c r="EE11" s="1261" t="str">
        <f t="shared" ref="EE11:EI11" si="2">EE6</f>
        <v>Rétrocession de médicaments</v>
      </c>
      <c r="EF11" s="1261" t="str">
        <f t="shared" si="2"/>
        <v>Mise à disposition de personnel facturé</v>
      </c>
      <c r="EG11" s="1261" t="str">
        <f t="shared" si="2"/>
        <v>Prestations délivrées aux usagers et accompagnants</v>
      </c>
      <c r="EH11" s="1261" t="str">
        <f t="shared" si="2"/>
        <v>Autres ventes de biens et de services</v>
      </c>
      <c r="EI11" s="1261" t="str">
        <f t="shared" si="2"/>
        <v>Refacturation aux groupements</v>
      </c>
      <c r="EJ11" s="1262"/>
      <c r="EK11" s="1261" t="str">
        <f t="shared" ref="EK11:EO11" si="3">EK6</f>
        <v>Activités cliniques MCO hors ENC</v>
      </c>
      <c r="EL11" s="1261" t="str">
        <f t="shared" si="3"/>
        <v>Activités cliniques SSR hors ENC</v>
      </c>
      <c r="EM11" s="1261" t="str">
        <f t="shared" si="3"/>
        <v>Activités cliniques Psy hors ENC</v>
      </c>
      <c r="EN11" s="1261" t="str">
        <f t="shared" si="3"/>
        <v>Activités cliniques HAD hors ENC</v>
      </c>
      <c r="EO11" s="1261">
        <f t="shared" si="3"/>
        <v>0</v>
      </c>
      <c r="EP11" s="1262"/>
      <c r="EQ11" s="1261" t="str">
        <f t="shared" ref="EQ11:FA11" si="4">EQ6</f>
        <v>Redevances des praticiens libéraux</v>
      </c>
      <c r="ER11" s="1261" t="str">
        <f t="shared" si="4"/>
        <v>DNA et SIC</v>
      </c>
      <c r="ES11" s="1261" t="str">
        <f t="shared" si="4"/>
        <v>USLD</v>
      </c>
      <c r="ET11" s="1261" t="str">
        <f t="shared" si="4"/>
        <v>Ecoles</v>
      </c>
      <c r="EU11" s="1261" t="str">
        <f t="shared" si="4"/>
        <v>EHPAD</v>
      </c>
      <c r="EV11" s="1261" t="str">
        <f t="shared" si="4"/>
        <v>Groupements Hospitaliers de Territoire - EPS support</v>
      </c>
      <c r="EW11" s="1261" t="str">
        <f t="shared" si="4"/>
        <v>Maison de retraite</v>
      </c>
      <c r="EX11" s="1261" t="str">
        <f t="shared" si="4"/>
        <v>CAT social</v>
      </c>
      <c r="EY11" s="1261" t="str">
        <f t="shared" si="4"/>
        <v>CAT prod et com</v>
      </c>
      <c r="EZ11" s="1261" t="str">
        <f t="shared" si="4"/>
        <v>SSIAD</v>
      </c>
      <c r="FA11" s="1261" t="str">
        <f t="shared" si="4"/>
        <v>L312-1 CASF</v>
      </c>
    </row>
    <row r="12" spans="1:157" ht="40.5" customHeight="1" x14ac:dyDescent="0.25">
      <c r="A12" s="46"/>
      <c r="B12" s="46"/>
      <c r="C12" s="46"/>
      <c r="D12" s="46"/>
      <c r="E12" s="46"/>
      <c r="F12" s="46"/>
      <c r="G12" s="46"/>
      <c r="H12" s="46"/>
      <c r="I12" s="46"/>
      <c r="J12" s="46">
        <v>0</v>
      </c>
      <c r="K12" s="46"/>
      <c r="L12" s="46"/>
      <c r="N12" s="43"/>
      <c r="O12" s="382" t="s">
        <v>162</v>
      </c>
      <c r="P12" s="382"/>
      <c r="Q12" s="43"/>
      <c r="R12" s="1421" t="s">
        <v>2522</v>
      </c>
      <c r="S12" s="1421"/>
      <c r="T12" s="1421"/>
      <c r="U12" s="4"/>
      <c r="V12" s="139"/>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28"/>
      <c r="BG12" s="4"/>
      <c r="BH12" s="60"/>
      <c r="BI12" s="4"/>
      <c r="BJ12" s="60"/>
      <c r="BK12" s="4"/>
      <c r="BL12" s="28"/>
      <c r="BM12" s="800"/>
      <c r="BN12" s="28"/>
      <c r="BO12" s="800"/>
      <c r="BP12" s="28"/>
      <c r="BQ12" s="4"/>
      <c r="BR12" s="28"/>
      <c r="BS12" s="4"/>
      <c r="BT12" s="28"/>
      <c r="BU12" s="4"/>
      <c r="BV12" s="28"/>
      <c r="BW12" s="4"/>
      <c r="BX12" s="28"/>
      <c r="BY12" s="4"/>
      <c r="BZ12" s="28"/>
      <c r="CA12" s="4"/>
      <c r="CB12" s="28"/>
      <c r="CC12" s="4"/>
      <c r="CD12" s="28"/>
      <c r="CE12" s="4"/>
      <c r="CF12" s="28"/>
      <c r="CG12" s="4"/>
      <c r="CH12" s="4"/>
      <c r="CI12" s="4"/>
      <c r="CJ12" s="4"/>
      <c r="CK12" s="4"/>
      <c r="CL12" s="4"/>
      <c r="CM12" s="4"/>
      <c r="CN12" s="28"/>
      <c r="CO12" s="1026" t="str">
        <f>IF(CO9="","",IF(RIGHT(CO9,1)="2","Hospitalisation complète",IF(RIGHT(CO9,1)="3","Hospitalisation complète de semaine",IF(RIGHT(CO9,1)="5","Hospitalisation de jour",IF(RIGHT(CO9,1)="6","Hospitalisation de nuit",IF(RIGHT(CO9,1)="7","TCA"))))))</f>
        <v/>
      </c>
      <c r="CP12" s="28"/>
      <c r="CQ12" s="4"/>
      <c r="CR12" s="28"/>
      <c r="CS12" s="4"/>
      <c r="CT12" s="28"/>
      <c r="CU12" s="4"/>
      <c r="CV12" s="28"/>
      <c r="CW12" s="4"/>
      <c r="CX12" s="28"/>
      <c r="CY12" s="4"/>
      <c r="CZ12" s="28"/>
      <c r="DA12" s="4"/>
      <c r="DB12" s="28"/>
      <c r="DC12" s="4"/>
      <c r="DD12" s="28"/>
      <c r="DE12" s="4"/>
      <c r="DF12" s="28"/>
      <c r="DG12" s="4"/>
      <c r="DH12" s="28"/>
      <c r="DI12" s="4"/>
      <c r="DJ12" s="28"/>
      <c r="DK12" s="4"/>
      <c r="DL12" s="28"/>
      <c r="DM12" s="4"/>
      <c r="DN12" s="28"/>
      <c r="DO12" s="4"/>
      <c r="DP12" s="28"/>
      <c r="DQ12" s="4"/>
      <c r="DR12" s="28"/>
      <c r="DS12" s="4"/>
      <c r="DT12" s="28"/>
      <c r="DU12" s="4"/>
      <c r="DV12" s="28"/>
      <c r="DW12" s="4"/>
      <c r="DX12" s="28"/>
      <c r="DY12" s="4"/>
      <c r="DZ12" s="28"/>
      <c r="EA12" s="4"/>
      <c r="EB12" s="28"/>
      <c r="EC12" s="4"/>
      <c r="ED12" s="28"/>
      <c r="EE12" s="4"/>
      <c r="EF12" s="4"/>
      <c r="EG12" s="4"/>
      <c r="EH12" s="4"/>
      <c r="EI12" s="4"/>
      <c r="EJ12" s="28"/>
      <c r="EK12" s="4"/>
      <c r="EL12" s="4"/>
      <c r="EM12" s="4"/>
      <c r="EN12" s="4"/>
      <c r="EO12" s="4"/>
      <c r="EP12" s="28"/>
      <c r="EQ12" s="4"/>
      <c r="ER12" s="4"/>
      <c r="ES12" s="4"/>
      <c r="ET12" s="4"/>
      <c r="EU12" s="4"/>
      <c r="EV12" s="4"/>
      <c r="EW12" s="4"/>
      <c r="EX12" s="4"/>
      <c r="EY12" s="4"/>
      <c r="EZ12" s="4"/>
      <c r="FA12" s="4"/>
    </row>
    <row r="13" spans="1:157" x14ac:dyDescent="0.25">
      <c r="A13" s="46"/>
      <c r="B13" s="46"/>
      <c r="C13" s="46"/>
      <c r="D13" s="46"/>
      <c r="E13" s="46"/>
      <c r="F13" s="46"/>
      <c r="G13" s="46"/>
      <c r="H13" s="46"/>
      <c r="I13" s="46"/>
      <c r="J13" s="46"/>
      <c r="K13" s="46"/>
      <c r="L13" s="46"/>
      <c r="N13" s="43"/>
      <c r="O13" s="382" t="s">
        <v>2330</v>
      </c>
      <c r="P13" s="382"/>
      <c r="Q13" s="43"/>
      <c r="R13" s="1421" t="s">
        <v>164</v>
      </c>
      <c r="S13" s="1421"/>
      <c r="T13" s="1421"/>
      <c r="U13" s="4"/>
      <c r="V13" s="139"/>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28"/>
      <c r="BG13" s="90"/>
      <c r="BH13" s="60"/>
      <c r="BI13" s="90"/>
      <c r="BJ13" s="60"/>
      <c r="BK13" s="90"/>
      <c r="BL13" s="28"/>
      <c r="BM13" s="4"/>
      <c r="BN13" s="28"/>
      <c r="BO13" s="4"/>
      <c r="BP13" s="28"/>
      <c r="BQ13" s="90"/>
      <c r="BR13" s="28"/>
      <c r="BS13" s="90"/>
      <c r="BT13" s="28"/>
      <c r="BU13" s="90"/>
      <c r="BV13" s="28"/>
      <c r="BW13" s="4"/>
      <c r="BX13" s="28"/>
      <c r="BY13" s="4"/>
      <c r="BZ13" s="28"/>
      <c r="CA13" s="4"/>
      <c r="CB13" s="28"/>
      <c r="CC13" s="4"/>
      <c r="CD13" s="28"/>
      <c r="CE13" s="4"/>
      <c r="CF13" s="28"/>
      <c r="CG13" s="4"/>
      <c r="CH13" s="4"/>
      <c r="CI13" s="4"/>
      <c r="CJ13" s="4"/>
      <c r="CK13" s="4"/>
      <c r="CL13" s="4"/>
      <c r="CM13" s="4"/>
      <c r="CN13" s="28"/>
      <c r="CO13" s="4"/>
      <c r="CP13" s="28"/>
      <c r="CQ13" s="4"/>
      <c r="CR13" s="28"/>
      <c r="CS13" s="4"/>
      <c r="CT13" s="28"/>
      <c r="CU13" s="4"/>
      <c r="CV13" s="28"/>
      <c r="CW13" s="4"/>
      <c r="CX13" s="28"/>
      <c r="CY13" s="4"/>
      <c r="CZ13" s="28"/>
      <c r="DA13" s="4"/>
      <c r="DB13" s="28"/>
      <c r="DC13" s="4"/>
      <c r="DD13" s="28"/>
      <c r="DE13" s="4"/>
      <c r="DF13" s="28"/>
      <c r="DG13" s="4"/>
      <c r="DH13" s="28"/>
      <c r="DI13" s="4"/>
      <c r="DJ13" s="28"/>
      <c r="DK13" s="4"/>
      <c r="DL13" s="28"/>
      <c r="DM13" s="4"/>
      <c r="DN13" s="28"/>
      <c r="DO13" s="4"/>
      <c r="DP13" s="28"/>
      <c r="DQ13" s="4"/>
      <c r="DR13" s="28"/>
      <c r="DS13" s="4"/>
      <c r="DT13" s="28"/>
      <c r="DU13" s="4"/>
      <c r="DV13" s="28"/>
      <c r="DW13" s="4"/>
      <c r="DX13" s="28"/>
      <c r="DY13" s="4"/>
      <c r="DZ13" s="28"/>
      <c r="EA13" s="4"/>
      <c r="EB13" s="28"/>
      <c r="EC13" s="4"/>
      <c r="ED13" s="28"/>
      <c r="EE13" s="4"/>
      <c r="EF13" s="4"/>
      <c r="EG13" s="4"/>
      <c r="EH13" s="4"/>
      <c r="EI13" s="4"/>
      <c r="EJ13" s="28"/>
      <c r="EK13" s="4"/>
      <c r="EL13" s="4"/>
      <c r="EM13" s="4"/>
      <c r="EN13" s="4"/>
      <c r="EO13" s="4"/>
      <c r="EP13" s="28"/>
      <c r="EQ13" s="4"/>
      <c r="ER13" s="4"/>
      <c r="ES13" s="4"/>
      <c r="ET13" s="4"/>
      <c r="EU13" s="4"/>
      <c r="EV13" s="4"/>
      <c r="EW13" s="4"/>
      <c r="EX13" s="4"/>
      <c r="EY13" s="4"/>
      <c r="EZ13" s="4"/>
      <c r="FA13" s="4"/>
    </row>
    <row r="14" spans="1:157" x14ac:dyDescent="0.25">
      <c r="A14" s="46"/>
      <c r="B14" s="46"/>
      <c r="C14" s="46"/>
      <c r="D14" s="46"/>
      <c r="E14" s="46"/>
      <c r="F14" s="46"/>
      <c r="G14" s="46"/>
      <c r="H14" s="46"/>
      <c r="I14" s="46"/>
      <c r="J14" s="46"/>
      <c r="K14" s="46"/>
      <c r="L14" s="46"/>
      <c r="N14" s="43"/>
      <c r="O14" s="382" t="s">
        <v>2506</v>
      </c>
      <c r="P14" s="382"/>
      <c r="Q14" s="43"/>
      <c r="R14" s="1421" t="s">
        <v>1081</v>
      </c>
      <c r="S14" s="1421"/>
      <c r="T14" s="1421"/>
      <c r="U14" s="4"/>
      <c r="V14" s="139"/>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4"/>
      <c r="BE14" s="90"/>
      <c r="BF14" s="28"/>
      <c r="BG14" s="90"/>
      <c r="BH14" s="60"/>
      <c r="BI14" s="90"/>
      <c r="BJ14" s="60"/>
      <c r="BK14" s="90"/>
      <c r="BL14" s="28"/>
      <c r="BM14" s="90"/>
      <c r="BN14" s="28"/>
      <c r="BO14" s="4"/>
      <c r="BP14" s="28"/>
      <c r="BQ14" s="90"/>
      <c r="BR14" s="28"/>
      <c r="BS14" s="90"/>
      <c r="BT14" s="28"/>
      <c r="BU14" s="90"/>
      <c r="BV14" s="28"/>
      <c r="BW14" s="4"/>
      <c r="BX14" s="28"/>
      <c r="BY14" s="4"/>
      <c r="BZ14" s="28"/>
      <c r="CA14" s="4"/>
      <c r="CB14" s="28"/>
      <c r="CC14" s="4"/>
      <c r="CD14" s="28"/>
      <c r="CE14" s="4"/>
      <c r="CF14" s="28"/>
      <c r="CG14" s="4"/>
      <c r="CH14" s="4"/>
      <c r="CI14" s="4"/>
      <c r="CJ14" s="4"/>
      <c r="CK14" s="4"/>
      <c r="CL14" s="4"/>
      <c r="CM14" s="4"/>
      <c r="CN14" s="28"/>
      <c r="CO14" s="4"/>
      <c r="CP14" s="28"/>
      <c r="CQ14" s="4"/>
      <c r="CR14" s="28"/>
      <c r="CS14" s="4"/>
      <c r="CT14" s="28"/>
      <c r="CU14" s="4"/>
      <c r="CV14" s="28"/>
      <c r="CW14" s="90" t="s">
        <v>2295</v>
      </c>
      <c r="CX14" s="28"/>
      <c r="CY14" s="90" t="s">
        <v>2295</v>
      </c>
      <c r="CZ14" s="28"/>
      <c r="DA14" s="4"/>
      <c r="DB14" s="28"/>
      <c r="DC14" s="90" t="s">
        <v>2295</v>
      </c>
      <c r="DD14" s="28"/>
      <c r="DE14" s="4"/>
      <c r="DF14" s="28"/>
      <c r="DG14" s="90" t="s">
        <v>2295</v>
      </c>
      <c r="DH14" s="28"/>
      <c r="DI14" s="90" t="s">
        <v>2295</v>
      </c>
      <c r="DJ14" s="28"/>
      <c r="DK14" s="4"/>
      <c r="DL14" s="28"/>
      <c r="DM14" s="4"/>
      <c r="DN14" s="28"/>
      <c r="DO14" s="4"/>
      <c r="DP14" s="28"/>
      <c r="DQ14" s="90"/>
      <c r="DR14" s="28"/>
      <c r="DS14" s="90"/>
      <c r="DT14" s="28"/>
      <c r="DU14" s="4"/>
      <c r="DV14" s="28"/>
      <c r="DW14" s="90"/>
      <c r="DX14" s="28"/>
      <c r="DY14" s="90" t="s">
        <v>2295</v>
      </c>
      <c r="DZ14" s="28"/>
      <c r="EA14" s="4"/>
      <c r="EB14" s="28"/>
      <c r="EC14" s="4"/>
      <c r="ED14" s="28"/>
      <c r="EE14" s="4"/>
      <c r="EF14" s="4"/>
      <c r="EG14" s="4"/>
      <c r="EH14" s="4"/>
      <c r="EI14" s="4"/>
      <c r="EJ14" s="28"/>
      <c r="EK14" s="4"/>
      <c r="EL14" s="4"/>
      <c r="EM14" s="4"/>
      <c r="EN14" s="4"/>
      <c r="EO14" s="4"/>
      <c r="EP14" s="28"/>
      <c r="EQ14" s="4"/>
      <c r="ER14" s="4"/>
      <c r="ES14" s="4"/>
      <c r="ET14" s="4"/>
      <c r="EU14" s="4"/>
      <c r="EV14" s="4"/>
      <c r="EW14" s="4"/>
      <c r="EX14" s="4"/>
      <c r="EY14" s="4"/>
      <c r="EZ14" s="4"/>
      <c r="FA14" s="4"/>
    </row>
    <row r="15" spans="1:157" x14ac:dyDescent="0.25">
      <c r="A15" s="271"/>
      <c r="B15" s="271"/>
      <c r="C15" s="271"/>
      <c r="D15" s="271"/>
      <c r="E15" s="271"/>
      <c r="F15" s="271"/>
      <c r="G15" s="271"/>
      <c r="H15" s="271"/>
      <c r="I15" s="271"/>
      <c r="J15" s="271"/>
      <c r="K15" s="271"/>
      <c r="L15" s="271"/>
      <c r="N15" s="253"/>
      <c r="O15" s="779"/>
      <c r="P15" s="779"/>
      <c r="Q15" s="253"/>
      <c r="R15" s="277"/>
      <c r="S15" s="277"/>
      <c r="T15" s="277"/>
      <c r="U15" s="277"/>
      <c r="BF15" s="28"/>
      <c r="BH15" s="60"/>
      <c r="BJ15" s="60"/>
      <c r="BL15" s="28"/>
      <c r="BN15" s="28"/>
      <c r="BP15" s="28"/>
      <c r="BR15" s="28"/>
      <c r="BT15" s="28"/>
      <c r="BV15" s="28"/>
      <c r="BX15" s="28"/>
      <c r="BZ15" s="28"/>
      <c r="CB15" s="28"/>
      <c r="CD15" s="28"/>
      <c r="CF15" s="28"/>
      <c r="CN15" s="28"/>
      <c r="CP15" s="28"/>
      <c r="CR15" s="28"/>
      <c r="CT15" s="28"/>
      <c r="CV15" s="28"/>
      <c r="CX15" s="28"/>
      <c r="CZ15" s="28"/>
      <c r="DB15" s="28"/>
      <c r="DD15" s="28"/>
      <c r="DF15" s="28"/>
      <c r="DH15" s="28"/>
      <c r="DJ15" s="28"/>
      <c r="DL15" s="28"/>
      <c r="DN15" s="28"/>
      <c r="DP15" s="28"/>
      <c r="DR15" s="28"/>
      <c r="DT15" s="28"/>
      <c r="DV15" s="28"/>
      <c r="DX15" s="28"/>
      <c r="DZ15" s="28"/>
      <c r="EB15" s="28"/>
      <c r="ED15" s="28"/>
      <c r="EJ15" s="28"/>
      <c r="EP15" s="28"/>
    </row>
    <row r="16" spans="1:157" x14ac:dyDescent="0.25">
      <c r="A16" s="70"/>
      <c r="B16" s="70"/>
      <c r="C16" s="70"/>
      <c r="D16" s="70"/>
      <c r="E16" s="70"/>
      <c r="F16" s="70"/>
      <c r="G16" s="70"/>
      <c r="H16" s="70"/>
      <c r="I16" s="70"/>
      <c r="J16" s="70"/>
      <c r="K16" s="70"/>
      <c r="L16" s="70"/>
      <c r="N16" s="253"/>
      <c r="O16" s="144"/>
      <c r="P16" s="144"/>
      <c r="Q16" s="253"/>
      <c r="R16" s="1425" t="s">
        <v>336</v>
      </c>
      <c r="S16" s="1425"/>
      <c r="T16" s="1425"/>
      <c r="U16" s="277"/>
      <c r="BF16" s="28"/>
      <c r="BH16" s="60"/>
      <c r="BJ16" s="60"/>
      <c r="BL16" s="28"/>
      <c r="BN16" s="28"/>
      <c r="BP16" s="28"/>
      <c r="BR16" s="28"/>
      <c r="BT16" s="28"/>
      <c r="BV16" s="28"/>
      <c r="BX16" s="28"/>
      <c r="BZ16" s="28"/>
      <c r="CB16" s="28"/>
      <c r="CD16" s="28"/>
      <c r="CF16" s="28"/>
      <c r="CN16" s="28"/>
      <c r="CP16" s="28"/>
      <c r="CR16" s="28"/>
      <c r="CT16" s="28"/>
      <c r="CV16" s="28"/>
      <c r="CX16" s="28"/>
      <c r="CZ16" s="28"/>
      <c r="DB16" s="28"/>
      <c r="DD16" s="28"/>
      <c r="DF16" s="28"/>
      <c r="DH16" s="28"/>
      <c r="DJ16" s="28"/>
      <c r="DL16" s="28"/>
      <c r="DN16" s="28"/>
      <c r="DP16" s="28"/>
      <c r="DR16" s="28"/>
      <c r="DT16" s="28"/>
      <c r="DV16" s="28"/>
      <c r="DX16" s="28"/>
      <c r="DZ16" s="28"/>
      <c r="EB16" s="28"/>
      <c r="ED16" s="28"/>
      <c r="EJ16" s="28"/>
      <c r="EP16" s="28"/>
    </row>
    <row r="17" spans="1:157" x14ac:dyDescent="0.25">
      <c r="A17" s="46"/>
      <c r="B17" s="46"/>
      <c r="C17" s="46"/>
      <c r="D17" s="46"/>
      <c r="E17" s="46"/>
      <c r="F17" s="46"/>
      <c r="G17" s="46"/>
      <c r="H17" s="46"/>
      <c r="I17" s="46"/>
      <c r="J17" s="46"/>
      <c r="K17" s="46"/>
      <c r="L17" s="46"/>
      <c r="N17" s="253"/>
      <c r="O17" s="382" t="s">
        <v>509</v>
      </c>
      <c r="P17" s="382" t="s">
        <v>2684</v>
      </c>
      <c r="R17" s="1415" t="s">
        <v>2511</v>
      </c>
      <c r="S17" s="1416"/>
      <c r="T17" s="1417"/>
      <c r="U17" s="371" t="s">
        <v>2679</v>
      </c>
      <c r="V17" s="124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28"/>
      <c r="BG17" s="71"/>
      <c r="BH17" s="60"/>
      <c r="BI17" s="71"/>
      <c r="BJ17" s="60"/>
      <c r="BK17" s="71"/>
      <c r="BL17" s="28"/>
      <c r="BM17" s="679"/>
      <c r="BN17" s="28"/>
      <c r="BO17" s="679"/>
      <c r="BP17" s="28"/>
      <c r="BQ17" s="71"/>
      <c r="BR17" s="28"/>
      <c r="BS17" s="71"/>
      <c r="BT17" s="28"/>
      <c r="BU17" s="71"/>
      <c r="BV17" s="28"/>
      <c r="BW17" s="71"/>
      <c r="BX17" s="28"/>
      <c r="BY17" s="71"/>
      <c r="BZ17" s="28"/>
      <c r="CA17" s="71"/>
      <c r="CB17" s="28"/>
      <c r="CC17" s="71"/>
      <c r="CD17" s="28"/>
      <c r="CE17" s="71"/>
      <c r="CF17" s="28"/>
      <c r="CG17" s="71"/>
      <c r="CH17" s="71"/>
      <c r="CI17" s="71"/>
      <c r="CJ17" s="71"/>
      <c r="CK17" s="71"/>
      <c r="CL17" s="71"/>
      <c r="CM17" s="71"/>
      <c r="CN17" s="28"/>
      <c r="CO17" s="71"/>
      <c r="CP17" s="28"/>
      <c r="CQ17" s="71"/>
      <c r="CR17" s="28"/>
      <c r="CS17" s="71"/>
      <c r="CT17" s="28"/>
      <c r="CU17" s="71"/>
      <c r="CV17" s="28"/>
      <c r="CW17" s="71"/>
      <c r="CX17" s="28"/>
      <c r="CY17" s="71"/>
      <c r="CZ17" s="28"/>
      <c r="DA17" s="71"/>
      <c r="DB17" s="28"/>
      <c r="DC17" s="71"/>
      <c r="DD17" s="28"/>
      <c r="DE17" s="71"/>
      <c r="DF17" s="28"/>
      <c r="DG17" s="71"/>
      <c r="DH17" s="28"/>
      <c r="DI17" s="71"/>
      <c r="DJ17" s="28"/>
      <c r="DK17" s="71"/>
      <c r="DL17" s="28"/>
      <c r="DM17" s="71"/>
      <c r="DN17" s="28"/>
      <c r="DO17" s="71"/>
      <c r="DP17" s="28"/>
      <c r="DQ17" s="71"/>
      <c r="DR17" s="28"/>
      <c r="DS17" s="71"/>
      <c r="DT17" s="28"/>
      <c r="DU17" s="71"/>
      <c r="DV17" s="28"/>
      <c r="DW17" s="71"/>
      <c r="DX17" s="28"/>
      <c r="DY17" s="71"/>
      <c r="DZ17" s="28"/>
      <c r="EA17" s="71"/>
      <c r="EB17" s="28"/>
      <c r="EC17" s="71"/>
      <c r="ED17" s="28"/>
      <c r="EE17" s="71"/>
      <c r="EF17" s="71"/>
      <c r="EG17" s="71"/>
      <c r="EH17" s="71"/>
      <c r="EI17" s="71"/>
      <c r="EJ17" s="28"/>
      <c r="EK17" s="71"/>
      <c r="EL17" s="71"/>
      <c r="EM17" s="71"/>
      <c r="EN17" s="71"/>
      <c r="EO17" s="71"/>
      <c r="EP17" s="28"/>
      <c r="EQ17" s="71"/>
      <c r="ER17" s="71"/>
      <c r="ES17" s="71"/>
      <c r="ET17" s="71"/>
      <c r="EU17" s="71"/>
      <c r="EV17" s="71"/>
      <c r="EW17" s="71"/>
      <c r="EX17" s="71"/>
      <c r="EY17" s="71"/>
      <c r="EZ17" s="71"/>
      <c r="FA17" s="71"/>
    </row>
    <row r="18" spans="1:157" ht="12.75" customHeight="1" x14ac:dyDescent="0.25">
      <c r="A18" s="46"/>
      <c r="B18" s="46"/>
      <c r="C18" s="46"/>
      <c r="D18" s="46"/>
      <c r="E18" s="46"/>
      <c r="F18" s="46"/>
      <c r="G18" s="46"/>
      <c r="H18" s="46"/>
      <c r="I18" s="46"/>
      <c r="J18" s="46"/>
      <c r="K18" s="46"/>
      <c r="L18" s="46"/>
      <c r="N18" s="253"/>
      <c r="O18" s="382" t="s">
        <v>2152</v>
      </c>
      <c r="P18" s="382" t="s">
        <v>2685</v>
      </c>
      <c r="Q18" s="43"/>
      <c r="R18" s="1415" t="s">
        <v>2001</v>
      </c>
      <c r="S18" s="1416"/>
      <c r="T18" s="1417"/>
      <c r="U18" s="371" t="s">
        <v>2680</v>
      </c>
      <c r="V18" s="124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28"/>
      <c r="BG18" s="71"/>
      <c r="BH18" s="60"/>
      <c r="BI18" s="71"/>
      <c r="BJ18" s="60"/>
      <c r="BK18" s="71"/>
      <c r="BL18" s="28"/>
      <c r="BM18" s="679"/>
      <c r="BN18" s="28"/>
      <c r="BO18" s="679"/>
      <c r="BP18" s="28"/>
      <c r="BQ18" s="71"/>
      <c r="BR18" s="28"/>
      <c r="BS18" s="71"/>
      <c r="BT18" s="28"/>
      <c r="BU18" s="71"/>
      <c r="BV18" s="28"/>
      <c r="BW18" s="71"/>
      <c r="BX18" s="28"/>
      <c r="BY18" s="71"/>
      <c r="BZ18" s="28"/>
      <c r="CA18" s="71"/>
      <c r="CB18" s="28"/>
      <c r="CC18" s="71"/>
      <c r="CD18" s="28"/>
      <c r="CE18" s="71"/>
      <c r="CF18" s="28"/>
      <c r="CG18" s="71"/>
      <c r="CH18" s="71"/>
      <c r="CI18" s="71"/>
      <c r="CJ18" s="71"/>
      <c r="CK18" s="71"/>
      <c r="CL18" s="71"/>
      <c r="CM18" s="71"/>
      <c r="CN18" s="28"/>
      <c r="CO18" s="679"/>
      <c r="CP18" s="28"/>
      <c r="CQ18" s="71"/>
      <c r="CR18" s="28"/>
      <c r="CS18" s="71"/>
      <c r="CT18" s="28"/>
      <c r="CU18" s="71"/>
      <c r="CV18" s="28"/>
      <c r="CW18" s="71"/>
      <c r="CX18" s="28"/>
      <c r="CY18" s="71"/>
      <c r="CZ18" s="28"/>
      <c r="DA18" s="71"/>
      <c r="DB18" s="28"/>
      <c r="DC18" s="71"/>
      <c r="DD18" s="28"/>
      <c r="DE18" s="71"/>
      <c r="DF18" s="28"/>
      <c r="DG18" s="71"/>
      <c r="DH18" s="28"/>
      <c r="DI18" s="71"/>
      <c r="DJ18" s="28"/>
      <c r="DK18" s="71"/>
      <c r="DL18" s="28"/>
      <c r="DM18" s="71"/>
      <c r="DN18" s="28"/>
      <c r="DO18" s="71"/>
      <c r="DP18" s="28"/>
      <c r="DQ18" s="71"/>
      <c r="DR18" s="28"/>
      <c r="DS18" s="71"/>
      <c r="DT18" s="28"/>
      <c r="DU18" s="71"/>
      <c r="DV18" s="28"/>
      <c r="DW18" s="71"/>
      <c r="DX18" s="28"/>
      <c r="DY18" s="71"/>
      <c r="DZ18" s="28"/>
      <c r="EA18" s="71"/>
      <c r="EB18" s="28"/>
      <c r="EC18" s="71"/>
      <c r="ED18" s="28"/>
      <c r="EE18" s="71"/>
      <c r="EF18" s="71"/>
      <c r="EG18" s="71"/>
      <c r="EH18" s="71"/>
      <c r="EI18" s="71"/>
      <c r="EJ18" s="28"/>
      <c r="EK18" s="71"/>
      <c r="EL18" s="71"/>
      <c r="EM18" s="71"/>
      <c r="EN18" s="71"/>
      <c r="EO18" s="71"/>
      <c r="EP18" s="28"/>
      <c r="EQ18" s="71"/>
      <c r="ER18" s="71"/>
      <c r="ES18" s="71"/>
      <c r="ET18" s="71"/>
      <c r="EU18" s="71"/>
      <c r="EV18" s="71"/>
      <c r="EW18" s="71"/>
      <c r="EX18" s="71"/>
      <c r="EY18" s="71"/>
      <c r="EZ18" s="71"/>
      <c r="FA18" s="71"/>
    </row>
    <row r="19" spans="1:157" ht="12.75" customHeight="1" x14ac:dyDescent="0.25">
      <c r="A19" s="46"/>
      <c r="B19" s="46"/>
      <c r="C19" s="46"/>
      <c r="D19" s="46"/>
      <c r="E19" s="46"/>
      <c r="F19" s="46"/>
      <c r="G19" s="46"/>
      <c r="H19" s="46"/>
      <c r="I19" s="46"/>
      <c r="J19" s="46"/>
      <c r="K19" s="46"/>
      <c r="L19" s="46"/>
      <c r="N19" s="253"/>
      <c r="O19" s="382" t="s">
        <v>2328</v>
      </c>
      <c r="P19" s="382" t="s">
        <v>2686</v>
      </c>
      <c r="Q19" s="43"/>
      <c r="R19" s="1415" t="s">
        <v>1510</v>
      </c>
      <c r="S19" s="1416"/>
      <c r="T19" s="1417"/>
      <c r="U19" s="371" t="s">
        <v>1485</v>
      </c>
      <c r="V19" s="1114"/>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28"/>
      <c r="BG19" s="71"/>
      <c r="BH19" s="60"/>
      <c r="BI19" s="71"/>
      <c r="BJ19" s="60"/>
      <c r="BK19" s="71"/>
      <c r="BL19" s="28"/>
      <c r="BM19" s="679"/>
      <c r="BN19" s="28"/>
      <c r="BO19" s="679"/>
      <c r="BP19" s="28"/>
      <c r="BQ19" s="71"/>
      <c r="BR19" s="28"/>
      <c r="BS19" s="71"/>
      <c r="BT19" s="28"/>
      <c r="BU19" s="71"/>
      <c r="BV19" s="28"/>
      <c r="BW19" s="71"/>
      <c r="BX19" s="28"/>
      <c r="BY19" s="71"/>
      <c r="BZ19" s="28"/>
      <c r="CA19" s="71"/>
      <c r="CB19" s="28"/>
      <c r="CC19" s="71"/>
      <c r="CD19" s="28"/>
      <c r="CE19" s="71"/>
      <c r="CF19" s="28"/>
      <c r="CG19" s="71"/>
      <c r="CH19" s="71"/>
      <c r="CI19" s="71"/>
      <c r="CJ19" s="71"/>
      <c r="CK19" s="71"/>
      <c r="CL19" s="71"/>
      <c r="CM19" s="71"/>
      <c r="CN19" s="28"/>
      <c r="CO19" s="679"/>
      <c r="CP19" s="28"/>
      <c r="CQ19" s="71"/>
      <c r="CR19" s="28"/>
      <c r="CS19" s="71"/>
      <c r="CT19" s="28"/>
      <c r="CU19" s="71"/>
      <c r="CV19" s="28"/>
      <c r="CW19" s="71"/>
      <c r="CX19" s="28"/>
      <c r="CY19" s="71"/>
      <c r="CZ19" s="28"/>
      <c r="DA19" s="71"/>
      <c r="DB19" s="28"/>
      <c r="DC19" s="71"/>
      <c r="DD19" s="28"/>
      <c r="DE19" s="71"/>
      <c r="DF19" s="28"/>
      <c r="DG19" s="71"/>
      <c r="DH19" s="28"/>
      <c r="DI19" s="71"/>
      <c r="DJ19" s="28"/>
      <c r="DK19" s="71"/>
      <c r="DL19" s="28"/>
      <c r="DM19" s="71"/>
      <c r="DN19" s="28"/>
      <c r="DO19" s="71"/>
      <c r="DP19" s="28"/>
      <c r="DQ19" s="71"/>
      <c r="DR19" s="28"/>
      <c r="DS19" s="71"/>
      <c r="DT19" s="28"/>
      <c r="DU19" s="71"/>
      <c r="DV19" s="28"/>
      <c r="DW19" s="71"/>
      <c r="DX19" s="28"/>
      <c r="DY19" s="71"/>
      <c r="DZ19" s="28"/>
      <c r="EA19" s="71"/>
      <c r="EB19" s="28"/>
      <c r="EC19" s="71"/>
      <c r="ED19" s="28"/>
      <c r="EE19" s="71"/>
      <c r="EF19" s="71"/>
      <c r="EG19" s="71"/>
      <c r="EH19" s="71"/>
      <c r="EI19" s="71"/>
      <c r="EJ19" s="28"/>
      <c r="EK19" s="71"/>
      <c r="EL19" s="71"/>
      <c r="EM19" s="71"/>
      <c r="EN19" s="71"/>
      <c r="EO19" s="71"/>
      <c r="EP19" s="28"/>
      <c r="EQ19" s="71"/>
      <c r="ER19" s="71"/>
      <c r="ES19" s="71"/>
      <c r="ET19" s="71"/>
      <c r="EU19" s="71"/>
      <c r="EV19" s="71"/>
      <c r="EW19" s="71"/>
      <c r="EX19" s="71"/>
      <c r="EY19" s="71"/>
      <c r="EZ19" s="71"/>
      <c r="FA19" s="71"/>
    </row>
    <row r="20" spans="1:157" ht="13.8" thickBot="1" x14ac:dyDescent="0.3">
      <c r="A20" s="46"/>
      <c r="B20" s="46"/>
      <c r="C20" s="46"/>
      <c r="D20" s="46"/>
      <c r="E20" s="46"/>
      <c r="F20" s="46"/>
      <c r="G20" s="46"/>
      <c r="H20" s="46"/>
      <c r="I20" s="46"/>
      <c r="J20" s="46"/>
      <c r="K20" s="46"/>
      <c r="L20" s="46"/>
      <c r="N20" s="253"/>
      <c r="O20" s="133"/>
      <c r="P20" s="133"/>
      <c r="Q20" s="253"/>
      <c r="R20" s="277"/>
      <c r="S20" s="277"/>
      <c r="T20" s="277"/>
      <c r="U20" s="277"/>
      <c r="BF20" s="28"/>
      <c r="BH20" s="60"/>
      <c r="BJ20" s="60"/>
      <c r="BL20" s="28"/>
      <c r="BN20" s="28"/>
      <c r="BP20" s="28"/>
      <c r="BR20" s="28"/>
      <c r="BT20" s="28"/>
      <c r="BV20" s="28"/>
      <c r="BX20" s="28"/>
      <c r="BZ20" s="28"/>
      <c r="CB20" s="28"/>
      <c r="CD20" s="28"/>
      <c r="CF20" s="28"/>
      <c r="CN20" s="28"/>
      <c r="CP20" s="28"/>
      <c r="CR20" s="28"/>
      <c r="CT20" s="28"/>
      <c r="CV20" s="28"/>
      <c r="CX20" s="28"/>
      <c r="CZ20" s="28"/>
      <c r="DB20" s="28"/>
      <c r="DD20" s="28"/>
      <c r="DF20" s="28"/>
      <c r="DH20" s="28"/>
      <c r="DJ20" s="28"/>
      <c r="DL20" s="28"/>
      <c r="DN20" s="28"/>
      <c r="DP20" s="28"/>
      <c r="DR20" s="28"/>
      <c r="DT20" s="28"/>
      <c r="DV20" s="28"/>
      <c r="DX20" s="28"/>
      <c r="DZ20" s="28"/>
      <c r="EB20" s="28"/>
      <c r="ED20" s="28"/>
      <c r="EJ20" s="28"/>
      <c r="EP20" s="28"/>
    </row>
    <row r="21" spans="1:157" s="812" customFormat="1" ht="21.6" thickBot="1" x14ac:dyDescent="0.3">
      <c r="A21" s="269"/>
      <c r="B21" s="269"/>
      <c r="C21" s="269"/>
      <c r="D21" s="269"/>
      <c r="E21" s="269"/>
      <c r="F21" s="269"/>
      <c r="G21" s="269"/>
      <c r="H21" s="269"/>
      <c r="I21" s="269"/>
      <c r="J21" s="269"/>
      <c r="K21" s="269"/>
      <c r="L21" s="269"/>
      <c r="N21" s="631"/>
      <c r="O21" s="590"/>
      <c r="P21" s="590"/>
      <c r="Q21" s="631"/>
      <c r="R21" s="1426" t="s">
        <v>1460</v>
      </c>
      <c r="S21" s="1426"/>
      <c r="T21" s="1426"/>
      <c r="U21" s="1426"/>
      <c r="V21" s="1426"/>
      <c r="BF21" s="105"/>
      <c r="BH21" s="580"/>
      <c r="BJ21" s="580"/>
      <c r="BL21" s="105"/>
      <c r="BN21" s="105"/>
      <c r="BP21" s="105"/>
      <c r="BR21" s="105"/>
      <c r="BT21" s="105"/>
      <c r="BV21" s="105"/>
      <c r="BX21" s="105"/>
      <c r="BZ21" s="105"/>
      <c r="CB21" s="105"/>
      <c r="CD21" s="105"/>
      <c r="CF21" s="105"/>
      <c r="CN21" s="105"/>
      <c r="CP21" s="105"/>
      <c r="CR21" s="105"/>
      <c r="CT21" s="105"/>
      <c r="CV21" s="105"/>
      <c r="CX21" s="105"/>
      <c r="CZ21" s="105"/>
      <c r="DB21" s="105"/>
      <c r="DD21" s="105"/>
      <c r="DF21" s="105"/>
      <c r="DH21" s="105"/>
      <c r="DJ21" s="105"/>
      <c r="DL21" s="105"/>
      <c r="DN21" s="105"/>
      <c r="DP21" s="105"/>
      <c r="DR21" s="105"/>
      <c r="DT21" s="105"/>
      <c r="DV21" s="105"/>
      <c r="DX21" s="105"/>
      <c r="DZ21" s="105"/>
      <c r="EB21" s="105"/>
      <c r="ED21" s="105"/>
      <c r="EJ21" s="105"/>
      <c r="EP21" s="105"/>
    </row>
    <row r="22" spans="1:157" ht="27" customHeight="1" x14ac:dyDescent="0.25">
      <c r="A22" s="46"/>
      <c r="B22" s="46">
        <v>0</v>
      </c>
      <c r="C22" s="46"/>
      <c r="D22" s="46"/>
      <c r="E22" s="46"/>
      <c r="F22" s="46"/>
      <c r="G22" s="46"/>
      <c r="H22" s="46"/>
      <c r="I22" s="46"/>
      <c r="J22" s="46"/>
      <c r="K22" s="46"/>
      <c r="L22" s="46"/>
      <c r="O22" s="133"/>
      <c r="P22" s="133"/>
      <c r="R22" s="1427" t="s">
        <v>1806</v>
      </c>
      <c r="S22" s="1428"/>
      <c r="T22" s="1429"/>
      <c r="BF22" s="28"/>
      <c r="BH22" s="60"/>
      <c r="BJ22" s="60"/>
      <c r="BL22" s="28"/>
      <c r="BN22" s="28"/>
      <c r="BP22" s="28"/>
      <c r="BR22" s="28"/>
      <c r="BT22" s="28"/>
      <c r="BV22" s="28"/>
      <c r="BX22" s="28"/>
      <c r="BZ22" s="28"/>
      <c r="CB22" s="28"/>
      <c r="CD22" s="28"/>
      <c r="CF22" s="28"/>
      <c r="CN22" s="28"/>
      <c r="CP22" s="28"/>
      <c r="CR22" s="28"/>
      <c r="CT22" s="28"/>
      <c r="CV22" s="28"/>
      <c r="CX22" s="28"/>
      <c r="CZ22" s="28"/>
      <c r="DB22" s="28"/>
      <c r="DD22" s="28"/>
      <c r="DF22" s="28"/>
      <c r="DH22" s="28"/>
      <c r="DJ22" s="28"/>
      <c r="DL22" s="28"/>
      <c r="DN22" s="28"/>
      <c r="DP22" s="28"/>
      <c r="DR22" s="28"/>
      <c r="DT22" s="28"/>
      <c r="DV22" s="28"/>
      <c r="DX22" s="28"/>
      <c r="DZ22" s="28"/>
      <c r="EB22" s="28"/>
      <c r="ED22" s="28"/>
      <c r="EJ22" s="28"/>
      <c r="EP22" s="28"/>
    </row>
    <row r="23" spans="1:157" ht="51.6" customHeight="1" x14ac:dyDescent="0.25">
      <c r="A23" s="46"/>
      <c r="B23" s="46">
        <v>0</v>
      </c>
      <c r="C23" s="46"/>
      <c r="D23" s="46"/>
      <c r="E23" s="46"/>
      <c r="F23" s="46"/>
      <c r="G23" s="46"/>
      <c r="H23" s="46"/>
      <c r="I23" s="46"/>
      <c r="J23" s="46"/>
      <c r="K23" s="46"/>
      <c r="L23" s="46"/>
      <c r="N23" s="253"/>
      <c r="O23" s="382" t="e">
        <f>IF(#REF!="ENC","","adm_uo")</f>
        <v>#REF!</v>
      </c>
      <c r="P23" s="133" t="s">
        <v>946</v>
      </c>
      <c r="R23" s="1415" t="s">
        <v>2147</v>
      </c>
      <c r="S23" s="1416"/>
      <c r="T23" s="1417"/>
      <c r="U23" s="124" t="s">
        <v>2673</v>
      </c>
      <c r="V23" s="139"/>
      <c r="W23" s="106"/>
      <c r="X23" s="106"/>
      <c r="Y23" s="106"/>
      <c r="Z23" s="106"/>
      <c r="AA23" s="106"/>
      <c r="AB23" s="106"/>
      <c r="AC23" s="106"/>
      <c r="AD23" s="106"/>
      <c r="AE23" s="106"/>
      <c r="AF23" s="106"/>
      <c r="AG23" s="106"/>
      <c r="AH23" s="106"/>
      <c r="AI23" s="106"/>
      <c r="AJ23" s="106"/>
      <c r="AK23" s="106"/>
      <c r="AL23" s="106"/>
      <c r="AM23" s="106" t="s">
        <v>2492</v>
      </c>
      <c r="AN23" s="106" t="s">
        <v>1465</v>
      </c>
      <c r="AO23" s="106" t="e">
        <f>IF(VLOOKUP(AO7,Clé!$S$8:$V$82,6,0)="Oui",VLOOKUP(AO7,Clé!$S$8:$V$82,5,0),VLOOKUP(AO7,Clé!$S$8:$V$82,7,0))</f>
        <v>#REF!</v>
      </c>
      <c r="AP23" s="106" t="e">
        <f>IF(VLOOKUP(AP7,Clé!$S$8:$V$82,6,0)="Oui",VLOOKUP(AP7,Clé!$S$8:$V$82,5,0),VLOOKUP(AP7,Clé!$S$8:$V$82,7,0))</f>
        <v>#REF!</v>
      </c>
      <c r="AQ23" s="106" t="e">
        <f>IF(VLOOKUP(AQ7,Clé!$S$8:$V$82,6,0)="Oui",VLOOKUP(AQ7,Clé!$S$8:$V$82,5,0),VLOOKUP(AQ7,Clé!$S$8:$V$82,7,0))</f>
        <v>#REF!</v>
      </c>
      <c r="AR23" s="106" t="e">
        <f>IF(VLOOKUP(AR7,Clé!$S$8:$V$82,6,0)="Oui",VLOOKUP(AR7,Clé!$S$8:$V$82,5,0),VLOOKUP(AR7,Clé!$S$8:$V$82,7,0))</f>
        <v>#REF!</v>
      </c>
      <c r="AS23" s="106" t="e">
        <f>IF(VLOOKUP(AS7,Clé!$S$8:$V$82,6,0)="Oui",VLOOKUP(AS7,Clé!$S$8:$V$82,5,0),VLOOKUP(AS7,Clé!$S$8:$V$82,7,0))</f>
        <v>#REF!</v>
      </c>
      <c r="AT23" s="106" t="e">
        <f>IF(VLOOKUP(AT7,Clé!$S$8:$V$82,6,0)="Oui",VLOOKUP(AT7,Clé!$S$8:$V$82,5,0),VLOOKUP(AT7,Clé!$S$8:$V$82,7,0))</f>
        <v>#REF!</v>
      </c>
      <c r="AU23" s="106" t="e">
        <f>IF(VLOOKUP(AU7,Clé!$S$8:$V$82,6,0)="Oui",VLOOKUP(AU7,Clé!$S$8:$V$82,5,0),VLOOKUP(AU7,Clé!$S$8:$V$82,7,0))</f>
        <v>#REF!</v>
      </c>
      <c r="AV23" s="106" t="e">
        <f>IF(VLOOKUP(AV7,Clé!$S$8:$V$82,6,0)="Oui",VLOOKUP(AV7,Clé!$S$8:$V$82,5,0),VLOOKUP(AV7,Clé!$S$8:$V$82,7,0))</f>
        <v>#REF!</v>
      </c>
      <c r="AW23" s="106" t="e">
        <f>IF(VLOOKUP(AW7,Clé!$S$8:$V$82,6,0)="Oui",VLOOKUP(AW7,Clé!$S$8:$V$82,5,0),VLOOKUP(AW7,Clé!$S$8:$V$82,7,0))</f>
        <v>#REF!</v>
      </c>
      <c r="AX23" s="106" t="e">
        <f>IF(VLOOKUP(AX7,Clé!$S$8:$V$82,6,0)="Oui",VLOOKUP(AX7,Clé!$S$8:$V$82,5,0),VLOOKUP(AX7,Clé!$S$8:$V$82,7,0))</f>
        <v>#REF!</v>
      </c>
      <c r="AY23" s="106" t="e">
        <f>IF(VLOOKUP(AY7,Clé!$S$8:$V$82,6,0)="Oui",VLOOKUP(AY7,Clé!$S$8:$V$82,5,0),VLOOKUP(AY7,Clé!$S$8:$V$82,7,0))</f>
        <v>#REF!</v>
      </c>
      <c r="AZ23" s="106" t="e">
        <f>IF(VLOOKUP(AZ7,Clé!$S$8:$V$82,6,0)="Oui",VLOOKUP(AZ7,Clé!$S$8:$V$82,5,0),VLOOKUP(AZ7,Clé!$S$8:$V$82,7,0))</f>
        <v>#REF!</v>
      </c>
      <c r="BA23" s="106" t="e">
        <f>IF(VLOOKUP(BA7,Clé!$S$8:$V$82,6,0)="Oui",VLOOKUP(BA7,Clé!$S$8:$V$82,5,0),VLOOKUP(BA7,Clé!$S$8:$V$82,7,0))</f>
        <v>#REF!</v>
      </c>
      <c r="BB23" s="106" t="e">
        <f>IF(VLOOKUP(BB7,Clé!$S$8:$V$82,6,0)="Oui",VLOOKUP(BB7,Clé!$S$8:$V$82,5,0),VLOOKUP(BB7,Clé!$S$8:$V$82,7,0))</f>
        <v>#REF!</v>
      </c>
      <c r="BC23" s="106" t="e">
        <f>IF(VLOOKUP(BC7,Clé!$S$8:$V$82,6,0)="Oui",VLOOKUP(BC7,Clé!$S$8:$V$82,5,0),VLOOKUP(BC7,Clé!$S$8:$V$82,7,0))</f>
        <v>#REF!</v>
      </c>
      <c r="BD23" s="106" t="e">
        <f>IF(VLOOKUP(BD7,Clé!$S$8:$V$82,6,0)="Oui",VLOOKUP(BD7,Clé!$S$8:$V$82,5,0),VLOOKUP(BD7,Clé!$S$8:$V$82,7,0))</f>
        <v>#REF!</v>
      </c>
      <c r="BE23" s="106" t="e">
        <f>IF(VLOOKUP(BE7,Clé!$S$8:$V$82,6,0)="Oui",VLOOKUP(BE7,Clé!$S$8:$V$82,5,0),VLOOKUP(BE7,Clé!$S$8:$V$82,7,0))</f>
        <v>#REF!</v>
      </c>
      <c r="BF23" s="28"/>
      <c r="BG23" s="106"/>
      <c r="BH23" s="60"/>
      <c r="BI23" s="106"/>
      <c r="BJ23" s="60"/>
      <c r="BK23" s="106"/>
      <c r="BL23" s="28"/>
      <c r="BM23" s="106"/>
      <c r="BN23" s="28"/>
      <c r="BO23" s="106" t="s">
        <v>253</v>
      </c>
      <c r="BP23" s="28"/>
      <c r="BQ23" s="363" t="s">
        <v>1472</v>
      </c>
      <c r="BR23" s="28"/>
      <c r="BS23" s="106"/>
      <c r="BT23" s="28"/>
      <c r="BU23" s="363"/>
      <c r="BV23" s="28"/>
      <c r="BW23" s="4"/>
      <c r="BX23" s="28"/>
      <c r="BY23" s="106" t="s">
        <v>2247</v>
      </c>
      <c r="BZ23" s="28"/>
      <c r="CA23" s="106" t="s">
        <v>253</v>
      </c>
      <c r="CB23" s="28"/>
      <c r="CC23" s="4"/>
      <c r="CD23" s="28"/>
      <c r="CE23" s="4"/>
      <c r="CF23" s="28"/>
      <c r="CG23" s="4"/>
      <c r="CH23" s="4"/>
      <c r="CI23" s="4"/>
      <c r="CJ23" s="4"/>
      <c r="CK23" s="4"/>
      <c r="CL23" s="4"/>
      <c r="CM23" s="4"/>
      <c r="CN23" s="28"/>
      <c r="CO23" s="106" t="s">
        <v>253</v>
      </c>
      <c r="CP23" s="28"/>
      <c r="CQ23" s="106" t="s">
        <v>2247</v>
      </c>
      <c r="CR23" s="28"/>
      <c r="CS23" s="106" t="s">
        <v>253</v>
      </c>
      <c r="CT23" s="28"/>
      <c r="CU23" s="106" t="s">
        <v>1096</v>
      </c>
      <c r="CV23" s="28"/>
      <c r="CW23" s="106" t="s">
        <v>947</v>
      </c>
      <c r="CX23" s="28"/>
      <c r="CY23" s="106" t="s">
        <v>1976</v>
      </c>
      <c r="CZ23" s="28"/>
      <c r="DA23" s="106" t="s">
        <v>947</v>
      </c>
      <c r="DB23" s="28"/>
      <c r="DC23" s="106" t="s">
        <v>947</v>
      </c>
      <c r="DD23" s="28"/>
      <c r="DE23" s="106" t="s">
        <v>947</v>
      </c>
      <c r="DF23" s="28"/>
      <c r="DG23" s="363"/>
      <c r="DH23" s="28"/>
      <c r="DI23" s="106" t="s">
        <v>947</v>
      </c>
      <c r="DJ23" s="28"/>
      <c r="DK23" s="106" t="s">
        <v>947</v>
      </c>
      <c r="DL23" s="28"/>
      <c r="DM23" s="106" t="s">
        <v>2138</v>
      </c>
      <c r="DN23" s="28"/>
      <c r="DO23" s="4"/>
      <c r="DP23" s="28"/>
      <c r="DQ23" s="106" t="s">
        <v>947</v>
      </c>
      <c r="DR23" s="28"/>
      <c r="DS23" s="106" t="s">
        <v>947</v>
      </c>
      <c r="DT23" s="28"/>
      <c r="DU23" s="106" t="s">
        <v>1464</v>
      </c>
      <c r="DV23" s="28"/>
      <c r="DW23" s="106" t="s">
        <v>947</v>
      </c>
      <c r="DX23" s="28"/>
      <c r="DY23" s="106" t="s">
        <v>947</v>
      </c>
      <c r="DZ23" s="28"/>
      <c r="EA23" s="106" t="s">
        <v>947</v>
      </c>
      <c r="EB23" s="28"/>
      <c r="EC23" s="1266"/>
      <c r="ED23" s="28"/>
      <c r="EE23" s="4"/>
      <c r="EF23" s="4"/>
      <c r="EG23" s="4"/>
      <c r="EH23" s="4"/>
      <c r="EI23" s="4"/>
      <c r="EJ23" s="28"/>
      <c r="EK23" s="4"/>
      <c r="EL23" s="4"/>
      <c r="EM23" s="4"/>
      <c r="EN23" s="4"/>
      <c r="EO23" s="4"/>
      <c r="EP23" s="28"/>
      <c r="EQ23" s="4"/>
      <c r="ER23" s="4"/>
      <c r="ES23" s="4"/>
      <c r="ET23" s="4"/>
      <c r="EU23" s="4"/>
      <c r="EV23" s="4"/>
      <c r="EW23" s="4"/>
      <c r="EX23" s="4"/>
      <c r="EY23" s="4"/>
      <c r="EZ23" s="4"/>
      <c r="FA23" s="4"/>
    </row>
    <row r="24" spans="1:157" ht="22.2" customHeight="1" x14ac:dyDescent="0.25">
      <c r="A24" s="46"/>
      <c r="B24" s="46"/>
      <c r="C24" s="46"/>
      <c r="D24" s="46"/>
      <c r="E24" s="46"/>
      <c r="F24" s="46"/>
      <c r="G24" s="46"/>
      <c r="H24" s="46"/>
      <c r="I24" s="46"/>
      <c r="J24" s="46"/>
      <c r="K24" s="46"/>
      <c r="L24" s="46"/>
      <c r="O24" s="382"/>
      <c r="P24" s="382" t="s">
        <v>1641</v>
      </c>
      <c r="R24" s="1415" t="s">
        <v>2497</v>
      </c>
      <c r="S24" s="1416"/>
      <c r="T24" s="1417"/>
      <c r="U24" s="4"/>
      <c r="V24" s="139"/>
      <c r="W24" s="177"/>
      <c r="X24" s="177"/>
      <c r="Y24" s="177"/>
      <c r="Z24" s="177"/>
      <c r="AA24" s="177"/>
      <c r="AB24" s="177"/>
      <c r="AC24" s="177"/>
      <c r="AD24" s="177"/>
      <c r="AE24" s="177"/>
      <c r="AF24" s="177"/>
      <c r="AG24" s="177"/>
      <c r="AH24" s="177"/>
      <c r="AI24" s="177"/>
      <c r="AJ24" s="177"/>
      <c r="AK24" s="177"/>
      <c r="AL24" s="177"/>
      <c r="AM24" s="4"/>
      <c r="AN24" s="4"/>
      <c r="AO24" s="177" t="e">
        <f>SUM(Clé!#REF!)-SUM(Clé!$W$67:'Clé'!$AB$67)</f>
        <v>#REF!</v>
      </c>
      <c r="AP24" s="177" t="e">
        <f>SUM(Clé!#REF!)-SUM(Clé!$W$70:'Clé'!$AB$70)</f>
        <v>#REF!</v>
      </c>
      <c r="AQ24" s="177" t="e">
        <f>SUM(Clé!#REF!)-SUM(Clé!$W$72:'Clé'!$AB$72)</f>
        <v>#REF!</v>
      </c>
      <c r="AR24" s="177" t="e">
        <f>SUM(Clé!#REF!)-SUM(Clé!$W$74:'Clé'!$AB$74)</f>
        <v>#REF!</v>
      </c>
      <c r="AS24" s="177" t="e">
        <f>SUM(Clé!#REF!)-SUM(Clé!$W$75:'Clé'!$AB$75)</f>
        <v>#REF!</v>
      </c>
      <c r="AT24" s="177" t="e">
        <f>SUM(Clé!#REF!)-SUM(Clé!$W$77:'Clé'!$AB$77)</f>
        <v>#REF!</v>
      </c>
      <c r="AU24" s="177" t="e">
        <f>SUM(Clé!#REF!)-SUM(Clé!$W$27:'Clé'!$AB$27)</f>
        <v>#REF!</v>
      </c>
      <c r="AV24" s="177" t="e">
        <f>SUM(Clé!#REF!)</f>
        <v>#REF!</v>
      </c>
      <c r="AW24" s="177" t="e">
        <f>IF(#REF!="RTC",SUM(Clé!#REF!),SUM(Clé!#REF!))</f>
        <v>#REF!</v>
      </c>
      <c r="AX24" s="177" t="e">
        <f>IF(#REF!="RTC",SUM(Clé!#REF!),SUM(Clé!#REF!))</f>
        <v>#REF!</v>
      </c>
      <c r="AY24" s="177" t="e">
        <f>SUM(Clé!#REF!)</f>
        <v>#REF!</v>
      </c>
      <c r="AZ24" s="177" t="e">
        <f>SUM(Clé!#REF!)</f>
        <v>#REF!</v>
      </c>
      <c r="BA24" s="177" t="e">
        <f>IF(#REF!="RTC",SUM(Clé!#REF!),SUM(Clé!#REF!))</f>
        <v>#REF!</v>
      </c>
      <c r="BB24" s="177" t="e">
        <f>SUM(Clé!#REF!)</f>
        <v>#REF!</v>
      </c>
      <c r="BC24" s="177" t="e">
        <f>SUM(Clé!#REF!)</f>
        <v>#REF!</v>
      </c>
      <c r="BD24" s="177" t="e">
        <f>SUM(Clé!#REF!)-SUM(Clé!$W$79:'Clé'!$AB$79)</f>
        <v>#REF!</v>
      </c>
      <c r="BE24" s="177" t="e">
        <f>SUM(Clé!#REF!)-SUM(Clé!$W$81:'Clé'!$AB$81)</f>
        <v>#REF!</v>
      </c>
      <c r="BF24" s="28"/>
      <c r="BG24" s="177" t="e">
        <f>SUMIF(Clé!$S$84:$S$163,UO!BG7,Clé!#REF!)</f>
        <v>#REF!</v>
      </c>
      <c r="BH24" s="255"/>
      <c r="BI24" s="177" t="e">
        <f>SUMIF(Clé!$S$164:$S$175,UO!BI7,Clé!#REF!)</f>
        <v>#REF!</v>
      </c>
      <c r="BJ24" s="60"/>
      <c r="BK24" s="177" t="e">
        <f>SUMIF(Clé!$S$176:$S$187,UO!BK7,Clé!#REF!)</f>
        <v>#REF!</v>
      </c>
      <c r="BL24" s="1008"/>
      <c r="BM24" s="177" t="e">
        <f>SUMIF(Clé!$S$228:$S$247,UO!BM7,Clé!#REF!)</f>
        <v>#REF!</v>
      </c>
      <c r="BN24" s="206"/>
      <c r="BO24" s="123"/>
      <c r="BP24" s="206"/>
      <c r="BQ24" s="123"/>
      <c r="BR24" s="206"/>
      <c r="BS24" s="123"/>
      <c r="BT24" s="206"/>
      <c r="BU24" s="123"/>
      <c r="BV24" s="206"/>
      <c r="BW24" s="72"/>
      <c r="BX24" s="206"/>
      <c r="BY24" s="123"/>
      <c r="BZ24" s="206"/>
      <c r="CA24" s="4"/>
      <c r="CB24" s="206"/>
      <c r="CC24" s="72"/>
      <c r="CD24" s="206"/>
      <c r="CE24" s="72"/>
      <c r="CF24" s="206"/>
      <c r="CG24" s="72"/>
      <c r="CH24" s="72"/>
      <c r="CI24" s="72"/>
      <c r="CJ24" s="72"/>
      <c r="CK24" s="72"/>
      <c r="CL24" s="72"/>
      <c r="CM24" s="72"/>
      <c r="CN24" s="206"/>
      <c r="CO24" s="4"/>
      <c r="CP24" s="206"/>
      <c r="CQ24" s="4"/>
      <c r="CR24" s="206"/>
      <c r="CS24" s="4"/>
      <c r="CT24" s="206"/>
      <c r="CU24" s="4"/>
      <c r="CV24" s="206"/>
      <c r="CW24" s="72"/>
      <c r="CX24" s="206"/>
      <c r="CY24" s="4"/>
      <c r="CZ24" s="206"/>
      <c r="DA24" s="565"/>
      <c r="DB24" s="206"/>
      <c r="DC24" s="565"/>
      <c r="DD24" s="206"/>
      <c r="DE24" s="565"/>
      <c r="DF24" s="206"/>
      <c r="DG24" s="4"/>
      <c r="DH24" s="206"/>
      <c r="DI24" s="1073"/>
      <c r="DJ24" s="206"/>
      <c r="DK24" s="565"/>
      <c r="DL24" s="206"/>
      <c r="DM24" s="4"/>
      <c r="DN24" s="206"/>
      <c r="DO24" s="72"/>
      <c r="DP24" s="206"/>
      <c r="DQ24" s="72"/>
      <c r="DR24" s="206"/>
      <c r="DS24" s="72"/>
      <c r="DT24" s="206"/>
      <c r="DU24" s="177" t="e">
        <f>SUMIF(Clé!$S$188:$S$227,UO!DU7,Clé!#REF!)</f>
        <v>#REF!</v>
      </c>
      <c r="DV24" s="206"/>
      <c r="DW24" s="72"/>
      <c r="DX24" s="206"/>
      <c r="DY24" s="72"/>
      <c r="DZ24" s="206"/>
      <c r="EA24" s="72"/>
      <c r="EB24" s="206"/>
      <c r="EC24" s="4"/>
      <c r="ED24" s="206"/>
      <c r="EE24" s="72"/>
      <c r="EF24" s="72"/>
      <c r="EG24" s="72"/>
      <c r="EH24" s="72"/>
      <c r="EI24" s="72"/>
      <c r="EJ24" s="206"/>
      <c r="EK24" s="72"/>
      <c r="EL24" s="72"/>
      <c r="EM24" s="72"/>
      <c r="EN24" s="72"/>
      <c r="EO24" s="72"/>
      <c r="EP24" s="206"/>
      <c r="EQ24" s="72"/>
      <c r="ER24" s="72"/>
      <c r="ES24" s="72"/>
      <c r="ET24" s="72"/>
      <c r="EU24" s="72"/>
      <c r="EV24" s="72"/>
      <c r="EW24" s="72"/>
      <c r="EX24" s="72"/>
      <c r="EY24" s="72"/>
      <c r="EZ24" s="72"/>
      <c r="FA24" s="72"/>
    </row>
    <row r="25" spans="1:157" ht="38.700000000000003" customHeight="1" x14ac:dyDescent="0.25">
      <c r="A25" s="46"/>
      <c r="B25" s="46">
        <v>0</v>
      </c>
      <c r="C25" s="46"/>
      <c r="D25" s="46"/>
      <c r="E25" s="46"/>
      <c r="F25" s="46"/>
      <c r="G25" s="46"/>
      <c r="H25" s="46"/>
      <c r="I25" s="46"/>
      <c r="J25" s="46"/>
      <c r="K25" s="46"/>
      <c r="L25" s="46"/>
      <c r="N25" s="253"/>
      <c r="O25" s="382"/>
      <c r="P25" s="382" t="s">
        <v>2671</v>
      </c>
      <c r="R25" s="1415" t="s">
        <v>668</v>
      </c>
      <c r="S25" s="1416"/>
      <c r="T25" s="1417"/>
      <c r="U25" s="124" t="s">
        <v>2674</v>
      </c>
      <c r="V25" s="139"/>
      <c r="W25" s="177"/>
      <c r="X25" s="177"/>
      <c r="Y25" s="177"/>
      <c r="Z25" s="177"/>
      <c r="AA25" s="177"/>
      <c r="AB25" s="177"/>
      <c r="AC25" s="177"/>
      <c r="AD25" s="177"/>
      <c r="AE25" s="177"/>
      <c r="AF25" s="177"/>
      <c r="AG25" s="177"/>
      <c r="AH25" s="177"/>
      <c r="AI25" s="177"/>
      <c r="AJ25" s="177"/>
      <c r="AK25" s="177"/>
      <c r="AL25" s="177"/>
      <c r="AM25" s="92"/>
      <c r="AN25" s="92"/>
      <c r="AO25" s="177" t="e">
        <f>SUM(Clé!#REF!)-SUM(Clé!$W$67:'Clé'!$AB$67)+SUM(AO28:AO35)</f>
        <v>#REF!</v>
      </c>
      <c r="AP25" s="177" t="e">
        <f>SUM(Clé!#REF!)-SUM(Clé!$W$70:'Clé'!$AB$70)+SUM(AP28:AP35)</f>
        <v>#REF!</v>
      </c>
      <c r="AQ25" s="177" t="e">
        <f>SUM(Clé!#REF!)-SUM(Clé!$W$72:'Clé'!$AB$72)+SUM(AQ28:AQ35)</f>
        <v>#REF!</v>
      </c>
      <c r="AR25" s="177" t="e">
        <f>SUM(Clé!#REF!)-SUM(Clé!$W$74:'Clé'!$AB$74)+SUM(AR28:AR35)</f>
        <v>#REF!</v>
      </c>
      <c r="AS25" s="177" t="e">
        <f>SUM(Clé!#REF!)-SUM(Clé!$W$75:'Clé'!$AB$75)+SUM(AS28:AS35)</f>
        <v>#REF!</v>
      </c>
      <c r="AT25" s="177" t="e">
        <f>SUM(Clé!#REF!)-SUM(Clé!$W$77:'Clé'!$AB$77)+SUM(AT28:AT35)</f>
        <v>#REF!</v>
      </c>
      <c r="AU25" s="177" t="e">
        <f>SUM(Clé!#REF!)-SUM(Clé!$W$27:'Clé'!$AB$27)+SUM(AU28:AU35)</f>
        <v>#REF!</v>
      </c>
      <c r="AV25" s="177" t="e">
        <f>SUM(Clé!#REF!)+SUM(AV28:AV35)</f>
        <v>#REF!</v>
      </c>
      <c r="AW25" s="177" t="e">
        <f>IF(#REF!="RTC",SUM(Clé!#REF!),SUM(Clé!#REF!))+SUM(AW28:AW35)</f>
        <v>#REF!</v>
      </c>
      <c r="AX25" s="177" t="e">
        <f>IF(#REF!="RTC",SUM(Clé!#REF!),SUM(Clé!#REF!))+SUM(AX28:AX35)</f>
        <v>#REF!</v>
      </c>
      <c r="AY25" s="177" t="e">
        <f>SUM(Clé!#REF!)+SUM(AY28:AY35)</f>
        <v>#REF!</v>
      </c>
      <c r="AZ25" s="177" t="e">
        <f>SUM(Clé!#REF!)+SUM(AZ28:AZ35)</f>
        <v>#REF!</v>
      </c>
      <c r="BA25" s="177" t="e">
        <f>IF(#REF!="RTC",SUM(Clé!#REF!),SUM(Clé!#REF!))+SUM(BA28:BA35)</f>
        <v>#REF!</v>
      </c>
      <c r="BB25" s="177" t="e">
        <f>SUM(Clé!#REF!)+SUM(BB28:BB35)</f>
        <v>#REF!</v>
      </c>
      <c r="BC25" s="177" t="e">
        <f>SUM(Clé!#REF!)+SUM(BC28:BC35)</f>
        <v>#REF!</v>
      </c>
      <c r="BD25" s="177" t="e">
        <f>SUM(Clé!#REF!)-SUM(Clé!$W$79:'Clé'!$AB$79)+SUM(BD28:BD35)</f>
        <v>#REF!</v>
      </c>
      <c r="BE25" s="177" t="e">
        <f>SUM(Clé!#REF!)-SUM(Clé!$W$81:'Clé'!$AB$81)+SUM(BE28:BE35)</f>
        <v>#REF!</v>
      </c>
      <c r="BF25" s="167"/>
      <c r="BG25" s="177" t="e">
        <f>SUMIF(Clé!$S$84:$S$163,UO!BG7,Clé!#REF!)+SUM(BG29:BG35)</f>
        <v>#REF!</v>
      </c>
      <c r="BH25" s="167"/>
      <c r="BI25" s="177" t="e">
        <f>SUMIF(Clé!$S$164:$S$175,UO!BI7,Clé!#REF!)+SUM(BI29:BI35)</f>
        <v>#REF!</v>
      </c>
      <c r="BJ25" s="167"/>
      <c r="BK25" s="177" t="e">
        <f>SUMIF(Clé!$S$176:$S$187,UO!BK7,Clé!#REF!)+SUM(BK29:BK35)</f>
        <v>#REF!</v>
      </c>
      <c r="BL25" s="167"/>
      <c r="BM25" s="177" t="e">
        <f>SUMIF(Clé!$S$228:$S$247,UO!BM7,Clé!#REF!)+SUM(BM29:BM35)</f>
        <v>#REF!</v>
      </c>
      <c r="BN25" s="167"/>
      <c r="BO25" s="123"/>
      <c r="BP25" s="167"/>
      <c r="BQ25" s="123"/>
      <c r="BR25" s="167"/>
      <c r="BS25" s="123"/>
      <c r="BT25" s="167"/>
      <c r="BU25" s="123"/>
      <c r="BV25" s="167"/>
      <c r="BW25" s="123"/>
      <c r="BX25" s="167"/>
      <c r="BY25" s="123"/>
      <c r="BZ25" s="167"/>
      <c r="CA25" s="4"/>
      <c r="CB25" s="167"/>
      <c r="CC25" s="123"/>
      <c r="CD25" s="167"/>
      <c r="CE25" s="123"/>
      <c r="CF25" s="167"/>
      <c r="CG25" s="123"/>
      <c r="CH25" s="123"/>
      <c r="CI25" s="123"/>
      <c r="CJ25" s="123"/>
      <c r="CK25" s="123"/>
      <c r="CL25" s="123"/>
      <c r="CM25" s="123"/>
      <c r="CN25" s="167"/>
      <c r="CO25" s="4"/>
      <c r="CP25" s="167"/>
      <c r="CQ25" s="4"/>
      <c r="CR25" s="167"/>
      <c r="CS25" s="4"/>
      <c r="CT25" s="167"/>
      <c r="CU25" s="4"/>
      <c r="CV25" s="167"/>
      <c r="CW25" s="4"/>
      <c r="CX25" s="167"/>
      <c r="CY25" s="4"/>
      <c r="CZ25" s="167"/>
      <c r="DA25" s="716"/>
      <c r="DB25" s="167"/>
      <c r="DC25" s="4"/>
      <c r="DD25" s="167"/>
      <c r="DE25" s="716"/>
      <c r="DF25" s="167"/>
      <c r="DG25" s="4"/>
      <c r="DH25" s="167"/>
      <c r="DI25" s="123"/>
      <c r="DJ25" s="167"/>
      <c r="DK25" s="716"/>
      <c r="DL25" s="167"/>
      <c r="DM25" s="4"/>
      <c r="DN25" s="167"/>
      <c r="DO25" s="123"/>
      <c r="DP25" s="167"/>
      <c r="DQ25" s="123"/>
      <c r="DR25" s="167"/>
      <c r="DS25" s="123"/>
      <c r="DT25" s="167"/>
      <c r="DU25" s="177" t="e">
        <f>SUMIF(Clé!$S$188:$S$227,UO!DU7,Clé!#REF!)+SUM(DU28:DU35)</f>
        <v>#REF!</v>
      </c>
      <c r="DV25" s="167"/>
      <c r="DW25" s="123"/>
      <c r="DX25" s="167"/>
      <c r="DY25" s="123"/>
      <c r="DZ25" s="167"/>
      <c r="EA25" s="123"/>
      <c r="EB25" s="167"/>
      <c r="EC25" s="4"/>
      <c r="ED25" s="167"/>
      <c r="EE25" s="123"/>
      <c r="EF25" s="123"/>
      <c r="EG25" s="123"/>
      <c r="EH25" s="123"/>
      <c r="EI25" s="123"/>
      <c r="EJ25" s="167"/>
      <c r="EK25" s="123"/>
      <c r="EL25" s="123"/>
      <c r="EM25" s="123"/>
      <c r="EN25" s="123"/>
      <c r="EO25" s="123"/>
      <c r="EP25" s="167"/>
      <c r="EQ25" s="123"/>
      <c r="ER25" s="123"/>
      <c r="ES25" s="123"/>
      <c r="ET25" s="123"/>
      <c r="EU25" s="123"/>
      <c r="EV25" s="123"/>
      <c r="EW25" s="123"/>
      <c r="EX25" s="123"/>
      <c r="EY25" s="123"/>
      <c r="EZ25" s="123"/>
      <c r="FA25" s="123"/>
    </row>
    <row r="26" spans="1:157" ht="22.2" customHeight="1" x14ac:dyDescent="0.25">
      <c r="A26" s="46"/>
      <c r="B26" s="46"/>
      <c r="C26" s="46"/>
      <c r="D26" s="46"/>
      <c r="E26" s="46"/>
      <c r="F26" s="46"/>
      <c r="G26" s="46"/>
      <c r="H26" s="46"/>
      <c r="I26" s="46"/>
      <c r="J26" s="46"/>
      <c r="K26" s="46"/>
      <c r="L26" s="46"/>
      <c r="N26" s="253"/>
      <c r="O26" s="382" t="e">
        <f>IF(#REF!="ENC","","adm_nbuo")</f>
        <v>#REF!</v>
      </c>
      <c r="P26" s="382"/>
      <c r="R26" s="1415" t="s">
        <v>1471</v>
      </c>
      <c r="S26" s="1416"/>
      <c r="T26" s="1417"/>
      <c r="U26" s="4"/>
      <c r="V26" s="139"/>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28"/>
      <c r="BG26" s="177" t="e">
        <f>SUM(#REF!)</f>
        <v>#REF!</v>
      </c>
      <c r="BH26" s="167"/>
      <c r="BI26" s="177" t="e">
        <f>SUM(#REF!)</f>
        <v>#REF!</v>
      </c>
      <c r="BJ26" s="167"/>
      <c r="BK26" s="177" t="e">
        <f>SUM(#REF!)</f>
        <v>#REF!</v>
      </c>
      <c r="BL26" s="28"/>
      <c r="BM26" s="185"/>
      <c r="BN26" s="28"/>
      <c r="BO26" s="185"/>
      <c r="BP26" s="28"/>
      <c r="BQ26" s="177" t="e">
        <f>SUM(#REF!)</f>
        <v>#REF!</v>
      </c>
      <c r="BR26" s="28"/>
      <c r="BS26" s="177" t="e">
        <f>SUM(#REF!)</f>
        <v>#REF!</v>
      </c>
      <c r="BT26" s="28"/>
      <c r="BU26" s="177" t="e">
        <f>SUM(#REF!)</f>
        <v>#REF!</v>
      </c>
      <c r="BV26" s="28"/>
      <c r="BW26" s="185"/>
      <c r="BX26" s="28"/>
      <c r="BY26" s="177" t="e">
        <f>SUM(#REF!)</f>
        <v>#REF!</v>
      </c>
      <c r="BZ26" s="28"/>
      <c r="CA26" s="185"/>
      <c r="CB26" s="28"/>
      <c r="CC26" s="185"/>
      <c r="CD26" s="28"/>
      <c r="CE26" s="185"/>
      <c r="CF26" s="28"/>
      <c r="CG26" s="185"/>
      <c r="CH26" s="185"/>
      <c r="CI26" s="185"/>
      <c r="CJ26" s="185"/>
      <c r="CK26" s="185"/>
      <c r="CL26" s="185"/>
      <c r="CM26" s="185"/>
      <c r="CN26" s="28"/>
      <c r="CO26" s="185"/>
      <c r="CP26" s="28"/>
      <c r="CQ26" s="177" t="e">
        <f>SUM(#REF!)</f>
        <v>#REF!</v>
      </c>
      <c r="CR26" s="28"/>
      <c r="CS26" s="123"/>
      <c r="CT26" s="28"/>
      <c r="CU26" s="123"/>
      <c r="CV26" s="28"/>
      <c r="CW26" s="123"/>
      <c r="CX26" s="28"/>
      <c r="CY26" s="123"/>
      <c r="CZ26" s="28"/>
      <c r="DA26" s="1267"/>
      <c r="DB26" s="28"/>
      <c r="DC26" s="123"/>
      <c r="DD26" s="28"/>
      <c r="DE26" s="1267"/>
      <c r="DF26" s="28"/>
      <c r="DG26" s="177" t="e">
        <f>SUM(#REF!)</f>
        <v>#REF!</v>
      </c>
      <c r="DH26" s="28"/>
      <c r="DI26" s="123"/>
      <c r="DJ26" s="28"/>
      <c r="DK26" s="1267"/>
      <c r="DL26" s="28"/>
      <c r="DM26" s="177" t="e">
        <f>SUM(#REF!)</f>
        <v>#REF!</v>
      </c>
      <c r="DN26" s="28"/>
      <c r="DO26" s="185"/>
      <c r="DP26" s="28"/>
      <c r="DQ26" s="185"/>
      <c r="DR26" s="28"/>
      <c r="DS26" s="185"/>
      <c r="DT26" s="28"/>
      <c r="DU26" s="185"/>
      <c r="DV26" s="28"/>
      <c r="DW26" s="185"/>
      <c r="DX26" s="28"/>
      <c r="DY26" s="185"/>
      <c r="DZ26" s="28"/>
      <c r="EA26" s="185"/>
      <c r="EB26" s="28"/>
      <c r="EC26" s="185"/>
      <c r="ED26" s="28"/>
      <c r="EE26" s="185"/>
      <c r="EF26" s="185"/>
      <c r="EG26" s="185"/>
      <c r="EH26" s="185"/>
      <c r="EI26" s="185"/>
      <c r="EJ26" s="28"/>
      <c r="EK26" s="185"/>
      <c r="EL26" s="185"/>
      <c r="EM26" s="185"/>
      <c r="EN26" s="185"/>
      <c r="EO26" s="4"/>
      <c r="EP26" s="28"/>
      <c r="EQ26" s="4"/>
      <c r="ER26" s="4"/>
      <c r="ES26" s="4"/>
      <c r="ET26" s="4"/>
      <c r="EU26" s="4"/>
      <c r="EV26" s="4"/>
      <c r="EW26" s="4"/>
      <c r="EX26" s="4"/>
      <c r="EY26" s="4"/>
      <c r="EZ26" s="4"/>
      <c r="FA26" s="4"/>
    </row>
    <row r="27" spans="1:157" ht="12.75" customHeight="1" x14ac:dyDescent="0.25">
      <c r="A27" s="46"/>
      <c r="B27" s="46">
        <v>0</v>
      </c>
      <c r="C27" s="46">
        <v>0</v>
      </c>
      <c r="D27" s="46"/>
      <c r="E27" s="46"/>
      <c r="F27" s="46"/>
      <c r="G27" s="46"/>
      <c r="H27" s="46"/>
      <c r="I27" s="46"/>
      <c r="J27" s="46"/>
      <c r="K27" s="46"/>
      <c r="L27" s="46"/>
      <c r="O27" s="382"/>
      <c r="P27" s="382" t="e">
        <f>IF(#REF!="RTC","n;nbuo","")</f>
        <v>#REF!</v>
      </c>
      <c r="Q27" t="s">
        <v>1555</v>
      </c>
      <c r="R27" s="1422" t="s">
        <v>1973</v>
      </c>
      <c r="S27" s="1423"/>
      <c r="T27" s="1424"/>
      <c r="U27" s="371" t="s">
        <v>2757</v>
      </c>
      <c r="V27" s="139"/>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28"/>
      <c r="BG27" s="123"/>
      <c r="BH27" s="167"/>
      <c r="BI27" s="123"/>
      <c r="BJ27" s="167"/>
      <c r="BK27" s="123"/>
      <c r="BL27" s="28"/>
      <c r="BM27" s="185"/>
      <c r="BN27" s="28"/>
      <c r="BO27" s="25"/>
      <c r="BP27" s="28"/>
      <c r="BQ27" s="25"/>
      <c r="BR27" s="28"/>
      <c r="BS27" s="25"/>
      <c r="BT27" s="28"/>
      <c r="BU27" s="25"/>
      <c r="BV27" s="28"/>
      <c r="BW27" s="185"/>
      <c r="BX27" s="28"/>
      <c r="BY27" s="123"/>
      <c r="BZ27" s="28"/>
      <c r="CA27" s="25"/>
      <c r="CB27" s="28"/>
      <c r="CC27" s="185"/>
      <c r="CD27" s="28"/>
      <c r="CE27" s="185"/>
      <c r="CF27" s="28"/>
      <c r="CG27" s="185"/>
      <c r="CH27" s="185"/>
      <c r="CI27" s="185"/>
      <c r="CJ27" s="185"/>
      <c r="CK27" s="185"/>
      <c r="CL27" s="185"/>
      <c r="CM27" s="185"/>
      <c r="CN27" s="28"/>
      <c r="CO27" s="25"/>
      <c r="CP27" s="28"/>
      <c r="CQ27" s="123"/>
      <c r="CR27" s="28"/>
      <c r="CS27" s="25"/>
      <c r="CT27" s="28"/>
      <c r="CU27" s="123"/>
      <c r="CV27" s="28"/>
      <c r="CW27" s="25"/>
      <c r="CX27" s="28"/>
      <c r="CY27" s="25"/>
      <c r="CZ27" s="28"/>
      <c r="DA27" s="1267"/>
      <c r="DB27" s="28"/>
      <c r="DC27" s="25"/>
      <c r="DD27" s="28"/>
      <c r="DE27" s="1267"/>
      <c r="DF27" s="28"/>
      <c r="DG27" s="25"/>
      <c r="DH27" s="28"/>
      <c r="DI27" s="123"/>
      <c r="DJ27" s="28"/>
      <c r="DK27" s="1267"/>
      <c r="DL27" s="28"/>
      <c r="DM27" s="25"/>
      <c r="DN27" s="28"/>
      <c r="DO27" s="185"/>
      <c r="DP27" s="28"/>
      <c r="DQ27" s="185"/>
      <c r="DR27" s="28"/>
      <c r="DS27" s="185"/>
      <c r="DT27" s="28"/>
      <c r="DU27" s="185"/>
      <c r="DV27" s="28"/>
      <c r="DW27" s="185"/>
      <c r="DX27" s="28"/>
      <c r="DY27" s="185"/>
      <c r="DZ27" s="28"/>
      <c r="EA27" s="185"/>
      <c r="EB27" s="28"/>
      <c r="EC27" s="25"/>
      <c r="ED27" s="28"/>
      <c r="EE27" s="185"/>
      <c r="EF27" s="185"/>
      <c r="EG27" s="185"/>
      <c r="EH27" s="185"/>
      <c r="EI27" s="185"/>
      <c r="EJ27" s="28"/>
      <c r="EK27" s="185"/>
      <c r="EL27" s="185"/>
      <c r="EM27" s="185"/>
      <c r="EN27" s="185"/>
      <c r="EO27" s="4"/>
      <c r="EP27" s="28"/>
      <c r="EQ27" s="4"/>
      <c r="ER27" s="4"/>
      <c r="ES27" s="4"/>
      <c r="ET27" s="4"/>
      <c r="EU27" s="4"/>
      <c r="EV27" s="4"/>
      <c r="EW27" s="4"/>
      <c r="EX27" s="4"/>
      <c r="EY27" s="4"/>
      <c r="EZ27" s="4"/>
      <c r="FA27" s="4"/>
    </row>
    <row r="28" spans="1:157" ht="13.2" customHeight="1" x14ac:dyDescent="0.25">
      <c r="A28" s="46"/>
      <c r="B28" s="46">
        <v>0</v>
      </c>
      <c r="C28" s="46">
        <v>0</v>
      </c>
      <c r="D28" s="46"/>
      <c r="E28" s="46"/>
      <c r="F28" s="46"/>
      <c r="G28" s="46"/>
      <c r="H28" s="46"/>
      <c r="I28" s="46"/>
      <c r="J28" s="46"/>
      <c r="K28" s="46"/>
      <c r="L28" s="46"/>
      <c r="O28" s="382"/>
      <c r="P28" s="382" t="e">
        <f>IF(#REF!="RTC","n;uolgg_ext","")</f>
        <v>#REF!</v>
      </c>
      <c r="R28" s="1430" t="s">
        <v>1316</v>
      </c>
      <c r="S28" s="1431"/>
      <c r="T28" s="1432"/>
      <c r="U28" s="371" t="s">
        <v>2865</v>
      </c>
      <c r="V28" s="139"/>
      <c r="W28" s="25"/>
      <c r="X28" s="2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25"/>
      <c r="AV28" s="185"/>
      <c r="AW28" s="185"/>
      <c r="AX28" s="185"/>
      <c r="AY28" s="185"/>
      <c r="AZ28" s="25"/>
      <c r="BA28" s="185"/>
      <c r="BB28" s="185"/>
      <c r="BC28" s="185"/>
      <c r="BD28" s="185"/>
      <c r="BE28" s="185"/>
      <c r="BF28" s="28"/>
      <c r="BG28" s="25">
        <f>SUMIF(Clé!$S:$S,UO!BG$7,Clé!$CG:$CG)</f>
        <v>0</v>
      </c>
      <c r="BH28" s="167"/>
      <c r="BI28" s="25">
        <f>SUMIF(Clé!$S:$S,UO!BI$7,Clé!$CG:$CG)</f>
        <v>0</v>
      </c>
      <c r="BJ28" s="167"/>
      <c r="BK28" s="185"/>
      <c r="BL28" s="28"/>
      <c r="BM28" s="185"/>
      <c r="BN28" s="28"/>
      <c r="BO28" s="185"/>
      <c r="BP28" s="28"/>
      <c r="BQ28" s="25"/>
      <c r="BR28" s="28"/>
      <c r="BS28" s="25"/>
      <c r="BT28" s="28"/>
      <c r="BU28" s="25"/>
      <c r="BV28" s="28"/>
      <c r="BW28" s="185"/>
      <c r="BX28" s="28"/>
      <c r="BY28" s="25"/>
      <c r="BZ28" s="28"/>
      <c r="CA28" s="185"/>
      <c r="CB28" s="28"/>
      <c r="CC28" s="185"/>
      <c r="CD28" s="28"/>
      <c r="CE28" s="185"/>
      <c r="CF28" s="28"/>
      <c r="CG28" s="185"/>
      <c r="CH28" s="185"/>
      <c r="CI28" s="185"/>
      <c r="CJ28" s="185"/>
      <c r="CK28" s="185"/>
      <c r="CL28" s="185"/>
      <c r="CM28" s="185"/>
      <c r="CN28" s="28"/>
      <c r="CO28" s="185"/>
      <c r="CP28" s="28"/>
      <c r="CQ28" s="25"/>
      <c r="CR28" s="28"/>
      <c r="CS28" s="185"/>
      <c r="CT28" s="28"/>
      <c r="CU28" s="25"/>
      <c r="CV28" s="28"/>
      <c r="CW28" s="185"/>
      <c r="CX28" s="28"/>
      <c r="CY28" s="25"/>
      <c r="CZ28" s="28"/>
      <c r="DA28" s="1267"/>
      <c r="DB28" s="28"/>
      <c r="DC28" s="1267"/>
      <c r="DD28" s="28"/>
      <c r="DE28" s="1267"/>
      <c r="DF28" s="28"/>
      <c r="DG28" s="1267"/>
      <c r="DH28" s="28"/>
      <c r="DI28" s="185"/>
      <c r="DJ28" s="28"/>
      <c r="DK28" s="1267"/>
      <c r="DL28" s="28"/>
      <c r="DM28" s="1267"/>
      <c r="DN28" s="28"/>
      <c r="DO28" s="185"/>
      <c r="DP28" s="28"/>
      <c r="DQ28" s="185"/>
      <c r="DR28" s="28"/>
      <c r="DS28" s="185"/>
      <c r="DT28" s="28"/>
      <c r="DU28" s="185"/>
      <c r="DV28" s="28"/>
      <c r="DW28" s="185"/>
      <c r="DX28" s="28"/>
      <c r="DY28" s="185"/>
      <c r="DZ28" s="28"/>
      <c r="EA28" s="185"/>
      <c r="EB28" s="28"/>
      <c r="EC28" s="185"/>
      <c r="ED28" s="28"/>
      <c r="EE28" s="185"/>
      <c r="EF28" s="185"/>
      <c r="EG28" s="185"/>
      <c r="EH28" s="185"/>
      <c r="EI28" s="185"/>
      <c r="EJ28" s="28"/>
      <c r="EK28" s="185"/>
      <c r="EL28" s="185"/>
      <c r="EM28" s="185"/>
      <c r="EN28" s="185"/>
      <c r="EO28" s="4"/>
      <c r="EP28" s="28"/>
      <c r="EQ28" s="4"/>
      <c r="ER28" s="4"/>
      <c r="ES28" s="4"/>
      <c r="ET28" s="4"/>
      <c r="EU28" s="4"/>
      <c r="EV28" s="4"/>
      <c r="EW28" s="4"/>
      <c r="EX28" s="4"/>
      <c r="EY28" s="4"/>
      <c r="EZ28" s="4"/>
      <c r="FA28" s="4"/>
    </row>
    <row r="29" spans="1:157" ht="13.2" customHeight="1" x14ac:dyDescent="0.25">
      <c r="A29" s="46"/>
      <c r="B29" s="46">
        <v>0</v>
      </c>
      <c r="C29" s="46"/>
      <c r="D29" s="46"/>
      <c r="E29" s="46"/>
      <c r="F29" s="46"/>
      <c r="G29" s="46"/>
      <c r="H29" s="46"/>
      <c r="I29" s="46"/>
      <c r="J29" s="46"/>
      <c r="K29" s="46"/>
      <c r="L29" s="46"/>
      <c r="O29" s="382"/>
      <c r="P29" s="382" t="s">
        <v>150</v>
      </c>
      <c r="R29" s="1430" t="s">
        <v>1733</v>
      </c>
      <c r="S29" s="1431"/>
      <c r="T29" s="1432"/>
      <c r="U29" s="371" t="s">
        <v>855</v>
      </c>
      <c r="V29" s="139"/>
      <c r="W29" s="25"/>
      <c r="X29" s="2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25"/>
      <c r="AV29" s="185"/>
      <c r="AW29" s="185"/>
      <c r="AX29" s="185"/>
      <c r="AY29" s="185"/>
      <c r="AZ29" s="185"/>
      <c r="BA29" s="185"/>
      <c r="BB29" s="185"/>
      <c r="BC29" s="185"/>
      <c r="BD29" s="185"/>
      <c r="BE29" s="185"/>
      <c r="BF29" s="28"/>
      <c r="BG29" s="185"/>
      <c r="BH29" s="167"/>
      <c r="BI29" s="185"/>
      <c r="BJ29" s="167"/>
      <c r="BK29" s="185"/>
      <c r="BL29" s="28"/>
      <c r="BM29" s="185"/>
      <c r="BN29" s="28"/>
      <c r="BO29" s="185"/>
      <c r="BP29" s="28"/>
      <c r="BQ29" s="185"/>
      <c r="BR29" s="28"/>
      <c r="BS29" s="185"/>
      <c r="BT29" s="28"/>
      <c r="BU29" s="185"/>
      <c r="BV29" s="28"/>
      <c r="BW29" s="185"/>
      <c r="BX29" s="28"/>
      <c r="BY29" s="185"/>
      <c r="BZ29" s="28"/>
      <c r="CA29" s="185"/>
      <c r="CB29" s="28"/>
      <c r="CC29" s="185"/>
      <c r="CD29" s="28"/>
      <c r="CE29" s="185"/>
      <c r="CF29" s="28"/>
      <c r="CG29" s="185"/>
      <c r="CH29" s="185"/>
      <c r="CI29" s="185"/>
      <c r="CJ29" s="185"/>
      <c r="CK29" s="185"/>
      <c r="CL29" s="185"/>
      <c r="CM29" s="185"/>
      <c r="CN29" s="28"/>
      <c r="CO29" s="185"/>
      <c r="CP29" s="28"/>
      <c r="CQ29" s="185"/>
      <c r="CR29" s="28"/>
      <c r="CS29" s="185"/>
      <c r="CT29" s="28"/>
      <c r="CU29" s="185"/>
      <c r="CV29" s="28"/>
      <c r="CW29" s="185"/>
      <c r="CX29" s="28"/>
      <c r="CY29" s="185"/>
      <c r="CZ29" s="28"/>
      <c r="DA29" s="1267"/>
      <c r="DB29" s="28"/>
      <c r="DC29" s="185"/>
      <c r="DD29" s="28"/>
      <c r="DE29" s="1267"/>
      <c r="DF29" s="28"/>
      <c r="DG29" s="185"/>
      <c r="DH29" s="28"/>
      <c r="DI29" s="185"/>
      <c r="DJ29" s="28"/>
      <c r="DK29" s="1267"/>
      <c r="DL29" s="28"/>
      <c r="DM29" s="185"/>
      <c r="DN29" s="28"/>
      <c r="DO29" s="185"/>
      <c r="DP29" s="28"/>
      <c r="DQ29" s="185"/>
      <c r="DR29" s="28"/>
      <c r="DS29" s="185"/>
      <c r="DT29" s="28"/>
      <c r="DU29" s="185"/>
      <c r="DV29" s="28"/>
      <c r="DW29" s="185"/>
      <c r="DX29" s="28"/>
      <c r="DY29" s="185"/>
      <c r="DZ29" s="28"/>
      <c r="EA29" s="185"/>
      <c r="EB29" s="28"/>
      <c r="EC29" s="185"/>
      <c r="ED29" s="28"/>
      <c r="EE29" s="185"/>
      <c r="EF29" s="185"/>
      <c r="EG29" s="185"/>
      <c r="EH29" s="185"/>
      <c r="EI29" s="185"/>
      <c r="EJ29" s="28"/>
      <c r="EK29" s="185"/>
      <c r="EL29" s="185"/>
      <c r="EM29" s="185"/>
      <c r="EN29" s="185"/>
      <c r="EO29" s="4"/>
      <c r="EP29" s="28"/>
      <c r="EQ29" s="4"/>
      <c r="ER29" s="4"/>
      <c r="ES29" s="4"/>
      <c r="ET29" s="4"/>
      <c r="EU29" s="4"/>
      <c r="EV29" s="4"/>
      <c r="EW29" s="4"/>
      <c r="EX29" s="4"/>
      <c r="EY29" s="4"/>
      <c r="EZ29" s="4"/>
      <c r="FA29" s="4"/>
    </row>
    <row r="30" spans="1:157" ht="13.2" customHeight="1" x14ac:dyDescent="0.25">
      <c r="A30" s="46"/>
      <c r="B30" s="46">
        <v>0</v>
      </c>
      <c r="C30" s="46"/>
      <c r="D30" s="46"/>
      <c r="E30" s="46"/>
      <c r="F30" s="46"/>
      <c r="G30" s="46"/>
      <c r="H30" s="46"/>
      <c r="I30" s="46"/>
      <c r="J30" s="46"/>
      <c r="K30" s="46"/>
      <c r="L30" s="46"/>
      <c r="O30" s="382"/>
      <c r="P30" s="382" t="s">
        <v>1022</v>
      </c>
      <c r="R30" s="1430" t="s">
        <v>594</v>
      </c>
      <c r="S30" s="1431"/>
      <c r="T30" s="1432"/>
      <c r="U30" s="371" t="s">
        <v>2322</v>
      </c>
      <c r="V30" s="139"/>
      <c r="W30" s="25"/>
      <c r="X30" s="25"/>
      <c r="Y30" s="185"/>
      <c r="Z30" s="185"/>
      <c r="AA30" s="185"/>
      <c r="AB30" s="185"/>
      <c r="AC30" s="185"/>
      <c r="AD30" s="25"/>
      <c r="AE30" s="25"/>
      <c r="AF30" s="25"/>
      <c r="AG30" s="25"/>
      <c r="AH30" s="25"/>
      <c r="AI30" s="25"/>
      <c r="AJ30" s="25"/>
      <c r="AK30" s="25"/>
      <c r="AL30" s="25"/>
      <c r="AM30" s="185"/>
      <c r="AN30" s="185"/>
      <c r="AO30" s="185"/>
      <c r="AP30" s="185"/>
      <c r="AQ30" s="185"/>
      <c r="AR30" s="25"/>
      <c r="AS30" s="25"/>
      <c r="AT30" s="25"/>
      <c r="AU30" s="25"/>
      <c r="AV30" s="185"/>
      <c r="AW30" s="185"/>
      <c r="AX30" s="185"/>
      <c r="AY30" s="185"/>
      <c r="AZ30" s="185"/>
      <c r="BA30" s="1273"/>
      <c r="BB30" s="185"/>
      <c r="BC30" s="185"/>
      <c r="BD30" s="185"/>
      <c r="BE30" s="25"/>
      <c r="BF30" s="28"/>
      <c r="BG30" s="25"/>
      <c r="BH30" s="167"/>
      <c r="BI30" s="25"/>
      <c r="BJ30" s="167"/>
      <c r="BK30" s="25"/>
      <c r="BL30" s="28"/>
      <c r="BM30" s="25"/>
      <c r="BN30" s="28"/>
      <c r="BO30" s="185"/>
      <c r="BP30" s="28"/>
      <c r="BQ30" s="185"/>
      <c r="BR30" s="28"/>
      <c r="BS30" s="185"/>
      <c r="BT30" s="28"/>
      <c r="BU30" s="185"/>
      <c r="BV30" s="28"/>
      <c r="BW30" s="185"/>
      <c r="BX30" s="28"/>
      <c r="BY30" s="185"/>
      <c r="BZ30" s="28"/>
      <c r="CA30" s="185"/>
      <c r="CB30" s="28"/>
      <c r="CC30" s="185"/>
      <c r="CD30" s="28"/>
      <c r="CE30" s="185"/>
      <c r="CF30" s="28"/>
      <c r="CG30" s="185"/>
      <c r="CH30" s="185"/>
      <c r="CI30" s="185"/>
      <c r="CJ30" s="185"/>
      <c r="CK30" s="185"/>
      <c r="CL30" s="185"/>
      <c r="CM30" s="185"/>
      <c r="CN30" s="28"/>
      <c r="CO30" s="185"/>
      <c r="CP30" s="28"/>
      <c r="CQ30" s="185"/>
      <c r="CR30" s="28"/>
      <c r="CS30" s="185"/>
      <c r="CT30" s="28"/>
      <c r="CU30" s="185"/>
      <c r="CV30" s="28"/>
      <c r="CW30" s="185"/>
      <c r="CX30" s="28"/>
      <c r="CY30" s="185"/>
      <c r="CZ30" s="28"/>
      <c r="DA30" s="1267"/>
      <c r="DB30" s="28"/>
      <c r="DC30" s="185"/>
      <c r="DD30" s="28"/>
      <c r="DE30" s="1267"/>
      <c r="DF30" s="28"/>
      <c r="DG30" s="25"/>
      <c r="DH30" s="28"/>
      <c r="DI30" s="185"/>
      <c r="DJ30" s="28"/>
      <c r="DK30" s="1267"/>
      <c r="DL30" s="28"/>
      <c r="DM30" s="185"/>
      <c r="DN30" s="28"/>
      <c r="DO30" s="185"/>
      <c r="DP30" s="28"/>
      <c r="DQ30" s="185"/>
      <c r="DR30" s="28"/>
      <c r="DS30" s="185"/>
      <c r="DT30" s="28"/>
      <c r="DU30" s="185"/>
      <c r="DV30" s="28"/>
      <c r="DW30" s="185"/>
      <c r="DX30" s="28"/>
      <c r="DY30" s="185"/>
      <c r="DZ30" s="28"/>
      <c r="EA30" s="185"/>
      <c r="EB30" s="28"/>
      <c r="EC30" s="185"/>
      <c r="ED30" s="28"/>
      <c r="EE30" s="185"/>
      <c r="EF30" s="185"/>
      <c r="EG30" s="185"/>
      <c r="EH30" s="185"/>
      <c r="EI30" s="185"/>
      <c r="EJ30" s="28"/>
      <c r="EK30" s="185"/>
      <c r="EL30" s="185"/>
      <c r="EM30" s="185"/>
      <c r="EN30" s="185"/>
      <c r="EO30" s="4"/>
      <c r="EP30" s="28"/>
      <c r="EQ30" s="4"/>
      <c r="ER30" s="4"/>
      <c r="ES30" s="4"/>
      <c r="ET30" s="4"/>
      <c r="EU30" s="4"/>
      <c r="EV30" s="4"/>
      <c r="EW30" s="4"/>
      <c r="EX30" s="4"/>
      <c r="EY30" s="4"/>
      <c r="EZ30" s="4"/>
      <c r="FA30" s="4"/>
    </row>
    <row r="31" spans="1:157" ht="13.2" customHeight="1" x14ac:dyDescent="0.25">
      <c r="A31" s="46"/>
      <c r="B31" s="46">
        <v>0</v>
      </c>
      <c r="C31" s="46"/>
      <c r="D31" s="46"/>
      <c r="E31" s="46"/>
      <c r="F31" s="46"/>
      <c r="G31" s="46"/>
      <c r="H31" s="46"/>
      <c r="I31" s="46"/>
      <c r="J31" s="46"/>
      <c r="K31" s="46"/>
      <c r="L31" s="46"/>
      <c r="O31" s="382"/>
      <c r="P31" s="382" t="s">
        <v>1328</v>
      </c>
      <c r="R31" s="1430" t="s">
        <v>93</v>
      </c>
      <c r="S31" s="1431"/>
      <c r="T31" s="1432"/>
      <c r="U31" s="371" t="s">
        <v>1463</v>
      </c>
      <c r="V31" s="139"/>
      <c r="W31" s="25"/>
      <c r="X31" s="2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25"/>
      <c r="AV31" s="185"/>
      <c r="AW31" s="185"/>
      <c r="AX31" s="185"/>
      <c r="AY31" s="185"/>
      <c r="AZ31" s="185"/>
      <c r="BA31" s="185"/>
      <c r="BB31" s="185"/>
      <c r="BC31" s="185"/>
      <c r="BD31" s="185"/>
      <c r="BE31" s="185"/>
      <c r="BF31" s="28"/>
      <c r="BG31" s="185"/>
      <c r="BH31" s="167"/>
      <c r="BI31" s="185"/>
      <c r="BJ31" s="167"/>
      <c r="BK31" s="185"/>
      <c r="BL31" s="28"/>
      <c r="BM31" s="185"/>
      <c r="BN31" s="28"/>
      <c r="BO31" s="185"/>
      <c r="BP31" s="28"/>
      <c r="BQ31" s="185"/>
      <c r="BR31" s="28"/>
      <c r="BS31" s="185"/>
      <c r="BT31" s="28"/>
      <c r="BU31" s="185"/>
      <c r="BV31" s="28"/>
      <c r="BW31" s="185"/>
      <c r="BX31" s="28"/>
      <c r="BY31" s="185"/>
      <c r="BZ31" s="28"/>
      <c r="CA31" s="185"/>
      <c r="CB31" s="28"/>
      <c r="CC31" s="185"/>
      <c r="CD31" s="28"/>
      <c r="CE31" s="185"/>
      <c r="CF31" s="28"/>
      <c r="CG31" s="185"/>
      <c r="CH31" s="185"/>
      <c r="CI31" s="185"/>
      <c r="CJ31" s="185"/>
      <c r="CK31" s="185"/>
      <c r="CL31" s="185"/>
      <c r="CM31" s="185"/>
      <c r="CN31" s="28"/>
      <c r="CO31" s="185"/>
      <c r="CP31" s="28"/>
      <c r="CQ31" s="185"/>
      <c r="CR31" s="28"/>
      <c r="CS31" s="185"/>
      <c r="CT31" s="28"/>
      <c r="CU31" s="185"/>
      <c r="CV31" s="28"/>
      <c r="CW31" s="185"/>
      <c r="CX31" s="28"/>
      <c r="CY31" s="185"/>
      <c r="CZ31" s="28"/>
      <c r="DA31" s="1267"/>
      <c r="DB31" s="28"/>
      <c r="DC31" s="185"/>
      <c r="DD31" s="28"/>
      <c r="DE31" s="1267"/>
      <c r="DF31" s="28"/>
      <c r="DG31" s="185"/>
      <c r="DH31" s="28"/>
      <c r="DI31" s="185"/>
      <c r="DJ31" s="28"/>
      <c r="DK31" s="1267"/>
      <c r="DL31" s="28"/>
      <c r="DM31" s="185"/>
      <c r="DN31" s="28"/>
      <c r="DO31" s="185"/>
      <c r="DP31" s="28"/>
      <c r="DQ31" s="185"/>
      <c r="DR31" s="28"/>
      <c r="DS31" s="185"/>
      <c r="DT31" s="28"/>
      <c r="DU31" s="185"/>
      <c r="DV31" s="28"/>
      <c r="DW31" s="185"/>
      <c r="DX31" s="28"/>
      <c r="DY31" s="185"/>
      <c r="DZ31" s="28"/>
      <c r="EA31" s="185"/>
      <c r="EB31" s="28"/>
      <c r="EC31" s="185"/>
      <c r="ED31" s="28"/>
      <c r="EE31" s="185"/>
      <c r="EF31" s="185"/>
      <c r="EG31" s="185"/>
      <c r="EH31" s="185"/>
      <c r="EI31" s="185"/>
      <c r="EJ31" s="28"/>
      <c r="EK31" s="185"/>
      <c r="EL31" s="185"/>
      <c r="EM31" s="185"/>
      <c r="EN31" s="185"/>
      <c r="EO31" s="4"/>
      <c r="EP31" s="28"/>
      <c r="EQ31" s="4"/>
      <c r="ER31" s="4"/>
      <c r="ES31" s="4"/>
      <c r="ET31" s="4"/>
      <c r="EU31" s="4"/>
      <c r="EV31" s="4"/>
      <c r="EW31" s="4"/>
      <c r="EX31" s="4"/>
      <c r="EY31" s="4"/>
      <c r="EZ31" s="4"/>
      <c r="FA31" s="4"/>
    </row>
    <row r="32" spans="1:157" ht="13.2" customHeight="1" x14ac:dyDescent="0.25">
      <c r="A32" s="46"/>
      <c r="B32" s="46">
        <v>0</v>
      </c>
      <c r="C32" s="46"/>
      <c r="D32" s="46"/>
      <c r="E32" s="46"/>
      <c r="F32" s="46"/>
      <c r="G32" s="46"/>
      <c r="H32" s="46"/>
      <c r="I32" s="46"/>
      <c r="J32" s="46"/>
      <c r="K32" s="46"/>
      <c r="L32" s="46"/>
      <c r="O32" s="382"/>
      <c r="P32" s="382" t="s">
        <v>669</v>
      </c>
      <c r="R32" s="1430" t="s">
        <v>417</v>
      </c>
      <c r="S32" s="1431"/>
      <c r="T32" s="1432"/>
      <c r="U32" s="371" t="s">
        <v>1970</v>
      </c>
      <c r="V32" s="139"/>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25"/>
      <c r="AV32" s="185"/>
      <c r="AW32" s="185"/>
      <c r="AX32" s="185"/>
      <c r="AY32" s="185"/>
      <c r="AZ32" s="185"/>
      <c r="BA32" s="185"/>
      <c r="BB32" s="185"/>
      <c r="BC32" s="185"/>
      <c r="BD32" s="185"/>
      <c r="BE32" s="185"/>
      <c r="BF32" s="28"/>
      <c r="BG32" s="25"/>
      <c r="BH32" s="167"/>
      <c r="BI32" s="25"/>
      <c r="BJ32" s="167"/>
      <c r="BK32" s="25"/>
      <c r="BL32" s="28"/>
      <c r="BM32" s="185"/>
      <c r="BN32" s="28"/>
      <c r="BO32" s="185"/>
      <c r="BP32" s="28"/>
      <c r="BQ32" s="185"/>
      <c r="BR32" s="28"/>
      <c r="BS32" s="185"/>
      <c r="BT32" s="28"/>
      <c r="BU32" s="185"/>
      <c r="BV32" s="28"/>
      <c r="BW32" s="185"/>
      <c r="BX32" s="28"/>
      <c r="BY32" s="185"/>
      <c r="BZ32" s="28"/>
      <c r="CA32" s="185"/>
      <c r="CB32" s="28"/>
      <c r="CC32" s="185"/>
      <c r="CD32" s="28"/>
      <c r="CE32" s="185"/>
      <c r="CF32" s="28"/>
      <c r="CG32" s="185"/>
      <c r="CH32" s="185"/>
      <c r="CI32" s="185"/>
      <c r="CJ32" s="185"/>
      <c r="CK32" s="185"/>
      <c r="CL32" s="185"/>
      <c r="CM32" s="185"/>
      <c r="CN32" s="28"/>
      <c r="CO32" s="185"/>
      <c r="CP32" s="28"/>
      <c r="CQ32" s="185"/>
      <c r="CR32" s="28"/>
      <c r="CS32" s="185"/>
      <c r="CT32" s="28"/>
      <c r="CU32" s="185"/>
      <c r="CV32" s="28"/>
      <c r="CW32" s="185"/>
      <c r="CX32" s="28"/>
      <c r="CY32" s="185"/>
      <c r="CZ32" s="28"/>
      <c r="DA32" s="1267"/>
      <c r="DB32" s="28"/>
      <c r="DC32" s="185"/>
      <c r="DD32" s="28"/>
      <c r="DE32" s="1267"/>
      <c r="DF32" s="28"/>
      <c r="DG32" s="185"/>
      <c r="DH32" s="28"/>
      <c r="DI32" s="185"/>
      <c r="DJ32" s="28"/>
      <c r="DK32" s="1267"/>
      <c r="DL32" s="28"/>
      <c r="DM32" s="185"/>
      <c r="DN32" s="28"/>
      <c r="DO32" s="185"/>
      <c r="DP32" s="28"/>
      <c r="DQ32" s="185"/>
      <c r="DR32" s="28"/>
      <c r="DS32" s="185"/>
      <c r="DT32" s="28"/>
      <c r="DU32" s="185"/>
      <c r="DV32" s="28"/>
      <c r="DW32" s="185"/>
      <c r="DX32" s="28"/>
      <c r="DY32" s="185"/>
      <c r="DZ32" s="28"/>
      <c r="EA32" s="185"/>
      <c r="EB32" s="28"/>
      <c r="EC32" s="185"/>
      <c r="ED32" s="28"/>
      <c r="EE32" s="185"/>
      <c r="EF32" s="185"/>
      <c r="EG32" s="185"/>
      <c r="EH32" s="185"/>
      <c r="EI32" s="185"/>
      <c r="EJ32" s="28"/>
      <c r="EK32" s="185"/>
      <c r="EL32" s="185"/>
      <c r="EM32" s="185"/>
      <c r="EN32" s="185"/>
      <c r="EO32" s="4"/>
      <c r="EP32" s="28"/>
      <c r="EQ32" s="4"/>
      <c r="ER32" s="4"/>
      <c r="ES32" s="4"/>
      <c r="ET32" s="4"/>
      <c r="EU32" s="4"/>
      <c r="EV32" s="4"/>
      <c r="EW32" s="4"/>
      <c r="EX32" s="4"/>
      <c r="EY32" s="4"/>
      <c r="EZ32" s="4"/>
      <c r="FA32" s="4"/>
    </row>
    <row r="33" spans="1:157" ht="13.2" customHeight="1" x14ac:dyDescent="0.25">
      <c r="A33" s="46"/>
      <c r="B33" s="46">
        <v>0</v>
      </c>
      <c r="C33" s="46"/>
      <c r="D33" s="46"/>
      <c r="E33" s="46"/>
      <c r="F33" s="46"/>
      <c r="G33" s="46"/>
      <c r="H33" s="46"/>
      <c r="I33" s="46"/>
      <c r="J33" s="46"/>
      <c r="K33" s="46"/>
      <c r="L33" s="46"/>
      <c r="O33" s="382"/>
      <c r="P33" s="382" t="s">
        <v>1183</v>
      </c>
      <c r="R33" s="1430" t="s">
        <v>773</v>
      </c>
      <c r="S33" s="1431"/>
      <c r="T33" s="1432"/>
      <c r="U33" s="371" t="s">
        <v>500</v>
      </c>
      <c r="V33" s="139"/>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25"/>
      <c r="BA33" s="185"/>
      <c r="BB33" s="185"/>
      <c r="BC33" s="185"/>
      <c r="BD33" s="185"/>
      <c r="BE33" s="185"/>
      <c r="BF33" s="28"/>
      <c r="BG33" s="25"/>
      <c r="BH33" s="167"/>
      <c r="BI33" s="25"/>
      <c r="BJ33" s="167"/>
      <c r="BK33" s="25"/>
      <c r="BL33" s="28"/>
      <c r="BM33" s="185"/>
      <c r="BN33" s="28"/>
      <c r="BO33" s="185"/>
      <c r="BP33" s="28"/>
      <c r="BQ33" s="185"/>
      <c r="BR33" s="28"/>
      <c r="BS33" s="185"/>
      <c r="BT33" s="28"/>
      <c r="BU33" s="185"/>
      <c r="BV33" s="28"/>
      <c r="BW33" s="185"/>
      <c r="BX33" s="28"/>
      <c r="BY33" s="185"/>
      <c r="BZ33" s="28"/>
      <c r="CA33" s="185"/>
      <c r="CB33" s="28"/>
      <c r="CC33" s="185"/>
      <c r="CD33" s="28"/>
      <c r="CE33" s="185"/>
      <c r="CF33" s="28"/>
      <c r="CG33" s="185"/>
      <c r="CH33" s="185"/>
      <c r="CI33" s="185"/>
      <c r="CJ33" s="185"/>
      <c r="CK33" s="185"/>
      <c r="CL33" s="185"/>
      <c r="CM33" s="185"/>
      <c r="CN33" s="28"/>
      <c r="CO33" s="185"/>
      <c r="CP33" s="28"/>
      <c r="CQ33" s="185"/>
      <c r="CR33" s="28"/>
      <c r="CS33" s="185"/>
      <c r="CT33" s="28"/>
      <c r="CU33" s="185"/>
      <c r="CV33" s="28"/>
      <c r="CW33" s="185"/>
      <c r="CX33" s="28"/>
      <c r="CY33" s="185"/>
      <c r="CZ33" s="28"/>
      <c r="DA33" s="1267"/>
      <c r="DB33" s="28"/>
      <c r="DC33" s="185"/>
      <c r="DD33" s="28"/>
      <c r="DE33" s="1267"/>
      <c r="DF33" s="28"/>
      <c r="DG33" s="185"/>
      <c r="DH33" s="28"/>
      <c r="DI33" s="185"/>
      <c r="DJ33" s="28"/>
      <c r="DK33" s="1267"/>
      <c r="DL33" s="28"/>
      <c r="DM33" s="185"/>
      <c r="DN33" s="28"/>
      <c r="DO33" s="185"/>
      <c r="DP33" s="28"/>
      <c r="DQ33" s="185"/>
      <c r="DR33" s="28"/>
      <c r="DS33" s="185"/>
      <c r="DT33" s="28"/>
      <c r="DU33" s="185"/>
      <c r="DV33" s="28"/>
      <c r="DW33" s="185"/>
      <c r="DX33" s="28"/>
      <c r="DY33" s="185"/>
      <c r="DZ33" s="28"/>
      <c r="EA33" s="185"/>
      <c r="EB33" s="28"/>
      <c r="EC33" s="185"/>
      <c r="ED33" s="28"/>
      <c r="EE33" s="185"/>
      <c r="EF33" s="185"/>
      <c r="EG33" s="185"/>
      <c r="EH33" s="185"/>
      <c r="EI33" s="185"/>
      <c r="EJ33" s="28"/>
      <c r="EK33" s="185"/>
      <c r="EL33" s="185"/>
      <c r="EM33" s="185"/>
      <c r="EN33" s="185"/>
      <c r="EO33" s="4"/>
      <c r="EP33" s="28"/>
      <c r="EQ33" s="4"/>
      <c r="ER33" s="4"/>
      <c r="ES33" s="4"/>
      <c r="ET33" s="4"/>
      <c r="EU33" s="4"/>
      <c r="EV33" s="4"/>
      <c r="EW33" s="4"/>
      <c r="EX33" s="4"/>
      <c r="EY33" s="4"/>
      <c r="EZ33" s="4"/>
      <c r="FA33" s="4"/>
    </row>
    <row r="34" spans="1:157" ht="13.2" customHeight="1" x14ac:dyDescent="0.25">
      <c r="A34" s="46"/>
      <c r="B34" s="46">
        <v>0</v>
      </c>
      <c r="C34" s="46"/>
      <c r="D34" s="46"/>
      <c r="E34" s="46"/>
      <c r="F34" s="46"/>
      <c r="G34" s="46"/>
      <c r="H34" s="46"/>
      <c r="I34" s="46"/>
      <c r="J34" s="46"/>
      <c r="K34" s="46"/>
      <c r="L34" s="46"/>
      <c r="O34" s="382"/>
      <c r="P34" s="382" t="s">
        <v>1977</v>
      </c>
      <c r="R34" s="1430" t="s">
        <v>2148</v>
      </c>
      <c r="S34" s="1431"/>
      <c r="T34" s="1432"/>
      <c r="U34" s="371" t="s">
        <v>1633</v>
      </c>
      <c r="V34" s="139"/>
      <c r="W34" s="25">
        <f>IF(SUM(Clé!$W$30:'Clé'!$AB$30)=0,0,SUM(Clé!$W$30:'Clé'!$AB$30))</f>
        <v>0</v>
      </c>
      <c r="X34" s="25">
        <f>IF(SUM(Clé!$W$32:'Clé'!$AB$32)=0,0,SUM(Clé!$W$32:'Clé'!$AB$32))</f>
        <v>0</v>
      </c>
      <c r="Y34" s="25">
        <f>IF(SUM(Clé!$W$34:'Clé'!$AB$34)=0,0,SUM(Clé!$W$34:'Clé'!$AB$34))</f>
        <v>0</v>
      </c>
      <c r="Z34" s="25">
        <f>IF(SUM(Clé!$W$36:'Clé'!$AB$36)=0,0,SUM(Clé!$W$36:'Clé'!$AB$36))</f>
        <v>0</v>
      </c>
      <c r="AA34" s="25">
        <f>IF(SUM(Clé!$W$38:'Clé'!$AB$38)=0,0,SUM(Clé!$W$38:'Clé'!$AB$38))</f>
        <v>0</v>
      </c>
      <c r="AB34" s="25">
        <f>IF(SUM(Clé!$W$40:'Clé'!$AB$40)=0,0,SUM(Clé!$W$40:'Clé'!$AB$40))</f>
        <v>0</v>
      </c>
      <c r="AC34" s="25">
        <f>IF(SUM(Clé!$W$42:'Clé'!$AB$42)=0,0,SUM(Clé!$W$42:'Clé'!$AB$42))</f>
        <v>0</v>
      </c>
      <c r="AD34" s="25">
        <f>IF(SUM(Clé!$W$44:'Clé'!$AB$44)=0,0,SUM(Clé!$W$44:'Clé'!$AB$44))</f>
        <v>0</v>
      </c>
      <c r="AE34" s="25">
        <f>IF(SUM(Clé!$W$46:'Clé'!$AB$46)=0,0,SUM(Clé!$W$46:'Clé'!$AB$46))</f>
        <v>0</v>
      </c>
      <c r="AF34" s="25">
        <f>IF(SUM(Clé!$W$48:'Clé'!$AB$48)=0,0,SUM(Clé!$W$48:'Clé'!$AB$48))</f>
        <v>0</v>
      </c>
      <c r="AG34" s="25">
        <f>IF(SUM(Clé!$W$50:'Clé'!$AB$50)=0,0,SUM(Clé!$W$50:'Clé'!$AB$50))</f>
        <v>0</v>
      </c>
      <c r="AH34" s="25">
        <f>IF(SUM(Clé!$W$52:'Clé'!$AB$52)=0,0,SUM(Clé!$W$52:'Clé'!$AB$52))</f>
        <v>0</v>
      </c>
      <c r="AI34" s="185"/>
      <c r="AJ34" s="25">
        <f>IF(SUM(Clé!$W$56:'Clé'!$AB$56)=0,0,SUM(Clé!$W$56:'Clé'!$AB$56))</f>
        <v>0</v>
      </c>
      <c r="AK34" s="25">
        <f>IF(SUM(Clé!$W$58:'Clé'!$AB$58)=0,0,SUM(Clé!$W$58:'Clé'!$AB$58))</f>
        <v>0</v>
      </c>
      <c r="AL34" s="25">
        <f>IF(SUM(Clé!$W$60:'Clé'!$AB$60)=0,0,SUM(Clé!$W$60:'Clé'!$AB$60))</f>
        <v>0</v>
      </c>
      <c r="AM34" s="185"/>
      <c r="AN34" s="185"/>
      <c r="AO34" s="25">
        <f>IF(SUM(Clé!$W$67:'Clé'!$AB$67)=0,0,SUM(Clé!$W$67:'Clé'!$AB$67))</f>
        <v>0</v>
      </c>
      <c r="AP34" s="25">
        <f>IF(SUM(Clé!$W$70:'Clé'!$AB$70)=0,0,SUM(Clé!$W$70:'Clé'!$AB$70))</f>
        <v>0</v>
      </c>
      <c r="AQ34" s="25" t="e">
        <f>IF(SUM(Clé!$W$72:'Clé'!$AB$72)=0,0,SUM(Clé!$W$72:'Clé'!$AB$72))</f>
        <v>#REF!</v>
      </c>
      <c r="AR34" s="25">
        <f>IF(SUM(Clé!$W$74:'Clé'!$AB$74)=0,0,SUM(Clé!$W$74:'Clé'!$AB$74))</f>
        <v>0</v>
      </c>
      <c r="AS34" s="25">
        <f>IF(SUM(Clé!$W$75:'Clé'!$AB$75)=0,0,SUM(Clé!$W$75:'Clé'!$AB$75))</f>
        <v>0</v>
      </c>
      <c r="AT34" s="25">
        <f>IF(SUM(Clé!$W$77:'Clé'!$AB$77)=0,0,SUM(Clé!$W$77:'Clé'!$AB$77))</f>
        <v>0</v>
      </c>
      <c r="AU34" s="25">
        <f>IF(SUM(Clé!$W$27:'Clé'!$AB$27)=0,0,SUM(Clé!$W$27:'Clé'!$AB$27))</f>
        <v>0</v>
      </c>
      <c r="AV34" s="185"/>
      <c r="AW34" s="185"/>
      <c r="AX34" s="185"/>
      <c r="AY34" s="185"/>
      <c r="AZ34" s="185"/>
      <c r="BA34" s="185"/>
      <c r="BB34" s="185"/>
      <c r="BC34" s="185"/>
      <c r="BD34" s="25" t="e">
        <f>IF(SUM(Clé!$W$79:'Clé'!$AB$79)=0,0,SUM(Clé!$W$79:'Clé'!$AB$79))</f>
        <v>#REF!</v>
      </c>
      <c r="BE34" s="25">
        <f>IF(SUM(Clé!$W$81:'Clé'!$AB$81)=0,0,SUM(Clé!$W$81:'Clé'!$AB$81))</f>
        <v>0</v>
      </c>
      <c r="BF34" s="28"/>
      <c r="BG34" s="185"/>
      <c r="BH34" s="167"/>
      <c r="BI34" s="185"/>
      <c r="BJ34" s="167"/>
      <c r="BK34" s="185"/>
      <c r="BL34" s="28"/>
      <c r="BM34" s="185"/>
      <c r="BN34" s="28"/>
      <c r="BO34" s="185"/>
      <c r="BP34" s="28"/>
      <c r="BQ34" s="185"/>
      <c r="BR34" s="28"/>
      <c r="BS34" s="185"/>
      <c r="BT34" s="28"/>
      <c r="BU34" s="185"/>
      <c r="BV34" s="28"/>
      <c r="BW34" s="185"/>
      <c r="BX34" s="28"/>
      <c r="BY34" s="185"/>
      <c r="BZ34" s="28"/>
      <c r="CA34" s="185"/>
      <c r="CB34" s="28"/>
      <c r="CC34" s="185"/>
      <c r="CD34" s="28"/>
      <c r="CE34" s="185"/>
      <c r="CF34" s="28"/>
      <c r="CG34" s="185"/>
      <c r="CH34" s="185"/>
      <c r="CI34" s="185"/>
      <c r="CJ34" s="185"/>
      <c r="CK34" s="185"/>
      <c r="CL34" s="185"/>
      <c r="CM34" s="185"/>
      <c r="CN34" s="28"/>
      <c r="CO34" s="185"/>
      <c r="CP34" s="28"/>
      <c r="CQ34" s="185"/>
      <c r="CR34" s="28"/>
      <c r="CS34" s="185"/>
      <c r="CT34" s="28"/>
      <c r="CU34" s="185"/>
      <c r="CV34" s="28"/>
      <c r="CW34" s="185"/>
      <c r="CX34" s="28"/>
      <c r="CY34" s="185"/>
      <c r="CZ34" s="28"/>
      <c r="DA34" s="1267"/>
      <c r="DB34" s="28"/>
      <c r="DC34" s="185"/>
      <c r="DD34" s="28"/>
      <c r="DE34" s="1267"/>
      <c r="DF34" s="28"/>
      <c r="DG34" s="185"/>
      <c r="DH34" s="28"/>
      <c r="DI34" s="185"/>
      <c r="DJ34" s="28"/>
      <c r="DK34" s="1267"/>
      <c r="DL34" s="28"/>
      <c r="DM34" s="185"/>
      <c r="DN34" s="28"/>
      <c r="DO34" s="185"/>
      <c r="DP34" s="28"/>
      <c r="DQ34" s="185"/>
      <c r="DR34" s="28"/>
      <c r="DS34" s="185"/>
      <c r="DT34" s="28"/>
      <c r="DU34" s="185"/>
      <c r="DV34" s="28"/>
      <c r="DW34" s="185"/>
      <c r="DX34" s="28"/>
      <c r="DY34" s="185"/>
      <c r="DZ34" s="28"/>
      <c r="EA34" s="185"/>
      <c r="EB34" s="28"/>
      <c r="EC34" s="185"/>
      <c r="ED34" s="28"/>
      <c r="EE34" s="185"/>
      <c r="EF34" s="185"/>
      <c r="EG34" s="185"/>
      <c r="EH34" s="185"/>
      <c r="EI34" s="185"/>
      <c r="EJ34" s="28"/>
      <c r="EK34" s="185"/>
      <c r="EL34" s="185"/>
      <c r="EM34" s="185"/>
      <c r="EN34" s="185"/>
      <c r="EO34" s="4"/>
      <c r="EP34" s="28"/>
      <c r="EQ34" s="4"/>
      <c r="ER34" s="4"/>
      <c r="ES34" s="4"/>
      <c r="ET34" s="4"/>
      <c r="EU34" s="4"/>
      <c r="EV34" s="4"/>
      <c r="EW34" s="4"/>
      <c r="EX34" s="4"/>
      <c r="EY34" s="4"/>
      <c r="EZ34" s="4"/>
      <c r="FA34" s="4"/>
    </row>
    <row r="35" spans="1:157" ht="13.2" customHeight="1" x14ac:dyDescent="0.25">
      <c r="A35" s="46"/>
      <c r="B35" s="46">
        <v>0</v>
      </c>
      <c r="C35" s="46"/>
      <c r="D35" s="46"/>
      <c r="E35" s="46"/>
      <c r="F35" s="46"/>
      <c r="G35" s="46"/>
      <c r="H35" s="46"/>
      <c r="I35" s="46"/>
      <c r="J35" s="46"/>
      <c r="K35" s="46"/>
      <c r="L35" s="46"/>
      <c r="O35" s="382"/>
      <c r="P35" s="382" t="s">
        <v>2329</v>
      </c>
      <c r="R35" s="1430" t="s">
        <v>495</v>
      </c>
      <c r="S35" s="1431"/>
      <c r="T35" s="1432"/>
      <c r="U35" s="371" t="s">
        <v>1014</v>
      </c>
      <c r="V35" s="139"/>
      <c r="W35" s="25"/>
      <c r="X35" s="25"/>
      <c r="Y35" s="352"/>
      <c r="Z35" s="352"/>
      <c r="AA35" s="352"/>
      <c r="AB35" s="352"/>
      <c r="AC35" s="352"/>
      <c r="AD35" s="352"/>
      <c r="AE35" s="352" t="e">
        <f>ETPR!$U$53-SUM(AE34,AE30,Clé!#REF!)+SUM(Clé!$W$46:'Clé'!$AB$46)</f>
        <v>#REF!</v>
      </c>
      <c r="AF35" s="352" t="e">
        <f>ETPR!$U$53-SUM(AF34,AF30,Clé!#REF!)+SUM(Clé!$W$48:'Clé'!$AB$48)</f>
        <v>#REF!</v>
      </c>
      <c r="AG35" s="352" t="e">
        <f>ETPR!$U$53-SUM(AG34,AG30,Clé!#REF!)+SUM(Clé!$W$50:'Clé'!$AB$50)</f>
        <v>#REF!</v>
      </c>
      <c r="AH35" s="352" t="e">
        <f>ETPR!$U$53-SUM(AH34,AH30,Clé!#REF!)+SUM(Clé!$W$52:'Clé'!$AB$52)</f>
        <v>#REF!</v>
      </c>
      <c r="AI35" s="25"/>
      <c r="AJ35" s="25"/>
      <c r="AK35" s="25"/>
      <c r="AL35" s="25"/>
      <c r="AM35" s="185"/>
      <c r="AN35" s="185"/>
      <c r="AO35" s="185"/>
      <c r="AP35" s="185"/>
      <c r="AQ35" s="352" t="e">
        <f>#REF!-SUM(Clé!#REF!,UO!AQ34)+SUM(Clé!$W$72:'Clé'!$AB$72)</f>
        <v>#REF!</v>
      </c>
      <c r="AR35" s="185"/>
      <c r="AS35" s="185"/>
      <c r="AT35" s="185"/>
      <c r="AU35" s="185"/>
      <c r="AV35" s="352" t="e">
        <f>#REF!-Clé!#REF!</f>
        <v>#REF!</v>
      </c>
      <c r="AW35" s="25"/>
      <c r="AX35" s="25"/>
      <c r="AY35" s="25"/>
      <c r="AZ35" s="25"/>
      <c r="BA35" s="25"/>
      <c r="BB35" s="352" t="e">
        <f>#REF!-Clé!#REF!</f>
        <v>#REF!</v>
      </c>
      <c r="BC35" s="25"/>
      <c r="BD35" s="352" t="e">
        <f>#REF!-SUM(Clé!#REF!,UO!BD34)+SUM(Clé!$W$79:'Clé'!$AB$79)</f>
        <v>#REF!</v>
      </c>
      <c r="BE35" s="25"/>
      <c r="BF35" s="28"/>
      <c r="BG35" s="25"/>
      <c r="BH35" s="167"/>
      <c r="BI35" s="25"/>
      <c r="BJ35" s="167"/>
      <c r="BK35" s="25"/>
      <c r="BL35" s="28"/>
      <c r="BM35" s="185"/>
      <c r="BN35" s="28"/>
      <c r="BO35" s="185"/>
      <c r="BP35" s="28"/>
      <c r="BQ35" s="185"/>
      <c r="BR35" s="28"/>
      <c r="BS35" s="185"/>
      <c r="BT35" s="28"/>
      <c r="BU35" s="185"/>
      <c r="BV35" s="28"/>
      <c r="BW35" s="185"/>
      <c r="BX35" s="28"/>
      <c r="BY35" s="185"/>
      <c r="BZ35" s="28"/>
      <c r="CA35" s="185"/>
      <c r="CB35" s="28"/>
      <c r="CC35" s="185"/>
      <c r="CD35" s="28"/>
      <c r="CE35" s="185"/>
      <c r="CF35" s="28"/>
      <c r="CG35" s="185"/>
      <c r="CH35" s="185"/>
      <c r="CI35" s="185"/>
      <c r="CJ35" s="185"/>
      <c r="CK35" s="185"/>
      <c r="CL35" s="185"/>
      <c r="CM35" s="185"/>
      <c r="CN35" s="28"/>
      <c r="CO35" s="185"/>
      <c r="CP35" s="28"/>
      <c r="CQ35" s="185"/>
      <c r="CR35" s="28"/>
      <c r="CS35" s="185"/>
      <c r="CT35" s="28"/>
      <c r="CU35" s="185"/>
      <c r="CV35" s="28"/>
      <c r="CW35" s="185"/>
      <c r="CX35" s="28"/>
      <c r="CY35" s="185"/>
      <c r="CZ35" s="28"/>
      <c r="DA35" s="1267"/>
      <c r="DB35" s="28"/>
      <c r="DC35" s="185"/>
      <c r="DD35" s="28"/>
      <c r="DE35" s="1267"/>
      <c r="DF35" s="28"/>
      <c r="DG35" s="185"/>
      <c r="DH35" s="28"/>
      <c r="DI35" s="185"/>
      <c r="DJ35" s="28"/>
      <c r="DK35" s="1267"/>
      <c r="DL35" s="28"/>
      <c r="DM35" s="185"/>
      <c r="DN35" s="28"/>
      <c r="DO35" s="185"/>
      <c r="DP35" s="28"/>
      <c r="DQ35" s="185"/>
      <c r="DR35" s="28"/>
      <c r="DS35" s="185"/>
      <c r="DT35" s="28"/>
      <c r="DU35" s="185"/>
      <c r="DV35" s="28"/>
      <c r="DW35" s="185"/>
      <c r="DX35" s="28"/>
      <c r="DY35" s="185"/>
      <c r="DZ35" s="28"/>
      <c r="EA35" s="185"/>
      <c r="EB35" s="28"/>
      <c r="EC35" s="185"/>
      <c r="ED35" s="28"/>
      <c r="EE35" s="185"/>
      <c r="EF35" s="185"/>
      <c r="EG35" s="185"/>
      <c r="EH35" s="185"/>
      <c r="EI35" s="185"/>
      <c r="EJ35" s="28"/>
      <c r="EK35" s="185"/>
      <c r="EL35" s="185"/>
      <c r="EM35" s="185"/>
      <c r="EN35" s="185"/>
      <c r="EO35" s="4"/>
      <c r="EP35" s="28"/>
      <c r="EQ35" s="4"/>
      <c r="ER35" s="4"/>
      <c r="ES35" s="4"/>
      <c r="ET35" s="4"/>
      <c r="EU35" s="4"/>
      <c r="EV35" s="4"/>
      <c r="EW35" s="4"/>
      <c r="EX35" s="4"/>
      <c r="EY35" s="4"/>
      <c r="EZ35" s="4"/>
      <c r="FA35" s="4"/>
    </row>
  </sheetData>
  <mergeCells count="35">
    <mergeCell ref="R24:T24"/>
    <mergeCell ref="R25:T25"/>
    <mergeCell ref="R26:T26"/>
    <mergeCell ref="R27:T27"/>
    <mergeCell ref="R13:T13"/>
    <mergeCell ref="R14:T14"/>
    <mergeCell ref="R16:T16"/>
    <mergeCell ref="R17:T17"/>
    <mergeCell ref="R18:T18"/>
    <mergeCell ref="R19:T19"/>
    <mergeCell ref="R21:V21"/>
    <mergeCell ref="R22:T22"/>
    <mergeCell ref="R23:T23"/>
    <mergeCell ref="R28:T28"/>
    <mergeCell ref="R29:T29"/>
    <mergeCell ref="R30:T30"/>
    <mergeCell ref="R31:T31"/>
    <mergeCell ref="R32:T32"/>
    <mergeCell ref="R33:T33"/>
    <mergeCell ref="R34:T34"/>
    <mergeCell ref="R35:T35"/>
    <mergeCell ref="EK5:EN5"/>
    <mergeCell ref="ER5:FA5"/>
    <mergeCell ref="U5:U6"/>
    <mergeCell ref="V5:V6"/>
    <mergeCell ref="R5:T7"/>
    <mergeCell ref="R9:T9"/>
    <mergeCell ref="R10:T10"/>
    <mergeCell ref="R11:T11"/>
    <mergeCell ref="R12:T12"/>
    <mergeCell ref="W5:AU5"/>
    <mergeCell ref="AV5:BC5"/>
    <mergeCell ref="BD5:BE5"/>
    <mergeCell ref="CG5:CM5"/>
    <mergeCell ref="EE5:EI5"/>
  </mergeCells>
  <conditionalFormatting sqref="V17:BE20 BG17:BG20 BI17:BI20 BK17:BK20 BM17:BM20 BO17:BO20 BQ17:BQ20 BS17:BS20 CS17:CS20 CU17:CU20 CW17:CW20 CY17:CY20 DA17:DA20 DC17:DC20 DE17:DE20 DG17:DG20 DI17:DI20 DK17:DK20 DM17:DM20 DO17:DO20 DQ17:DQ20 DS17:DS20 DU17:DU20 DW17:DW20 DY17:DY20 EA17:EA20 EC17:EC20 EE17:EI20 EQ17:FA20 EC22 BU22:CO35 V22:BE35 BM22:BM35 BO22:BO35 CQ22:CQ35 CS22:CS35 CW22:CW35 DC22:DC35 DG22:DG35 DI22:DI35 DO22:DO35 DQ22:DQ35 DS22:DS35 DU22:DU35 DW22:DW35 DY22:DY35 EA22:EA35 EE22:EI35 EK22:EO35 EQ22:FA35 BG22:BG35 BI22:BI35 BK22:BK35 BQ22:BQ35 BS22:BS35 DA22:DA35 DE22:DE35 DK22:DK35 EC24:EC35 CU22:CU35 CY22:CY35 DM22:DM35">
    <cfRule type="cellIs" dxfId="6" priority="228" stopIfTrue="1" operator="lessThan">
      <formula>0</formula>
    </cfRule>
  </conditionalFormatting>
  <conditionalFormatting sqref="BU17:CO20 CQ17:CQ20 EK17:EO20 U22">
    <cfRule type="cellIs" dxfId="5" priority="12" stopIfTrue="1" operator="lessThan">
      <formula>0</formula>
    </cfRule>
  </conditionalFormatting>
  <dataValidations count="3">
    <dataValidation type="decimal" operator="greaterThanOrEqual" showInputMessage="1" showErrorMessage="1" errorTitle="Nombre strictement &gt;=0" error="Nombre (décimale acceptée) strictement &gt;=0" sqref="AD30:AL30 W35:AL35 AM25:AN25 AQ35 AR30:AT30 AZ33 BA30 BE30 BG35 BG30 BG32:BG33 BI30 BI32:BI33 BK30 BK32:BK33 BM30 BI35 AV35:BE35 BK35 BI28 BG28 AZ28 AU28:AU32 W28:X31 BO27:BO35 CA27:CA35 CO27:CO35 CS27:CS35 CW27:CW35 DC27:DC35 DM27:DM35 EC27:EC35 DG27:DG35 CY27:CY35 BU27:BU35 BS27:BS35 BQ27:BQ35" xr:uid="{00000000-0002-0000-0E00-000001000000}">
      <formula1>0</formula1>
    </dataValidation>
    <dataValidation type="whole" operator="greaterThanOrEqual" allowBlank="1" showInputMessage="1" showErrorMessage="1" errorTitle="Nombre entier strictement &gt; 0 " error="Nombre entier strictement &gt; 0 " sqref="BF17:BF19 CX18:CX19 CZ18:CZ19 DB18:DB19 DD18:DD19 DF18:DF19 DH18:DH19 DJ18:DJ19 DL18:DL19 DN18:DN19 BL17:CN19 CO18:CV19" xr:uid="{00000000-0002-0000-0E00-000003000000}">
      <formula1>0</formula1>
    </dataValidation>
    <dataValidation operator="greaterThanOrEqual" showInputMessage="1" showErrorMessage="1" errorTitle="Nombre strictement &gt;=0" error="Nombre (décimale acceptée) strictement &gt;=0" sqref="EC23" xr:uid="{AC36993E-159C-4943-97BA-71C365D1617D}"/>
  </dataValidations>
  <hyperlinks>
    <hyperlink ref="R2" location="IDENT!Q11" display="Retour au sommaire" xr:uid="{00000000-0004-0000-0E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dimension ref="A1:FC275"/>
  <sheetViews>
    <sheetView zoomScaleNormal="100" workbookViewId="0">
      <selection activeCell="B1" sqref="A1:B1048576"/>
    </sheetView>
  </sheetViews>
  <sheetFormatPr baseColWidth="10" defaultColWidth="12.5546875" defaultRowHeight="13.2" outlineLevelRow="1" outlineLevelCol="1" x14ac:dyDescent="0.25"/>
  <cols>
    <col min="1" max="1" width="36" style="152" customWidth="1" outlineLevel="1"/>
    <col min="2" max="2" width="34.5546875" style="152" customWidth="1" outlineLevel="1"/>
    <col min="3" max="3" width="33.44140625" style="152" customWidth="1"/>
    <col min="4" max="4" width="33.33203125" style="3" customWidth="1"/>
    <col min="5" max="5" width="22.33203125" style="808" customWidth="1"/>
    <col min="6" max="6" width="34.44140625" style="3" customWidth="1"/>
    <col min="7" max="7" width="31.44140625" style="619" customWidth="1"/>
    <col min="8" max="8" width="36.6640625" style="619" customWidth="1"/>
    <col min="9" max="9" width="30.33203125" style="619" customWidth="1"/>
    <col min="10" max="10" width="37.33203125" style="3" customWidth="1"/>
    <col min="11" max="11" width="18.44140625" style="3" customWidth="1"/>
    <col min="12" max="12" width="22" style="125" customWidth="1"/>
    <col min="13" max="13" width="16.33203125" style="125" customWidth="1"/>
    <col min="14" max="14" width="15.44140625" style="125" customWidth="1"/>
    <col min="15" max="15" width="15.44140625" style="135" customWidth="1"/>
    <col min="16" max="16" width="16.44140625" style="125" customWidth="1"/>
    <col min="17" max="17" width="9.5546875" style="3" customWidth="1"/>
    <col min="18" max="19" width="15.33203125" style="125" customWidth="1" outlineLevel="1"/>
    <col min="20" max="21" width="12.5546875" style="3"/>
    <col min="22" max="22" width="12.5546875" style="289"/>
    <col min="23" max="16384" width="12.5546875" style="3"/>
  </cols>
  <sheetData>
    <row r="1" spans="1:159" s="1169" customFormat="1" ht="13.8" x14ac:dyDescent="0.25">
      <c r="A1" s="406"/>
      <c r="B1" s="406"/>
      <c r="C1" s="406"/>
      <c r="D1" s="344" t="s">
        <v>1195</v>
      </c>
      <c r="E1" s="250"/>
      <c r="F1" s="250"/>
      <c r="G1" s="701"/>
      <c r="H1" s="701"/>
      <c r="I1" s="701"/>
      <c r="J1" s="250"/>
      <c r="K1" s="250"/>
      <c r="L1" s="629"/>
      <c r="M1" s="629"/>
      <c r="P1" s="629"/>
      <c r="Q1" s="1070"/>
      <c r="R1" s="629"/>
      <c r="S1" s="1084"/>
      <c r="V1" s="916"/>
      <c r="AI1" s="406"/>
      <c r="AJ1" s="406"/>
      <c r="AK1" s="406"/>
    </row>
    <row r="2" spans="1:159" ht="24.6" x14ac:dyDescent="0.25">
      <c r="D2" s="741" t="s">
        <v>1546</v>
      </c>
      <c r="K2" s="1059" t="s">
        <v>2257</v>
      </c>
      <c r="L2" s="394" t="s">
        <v>94</v>
      </c>
      <c r="M2" s="394" t="s">
        <v>1410</v>
      </c>
      <c r="N2" s="394" t="s">
        <v>2073</v>
      </c>
      <c r="O2" s="394" t="s">
        <v>254</v>
      </c>
      <c r="P2" s="394" t="s">
        <v>948</v>
      </c>
      <c r="Q2" s="125"/>
      <c r="R2" s="519"/>
      <c r="S2" s="519"/>
    </row>
    <row r="3" spans="1:159" ht="24.6" x14ac:dyDescent="0.25">
      <c r="C3" s="741" t="s">
        <v>226</v>
      </c>
      <c r="L3" s="3"/>
      <c r="Q3" s="125"/>
    </row>
    <row r="4" spans="1:159" s="519" customFormat="1" ht="22.8" x14ac:dyDescent="0.25">
      <c r="A4" s="320"/>
      <c r="B4" s="320"/>
      <c r="C4" s="320"/>
      <c r="D4" s="1433" t="s">
        <v>418</v>
      </c>
      <c r="E4" s="1433"/>
      <c r="F4" s="1433"/>
      <c r="G4" s="1433"/>
      <c r="H4" s="1433"/>
      <c r="I4" s="1433"/>
      <c r="J4" s="1433"/>
      <c r="K4" s="1433"/>
      <c r="L4" s="319"/>
      <c r="M4" s="319"/>
      <c r="N4" s="319"/>
      <c r="O4" s="636"/>
      <c r="P4" s="319"/>
      <c r="Q4" s="319"/>
      <c r="R4" s="319"/>
      <c r="S4" s="319"/>
      <c r="V4" s="652"/>
    </row>
    <row r="5" spans="1:159" x14ac:dyDescent="0.25">
      <c r="L5" s="943"/>
      <c r="Q5" s="125"/>
    </row>
    <row r="6" spans="1:159" s="289" customFormat="1" ht="89.25" customHeight="1" x14ac:dyDescent="0.25">
      <c r="A6" s="529"/>
      <c r="B6" s="529"/>
      <c r="C6" s="529"/>
      <c r="D6" s="247" t="s">
        <v>1102</v>
      </c>
      <c r="E6" s="247" t="s">
        <v>2412</v>
      </c>
      <c r="F6" s="247" t="s">
        <v>1565</v>
      </c>
      <c r="G6" s="247" t="s">
        <v>1411</v>
      </c>
      <c r="H6" s="247" t="s">
        <v>2413</v>
      </c>
      <c r="I6" s="247" t="s">
        <v>1734</v>
      </c>
      <c r="J6" s="247" t="s">
        <v>1566</v>
      </c>
      <c r="K6" s="247" t="s">
        <v>1174</v>
      </c>
      <c r="L6" s="247" t="s">
        <v>846</v>
      </c>
      <c r="M6" s="615"/>
      <c r="N6" s="615"/>
      <c r="O6" s="995"/>
      <c r="P6" s="615"/>
      <c r="Q6" s="615"/>
      <c r="R6" s="394" t="s">
        <v>1103</v>
      </c>
      <c r="S6" s="394" t="s">
        <v>842</v>
      </c>
      <c r="T6" s="394" t="s">
        <v>1794</v>
      </c>
      <c r="U6" s="394" t="s">
        <v>2314</v>
      </c>
      <c r="V6" s="904" t="s">
        <v>2143</v>
      </c>
    </row>
    <row r="7" spans="1:159" ht="25.5" customHeight="1" x14ac:dyDescent="0.25">
      <c r="D7" s="576" t="s">
        <v>2414</v>
      </c>
      <c r="E7" s="256"/>
      <c r="F7" s="256"/>
      <c r="G7" s="256"/>
      <c r="H7" s="256"/>
      <c r="I7" s="256"/>
      <c r="J7" s="256"/>
      <c r="K7" s="256"/>
      <c r="L7" s="578"/>
      <c r="Q7" s="125"/>
      <c r="R7" s="309"/>
      <c r="S7" s="309"/>
      <c r="T7" s="140"/>
      <c r="U7" s="140"/>
    </row>
    <row r="8" spans="1:159" s="849" customFormat="1" ht="12.75" customHeight="1" x14ac:dyDescent="0.25">
      <c r="A8" s="597"/>
      <c r="B8" s="597"/>
      <c r="C8" s="831"/>
      <c r="D8" s="884" t="s">
        <v>1457</v>
      </c>
      <c r="E8" s="330"/>
      <c r="F8" s="330"/>
      <c r="G8" s="330"/>
      <c r="H8" s="330"/>
      <c r="I8" s="330"/>
      <c r="J8" s="330"/>
      <c r="K8" s="330"/>
      <c r="L8" s="847"/>
      <c r="M8" s="214"/>
      <c r="N8" s="214"/>
      <c r="O8" s="252"/>
      <c r="P8" s="214"/>
      <c r="Q8" s="214"/>
      <c r="R8" s="257"/>
      <c r="S8" s="257"/>
      <c r="T8" s="589"/>
      <c r="U8" s="589"/>
      <c r="V8" s="876"/>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row>
    <row r="9" spans="1:159" s="989" customFormat="1" x14ac:dyDescent="0.25">
      <c r="A9" s="280" t="s">
        <v>595</v>
      </c>
      <c r="B9" s="280" t="s">
        <v>2576</v>
      </c>
      <c r="C9" s="1121"/>
      <c r="D9" s="743" t="s">
        <v>2576</v>
      </c>
      <c r="E9" s="1153"/>
      <c r="F9" s="743"/>
      <c r="G9" s="693"/>
      <c r="H9" s="693"/>
      <c r="I9" s="693"/>
      <c r="J9" s="1064"/>
      <c r="K9" s="627" t="e">
        <f t="shared" ref="K9:L9" si="0">SUM(K10:K11)</f>
        <v>#REF!</v>
      </c>
      <c r="L9" s="627">
        <f t="shared" si="0"/>
        <v>0</v>
      </c>
      <c r="M9" s="214"/>
      <c r="N9" s="214"/>
      <c r="O9" s="252"/>
      <c r="P9" s="214"/>
      <c r="Q9" s="214"/>
      <c r="R9" s="257"/>
      <c r="S9" s="257"/>
      <c r="T9" s="589"/>
      <c r="U9" s="589"/>
      <c r="V9" s="876"/>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row>
    <row r="10" spans="1:159" ht="91.2" x14ac:dyDescent="0.25">
      <c r="A10" s="152" t="str">
        <f t="shared" ref="A10:A11" si="1">CONCATENATE("REALN1_",SUBSTITUTE(C10,"_",""))</f>
        <v>REALN1_60263</v>
      </c>
      <c r="B10" s="152" t="s">
        <v>2074</v>
      </c>
      <c r="C10" s="259">
        <v>60263</v>
      </c>
      <c r="D10" s="428"/>
      <c r="E10" s="324" t="s">
        <v>903</v>
      </c>
      <c r="F10" s="157" t="s">
        <v>2577</v>
      </c>
      <c r="G10" s="134" t="s">
        <v>1735</v>
      </c>
      <c r="H10" s="134" t="s">
        <v>949</v>
      </c>
      <c r="I10" s="134"/>
      <c r="J10" s="134" t="s">
        <v>2075</v>
      </c>
      <c r="K10" s="272" t="e">
        <f>INDEX(#REF!,MATCH(E10,#REF!,0),MATCH('RTC-Enquête SIH'!S10,#REF!,0))+INDEX(#REF!,MATCH(E10,#REF!,0),MATCH('RTC-Enquête SIH'!T10,#REF!,0))+INDEX(#REF!,MATCH(E10,#REF!,0),MATCH('RTC-Enquête SIH'!U10,#REF!,0))</f>
        <v>#REF!</v>
      </c>
      <c r="L10" s="93"/>
      <c r="P10" s="214"/>
      <c r="Q10" s="214"/>
      <c r="R10" s="257" t="s">
        <v>1483</v>
      </c>
      <c r="S10" s="129">
        <v>93114</v>
      </c>
      <c r="T10" s="129">
        <v>931141</v>
      </c>
      <c r="U10" s="129">
        <v>931142</v>
      </c>
      <c r="V10" s="289">
        <f t="shared" ref="V10:V11" si="2">COUNTBLANK(L10)</f>
        <v>1</v>
      </c>
    </row>
    <row r="11" spans="1:159" ht="102.6" x14ac:dyDescent="0.25">
      <c r="A11" s="152" t="str">
        <f t="shared" si="1"/>
        <v>REALN1_60265</v>
      </c>
      <c r="B11" s="152" t="s">
        <v>95</v>
      </c>
      <c r="C11" s="259">
        <v>60265</v>
      </c>
      <c r="D11" s="471"/>
      <c r="E11" s="324" t="s">
        <v>717</v>
      </c>
      <c r="F11" s="157" t="s">
        <v>2525</v>
      </c>
      <c r="G11" s="134" t="s">
        <v>255</v>
      </c>
      <c r="H11" s="134" t="s">
        <v>949</v>
      </c>
      <c r="I11" s="134"/>
      <c r="J11" s="134" t="s">
        <v>774</v>
      </c>
      <c r="K11" s="272" t="e">
        <f>INDEX(#REF!,MATCH(E11,#REF!,0),MATCH('RTC-Enquête SIH'!S11,#REF!,0))</f>
        <v>#REF!</v>
      </c>
      <c r="L11" s="93"/>
      <c r="P11" s="214"/>
      <c r="Q11" s="214"/>
      <c r="R11" s="257" t="s">
        <v>1483</v>
      </c>
      <c r="S11" s="465" t="s">
        <v>2182</v>
      </c>
      <c r="T11" s="140"/>
      <c r="U11" s="140"/>
      <c r="V11" s="289">
        <f t="shared" si="2"/>
        <v>1</v>
      </c>
    </row>
    <row r="12" spans="1:159" s="297" customFormat="1" x14ac:dyDescent="0.25">
      <c r="A12" s="280" t="s">
        <v>596</v>
      </c>
      <c r="B12" s="108" t="s">
        <v>1736</v>
      </c>
      <c r="C12" s="299"/>
      <c r="D12" s="370" t="s">
        <v>1412</v>
      </c>
      <c r="E12" s="215"/>
      <c r="F12" s="217"/>
      <c r="G12" s="78"/>
      <c r="H12" s="78"/>
      <c r="I12" s="78"/>
      <c r="J12" s="196"/>
      <c r="K12" s="627" t="e">
        <f t="shared" ref="K12:L12" si="3">SUM(K13:K14)</f>
        <v>#REF!</v>
      </c>
      <c r="L12" s="627">
        <f t="shared" si="3"/>
        <v>0</v>
      </c>
      <c r="M12" s="125"/>
      <c r="N12" s="125"/>
      <c r="O12" s="135"/>
      <c r="P12" s="214"/>
      <c r="Q12" s="214"/>
      <c r="R12" s="257"/>
      <c r="S12" s="257"/>
      <c r="T12" s="140"/>
      <c r="U12" s="140"/>
      <c r="V12" s="289"/>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row>
    <row r="13" spans="1:159" ht="45.6" x14ac:dyDescent="0.25">
      <c r="A13" s="152" t="str">
        <f t="shared" ref="A13:A14" si="4">CONCATENATE("REALN1_",SUBSTITUTE(C13,"_",""))</f>
        <v>REALN1_60623</v>
      </c>
      <c r="B13" s="152" t="s">
        <v>96</v>
      </c>
      <c r="C13" s="259">
        <v>60623</v>
      </c>
      <c r="D13" s="428"/>
      <c r="E13" s="324">
        <v>60623</v>
      </c>
      <c r="F13" s="157" t="s">
        <v>590</v>
      </c>
      <c r="G13" s="134" t="s">
        <v>1735</v>
      </c>
      <c r="H13" s="134" t="s">
        <v>1916</v>
      </c>
      <c r="I13" s="134"/>
      <c r="J13" s="134" t="s">
        <v>97</v>
      </c>
      <c r="K13" s="272" t="e">
        <f>INDEX(#REF!,MATCH(E13,#REF!,0),MATCH('RTC-Enquête SIH'!S13,#REF!,0))+INDEX(#REF!,MATCH(E13,#REF!,0),MATCH('RTC-Enquête SIH'!T13,#REF!,0))+INDEX(#REF!,MATCH(E13,#REF!,0),MATCH('RTC-Enquête SIH'!U13,#REF!,0))</f>
        <v>#REF!</v>
      </c>
      <c r="L13" s="93"/>
      <c r="P13" s="214"/>
      <c r="Q13" s="214"/>
      <c r="R13" s="257" t="s">
        <v>1483</v>
      </c>
      <c r="S13" s="129">
        <v>93114</v>
      </c>
      <c r="T13" s="129">
        <v>931141</v>
      </c>
      <c r="U13" s="129">
        <v>931142</v>
      </c>
      <c r="V13" s="289">
        <f t="shared" ref="V13:V14" si="5">COUNTBLANK(L13)</f>
        <v>1</v>
      </c>
    </row>
    <row r="14" spans="1:159" ht="102.6" x14ac:dyDescent="0.25">
      <c r="A14" s="152" t="str">
        <f t="shared" si="4"/>
        <v>REALN1_60625</v>
      </c>
      <c r="B14" s="152" t="s">
        <v>597</v>
      </c>
      <c r="C14" s="259">
        <v>60625</v>
      </c>
      <c r="D14" s="471"/>
      <c r="E14" s="324" t="s">
        <v>1231</v>
      </c>
      <c r="F14" s="157" t="s">
        <v>1200</v>
      </c>
      <c r="G14" s="134" t="s">
        <v>255</v>
      </c>
      <c r="H14" s="134" t="s">
        <v>1916</v>
      </c>
      <c r="I14" s="134"/>
      <c r="J14" s="134" t="s">
        <v>1273</v>
      </c>
      <c r="K14" s="272" t="e">
        <f>INDEX(#REF!,MATCH(E14,#REF!,0),MATCH('RTC-Enquête SIH'!S14,#REF!,0))</f>
        <v>#REF!</v>
      </c>
      <c r="L14" s="93"/>
      <c r="P14" s="214"/>
      <c r="Q14" s="214"/>
      <c r="R14" s="257" t="s">
        <v>1483</v>
      </c>
      <c r="S14" s="465" t="s">
        <v>2182</v>
      </c>
      <c r="T14" s="140"/>
      <c r="U14" s="140"/>
      <c r="V14" s="289">
        <f t="shared" si="5"/>
        <v>1</v>
      </c>
    </row>
    <row r="15" spans="1:159" s="297" customFormat="1" x14ac:dyDescent="0.25">
      <c r="A15" s="280" t="s">
        <v>2578</v>
      </c>
      <c r="B15" s="108" t="s">
        <v>98</v>
      </c>
      <c r="C15" s="299"/>
      <c r="D15" s="370" t="s">
        <v>2579</v>
      </c>
      <c r="E15" s="215"/>
      <c r="F15" s="217"/>
      <c r="G15" s="78"/>
      <c r="H15" s="78"/>
      <c r="I15" s="78"/>
      <c r="J15" s="196"/>
      <c r="K15" s="191" t="e">
        <f t="shared" ref="K15:L15" si="6">SUM(K16:K17)+SUM(K20:K21)</f>
        <v>#REF!</v>
      </c>
      <c r="L15" s="191">
        <f t="shared" si="6"/>
        <v>0</v>
      </c>
      <c r="M15" s="125"/>
      <c r="N15" s="125"/>
      <c r="O15" s="135"/>
      <c r="P15" s="214"/>
      <c r="Q15" s="214"/>
      <c r="R15" s="257"/>
      <c r="S15" s="257"/>
      <c r="T15" s="140"/>
      <c r="U15" s="140"/>
      <c r="V15" s="289"/>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row>
    <row r="16" spans="1:159" ht="22.8" x14ac:dyDescent="0.25">
      <c r="A16" s="152" t="str">
        <f t="shared" ref="A16:A17" si="7">CONCATENATE("REALN1_",SUBSTITUTE(C16,"_",""))</f>
        <v>REALN1_61221</v>
      </c>
      <c r="B16" s="152" t="s">
        <v>950</v>
      </c>
      <c r="C16" s="259">
        <v>61221</v>
      </c>
      <c r="D16" s="428"/>
      <c r="E16" s="595">
        <v>61221</v>
      </c>
      <c r="F16" s="698" t="s">
        <v>2076</v>
      </c>
      <c r="G16" s="351"/>
      <c r="H16" s="351"/>
      <c r="I16" s="351"/>
      <c r="J16" s="134" t="s">
        <v>598</v>
      </c>
      <c r="K16" s="272" t="e">
        <f>INDEX(#REF!,MATCH(E16,#REF!,0),MATCH('RTC-Enquête SIH'!S16,#REF!,0))</f>
        <v>#REF!</v>
      </c>
      <c r="L16" s="93"/>
      <c r="P16" s="214"/>
      <c r="Q16" s="214"/>
      <c r="R16" s="257"/>
      <c r="S16" s="465" t="s">
        <v>2182</v>
      </c>
      <c r="T16" s="140"/>
      <c r="U16" s="140"/>
      <c r="V16" s="289">
        <f t="shared" ref="V16:V17" si="8">COUNTBLANK(L16)</f>
        <v>1</v>
      </c>
    </row>
    <row r="17" spans="1:159" ht="22.8" x14ac:dyDescent="0.25">
      <c r="A17" s="152" t="str">
        <f t="shared" si="7"/>
        <v>REALN1_61222</v>
      </c>
      <c r="B17" s="152" t="s">
        <v>1567</v>
      </c>
      <c r="C17" s="259">
        <v>61222</v>
      </c>
      <c r="D17" s="401"/>
      <c r="E17" s="1110">
        <v>61222</v>
      </c>
      <c r="F17" s="573" t="s">
        <v>2580</v>
      </c>
      <c r="G17" s="134"/>
      <c r="H17" s="134"/>
      <c r="I17" s="134"/>
      <c r="J17" s="134" t="s">
        <v>256</v>
      </c>
      <c r="K17" s="272" t="e">
        <f>INDEX(#REF!,MATCH(E17,#REF!,0),MATCH('RTC-Enquête SIH'!S17,#REF!,0))</f>
        <v>#REF!</v>
      </c>
      <c r="L17" s="93"/>
      <c r="P17" s="214"/>
      <c r="Q17" s="214"/>
      <c r="R17" s="257"/>
      <c r="S17" s="465" t="s">
        <v>2182</v>
      </c>
      <c r="T17" s="140"/>
      <c r="U17" s="140"/>
      <c r="V17" s="289">
        <f t="shared" si="8"/>
        <v>1</v>
      </c>
    </row>
    <row r="18" spans="1:159" s="338" customFormat="1" outlineLevel="1" x14ac:dyDescent="0.25">
      <c r="A18" s="523"/>
      <c r="B18" s="523"/>
      <c r="C18" s="1027"/>
      <c r="D18" s="1167"/>
      <c r="E18" s="967"/>
      <c r="F18" s="991"/>
      <c r="G18" s="599"/>
      <c r="H18" s="599"/>
      <c r="I18" s="599"/>
      <c r="J18" s="79" t="s">
        <v>1234</v>
      </c>
      <c r="K18" s="350" t="e">
        <f>INDEX(#REF!,MATCH(J18,#REF!,0),MATCH('RTC-Enquête SIH'!S18,#REF!,0))+INDEX(#REF!,MATCH(J18,#REF!,0),MATCH('RTC-Enquête SIH'!T18,#REF!,0))+INDEX(#REF!,MATCH(J18,#REF!,0),MATCH('RTC-Enquête SIH'!U18,#REF!,0))</f>
        <v>#REF!</v>
      </c>
      <c r="L18" s="360"/>
      <c r="M18" s="135"/>
      <c r="N18" s="135"/>
      <c r="O18" s="135"/>
      <c r="P18" s="252"/>
      <c r="Q18" s="252"/>
      <c r="R18" s="257" t="s">
        <v>1483</v>
      </c>
      <c r="S18" s="129">
        <v>93114</v>
      </c>
      <c r="T18" s="129">
        <v>931141</v>
      </c>
      <c r="U18" s="129">
        <v>931142</v>
      </c>
      <c r="V18" s="341"/>
    </row>
    <row r="19" spans="1:159" s="338" customFormat="1" outlineLevel="1" x14ac:dyDescent="0.25">
      <c r="A19" s="523"/>
      <c r="B19" s="523"/>
      <c r="C19" s="1027"/>
      <c r="D19" s="1167"/>
      <c r="E19" s="967"/>
      <c r="F19" s="991"/>
      <c r="G19" s="599"/>
      <c r="H19" s="599"/>
      <c r="I19" s="599"/>
      <c r="J19" s="79" t="s">
        <v>208</v>
      </c>
      <c r="K19" s="350" t="e">
        <f>INDEX(#REF!,MATCH(J19,#REF!,0),MATCH('RTC-Enquête SIH'!S19,#REF!,0))+INDEX(#REF!,MATCH(J19,#REF!,0),MATCH('RTC-Enquête SIH'!T19,#REF!,0))+INDEX(#REF!,MATCH(J19,#REF!,0),MATCH('RTC-Enquête SIH'!U19,#REF!,0))</f>
        <v>#REF!</v>
      </c>
      <c r="L19" s="360"/>
      <c r="M19" s="135"/>
      <c r="N19" s="135"/>
      <c r="O19" s="135"/>
      <c r="P19" s="252"/>
      <c r="Q19" s="252"/>
      <c r="R19" s="257" t="s">
        <v>1483</v>
      </c>
      <c r="S19" s="129">
        <v>93114</v>
      </c>
      <c r="T19" s="129">
        <v>931141</v>
      </c>
      <c r="U19" s="129">
        <v>931142</v>
      </c>
      <c r="V19" s="341"/>
    </row>
    <row r="20" spans="1:159" ht="34.200000000000003" x14ac:dyDescent="0.25">
      <c r="A20" s="152" t="str">
        <f t="shared" ref="A20:A21" si="9">CONCATENATE("REALN1_",SUBSTITUTE(C20,"_",""))</f>
        <v>REALN1_61231</v>
      </c>
      <c r="B20" s="152" t="s">
        <v>2415</v>
      </c>
      <c r="C20" s="259">
        <v>61231</v>
      </c>
      <c r="D20" s="998"/>
      <c r="E20" s="986">
        <v>61231</v>
      </c>
      <c r="F20" s="157" t="s">
        <v>1737</v>
      </c>
      <c r="G20" s="134" t="s">
        <v>599</v>
      </c>
      <c r="H20" s="134"/>
      <c r="I20" s="134"/>
      <c r="J20" s="134" t="s">
        <v>257</v>
      </c>
      <c r="K20" s="272" t="e">
        <f>SUM(K18:K19)</f>
        <v>#REF!</v>
      </c>
      <c r="L20" s="93"/>
      <c r="P20" s="214"/>
      <c r="Q20" s="214"/>
      <c r="R20" s="257" t="str">
        <f>$R$14</f>
        <v>3-SA</v>
      </c>
      <c r="S20" s="257" t="s">
        <v>1274</v>
      </c>
      <c r="T20" s="140"/>
      <c r="U20" s="140"/>
      <c r="V20" s="289">
        <f t="shared" ref="V20:V21" si="10">COUNTBLANK(L20)</f>
        <v>1</v>
      </c>
    </row>
    <row r="21" spans="1:159" ht="34.200000000000003" x14ac:dyDescent="0.25">
      <c r="A21" s="152" t="str">
        <f t="shared" si="9"/>
        <v>REALN1_61232</v>
      </c>
      <c r="B21" s="152" t="s">
        <v>419</v>
      </c>
      <c r="C21" s="259">
        <v>61232</v>
      </c>
      <c r="D21" s="958"/>
      <c r="E21" s="986">
        <v>61232</v>
      </c>
      <c r="F21" s="157" t="s">
        <v>1917</v>
      </c>
      <c r="G21" s="134" t="s">
        <v>599</v>
      </c>
      <c r="H21" s="770"/>
      <c r="I21" s="770"/>
      <c r="J21" s="134" t="s">
        <v>1413</v>
      </c>
      <c r="K21" s="272" t="e">
        <f>INDEX(#REF!,MATCH(E21,#REF!,0),MATCH('RTC-Enquête SIH'!S21,#REF!,0))+INDEX(#REF!,MATCH(E21,#REF!,0),MATCH('RTC-Enquête SIH'!T21,#REF!,0))+INDEX(#REF!,MATCH(E21,#REF!,0),MATCH('RTC-Enquête SIH'!U21,#REF!,0))</f>
        <v>#REF!</v>
      </c>
      <c r="L21" s="93"/>
      <c r="P21" s="214"/>
      <c r="Q21" s="214"/>
      <c r="R21" s="257" t="s">
        <v>1483</v>
      </c>
      <c r="S21" s="129">
        <v>93114</v>
      </c>
      <c r="T21" s="129">
        <v>931141</v>
      </c>
      <c r="U21" s="129">
        <v>931142</v>
      </c>
      <c r="V21" s="289">
        <f t="shared" si="10"/>
        <v>1</v>
      </c>
    </row>
    <row r="22" spans="1:159" s="297" customFormat="1" x14ac:dyDescent="0.25">
      <c r="A22" s="280" t="s">
        <v>600</v>
      </c>
      <c r="B22" s="108" t="s">
        <v>1104</v>
      </c>
      <c r="C22" s="299"/>
      <c r="D22" s="370" t="s">
        <v>1104</v>
      </c>
      <c r="E22" s="215"/>
      <c r="F22" s="217"/>
      <c r="G22" s="78"/>
      <c r="H22" s="78"/>
      <c r="I22" s="78"/>
      <c r="J22" s="196"/>
      <c r="K22" s="191" t="e">
        <f t="shared" ref="K22:L22" si="11">SUM(K23:K24)</f>
        <v>#REF!</v>
      </c>
      <c r="L22" s="191">
        <f t="shared" si="11"/>
        <v>0</v>
      </c>
      <c r="M22" s="125"/>
      <c r="N22" s="125"/>
      <c r="O22" s="135"/>
      <c r="P22" s="214"/>
      <c r="Q22" s="214"/>
      <c r="R22" s="257"/>
      <c r="S22" s="257"/>
      <c r="T22" s="140"/>
      <c r="U22" s="140"/>
      <c r="V22" s="289"/>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row>
    <row r="23" spans="1:159" ht="22.8" x14ac:dyDescent="0.25">
      <c r="A23" s="152" t="str">
        <f t="shared" ref="A23:A24" si="12">CONCATENATE("REALN1_",SUBSTITUTE(C23,"_",""))</f>
        <v>REALN1_613151</v>
      </c>
      <c r="B23" s="152" t="s">
        <v>1568</v>
      </c>
      <c r="C23" s="259">
        <v>613151</v>
      </c>
      <c r="D23" s="428"/>
      <c r="E23" s="324">
        <v>613151</v>
      </c>
      <c r="F23" s="351" t="s">
        <v>2406</v>
      </c>
      <c r="G23" s="351" t="s">
        <v>1569</v>
      </c>
      <c r="H23" s="351" t="s">
        <v>951</v>
      </c>
      <c r="I23" s="351"/>
      <c r="J23" s="134" t="s">
        <v>1738</v>
      </c>
      <c r="K23" s="272" t="e">
        <f>INDEX(#REF!,MATCH(E23,#REF!,0),MATCH('RTC-Enquête SIH'!S23,#REF!,0))</f>
        <v>#REF!</v>
      </c>
      <c r="L23" s="93"/>
      <c r="P23" s="214"/>
      <c r="Q23" s="214"/>
      <c r="R23" s="257"/>
      <c r="S23" s="465" t="s">
        <v>2182</v>
      </c>
      <c r="T23" s="140"/>
      <c r="U23" s="140"/>
    </row>
    <row r="24" spans="1:159" ht="45.6" x14ac:dyDescent="0.25">
      <c r="A24" s="152" t="str">
        <f t="shared" si="12"/>
        <v>REALN1_613251</v>
      </c>
      <c r="B24" s="152" t="s">
        <v>1275</v>
      </c>
      <c r="C24" s="259">
        <v>613251</v>
      </c>
      <c r="D24" s="471"/>
      <c r="E24" s="324">
        <v>613251</v>
      </c>
      <c r="F24" s="351" t="s">
        <v>1570</v>
      </c>
      <c r="G24" s="351" t="s">
        <v>601</v>
      </c>
      <c r="H24" s="351" t="s">
        <v>951</v>
      </c>
      <c r="I24" s="351"/>
      <c r="J24" s="134" t="s">
        <v>775</v>
      </c>
      <c r="K24" s="272" t="e">
        <f>INDEX(#REF!,MATCH(E24,#REF!,0),MATCH('RTC-Enquête SIH'!S24,#REF!,0))</f>
        <v>#REF!</v>
      </c>
      <c r="L24" s="93"/>
      <c r="P24" s="214"/>
      <c r="Q24" s="214"/>
      <c r="R24" s="257"/>
      <c r="S24" s="465" t="s">
        <v>2182</v>
      </c>
      <c r="T24" s="140"/>
      <c r="U24" s="140"/>
    </row>
    <row r="25" spans="1:159" s="297" customFormat="1" x14ac:dyDescent="0.25">
      <c r="A25" s="280" t="s">
        <v>1918</v>
      </c>
      <c r="B25" s="108" t="s">
        <v>1105</v>
      </c>
      <c r="C25" s="299"/>
      <c r="D25" s="370" t="s">
        <v>1105</v>
      </c>
      <c r="E25" s="215"/>
      <c r="F25" s="217"/>
      <c r="G25" s="78"/>
      <c r="H25" s="78"/>
      <c r="I25" s="78"/>
      <c r="J25" s="196"/>
      <c r="K25" s="191">
        <f t="shared" ref="K25:L25" si="13">SUM(K30:K34)+SUM(K39:K43)</f>
        <v>0</v>
      </c>
      <c r="L25" s="191">
        <f t="shared" si="13"/>
        <v>0</v>
      </c>
      <c r="M25" s="125"/>
      <c r="N25" s="125"/>
      <c r="O25" s="135"/>
      <c r="P25" s="214"/>
      <c r="Q25" s="214"/>
      <c r="R25" s="257"/>
      <c r="S25" s="257"/>
      <c r="T25" s="140"/>
      <c r="U25" s="140"/>
      <c r="V25" s="289"/>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row>
    <row r="26" spans="1:159" s="338" customFormat="1" outlineLevel="1" x14ac:dyDescent="0.25">
      <c r="A26" s="79"/>
      <c r="B26" s="79"/>
      <c r="C26" s="79"/>
      <c r="D26" s="79"/>
      <c r="E26" s="79"/>
      <c r="F26" s="79"/>
      <c r="G26" s="79"/>
      <c r="H26" s="79"/>
      <c r="I26" s="79"/>
      <c r="J26" s="79">
        <v>615154</v>
      </c>
      <c r="K26" s="350" t="e">
        <f>INDEX(#REF!,MATCH(J26,#REF!,0),MATCH('RTC-Enquête SIH'!S26,#REF!,0))</f>
        <v>#REF!</v>
      </c>
      <c r="L26" s="360"/>
      <c r="M26" s="135"/>
      <c r="N26" s="135"/>
      <c r="O26" s="135"/>
      <c r="P26" s="252"/>
      <c r="Q26" s="252"/>
      <c r="R26" s="257" t="s">
        <v>1483</v>
      </c>
      <c r="S26" s="465" t="s">
        <v>2182</v>
      </c>
      <c r="T26" s="497"/>
      <c r="U26" s="497"/>
      <c r="V26" s="341"/>
    </row>
    <row r="27" spans="1:159" s="338" customFormat="1" outlineLevel="1" x14ac:dyDescent="0.25">
      <c r="A27" s="79"/>
      <c r="B27" s="79"/>
      <c r="C27" s="79"/>
      <c r="D27" s="79"/>
      <c r="E27" s="79"/>
      <c r="F27" s="79"/>
      <c r="G27" s="79"/>
      <c r="H27" s="79"/>
      <c r="I27" s="79"/>
      <c r="J27" s="79">
        <v>615254</v>
      </c>
      <c r="K27" s="350" t="e">
        <f>INDEX(#REF!,MATCH(J27,#REF!,0),MATCH('RTC-Enquête SIH'!S27,#REF!,0))</f>
        <v>#REF!</v>
      </c>
      <c r="L27" s="360"/>
      <c r="M27" s="135"/>
      <c r="N27" s="135"/>
      <c r="O27" s="135"/>
      <c r="P27" s="252"/>
      <c r="Q27" s="252"/>
      <c r="R27" s="257" t="s">
        <v>1483</v>
      </c>
      <c r="S27" s="465" t="s">
        <v>2182</v>
      </c>
      <c r="T27" s="497"/>
      <c r="U27" s="497"/>
      <c r="V27" s="341"/>
    </row>
    <row r="28" spans="1:159" x14ac:dyDescent="0.25">
      <c r="A28" s="836"/>
      <c r="B28" s="836"/>
      <c r="C28" s="1128"/>
      <c r="D28" s="428"/>
      <c r="E28" s="1439" t="s">
        <v>1106</v>
      </c>
      <c r="F28" s="1440" t="s">
        <v>2581</v>
      </c>
      <c r="G28" s="1435"/>
      <c r="H28" s="1436"/>
      <c r="I28" s="1434" t="s">
        <v>2416</v>
      </c>
      <c r="J28" s="1434"/>
      <c r="K28" s="272" t="e">
        <f>SUM(K26:K27)</f>
        <v>#REF!</v>
      </c>
      <c r="L28" s="398"/>
      <c r="P28" s="214"/>
      <c r="Q28" s="214"/>
      <c r="R28" s="257" t="str">
        <f>$R$14</f>
        <v>3-SA</v>
      </c>
      <c r="S28" s="257" t="s">
        <v>1274</v>
      </c>
      <c r="T28" s="140"/>
      <c r="U28" s="140"/>
    </row>
    <row r="29" spans="1:159" ht="20.399999999999999" x14ac:dyDescent="0.25">
      <c r="A29" s="152" t="s">
        <v>1919</v>
      </c>
      <c r="B29" s="152" t="s">
        <v>99</v>
      </c>
      <c r="C29" s="1139"/>
      <c r="D29" s="401"/>
      <c r="E29" s="1439"/>
      <c r="F29" s="1440"/>
      <c r="G29" s="1437"/>
      <c r="H29" s="1438"/>
      <c r="I29" s="1441" t="s">
        <v>258</v>
      </c>
      <c r="J29" s="1442"/>
      <c r="K29" s="456" t="e">
        <f>IF(ROUND(K28-SUM(K30:K34),0)=0,"OK","A CORRIGER")</f>
        <v>#REF!</v>
      </c>
      <c r="L29" s="651"/>
      <c r="P29" s="214"/>
      <c r="Q29" s="214"/>
      <c r="R29" s="257"/>
      <c r="S29" s="257"/>
      <c r="T29" s="140"/>
      <c r="U29" s="140"/>
    </row>
    <row r="30" spans="1:159" ht="40.799999999999997" x14ac:dyDescent="0.25">
      <c r="A30" s="152" t="str">
        <f t="shared" ref="A30:A34" si="14">CONCATENATE("REALN1_",SUBSTITUTE(C30,"_",""))</f>
        <v>REALN1_615154615254RES</v>
      </c>
      <c r="B30" s="152" t="s">
        <v>2417</v>
      </c>
      <c r="C30" s="259" t="s">
        <v>1414</v>
      </c>
      <c r="D30" s="401"/>
      <c r="E30" s="1439"/>
      <c r="F30" s="1440"/>
      <c r="G30" s="351"/>
      <c r="H30" s="351"/>
      <c r="I30" s="795" t="s">
        <v>1415</v>
      </c>
      <c r="J30" s="157" t="s">
        <v>2582</v>
      </c>
      <c r="K30" s="93"/>
      <c r="L30" s="93"/>
      <c r="P30" s="214"/>
      <c r="Q30" s="214"/>
      <c r="R30" s="257"/>
      <c r="S30" s="257"/>
      <c r="T30" s="140"/>
      <c r="U30" s="140"/>
      <c r="V30" s="289">
        <f t="shared" ref="V30:V34" si="15">COUNTBLANK(K30:L30)</f>
        <v>2</v>
      </c>
    </row>
    <row r="31" spans="1:159" ht="40.799999999999997" x14ac:dyDescent="0.25">
      <c r="A31" s="152" t="str">
        <f t="shared" si="14"/>
        <v>REALN1_615154615254SERV</v>
      </c>
      <c r="B31" s="152" t="s">
        <v>1276</v>
      </c>
      <c r="C31" s="259" t="s">
        <v>1107</v>
      </c>
      <c r="D31" s="401"/>
      <c r="E31" s="1439"/>
      <c r="F31" s="1440"/>
      <c r="G31" s="351"/>
      <c r="H31" s="351"/>
      <c r="I31" s="795" t="s">
        <v>2077</v>
      </c>
      <c r="J31" s="157" t="s">
        <v>2582</v>
      </c>
      <c r="K31" s="93"/>
      <c r="L31" s="93"/>
      <c r="P31" s="214"/>
      <c r="Q31" s="214"/>
      <c r="R31" s="257"/>
      <c r="S31" s="257"/>
      <c r="T31" s="140"/>
      <c r="U31" s="140"/>
      <c r="V31" s="289">
        <f t="shared" si="15"/>
        <v>2</v>
      </c>
    </row>
    <row r="32" spans="1:159" ht="40.799999999999997" x14ac:dyDescent="0.25">
      <c r="A32" s="152" t="str">
        <f t="shared" si="14"/>
        <v>REALN1_615154615254PC</v>
      </c>
      <c r="B32" s="152" t="s">
        <v>2258</v>
      </c>
      <c r="C32" s="259" t="s">
        <v>1277</v>
      </c>
      <c r="D32" s="401"/>
      <c r="E32" s="1439"/>
      <c r="F32" s="1440"/>
      <c r="G32" s="711" t="s">
        <v>1108</v>
      </c>
      <c r="H32" s="351"/>
      <c r="I32" s="795" t="s">
        <v>2078</v>
      </c>
      <c r="J32" s="157" t="s">
        <v>2582</v>
      </c>
      <c r="K32" s="93"/>
      <c r="L32" s="93"/>
      <c r="P32" s="214"/>
      <c r="Q32" s="214"/>
      <c r="R32" s="257"/>
      <c r="S32" s="257"/>
      <c r="T32" s="140"/>
      <c r="U32" s="140"/>
      <c r="V32" s="289">
        <f t="shared" si="15"/>
        <v>2</v>
      </c>
    </row>
    <row r="33" spans="1:159" ht="45.6" x14ac:dyDescent="0.25">
      <c r="A33" s="152" t="str">
        <f t="shared" si="14"/>
        <v>REALN1_615154615254LOG</v>
      </c>
      <c r="B33" s="152" t="s">
        <v>2418</v>
      </c>
      <c r="C33" s="259" t="s">
        <v>100</v>
      </c>
      <c r="D33" s="401"/>
      <c r="E33" s="1439"/>
      <c r="F33" s="1440"/>
      <c r="G33" s="351" t="s">
        <v>1278</v>
      </c>
      <c r="H33" s="351"/>
      <c r="I33" s="795" t="s">
        <v>101</v>
      </c>
      <c r="J33" s="157" t="s">
        <v>2582</v>
      </c>
      <c r="K33" s="93"/>
      <c r="L33" s="93"/>
      <c r="P33" s="214"/>
      <c r="Q33" s="214"/>
      <c r="R33" s="257"/>
      <c r="S33" s="257"/>
      <c r="T33" s="140"/>
      <c r="U33" s="140"/>
      <c r="V33" s="289">
        <f t="shared" si="15"/>
        <v>2</v>
      </c>
    </row>
    <row r="34" spans="1:159" ht="45.6" x14ac:dyDescent="0.25">
      <c r="A34" s="152" t="str">
        <f t="shared" si="14"/>
        <v>REALN1_615154615254PROG</v>
      </c>
      <c r="B34" s="152" t="s">
        <v>952</v>
      </c>
      <c r="C34" s="259" t="s">
        <v>2583</v>
      </c>
      <c r="D34" s="401"/>
      <c r="E34" s="1439"/>
      <c r="F34" s="1440"/>
      <c r="G34" s="351" t="s">
        <v>2419</v>
      </c>
      <c r="H34" s="351"/>
      <c r="I34" s="795" t="s">
        <v>2259</v>
      </c>
      <c r="J34" s="157" t="s">
        <v>2582</v>
      </c>
      <c r="K34" s="93"/>
      <c r="L34" s="93"/>
      <c r="P34" s="214"/>
      <c r="Q34" s="214"/>
      <c r="R34" s="257"/>
      <c r="S34" s="257"/>
      <c r="T34" s="140"/>
      <c r="U34" s="140"/>
      <c r="V34" s="289">
        <f t="shared" si="15"/>
        <v>2</v>
      </c>
    </row>
    <row r="35" spans="1:159" s="338" customFormat="1" outlineLevel="1" x14ac:dyDescent="0.25">
      <c r="A35" s="79"/>
      <c r="B35" s="79"/>
      <c r="C35" s="79"/>
      <c r="D35" s="79"/>
      <c r="E35" s="79"/>
      <c r="F35" s="79"/>
      <c r="G35" s="79"/>
      <c r="H35" s="79"/>
      <c r="I35" s="79"/>
      <c r="J35" s="79">
        <v>615161</v>
      </c>
      <c r="K35" s="350" t="e">
        <f>INDEX(#REF!,MATCH(J35,#REF!,0),MATCH('RTC-Enquête SIH'!S35,#REF!,0))</f>
        <v>#REF!</v>
      </c>
      <c r="L35" s="360"/>
      <c r="M35" s="135"/>
      <c r="N35" s="135"/>
      <c r="O35" s="135"/>
      <c r="P35" s="252"/>
      <c r="Q35" s="252"/>
      <c r="R35" s="257" t="s">
        <v>1483</v>
      </c>
      <c r="S35" s="465" t="s">
        <v>2182</v>
      </c>
      <c r="T35" s="497"/>
      <c r="U35" s="497"/>
      <c r="V35" s="341"/>
    </row>
    <row r="36" spans="1:159" s="338" customFormat="1" outlineLevel="1" x14ac:dyDescent="0.25">
      <c r="A36" s="79"/>
      <c r="B36" s="79"/>
      <c r="C36" s="79"/>
      <c r="D36" s="79"/>
      <c r="E36" s="79"/>
      <c r="F36" s="79"/>
      <c r="G36" s="79"/>
      <c r="H36" s="79"/>
      <c r="I36" s="79"/>
      <c r="J36" s="79">
        <v>615261</v>
      </c>
      <c r="K36" s="350" t="e">
        <f>INDEX(#REF!,MATCH(J36,#REF!,0),MATCH('RTC-Enquête SIH'!S36,#REF!,0))</f>
        <v>#REF!</v>
      </c>
      <c r="L36" s="360"/>
      <c r="M36" s="135"/>
      <c r="N36" s="135"/>
      <c r="O36" s="135"/>
      <c r="P36" s="252"/>
      <c r="Q36" s="252"/>
      <c r="R36" s="257" t="s">
        <v>1483</v>
      </c>
      <c r="S36" s="465" t="s">
        <v>2182</v>
      </c>
      <c r="T36" s="497"/>
      <c r="U36" s="497"/>
      <c r="V36" s="341"/>
    </row>
    <row r="37" spans="1:159" x14ac:dyDescent="0.2">
      <c r="A37" s="842"/>
      <c r="B37" s="842"/>
      <c r="C37" s="1234"/>
      <c r="D37" s="401"/>
      <c r="E37" s="1439" t="s">
        <v>2420</v>
      </c>
      <c r="F37" s="1440" t="s">
        <v>1109</v>
      </c>
      <c r="G37" s="1435"/>
      <c r="H37" s="1436"/>
      <c r="I37" s="1434" t="s">
        <v>1416</v>
      </c>
      <c r="J37" s="1434"/>
      <c r="K37" s="272" t="e">
        <f>SUM(K35:K36)</f>
        <v>#REF!</v>
      </c>
      <c r="L37" s="398"/>
      <c r="P37" s="214"/>
      <c r="Q37" s="214"/>
      <c r="R37" s="257" t="s">
        <v>1483</v>
      </c>
      <c r="S37" s="257" t="s">
        <v>1274</v>
      </c>
      <c r="T37" s="140"/>
      <c r="U37" s="140"/>
    </row>
    <row r="38" spans="1:159" ht="20.399999999999999" x14ac:dyDescent="0.25">
      <c r="A38" s="152" t="s">
        <v>1739</v>
      </c>
      <c r="B38" s="152" t="s">
        <v>1417</v>
      </c>
      <c r="C38" s="1245"/>
      <c r="D38" s="401"/>
      <c r="E38" s="1439"/>
      <c r="F38" s="1440"/>
      <c r="G38" s="1437"/>
      <c r="H38" s="1438"/>
      <c r="I38" s="1441" t="s">
        <v>953</v>
      </c>
      <c r="J38" s="1442"/>
      <c r="K38" s="456" t="e">
        <f>IF(ROUND(K37-SUM(K39:K43),0)=0,"OK","A CORRIGER")</f>
        <v>#REF!</v>
      </c>
      <c r="L38" s="651"/>
      <c r="P38" s="214"/>
      <c r="Q38" s="214"/>
      <c r="R38" s="257"/>
      <c r="S38" s="257"/>
      <c r="T38" s="140"/>
      <c r="U38" s="140"/>
    </row>
    <row r="39" spans="1:159" ht="30.6" x14ac:dyDescent="0.25">
      <c r="A39" s="152" t="str">
        <f t="shared" ref="A39:A43" si="16">CONCATENATE("REALN1_",SUBSTITUTE(C39,"_",""))</f>
        <v>REALN1_615161615261RES</v>
      </c>
      <c r="B39" s="152" t="s">
        <v>602</v>
      </c>
      <c r="C39" s="1245" t="s">
        <v>2079</v>
      </c>
      <c r="D39" s="401"/>
      <c r="E39" s="1439"/>
      <c r="F39" s="1440"/>
      <c r="G39" s="351"/>
      <c r="H39" s="1091"/>
      <c r="I39" s="795" t="s">
        <v>1415</v>
      </c>
      <c r="J39" s="157" t="s">
        <v>2582</v>
      </c>
      <c r="K39" s="93"/>
      <c r="L39" s="93"/>
      <c r="P39" s="214"/>
      <c r="Q39" s="214"/>
      <c r="R39" s="257"/>
      <c r="S39" s="257"/>
      <c r="T39" s="140"/>
      <c r="U39" s="140"/>
      <c r="V39" s="289">
        <f t="shared" ref="V39:V43" si="17">COUNTBLANK(K39:L39)</f>
        <v>2</v>
      </c>
    </row>
    <row r="40" spans="1:159" ht="30.6" x14ac:dyDescent="0.25">
      <c r="A40" s="152" t="str">
        <f t="shared" si="16"/>
        <v>REALN1_615161615261SERV</v>
      </c>
      <c r="B40" s="152" t="s">
        <v>954</v>
      </c>
      <c r="C40" s="1245" t="s">
        <v>1110</v>
      </c>
      <c r="D40" s="401"/>
      <c r="E40" s="1439"/>
      <c r="F40" s="1440"/>
      <c r="G40" s="351"/>
      <c r="H40" s="1091"/>
      <c r="I40" s="795" t="s">
        <v>2077</v>
      </c>
      <c r="J40" s="157" t="s">
        <v>2582</v>
      </c>
      <c r="K40" s="93"/>
      <c r="L40" s="93"/>
      <c r="P40" s="214"/>
      <c r="Q40" s="214"/>
      <c r="R40" s="257"/>
      <c r="S40" s="257"/>
      <c r="T40" s="140"/>
      <c r="U40" s="140"/>
      <c r="V40" s="289">
        <f t="shared" si="17"/>
        <v>2</v>
      </c>
    </row>
    <row r="41" spans="1:159" ht="68.400000000000006" x14ac:dyDescent="0.25">
      <c r="A41" s="152" t="str">
        <f t="shared" si="16"/>
        <v>REALN1_615161615261PC</v>
      </c>
      <c r="B41" s="152" t="s">
        <v>2080</v>
      </c>
      <c r="C41" s="1245" t="s">
        <v>955</v>
      </c>
      <c r="D41" s="401"/>
      <c r="E41" s="1439"/>
      <c r="F41" s="1440"/>
      <c r="G41" s="711" t="s">
        <v>102</v>
      </c>
      <c r="H41" s="1091"/>
      <c r="I41" s="795" t="s">
        <v>2078</v>
      </c>
      <c r="J41" s="157" t="s">
        <v>2582</v>
      </c>
      <c r="K41" s="93"/>
      <c r="L41" s="93"/>
      <c r="P41" s="214"/>
      <c r="Q41" s="214"/>
      <c r="R41" s="257"/>
      <c r="S41" s="257"/>
      <c r="T41" s="140"/>
      <c r="U41" s="140"/>
      <c r="V41" s="289">
        <f t="shared" si="17"/>
        <v>2</v>
      </c>
    </row>
    <row r="42" spans="1:159" ht="45.6" x14ac:dyDescent="0.25">
      <c r="A42" s="152" t="str">
        <f t="shared" si="16"/>
        <v>REALN1_615161615261LOG</v>
      </c>
      <c r="B42" s="152" t="s">
        <v>2421</v>
      </c>
      <c r="C42" s="1245" t="s">
        <v>776</v>
      </c>
      <c r="D42" s="401"/>
      <c r="E42" s="1439"/>
      <c r="F42" s="1440"/>
      <c r="G42" s="351" t="s">
        <v>1278</v>
      </c>
      <c r="H42" s="1091"/>
      <c r="I42" s="795" t="s">
        <v>101</v>
      </c>
      <c r="J42" s="157" t="s">
        <v>2582</v>
      </c>
      <c r="K42" s="93"/>
      <c r="L42" s="93"/>
      <c r="P42" s="214"/>
      <c r="Q42" s="214"/>
      <c r="R42" s="257"/>
      <c r="S42" s="257"/>
      <c r="T42" s="140"/>
      <c r="U42" s="140"/>
      <c r="V42" s="289">
        <f t="shared" si="17"/>
        <v>2</v>
      </c>
    </row>
    <row r="43" spans="1:159" ht="45.6" x14ac:dyDescent="0.25">
      <c r="A43" s="152" t="str">
        <f t="shared" si="16"/>
        <v>REALN1_615161615261PROG</v>
      </c>
      <c r="B43" s="152" t="s">
        <v>1920</v>
      </c>
      <c r="C43" s="1245" t="s">
        <v>2584</v>
      </c>
      <c r="D43" s="471"/>
      <c r="E43" s="1439"/>
      <c r="F43" s="1440"/>
      <c r="G43" s="351" t="s">
        <v>2419</v>
      </c>
      <c r="H43" s="1091"/>
      <c r="I43" s="795" t="s">
        <v>2259</v>
      </c>
      <c r="J43" s="157" t="s">
        <v>2582</v>
      </c>
      <c r="K43" s="93"/>
      <c r="L43" s="93"/>
      <c r="P43" s="214"/>
      <c r="Q43" s="214"/>
      <c r="R43" s="257"/>
      <c r="S43" s="257"/>
      <c r="T43" s="140"/>
      <c r="U43" s="140"/>
      <c r="V43" s="289">
        <f t="shared" si="17"/>
        <v>2</v>
      </c>
    </row>
    <row r="44" spans="1:159" s="297" customFormat="1" x14ac:dyDescent="0.25">
      <c r="A44" s="280" t="s">
        <v>1740</v>
      </c>
      <c r="B44" s="108" t="s">
        <v>720</v>
      </c>
      <c r="C44" s="299"/>
      <c r="D44" s="370" t="s">
        <v>720</v>
      </c>
      <c r="E44" s="215"/>
      <c r="F44" s="217"/>
      <c r="G44" s="78"/>
      <c r="H44" s="78"/>
      <c r="I44" s="78"/>
      <c r="J44" s="196"/>
      <c r="K44" s="191" t="e">
        <f t="shared" ref="K44:L44" si="18">SUM(K45:K47)+SUM(K50:K51)</f>
        <v>#REF!</v>
      </c>
      <c r="L44" s="191">
        <f t="shared" si="18"/>
        <v>0</v>
      </c>
      <c r="M44" s="125"/>
      <c r="N44" s="125"/>
      <c r="O44" s="135"/>
      <c r="P44" s="214"/>
      <c r="Q44" s="214"/>
      <c r="R44" s="257"/>
      <c r="S44" s="257"/>
      <c r="T44" s="140"/>
      <c r="U44" s="140"/>
      <c r="V44" s="289"/>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row>
    <row r="45" spans="1:159" x14ac:dyDescent="0.25">
      <c r="A45" s="152" t="str">
        <f>CONCATENATE("REALN1_",C45)</f>
        <v>REALN1_6185</v>
      </c>
      <c r="B45" s="152" t="s">
        <v>1921</v>
      </c>
      <c r="C45" s="259">
        <v>6185</v>
      </c>
      <c r="D45" s="428"/>
      <c r="E45" s="595">
        <v>6185</v>
      </c>
      <c r="F45" s="157" t="s">
        <v>2032</v>
      </c>
      <c r="G45" s="134" t="s">
        <v>420</v>
      </c>
      <c r="H45" s="134"/>
      <c r="I45" s="134"/>
      <c r="J45" s="157"/>
      <c r="K45" s="93"/>
      <c r="L45" s="93"/>
      <c r="P45" s="214"/>
      <c r="Q45" s="214"/>
      <c r="R45" s="257"/>
      <c r="S45" s="257"/>
      <c r="T45" s="140"/>
      <c r="U45" s="140"/>
      <c r="V45" s="289">
        <f t="shared" ref="V45:V47" si="19">COUNTBLANK(K45:L45)</f>
        <v>2</v>
      </c>
    </row>
    <row r="46" spans="1:159" ht="45.6" x14ac:dyDescent="0.25">
      <c r="A46" s="152" t="str">
        <f t="shared" ref="A46:A47" si="20">CONCATENATE("REALN1_",SUBSTITUTE(C46,"_",""))</f>
        <v>REALN1_623</v>
      </c>
      <c r="B46" s="152" t="s">
        <v>421</v>
      </c>
      <c r="C46" s="259">
        <v>623</v>
      </c>
      <c r="D46" s="401"/>
      <c r="E46" s="595">
        <v>623</v>
      </c>
      <c r="F46" s="157" t="s">
        <v>2505</v>
      </c>
      <c r="G46" s="134"/>
      <c r="H46" s="134"/>
      <c r="I46" s="134"/>
      <c r="J46" s="134" t="s">
        <v>1571</v>
      </c>
      <c r="K46" s="93"/>
      <c r="L46" s="93"/>
      <c r="P46" s="214"/>
      <c r="Q46" s="214"/>
      <c r="R46" s="257"/>
      <c r="S46" s="257"/>
      <c r="T46" s="140"/>
      <c r="U46" s="140"/>
      <c r="V46" s="289">
        <f t="shared" si="19"/>
        <v>2</v>
      </c>
    </row>
    <row r="47" spans="1:159" ht="22.8" x14ac:dyDescent="0.25">
      <c r="A47" s="152" t="str">
        <f t="shared" si="20"/>
        <v>REALN1_624</v>
      </c>
      <c r="B47" s="152" t="s">
        <v>1279</v>
      </c>
      <c r="C47" s="259">
        <v>624</v>
      </c>
      <c r="D47" s="401"/>
      <c r="E47" s="595">
        <v>624</v>
      </c>
      <c r="F47" s="157" t="s">
        <v>1922</v>
      </c>
      <c r="G47" s="134" t="s">
        <v>956</v>
      </c>
      <c r="H47" s="134"/>
      <c r="I47" s="134"/>
      <c r="J47" s="157" t="s">
        <v>1280</v>
      </c>
      <c r="K47" s="93"/>
      <c r="L47" s="93"/>
      <c r="P47" s="214"/>
      <c r="Q47" s="214"/>
      <c r="R47" s="257"/>
      <c r="S47" s="257"/>
      <c r="T47" s="140"/>
      <c r="U47" s="140"/>
      <c r="V47" s="289">
        <f t="shared" si="19"/>
        <v>2</v>
      </c>
    </row>
    <row r="48" spans="1:159" s="338" customFormat="1" outlineLevel="1" x14ac:dyDescent="0.25">
      <c r="A48" s="79"/>
      <c r="B48" s="79"/>
      <c r="C48" s="79"/>
      <c r="D48" s="79"/>
      <c r="E48" s="79"/>
      <c r="F48" s="79"/>
      <c r="G48" s="79"/>
      <c r="H48" s="79"/>
      <c r="I48" s="79"/>
      <c r="J48" s="79">
        <v>6261</v>
      </c>
      <c r="K48" s="350" t="e">
        <f>INDEX(#REF!,MATCH(J48,#REF!,0),MATCH('RTC-Enquête SIH'!S48,#REF!,0))+INDEX(#REF!,MATCH(J48,#REF!,0),MATCH('RTC-Enquête SIH'!T48,#REF!,0))+INDEX(#REF!,MATCH(J48,#REF!,0),MATCH('RTC-Enquête SIH'!U48,#REF!,0))</f>
        <v>#REF!</v>
      </c>
      <c r="L48" s="360"/>
      <c r="M48" s="135"/>
      <c r="N48" s="135"/>
      <c r="O48" s="135"/>
      <c r="P48" s="252"/>
      <c r="Q48" s="252"/>
      <c r="R48" s="257" t="s">
        <v>1483</v>
      </c>
      <c r="S48" s="129">
        <v>93114</v>
      </c>
      <c r="T48" s="129">
        <v>931141</v>
      </c>
      <c r="U48" s="129">
        <v>931142</v>
      </c>
      <c r="V48" s="341"/>
    </row>
    <row r="49" spans="1:159" s="338" customFormat="1" outlineLevel="1" x14ac:dyDescent="0.25">
      <c r="A49" s="79"/>
      <c r="B49" s="79"/>
      <c r="C49" s="79"/>
      <c r="D49" s="79"/>
      <c r="E49" s="79"/>
      <c r="F49" s="79"/>
      <c r="G49" s="79"/>
      <c r="H49" s="79"/>
      <c r="I49" s="79"/>
      <c r="J49" s="79">
        <v>6265</v>
      </c>
      <c r="K49" s="350" t="e">
        <f>INDEX(#REF!,MATCH(J49,#REF!,0),MATCH('RTC-Enquête SIH'!S49,#REF!,0))+INDEX(#REF!,MATCH(J49,#REF!,0),MATCH('RTC-Enquête SIH'!T49,#REF!,0))+INDEX(#REF!,MATCH(J49,#REF!,0),MATCH('RTC-Enquête SIH'!U49,#REF!,0))</f>
        <v>#REF!</v>
      </c>
      <c r="L49" s="360"/>
      <c r="M49" s="135"/>
      <c r="N49" s="135"/>
      <c r="O49" s="135"/>
      <c r="P49" s="252"/>
      <c r="Q49" s="252"/>
      <c r="R49" s="257" t="s">
        <v>1483</v>
      </c>
      <c r="S49" s="129">
        <v>93114</v>
      </c>
      <c r="T49" s="129">
        <v>931141</v>
      </c>
      <c r="U49" s="129">
        <v>931142</v>
      </c>
      <c r="V49" s="341"/>
    </row>
    <row r="50" spans="1:159" ht="22.8" x14ac:dyDescent="0.25">
      <c r="A50" s="152" t="str">
        <f t="shared" ref="A50:A51" si="21">CONCATENATE("REALN1_",SUBSTITUTE(C50,"_",""))</f>
        <v>REALN1_62616265</v>
      </c>
      <c r="B50" s="152" t="s">
        <v>1741</v>
      </c>
      <c r="C50" s="259" t="s">
        <v>957</v>
      </c>
      <c r="D50" s="401"/>
      <c r="E50" s="595" t="s">
        <v>259</v>
      </c>
      <c r="F50" s="157" t="s">
        <v>777</v>
      </c>
      <c r="G50" s="134" t="s">
        <v>260</v>
      </c>
      <c r="H50" s="134"/>
      <c r="I50" s="134"/>
      <c r="J50" s="157" t="s">
        <v>1418</v>
      </c>
      <c r="K50" s="272" t="e">
        <f>SUM(K48:K49)</f>
        <v>#REF!</v>
      </c>
      <c r="L50" s="93"/>
      <c r="P50" s="214"/>
      <c r="Q50" s="214"/>
      <c r="R50" s="257" t="s">
        <v>1483</v>
      </c>
      <c r="S50" s="257" t="s">
        <v>1274</v>
      </c>
      <c r="T50" s="140"/>
      <c r="U50" s="140"/>
      <c r="V50" s="289">
        <f t="shared" ref="V50:V51" si="22">COUNTBLANK(K50:L50)</f>
        <v>1</v>
      </c>
    </row>
    <row r="51" spans="1:159" ht="22.8" x14ac:dyDescent="0.25">
      <c r="A51" s="152" t="str">
        <f t="shared" si="21"/>
        <v>REALN1_6263</v>
      </c>
      <c r="B51" s="152" t="s">
        <v>1111</v>
      </c>
      <c r="C51" s="259">
        <v>6263</v>
      </c>
      <c r="D51" s="1003"/>
      <c r="E51" s="595">
        <v>6263</v>
      </c>
      <c r="F51" s="157" t="s">
        <v>1193</v>
      </c>
      <c r="G51" s="134" t="s">
        <v>958</v>
      </c>
      <c r="H51" s="134"/>
      <c r="I51" s="134"/>
      <c r="J51" s="157" t="s">
        <v>1280</v>
      </c>
      <c r="K51" s="93"/>
      <c r="L51" s="93"/>
      <c r="P51" s="214"/>
      <c r="Q51" s="214"/>
      <c r="R51" s="257"/>
      <c r="S51" s="257"/>
      <c r="T51" s="140"/>
      <c r="U51" s="140"/>
      <c r="V51" s="289">
        <f t="shared" si="22"/>
        <v>2</v>
      </c>
    </row>
    <row r="52" spans="1:159" s="297" customFormat="1" x14ac:dyDescent="0.25">
      <c r="A52" s="280" t="s">
        <v>778</v>
      </c>
      <c r="B52" s="108" t="s">
        <v>1572</v>
      </c>
      <c r="C52" s="299"/>
      <c r="D52" s="370" t="s">
        <v>1572</v>
      </c>
      <c r="E52" s="215"/>
      <c r="F52" s="217"/>
      <c r="G52" s="78"/>
      <c r="H52" s="78"/>
      <c r="I52" s="78"/>
      <c r="J52" s="196"/>
      <c r="K52" s="191">
        <f t="shared" ref="K52:L52" si="23">SUM(K55:K58)</f>
        <v>0</v>
      </c>
      <c r="L52" s="191">
        <f t="shared" si="23"/>
        <v>0</v>
      </c>
      <c r="M52" s="125"/>
      <c r="N52" s="125"/>
      <c r="O52" s="135"/>
      <c r="P52" s="214"/>
      <c r="Q52" s="214"/>
      <c r="R52" s="257"/>
      <c r="S52" s="257"/>
      <c r="T52" s="140"/>
      <c r="U52" s="140"/>
      <c r="V52" s="289"/>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row>
    <row r="53" spans="1:159" x14ac:dyDescent="0.25">
      <c r="A53" s="877"/>
      <c r="B53" s="877"/>
      <c r="C53" s="1015"/>
      <c r="D53" s="428"/>
      <c r="E53" s="1447">
        <v>6284</v>
      </c>
      <c r="F53" s="1448" t="s">
        <v>2585</v>
      </c>
      <c r="G53" s="1443"/>
      <c r="H53" s="1444"/>
      <c r="I53" s="1434" t="s">
        <v>2081</v>
      </c>
      <c r="J53" s="1434"/>
      <c r="K53" s="272" t="e">
        <f>INDEX(#REF!,MATCH(E53,#REF!,0),MATCH('RTC-Enquête SIH'!S53,#REF!,0))+INDEX(#REF!,MATCH(E53,#REF!,0),MATCH('RTC-Enquête SIH'!T53,#REF!,0))+INDEX(#REF!,MATCH(E53,#REF!,0),MATCH('RTC-Enquête SIH'!U53,#REF!,0))</f>
        <v>#REF!</v>
      </c>
      <c r="L53" s="398"/>
      <c r="P53" s="214"/>
      <c r="Q53" s="214"/>
      <c r="R53" s="257" t="s">
        <v>1483</v>
      </c>
      <c r="S53" s="129">
        <v>93114</v>
      </c>
      <c r="T53" s="129">
        <v>931141</v>
      </c>
      <c r="U53" s="129">
        <v>931142</v>
      </c>
    </row>
    <row r="54" spans="1:159" ht="20.399999999999999" x14ac:dyDescent="0.2">
      <c r="A54" s="152" t="s">
        <v>603</v>
      </c>
      <c r="B54" s="152" t="s">
        <v>261</v>
      </c>
      <c r="C54" s="1230"/>
      <c r="D54" s="401"/>
      <c r="E54" s="1447"/>
      <c r="F54" s="1448"/>
      <c r="G54" s="1445"/>
      <c r="H54" s="1446"/>
      <c r="I54" s="1441" t="s">
        <v>953</v>
      </c>
      <c r="J54" s="1442"/>
      <c r="K54" s="456" t="e">
        <f>IF(ROUND(K53-SUM(K55:K58),0)=0,"OK","A CORRIGER")</f>
        <v>#REF!</v>
      </c>
      <c r="L54" s="651"/>
      <c r="P54" s="214"/>
      <c r="Q54" s="214"/>
      <c r="R54" s="257"/>
      <c r="S54" s="257"/>
      <c r="T54" s="140"/>
      <c r="U54" s="140"/>
    </row>
    <row r="55" spans="1:159" ht="24.75" customHeight="1" x14ac:dyDescent="0.25">
      <c r="A55" s="152" t="str">
        <f t="shared" ref="A55:A58" si="24">CONCATENATE("REALN1_",SUBSTITUTE(C55,"_",""))</f>
        <v>REALN1_6284AMOA</v>
      </c>
      <c r="B55" s="152" t="s">
        <v>1112</v>
      </c>
      <c r="C55" s="259" t="s">
        <v>2422</v>
      </c>
      <c r="D55" s="401"/>
      <c r="E55" s="1447"/>
      <c r="F55" s="1448"/>
      <c r="G55" s="134"/>
      <c r="H55" s="134"/>
      <c r="I55" s="932" t="s">
        <v>1923</v>
      </c>
      <c r="J55" s="157" t="s">
        <v>2423</v>
      </c>
      <c r="K55" s="93"/>
      <c r="L55" s="93"/>
      <c r="P55" s="214"/>
      <c r="Q55" s="214"/>
      <c r="R55" s="257"/>
      <c r="S55" s="257"/>
      <c r="T55" s="140"/>
      <c r="U55" s="140"/>
      <c r="V55" s="289">
        <f t="shared" ref="V55:V58" si="25">COUNTBLANK(K55:L55)</f>
        <v>2</v>
      </c>
    </row>
    <row r="56" spans="1:159" ht="30.6" x14ac:dyDescent="0.25">
      <c r="A56" s="152" t="str">
        <f t="shared" si="24"/>
        <v>REALN1_6284AMOE</v>
      </c>
      <c r="B56" s="152" t="s">
        <v>262</v>
      </c>
      <c r="C56" s="259" t="s">
        <v>2586</v>
      </c>
      <c r="D56" s="401"/>
      <c r="E56" s="1447"/>
      <c r="F56" s="1448"/>
      <c r="G56" s="134"/>
      <c r="H56" s="134"/>
      <c r="I56" s="932" t="s">
        <v>263</v>
      </c>
      <c r="J56" s="157" t="s">
        <v>2423</v>
      </c>
      <c r="K56" s="93"/>
      <c r="L56" s="93"/>
      <c r="P56" s="214"/>
      <c r="Q56" s="214"/>
      <c r="R56" s="257"/>
      <c r="S56" s="257"/>
      <c r="T56" s="140"/>
      <c r="U56" s="140"/>
      <c r="V56" s="289">
        <f t="shared" si="25"/>
        <v>2</v>
      </c>
    </row>
    <row r="57" spans="1:159" ht="30.6" x14ac:dyDescent="0.25">
      <c r="A57" s="152" t="str">
        <f t="shared" si="24"/>
        <v>REALN1_6284ASP</v>
      </c>
      <c r="B57" s="152" t="s">
        <v>779</v>
      </c>
      <c r="C57" s="259" t="s">
        <v>422</v>
      </c>
      <c r="D57" s="401"/>
      <c r="E57" s="1447"/>
      <c r="F57" s="1448"/>
      <c r="G57" s="134" t="s">
        <v>780</v>
      </c>
      <c r="H57" s="134"/>
      <c r="I57" s="932" t="s">
        <v>2424</v>
      </c>
      <c r="J57" s="157" t="s">
        <v>2423</v>
      </c>
      <c r="K57" s="93"/>
      <c r="L57" s="93"/>
      <c r="P57" s="214"/>
      <c r="Q57" s="214"/>
      <c r="R57" s="257"/>
      <c r="S57" s="257"/>
      <c r="T57" s="140"/>
      <c r="U57" s="140"/>
      <c r="V57" s="289">
        <f t="shared" si="25"/>
        <v>2</v>
      </c>
    </row>
    <row r="58" spans="1:159" ht="30.6" x14ac:dyDescent="0.25">
      <c r="A58" s="152" t="str">
        <f t="shared" si="24"/>
        <v>REALN1_6284COT</v>
      </c>
      <c r="B58" s="152" t="s">
        <v>1113</v>
      </c>
      <c r="C58" s="259" t="s">
        <v>423</v>
      </c>
      <c r="D58" s="471"/>
      <c r="E58" s="1447"/>
      <c r="F58" s="1448"/>
      <c r="G58" s="134" t="s">
        <v>1742</v>
      </c>
      <c r="H58" s="134"/>
      <c r="I58" s="932" t="s">
        <v>2587</v>
      </c>
      <c r="J58" s="157" t="s">
        <v>2423</v>
      </c>
      <c r="K58" s="93"/>
      <c r="L58" s="93"/>
      <c r="P58" s="214"/>
      <c r="Q58" s="214"/>
      <c r="R58" s="257"/>
      <c r="S58" s="257"/>
      <c r="T58" s="140"/>
      <c r="U58" s="140"/>
      <c r="V58" s="289">
        <f t="shared" si="25"/>
        <v>2</v>
      </c>
    </row>
    <row r="59" spans="1:159" s="297" customFormat="1" ht="21.75" customHeight="1" x14ac:dyDescent="0.25">
      <c r="A59" s="280" t="s">
        <v>781</v>
      </c>
      <c r="B59" s="108" t="s">
        <v>782</v>
      </c>
      <c r="C59" s="299"/>
      <c r="D59" s="370" t="s">
        <v>782</v>
      </c>
      <c r="E59" s="215"/>
      <c r="F59" s="217"/>
      <c r="G59" s="78"/>
      <c r="H59" s="78"/>
      <c r="I59" s="78"/>
      <c r="J59" s="196"/>
      <c r="K59" s="191" t="e">
        <f t="shared" ref="K59:L59" si="26">SUM(K62:K63)+SUM(K66:K67)+SUM(K69:K70)+SUM(K73:K74)</f>
        <v>#REF!</v>
      </c>
      <c r="L59" s="191">
        <f t="shared" si="26"/>
        <v>0</v>
      </c>
      <c r="M59" s="125"/>
      <c r="N59" s="125"/>
      <c r="O59" s="135"/>
      <c r="P59" s="214"/>
      <c r="Q59" s="214"/>
      <c r="R59" s="257"/>
      <c r="S59" s="257"/>
      <c r="T59" s="140"/>
      <c r="U59" s="140"/>
      <c r="V59" s="289"/>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row>
    <row r="60" spans="1:159" s="338" customFormat="1" ht="22.8" outlineLevel="1" x14ac:dyDescent="0.25">
      <c r="A60" s="79"/>
      <c r="B60" s="79"/>
      <c r="C60" s="79"/>
      <c r="D60" s="79"/>
      <c r="E60" s="79"/>
      <c r="F60" s="79"/>
      <c r="G60" s="79"/>
      <c r="H60" s="79"/>
      <c r="I60" s="79"/>
      <c r="J60" s="79" t="s">
        <v>2475</v>
      </c>
      <c r="K60" s="350" t="e">
        <f>SUM(ETPR!AK18:AM18)</f>
        <v>#REF!</v>
      </c>
      <c r="L60" s="360"/>
      <c r="M60" s="135"/>
      <c r="N60" s="135"/>
      <c r="O60" s="135"/>
      <c r="P60" s="252"/>
      <c r="Q60" s="252"/>
      <c r="R60" s="257" t="s">
        <v>2531</v>
      </c>
      <c r="S60" s="129">
        <v>93114</v>
      </c>
      <c r="T60" s="129">
        <v>931141</v>
      </c>
      <c r="U60" s="129">
        <v>931142</v>
      </c>
      <c r="V60" s="341"/>
    </row>
    <row r="61" spans="1:159" s="338" customFormat="1" ht="27" customHeight="1" outlineLevel="1" x14ac:dyDescent="0.25">
      <c r="A61" s="79"/>
      <c r="B61" s="79"/>
      <c r="C61" s="79"/>
      <c r="D61" s="79"/>
      <c r="E61" s="79"/>
      <c r="F61" s="79"/>
      <c r="G61" s="79"/>
      <c r="H61" s="79"/>
      <c r="I61" s="79"/>
      <c r="J61" s="79" t="s">
        <v>1310</v>
      </c>
      <c r="K61" s="350" t="e">
        <f>SUM(ETPR!AK20:AM20)</f>
        <v>#REF!</v>
      </c>
      <c r="L61" s="360"/>
      <c r="M61" s="135"/>
      <c r="N61" s="135"/>
      <c r="O61" s="135"/>
      <c r="P61" s="252"/>
      <c r="Q61" s="252"/>
      <c r="R61" s="257" t="s">
        <v>2531</v>
      </c>
      <c r="S61" s="129">
        <v>93114</v>
      </c>
      <c r="T61" s="129">
        <v>931141</v>
      </c>
      <c r="U61" s="129">
        <v>931142</v>
      </c>
      <c r="V61" s="341"/>
    </row>
    <row r="62" spans="1:159" ht="45.6" x14ac:dyDescent="0.25">
      <c r="A62" s="152" t="str">
        <f t="shared" ref="A62:A63" si="27">CONCATENATE("REALN1_",SUBSTITUTE(C62,"_",""))</f>
        <v>REALN1_PMREMDSI</v>
      </c>
      <c r="B62" s="152" t="s">
        <v>264</v>
      </c>
      <c r="C62" s="259" t="s">
        <v>1924</v>
      </c>
      <c r="D62" s="401"/>
      <c r="E62" s="1449" t="s">
        <v>1281</v>
      </c>
      <c r="F62" s="1452" t="s">
        <v>1114</v>
      </c>
      <c r="G62" s="1455"/>
      <c r="H62" s="1455"/>
      <c r="I62" s="410" t="s">
        <v>103</v>
      </c>
      <c r="J62" s="157" t="s">
        <v>1009</v>
      </c>
      <c r="K62" s="272" t="e">
        <f>SUM(K60:K61)</f>
        <v>#REF!</v>
      </c>
      <c r="L62" s="93"/>
      <c r="P62" s="214"/>
      <c r="Q62" s="214"/>
      <c r="R62" s="257" t="s">
        <v>2531</v>
      </c>
      <c r="S62" s="257" t="s">
        <v>1274</v>
      </c>
      <c r="T62" s="140"/>
      <c r="U62" s="140"/>
      <c r="V62" s="289">
        <f t="shared" ref="V62:V63" si="28">COUNTBLANK(K62:L62)</f>
        <v>1</v>
      </c>
    </row>
    <row r="63" spans="1:159" ht="36" x14ac:dyDescent="0.25">
      <c r="A63" s="152" t="str">
        <f t="shared" si="27"/>
        <v>REALN1_PMREMAUTRSERV</v>
      </c>
      <c r="B63" s="152" t="s">
        <v>424</v>
      </c>
      <c r="C63" s="259" t="s">
        <v>265</v>
      </c>
      <c r="D63" s="401"/>
      <c r="E63" s="1450"/>
      <c r="F63" s="1453"/>
      <c r="G63" s="1456"/>
      <c r="H63" s="1456"/>
      <c r="I63" s="410" t="s">
        <v>2425</v>
      </c>
      <c r="J63" s="157"/>
      <c r="K63" s="93"/>
      <c r="L63" s="93"/>
      <c r="P63" s="214"/>
      <c r="Q63" s="214"/>
      <c r="R63" s="257"/>
      <c r="S63" s="257"/>
      <c r="T63" s="140"/>
      <c r="U63" s="140"/>
      <c r="V63" s="289">
        <f t="shared" si="28"/>
        <v>2</v>
      </c>
    </row>
    <row r="64" spans="1:159" s="338" customFormat="1" ht="31.35" customHeight="1" outlineLevel="1" x14ac:dyDescent="0.25">
      <c r="A64" s="839"/>
      <c r="B64" s="839"/>
      <c r="C64" s="955"/>
      <c r="D64" s="401"/>
      <c r="E64" s="1450"/>
      <c r="F64" s="1453"/>
      <c r="G64" s="1456"/>
      <c r="H64" s="1456"/>
      <c r="I64" s="79"/>
      <c r="J64" s="79" t="s">
        <v>309</v>
      </c>
      <c r="K64" s="350" t="e">
        <f>SUM(ETPR!AK30:AM30)</f>
        <v>#REF!</v>
      </c>
      <c r="L64" s="360"/>
      <c r="M64" s="135"/>
      <c r="N64" s="135"/>
      <c r="O64" s="135"/>
      <c r="P64" s="252"/>
      <c r="Q64" s="252"/>
      <c r="R64" s="257" t="s">
        <v>2531</v>
      </c>
      <c r="S64" s="129">
        <v>93114</v>
      </c>
      <c r="T64" s="129">
        <v>931141</v>
      </c>
      <c r="U64" s="129">
        <v>931142</v>
      </c>
      <c r="V64" s="341"/>
    </row>
    <row r="65" spans="1:159" s="338" customFormat="1" ht="22.8" outlineLevel="1" x14ac:dyDescent="0.25">
      <c r="A65" s="839"/>
      <c r="B65" s="839"/>
      <c r="C65" s="955"/>
      <c r="D65" s="401"/>
      <c r="E65" s="1450"/>
      <c r="F65" s="1453"/>
      <c r="G65" s="1456"/>
      <c r="H65" s="1456"/>
      <c r="I65" s="79"/>
      <c r="J65" s="79" t="s">
        <v>310</v>
      </c>
      <c r="K65" s="350" t="e">
        <f>SUM(ETPR!AK40:AM40)</f>
        <v>#REF!</v>
      </c>
      <c r="L65" s="360"/>
      <c r="M65" s="135"/>
      <c r="N65" s="135"/>
      <c r="O65" s="135"/>
      <c r="P65" s="252"/>
      <c r="Q65" s="252"/>
      <c r="R65" s="257" t="s">
        <v>2531</v>
      </c>
      <c r="S65" s="129">
        <v>93114</v>
      </c>
      <c r="T65" s="129">
        <v>931141</v>
      </c>
      <c r="U65" s="129">
        <v>931142</v>
      </c>
      <c r="V65" s="341"/>
    </row>
    <row r="66" spans="1:159" ht="45.6" x14ac:dyDescent="0.25">
      <c r="A66" s="152" t="str">
        <f t="shared" ref="A66:A67" si="29">CONCATENATE("REALN1_",SUBSTITUTE(C66,"_",""))</f>
        <v>REALN1_PNMREMDSI</v>
      </c>
      <c r="B66" s="152" t="s">
        <v>1282</v>
      </c>
      <c r="C66" s="259" t="s">
        <v>1419</v>
      </c>
      <c r="D66" s="401"/>
      <c r="E66" s="1450"/>
      <c r="F66" s="1453"/>
      <c r="G66" s="1456"/>
      <c r="H66" s="1456"/>
      <c r="I66" s="410" t="s">
        <v>2082</v>
      </c>
      <c r="J66" s="157" t="s">
        <v>1626</v>
      </c>
      <c r="K66" s="272" t="e">
        <f>SUM(K64:K65)</f>
        <v>#REF!</v>
      </c>
      <c r="L66" s="93"/>
      <c r="P66" s="214"/>
      <c r="Q66" s="214"/>
      <c r="R66" s="257" t="s">
        <v>2531</v>
      </c>
      <c r="S66" s="257" t="s">
        <v>1274</v>
      </c>
      <c r="T66" s="140"/>
      <c r="U66" s="140"/>
      <c r="V66" s="289">
        <f t="shared" ref="V66:V67" si="30">COUNTBLANK(K66:L66)</f>
        <v>1</v>
      </c>
    </row>
    <row r="67" spans="1:159" ht="24" x14ac:dyDescent="0.25">
      <c r="A67" s="152" t="str">
        <f t="shared" si="29"/>
        <v>REALN1_PNMREMAUTRSERV</v>
      </c>
      <c r="B67" s="152" t="s">
        <v>959</v>
      </c>
      <c r="C67" s="259" t="s">
        <v>1283</v>
      </c>
      <c r="D67" s="401"/>
      <c r="E67" s="1451"/>
      <c r="F67" s="1454"/>
      <c r="G67" s="1457"/>
      <c r="H67" s="1457"/>
      <c r="I67" s="410" t="s">
        <v>104</v>
      </c>
      <c r="J67" s="157"/>
      <c r="K67" s="93"/>
      <c r="L67" s="93"/>
      <c r="P67" s="214"/>
      <c r="Q67" s="214"/>
      <c r="R67" s="257"/>
      <c r="S67" s="257"/>
      <c r="T67" s="140"/>
      <c r="U67" s="140"/>
      <c r="V67" s="289">
        <f t="shared" si="30"/>
        <v>2</v>
      </c>
    </row>
    <row r="68" spans="1:159" s="338" customFormat="1" outlineLevel="1" x14ac:dyDescent="0.25">
      <c r="A68" s="79"/>
      <c r="B68" s="79"/>
      <c r="C68" s="79"/>
      <c r="D68" s="79"/>
      <c r="E68" s="79"/>
      <c r="F68" s="79"/>
      <c r="G68" s="79"/>
      <c r="H68" s="79"/>
      <c r="I68" s="79"/>
      <c r="J68" s="79" t="s">
        <v>1903</v>
      </c>
      <c r="K68" s="350" t="e">
        <f>INDEX(#REF!,MATCH(J68,#REF!,0),MATCH('RTC-Enquête SIH'!S68,#REF!,0))+INDEX(#REF!,MATCH(J68,#REF!,0),MATCH('RTC-Enquête SIH'!T68,#REF!,0))+INDEX(#REF!,MATCH(J68,#REF!,0),MATCH('RTC-Enquête SIH'!U68,#REF!,0))</f>
        <v>#REF!</v>
      </c>
      <c r="L68" s="360"/>
      <c r="M68" s="135"/>
      <c r="N68" s="135"/>
      <c r="O68" s="135"/>
      <c r="P68" s="252"/>
      <c r="Q68" s="252"/>
      <c r="R68" s="257" t="s">
        <v>1483</v>
      </c>
      <c r="S68" s="129">
        <v>93114</v>
      </c>
      <c r="T68" s="129">
        <v>931141</v>
      </c>
      <c r="U68" s="129">
        <v>931142</v>
      </c>
      <c r="V68" s="341"/>
    </row>
    <row r="69" spans="1:159" ht="33.6" customHeight="1" x14ac:dyDescent="0.25">
      <c r="A69" s="152" t="str">
        <f t="shared" ref="A69:A70" si="31">CONCATENATE("REALN1_",SUBSTITUTE(C69,"_",""))</f>
        <v>REALN1_PMEXTDSI</v>
      </c>
      <c r="B69" s="152" t="s">
        <v>1284</v>
      </c>
      <c r="C69" s="259" t="s">
        <v>2588</v>
      </c>
      <c r="D69" s="401"/>
      <c r="E69" s="1449" t="s">
        <v>960</v>
      </c>
      <c r="F69" s="1452" t="s">
        <v>1925</v>
      </c>
      <c r="G69" s="1458" t="s">
        <v>2589</v>
      </c>
      <c r="H69" s="1458" t="s">
        <v>2589</v>
      </c>
      <c r="I69" s="410" t="s">
        <v>604</v>
      </c>
      <c r="J69" s="157" t="s">
        <v>783</v>
      </c>
      <c r="K69" s="272" t="e">
        <f>K68</f>
        <v>#REF!</v>
      </c>
      <c r="L69" s="93"/>
      <c r="P69" s="214"/>
      <c r="Q69" s="214"/>
      <c r="R69" s="257" t="s">
        <v>1483</v>
      </c>
      <c r="S69" s="257" t="s">
        <v>1274</v>
      </c>
      <c r="T69" s="140"/>
      <c r="U69" s="140"/>
      <c r="V69" s="289">
        <f t="shared" ref="V69:V70" si="32">COUNTBLANK(K69:L69)</f>
        <v>1</v>
      </c>
    </row>
    <row r="70" spans="1:159" ht="23.4" x14ac:dyDescent="0.25">
      <c r="A70" s="152" t="str">
        <f t="shared" si="31"/>
        <v>REALN1_PMEXTAUTRSERV</v>
      </c>
      <c r="B70" s="152" t="s">
        <v>105</v>
      </c>
      <c r="C70" s="259" t="s">
        <v>605</v>
      </c>
      <c r="D70" s="401"/>
      <c r="E70" s="1450"/>
      <c r="F70" s="1453"/>
      <c r="G70" s="1459"/>
      <c r="H70" s="1459"/>
      <c r="I70" s="410" t="s">
        <v>1115</v>
      </c>
      <c r="J70" s="157"/>
      <c r="K70" s="93"/>
      <c r="L70" s="93"/>
      <c r="P70" s="214"/>
      <c r="Q70" s="214"/>
      <c r="R70" s="257"/>
      <c r="S70" s="257"/>
      <c r="T70" s="140"/>
      <c r="U70" s="140"/>
      <c r="V70" s="289">
        <f t="shared" si="32"/>
        <v>2</v>
      </c>
    </row>
    <row r="71" spans="1:159" s="338" customFormat="1" outlineLevel="1" x14ac:dyDescent="0.25">
      <c r="A71" s="79"/>
      <c r="B71" s="79"/>
      <c r="C71" s="79"/>
      <c r="D71" s="79"/>
      <c r="E71" s="1450"/>
      <c r="F71" s="1453"/>
      <c r="G71" s="1459"/>
      <c r="H71" s="1459"/>
      <c r="I71" s="79"/>
      <c r="J71" s="79" t="s">
        <v>757</v>
      </c>
      <c r="K71" s="350" t="e">
        <f>INDEX(#REF!,MATCH(J71,#REF!,0),MATCH('RTC-Enquête SIH'!S71,#REF!,0))+INDEX(#REF!,MATCH(J71,#REF!,0),MATCH('RTC-Enquête SIH'!T71,#REF!,0))+INDEX(#REF!,MATCH(J71,#REF!,0),MATCH('RTC-Enquête SIH'!U71,#REF!,0))</f>
        <v>#REF!</v>
      </c>
      <c r="L71" s="360"/>
      <c r="M71" s="135"/>
      <c r="N71" s="135"/>
      <c r="O71" s="135"/>
      <c r="P71" s="252"/>
      <c r="Q71" s="252"/>
      <c r="R71" s="257" t="s">
        <v>1483</v>
      </c>
      <c r="S71" s="129">
        <v>93114</v>
      </c>
      <c r="T71" s="129">
        <v>931141</v>
      </c>
      <c r="U71" s="129">
        <v>931142</v>
      </c>
      <c r="V71" s="341"/>
    </row>
    <row r="72" spans="1:159" s="338" customFormat="1" outlineLevel="1" x14ac:dyDescent="0.25">
      <c r="A72" s="79"/>
      <c r="B72" s="79"/>
      <c r="C72" s="79"/>
      <c r="D72" s="79"/>
      <c r="E72" s="1450"/>
      <c r="F72" s="1453"/>
      <c r="G72" s="1459"/>
      <c r="H72" s="1459"/>
      <c r="I72" s="79"/>
      <c r="J72" s="79" t="s">
        <v>1902</v>
      </c>
      <c r="K72" s="350" t="e">
        <f>INDEX(#REF!,MATCH(J72,#REF!,0),MATCH('RTC-Enquête SIH'!S72,#REF!,0))+INDEX(#REF!,MATCH(J72,#REF!,0),MATCH('RTC-Enquête SIH'!T72,#REF!,0))+INDEX(#REF!,MATCH(J72,#REF!,0),MATCH('RTC-Enquête SIH'!U72,#REF!,0))</f>
        <v>#REF!</v>
      </c>
      <c r="L72" s="360"/>
      <c r="M72" s="135"/>
      <c r="N72" s="135"/>
      <c r="O72" s="135"/>
      <c r="P72" s="252"/>
      <c r="Q72" s="252"/>
      <c r="R72" s="257" t="s">
        <v>1483</v>
      </c>
      <c r="S72" s="129">
        <v>93114</v>
      </c>
      <c r="T72" s="129">
        <v>931141</v>
      </c>
      <c r="U72" s="129">
        <v>931142</v>
      </c>
      <c r="V72" s="341"/>
    </row>
    <row r="73" spans="1:159" ht="34.200000000000003" x14ac:dyDescent="0.25">
      <c r="A73" s="152" t="str">
        <f t="shared" ref="A73:A74" si="33">CONCATENATE("REALN1_",SUBSTITUTE(C73,"_",""))</f>
        <v>REALN1_PNMEXTDSI</v>
      </c>
      <c r="B73" s="152" t="s">
        <v>2590</v>
      </c>
      <c r="C73" s="259" t="s">
        <v>2083</v>
      </c>
      <c r="D73" s="401"/>
      <c r="E73" s="1450"/>
      <c r="F73" s="1453"/>
      <c r="G73" s="1459"/>
      <c r="H73" s="1459"/>
      <c r="I73" s="410" t="s">
        <v>2084</v>
      </c>
      <c r="J73" s="157" t="s">
        <v>1743</v>
      </c>
      <c r="K73" s="272" t="e">
        <f>SUM(K71:K72)</f>
        <v>#REF!</v>
      </c>
      <c r="L73" s="93"/>
      <c r="P73" s="214"/>
      <c r="Q73" s="214"/>
      <c r="R73" s="257" t="s">
        <v>1483</v>
      </c>
      <c r="S73" s="257" t="s">
        <v>1274</v>
      </c>
      <c r="T73" s="140"/>
      <c r="U73" s="140"/>
      <c r="V73" s="289">
        <f t="shared" ref="V73:V74" si="34">COUNTBLANK(K73:L73)</f>
        <v>1</v>
      </c>
    </row>
    <row r="74" spans="1:159" ht="24" x14ac:dyDescent="0.25">
      <c r="A74" s="152" t="str">
        <f t="shared" si="33"/>
        <v>REALN1_PNMEXTAUTRSERV</v>
      </c>
      <c r="B74" s="152" t="s">
        <v>961</v>
      </c>
      <c r="C74" s="259" t="s">
        <v>1744</v>
      </c>
      <c r="D74" s="471"/>
      <c r="E74" s="1451"/>
      <c r="F74" s="1454"/>
      <c r="G74" s="1460"/>
      <c r="H74" s="1460"/>
      <c r="I74" s="410" t="s">
        <v>1573</v>
      </c>
      <c r="J74" s="157"/>
      <c r="K74" s="93"/>
      <c r="L74" s="93"/>
      <c r="P74" s="214"/>
      <c r="Q74" s="214"/>
      <c r="R74" s="257"/>
      <c r="S74" s="257"/>
      <c r="T74" s="140"/>
      <c r="U74" s="140"/>
      <c r="V74" s="289">
        <f t="shared" si="34"/>
        <v>2</v>
      </c>
    </row>
    <row r="75" spans="1:159" s="297" customFormat="1" x14ac:dyDescent="0.25">
      <c r="A75" s="280" t="s">
        <v>2260</v>
      </c>
      <c r="B75" s="108" t="s">
        <v>1252</v>
      </c>
      <c r="C75" s="299"/>
      <c r="D75" s="370" t="s">
        <v>1252</v>
      </c>
      <c r="E75" s="215"/>
      <c r="F75" s="217"/>
      <c r="G75" s="78"/>
      <c r="H75" s="78"/>
      <c r="I75" s="78"/>
      <c r="J75" s="196"/>
      <c r="K75" s="191" t="e">
        <f t="shared" ref="K75:L75" si="35">K76+SUM(K85:K87)</f>
        <v>#REF!</v>
      </c>
      <c r="L75" s="191">
        <f t="shared" si="35"/>
        <v>0</v>
      </c>
      <c r="M75" s="125"/>
      <c r="N75" s="125"/>
      <c r="O75" s="135"/>
      <c r="P75" s="214"/>
      <c r="Q75" s="214"/>
      <c r="R75" s="257"/>
      <c r="S75" s="257"/>
      <c r="T75" s="140"/>
      <c r="U75" s="140"/>
      <c r="V75" s="289"/>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row>
    <row r="76" spans="1:159" ht="34.200000000000003" x14ac:dyDescent="0.25">
      <c r="A76" s="152" t="str">
        <f>CONCATENATE("REALN1_",SUBSTITUTE(C76,"_",""))</f>
        <v>REALN1_651</v>
      </c>
      <c r="B76" s="152" t="s">
        <v>2426</v>
      </c>
      <c r="C76" s="259">
        <v>651</v>
      </c>
      <c r="D76" s="964"/>
      <c r="E76" s="485">
        <v>651</v>
      </c>
      <c r="F76" s="157" t="s">
        <v>1028</v>
      </c>
      <c r="G76" s="134"/>
      <c r="H76" s="634"/>
      <c r="I76" s="634"/>
      <c r="J76" s="157" t="s">
        <v>1116</v>
      </c>
      <c r="K76" s="272" t="e">
        <f>INDEX(#REF!,MATCH(E76,#REF!,0),MATCH('RTC-Enquête SIH'!S76,#REF!,0))+INDEX(#REF!,MATCH(E76,#REF!,0),MATCH('RTC-Enquête SIH'!T76,#REF!,0))+INDEX(#REF!,MATCH(E76,#REF!,0),MATCH('RTC-Enquête SIH'!U76,#REF!,0))</f>
        <v>#REF!</v>
      </c>
      <c r="L76" s="93"/>
      <c r="P76" s="214"/>
      <c r="Q76" s="214"/>
      <c r="R76" s="257" t="s">
        <v>1483</v>
      </c>
      <c r="S76" s="129">
        <v>93114</v>
      </c>
      <c r="T76" s="129">
        <v>931141</v>
      </c>
      <c r="U76" s="129">
        <v>931142</v>
      </c>
      <c r="V76" s="289">
        <f>COUNTBLANK(K76:L76)</f>
        <v>1</v>
      </c>
    </row>
    <row r="77" spans="1:159" s="338" customFormat="1" outlineLevel="1" x14ac:dyDescent="0.25">
      <c r="A77" s="79"/>
      <c r="B77" s="79"/>
      <c r="C77" s="79"/>
      <c r="D77" s="79"/>
      <c r="E77" s="79"/>
      <c r="F77" s="79"/>
      <c r="G77" s="79"/>
      <c r="H77" s="79"/>
      <c r="I77" s="79"/>
      <c r="J77" s="79" t="s">
        <v>1222</v>
      </c>
      <c r="K77" s="350" t="e">
        <f>INDEX(#REF!,MATCH(J77,#REF!,0),MATCH('RTC-Enquête SIH'!S77,#REF!,0))+INDEX(#REF!,MATCH(J77,#REF!,0),MATCH('RTC-Enquête SIH'!T77,#REF!,0))+INDEX(#REF!,MATCH(J77,#REF!,0),MATCH('RTC-Enquête SIH'!U77,#REF!,0))</f>
        <v>#REF!</v>
      </c>
      <c r="L77" s="360"/>
      <c r="M77" s="135"/>
      <c r="N77" s="135"/>
      <c r="O77" s="135"/>
      <c r="P77" s="252"/>
      <c r="Q77" s="252"/>
      <c r="R77" s="257" t="s">
        <v>1483</v>
      </c>
      <c r="S77" s="129">
        <v>93114</v>
      </c>
      <c r="T77" s="129">
        <v>931141</v>
      </c>
      <c r="U77" s="129">
        <v>931142</v>
      </c>
      <c r="V77" s="341"/>
    </row>
    <row r="78" spans="1:159" s="338" customFormat="1" outlineLevel="1" x14ac:dyDescent="0.25">
      <c r="A78" s="79"/>
      <c r="B78" s="79"/>
      <c r="C78" s="79"/>
      <c r="D78" s="79"/>
      <c r="E78" s="79"/>
      <c r="F78" s="79"/>
      <c r="G78" s="79"/>
      <c r="H78" s="79"/>
      <c r="I78" s="79"/>
      <c r="J78" s="79" t="s">
        <v>2194</v>
      </c>
      <c r="K78" s="350" t="e">
        <f>INDEX(#REF!,MATCH(J78,#REF!,0),MATCH('RTC-Enquête SIH'!S78,#REF!,0))+INDEX(#REF!,MATCH(J78,#REF!,0),MATCH('RTC-Enquête SIH'!T78,#REF!,0))+INDEX(#REF!,MATCH(J78,#REF!,0),MATCH('RTC-Enquête SIH'!U78,#REF!,0))</f>
        <v>#REF!</v>
      </c>
      <c r="L78" s="360"/>
      <c r="M78" s="135"/>
      <c r="N78" s="135"/>
      <c r="O78" s="135"/>
      <c r="P78" s="252"/>
      <c r="Q78" s="252"/>
      <c r="R78" s="257" t="s">
        <v>1483</v>
      </c>
      <c r="S78" s="129">
        <v>93114</v>
      </c>
      <c r="T78" s="129">
        <v>931141</v>
      </c>
      <c r="U78" s="129">
        <v>931142</v>
      </c>
      <c r="V78" s="341"/>
    </row>
    <row r="79" spans="1:159" s="338" customFormat="1" outlineLevel="1" x14ac:dyDescent="0.25">
      <c r="A79" s="79"/>
      <c r="B79" s="79"/>
      <c r="C79" s="79"/>
      <c r="D79" s="79"/>
      <c r="E79" s="79"/>
      <c r="F79" s="79"/>
      <c r="G79" s="79"/>
      <c r="H79" s="79"/>
      <c r="I79" s="79"/>
      <c r="J79" s="79" t="s">
        <v>550</v>
      </c>
      <c r="K79" s="350" t="e">
        <f>INDEX(#REF!,MATCH(J79,#REF!,0),MATCH('RTC-Enquête SIH'!S79,#REF!,0))+INDEX(#REF!,MATCH(J79,#REF!,0),MATCH('RTC-Enquête SIH'!T79,#REF!,0))+INDEX(#REF!,MATCH(J79,#REF!,0),MATCH('RTC-Enquête SIH'!U79,#REF!,0))</f>
        <v>#REF!</v>
      </c>
      <c r="L79" s="360"/>
      <c r="M79" s="135"/>
      <c r="N79" s="135"/>
      <c r="O79" s="135"/>
      <c r="P79" s="252"/>
      <c r="Q79" s="252"/>
      <c r="R79" s="257" t="s">
        <v>1483</v>
      </c>
      <c r="S79" s="129">
        <v>93114</v>
      </c>
      <c r="T79" s="129">
        <v>931141</v>
      </c>
      <c r="U79" s="129">
        <v>931142</v>
      </c>
      <c r="V79" s="341"/>
    </row>
    <row r="80" spans="1:159" s="338" customFormat="1" outlineLevel="1" x14ac:dyDescent="0.25">
      <c r="A80" s="79"/>
      <c r="B80" s="79"/>
      <c r="C80" s="79"/>
      <c r="D80" s="79"/>
      <c r="E80" s="79"/>
      <c r="F80" s="79"/>
      <c r="G80" s="79"/>
      <c r="H80" s="79"/>
      <c r="I80" s="79"/>
      <c r="J80" s="79" t="s">
        <v>895</v>
      </c>
      <c r="K80" s="350" t="e">
        <f>INDEX(#REF!,MATCH(J80,#REF!,0),MATCH('RTC-Enquête SIH'!S80,#REF!,0))+INDEX(#REF!,MATCH(J80,#REF!,0),MATCH('RTC-Enquête SIH'!T80,#REF!,0))+INDEX(#REF!,MATCH(J80,#REF!,0),MATCH('RTC-Enquête SIH'!U80,#REF!,0))</f>
        <v>#REF!</v>
      </c>
      <c r="L80" s="360"/>
      <c r="M80" s="135"/>
      <c r="N80" s="135"/>
      <c r="O80" s="135"/>
      <c r="P80" s="252"/>
      <c r="Q80" s="252"/>
      <c r="R80" s="257" t="s">
        <v>1483</v>
      </c>
      <c r="S80" s="129">
        <v>93114</v>
      </c>
      <c r="T80" s="129">
        <v>931141</v>
      </c>
      <c r="U80" s="129">
        <v>931142</v>
      </c>
      <c r="V80" s="341"/>
    </row>
    <row r="81" spans="1:159" s="338" customFormat="1" outlineLevel="1" x14ac:dyDescent="0.25">
      <c r="A81" s="79"/>
      <c r="B81" s="79"/>
      <c r="C81" s="79"/>
      <c r="D81" s="79"/>
      <c r="E81" s="79"/>
      <c r="F81" s="79"/>
      <c r="G81" s="79"/>
      <c r="H81" s="79"/>
      <c r="I81" s="79"/>
      <c r="J81" s="79" t="s">
        <v>2538</v>
      </c>
      <c r="K81" s="350" t="e">
        <f>INDEX(#REF!,MATCH(J81,#REF!,0),MATCH('RTC-Enquête SIH'!S81,#REF!,0))+INDEX(#REF!,MATCH(J81,#REF!,0),MATCH('RTC-Enquête SIH'!T81,#REF!,0))+INDEX(#REF!,MATCH(J81,#REF!,0),MATCH('RTC-Enquête SIH'!U81,#REF!,0))</f>
        <v>#REF!</v>
      </c>
      <c r="L81" s="360"/>
      <c r="M81" s="135"/>
      <c r="N81" s="135"/>
      <c r="O81" s="135"/>
      <c r="P81" s="252"/>
      <c r="Q81" s="252"/>
      <c r="R81" s="257" t="s">
        <v>1483</v>
      </c>
      <c r="S81" s="129">
        <v>93114</v>
      </c>
      <c r="T81" s="129">
        <v>931141</v>
      </c>
      <c r="U81" s="129">
        <v>931142</v>
      </c>
      <c r="V81" s="341"/>
    </row>
    <row r="82" spans="1:159" s="338" customFormat="1" outlineLevel="1" x14ac:dyDescent="0.25">
      <c r="A82" s="79"/>
      <c r="B82" s="79"/>
      <c r="C82" s="79"/>
      <c r="D82" s="79"/>
      <c r="E82" s="79"/>
      <c r="F82" s="79"/>
      <c r="G82" s="79"/>
      <c r="H82" s="79"/>
      <c r="I82" s="79"/>
      <c r="J82" s="79" t="s">
        <v>2195</v>
      </c>
      <c r="K82" s="350" t="e">
        <f>INDEX(#REF!,MATCH(J82,#REF!,0),MATCH('RTC-Enquête SIH'!S82,#REF!,0))+INDEX(#REF!,MATCH(J82,#REF!,0),MATCH('RTC-Enquête SIH'!T82,#REF!,0))+INDEX(#REF!,MATCH(J82,#REF!,0),MATCH('RTC-Enquête SIH'!U82,#REF!,0))</f>
        <v>#REF!</v>
      </c>
      <c r="L82" s="360"/>
      <c r="M82" s="135"/>
      <c r="N82" s="135"/>
      <c r="O82" s="135"/>
      <c r="P82" s="252"/>
      <c r="Q82" s="252"/>
      <c r="R82" s="257" t="s">
        <v>1483</v>
      </c>
      <c r="S82" s="129">
        <v>93114</v>
      </c>
      <c r="T82" s="129">
        <v>931141</v>
      </c>
      <c r="U82" s="129">
        <v>931142</v>
      </c>
      <c r="V82" s="341"/>
    </row>
    <row r="83" spans="1:159" s="338" customFormat="1" outlineLevel="1" x14ac:dyDescent="0.25">
      <c r="A83" s="79"/>
      <c r="B83" s="79"/>
      <c r="C83" s="79"/>
      <c r="D83" s="79"/>
      <c r="E83" s="79"/>
      <c r="F83" s="79"/>
      <c r="G83" s="79"/>
      <c r="H83" s="79"/>
      <c r="I83" s="79"/>
      <c r="J83" s="79" t="s">
        <v>2021</v>
      </c>
      <c r="K83" s="350" t="e">
        <f>INDEX(#REF!,MATCH(J83,#REF!,0),MATCH('RTC-Enquête SIH'!S83,#REF!,0))+INDEX(#REF!,MATCH(J83,#REF!,0),MATCH('RTC-Enquête SIH'!T83,#REF!,0))+INDEX(#REF!,MATCH(J83,#REF!,0),MATCH('RTC-Enquête SIH'!U83,#REF!,0))</f>
        <v>#REF!</v>
      </c>
      <c r="L83" s="360"/>
      <c r="M83" s="135"/>
      <c r="N83" s="135"/>
      <c r="O83" s="135"/>
      <c r="P83" s="252"/>
      <c r="Q83" s="252"/>
      <c r="R83" s="257" t="s">
        <v>1483</v>
      </c>
      <c r="S83" s="129">
        <v>93114</v>
      </c>
      <c r="T83" s="129">
        <v>931141</v>
      </c>
      <c r="U83" s="129">
        <v>931142</v>
      </c>
      <c r="V83" s="341"/>
    </row>
    <row r="84" spans="1:159" s="338" customFormat="1" outlineLevel="1" x14ac:dyDescent="0.25">
      <c r="A84" s="79"/>
      <c r="B84" s="79"/>
      <c r="C84" s="79"/>
      <c r="D84" s="79"/>
      <c r="E84" s="79"/>
      <c r="F84" s="79"/>
      <c r="G84" s="79"/>
      <c r="H84" s="79"/>
      <c r="I84" s="79"/>
      <c r="J84" s="79" t="s">
        <v>897</v>
      </c>
      <c r="K84" s="350" t="e">
        <f>INDEX(#REF!,MATCH(J84,#REF!,0),MATCH('RTC-Enquête SIH'!S84,#REF!,0))+INDEX(#REF!,MATCH(J84,#REF!,0),MATCH('RTC-Enquête SIH'!T84,#REF!,0))+INDEX(#REF!,MATCH(J84,#REF!,0),MATCH('RTC-Enquête SIH'!U84,#REF!,0))</f>
        <v>#REF!</v>
      </c>
      <c r="L84" s="360"/>
      <c r="M84" s="135"/>
      <c r="N84" s="135"/>
      <c r="O84" s="135"/>
      <c r="P84" s="252"/>
      <c r="Q84" s="252"/>
      <c r="R84" s="257" t="s">
        <v>1483</v>
      </c>
      <c r="S84" s="129">
        <v>93114</v>
      </c>
      <c r="T84" s="129">
        <v>931141</v>
      </c>
      <c r="U84" s="129">
        <v>931142</v>
      </c>
      <c r="V84" s="341"/>
    </row>
    <row r="85" spans="1:159" ht="22.8" x14ac:dyDescent="0.25">
      <c r="A85" s="152" t="str">
        <f t="shared" ref="A85:A87" si="36">CONCATENATE("REALN1_",SUBSTITUTE(C85,"_",""))</f>
        <v>REALN1_652</v>
      </c>
      <c r="B85" s="152" t="s">
        <v>1574</v>
      </c>
      <c r="C85" s="259">
        <v>652</v>
      </c>
      <c r="D85" s="1074"/>
      <c r="E85" s="485">
        <v>652</v>
      </c>
      <c r="F85" s="157" t="s">
        <v>784</v>
      </c>
      <c r="G85" s="134"/>
      <c r="H85" s="634"/>
      <c r="I85" s="634"/>
      <c r="J85" s="157" t="s">
        <v>1117</v>
      </c>
      <c r="K85" s="272" t="e">
        <f>SUM(K77:K84)</f>
        <v>#REF!</v>
      </c>
      <c r="L85" s="93"/>
      <c r="P85" s="214"/>
      <c r="Q85" s="214"/>
      <c r="R85" s="257" t="s">
        <v>1483</v>
      </c>
      <c r="S85" s="257" t="s">
        <v>1274</v>
      </c>
      <c r="T85" s="140"/>
      <c r="U85" s="140"/>
      <c r="V85" s="289">
        <f t="shared" ref="V85:V87" si="37">COUNTBLANK(K85:L85)</f>
        <v>1</v>
      </c>
    </row>
    <row r="86" spans="1:159" ht="22.8" x14ac:dyDescent="0.25">
      <c r="A86" s="152" t="str">
        <f t="shared" si="36"/>
        <v>REALN1_653</v>
      </c>
      <c r="B86" s="152" t="s">
        <v>106</v>
      </c>
      <c r="C86" s="259">
        <v>653</v>
      </c>
      <c r="D86" s="1024"/>
      <c r="E86" s="324">
        <v>653</v>
      </c>
      <c r="F86" s="157" t="s">
        <v>2014</v>
      </c>
      <c r="G86" s="134"/>
      <c r="H86" s="410"/>
      <c r="I86" s="410"/>
      <c r="J86" s="157" t="s">
        <v>962</v>
      </c>
      <c r="K86" s="272" t="e">
        <f>INDEX(#REF!,MATCH(E86,#REF!,0),MATCH('RTC-Enquête SIH'!S86,#REF!,0))+INDEX(#REF!,MATCH(E86,#REF!,0),MATCH('RTC-Enquête SIH'!T86,#REF!,0))+INDEX(#REF!,MATCH(E86,#REF!,0),MATCH('RTC-Enquête SIH'!U86,#REF!,0))</f>
        <v>#REF!</v>
      </c>
      <c r="L86" s="93"/>
      <c r="P86" s="214"/>
      <c r="Q86" s="214"/>
      <c r="R86" s="257" t="s">
        <v>1483</v>
      </c>
      <c r="S86" s="129">
        <v>93114</v>
      </c>
      <c r="T86" s="129">
        <v>931141</v>
      </c>
      <c r="U86" s="129">
        <v>931142</v>
      </c>
      <c r="V86" s="289">
        <f t="shared" si="37"/>
        <v>1</v>
      </c>
    </row>
    <row r="87" spans="1:159" ht="22.8" x14ac:dyDescent="0.25">
      <c r="A87" s="152" t="str">
        <f t="shared" si="36"/>
        <v>REALN1_655</v>
      </c>
      <c r="B87" s="152" t="s">
        <v>1575</v>
      </c>
      <c r="C87" s="259">
        <v>655</v>
      </c>
      <c r="D87" s="1046"/>
      <c r="E87" s="324">
        <v>655</v>
      </c>
      <c r="F87" s="157" t="s">
        <v>1562</v>
      </c>
      <c r="G87" s="134"/>
      <c r="H87" s="410"/>
      <c r="I87" s="410"/>
      <c r="J87" s="157" t="s">
        <v>606</v>
      </c>
      <c r="K87" s="272" t="e">
        <f>INDEX(#REF!,MATCH(E87,#REF!,0),MATCH('RTC-Enquête SIH'!S87,#REF!,0))+INDEX(#REF!,MATCH(E87,#REF!,0),MATCH('RTC-Enquête SIH'!T87,#REF!,0))+INDEX(#REF!,MATCH(E87,#REF!,0),MATCH('RTC-Enquête SIH'!U87,#REF!,0))</f>
        <v>#REF!</v>
      </c>
      <c r="L87" s="93"/>
      <c r="P87" s="214"/>
      <c r="Q87" s="214"/>
      <c r="R87" s="257" t="s">
        <v>1483</v>
      </c>
      <c r="S87" s="129">
        <v>93114</v>
      </c>
      <c r="T87" s="129">
        <v>931141</v>
      </c>
      <c r="U87" s="129">
        <v>931142</v>
      </c>
      <c r="V87" s="289">
        <f t="shared" si="37"/>
        <v>1</v>
      </c>
    </row>
    <row r="88" spans="1:159" s="297" customFormat="1" x14ac:dyDescent="0.25">
      <c r="A88" s="280" t="s">
        <v>2591</v>
      </c>
      <c r="B88" s="108" t="s">
        <v>69</v>
      </c>
      <c r="C88" s="299"/>
      <c r="D88" s="370" t="s">
        <v>69</v>
      </c>
      <c r="E88" s="215"/>
      <c r="F88" s="217"/>
      <c r="G88" s="78"/>
      <c r="H88" s="78"/>
      <c r="I88" s="78"/>
      <c r="J88" s="196"/>
      <c r="K88" s="191" t="e">
        <f t="shared" ref="K88:L88" si="38">K89+SUM(K96:K97)</f>
        <v>#REF!</v>
      </c>
      <c r="L88" s="191">
        <f t="shared" si="38"/>
        <v>0</v>
      </c>
      <c r="M88" s="125"/>
      <c r="N88" s="125"/>
      <c r="O88" s="135"/>
      <c r="P88" s="214"/>
      <c r="Q88" s="214"/>
      <c r="R88" s="257"/>
      <c r="S88" s="257"/>
      <c r="T88" s="140"/>
      <c r="U88" s="140"/>
      <c r="V88" s="289"/>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row>
    <row r="89" spans="1:159" s="297" customFormat="1" ht="22.8" x14ac:dyDescent="0.25">
      <c r="A89" s="152" t="str">
        <f>CONCATENATE("REALN1_",SUBSTITUTE(C89,"_",""))</f>
        <v>REALN1_66</v>
      </c>
      <c r="B89" s="152" t="s">
        <v>963</v>
      </c>
      <c r="C89" s="259">
        <v>66</v>
      </c>
      <c r="D89" s="1006"/>
      <c r="E89" s="324">
        <v>66</v>
      </c>
      <c r="F89" s="157" t="s">
        <v>69</v>
      </c>
      <c r="G89" s="134" t="s">
        <v>425</v>
      </c>
      <c r="H89" s="410"/>
      <c r="I89" s="410"/>
      <c r="J89" s="179" t="s">
        <v>2261</v>
      </c>
      <c r="K89" s="93"/>
      <c r="L89" s="93"/>
      <c r="M89" s="125"/>
      <c r="N89" s="125"/>
      <c r="O89" s="135"/>
      <c r="P89" s="214"/>
      <c r="Q89" s="214"/>
      <c r="R89" s="257"/>
      <c r="S89" s="257"/>
      <c r="T89" s="140"/>
      <c r="U89" s="140"/>
      <c r="V89" s="289">
        <f>COUNTBLANK(K89:L89)</f>
        <v>2</v>
      </c>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row>
    <row r="90" spans="1:159" s="338" customFormat="1" outlineLevel="1" x14ac:dyDescent="0.25">
      <c r="A90" s="79"/>
      <c r="B90" s="79"/>
      <c r="C90" s="79"/>
      <c r="D90" s="79"/>
      <c r="E90" s="79"/>
      <c r="F90" s="79"/>
      <c r="G90" s="79"/>
      <c r="H90" s="79"/>
      <c r="I90" s="79"/>
      <c r="J90" s="79" t="s">
        <v>1780</v>
      </c>
      <c r="K90" s="350" t="e">
        <f>INDEX(#REF!,MATCH(J90,#REF!,0),MATCH('RTC-Enquête SIH'!S90,#REF!,0))+INDEX(#REF!,MATCH(J90,#REF!,0),MATCH('RTC-Enquête SIH'!T90,#REF!,0))+INDEX(#REF!,MATCH(J90,#REF!,0),MATCH('RTC-Enquête SIH'!U90,#REF!,0))</f>
        <v>#REF!</v>
      </c>
      <c r="L90" s="360"/>
      <c r="M90" s="135"/>
      <c r="N90" s="135"/>
      <c r="O90" s="135"/>
      <c r="P90" s="252"/>
      <c r="Q90" s="252"/>
      <c r="R90" s="257" t="s">
        <v>1483</v>
      </c>
      <c r="S90" s="129">
        <v>93114</v>
      </c>
      <c r="T90" s="129">
        <v>931141</v>
      </c>
      <c r="U90" s="129">
        <v>931142</v>
      </c>
      <c r="V90" s="341"/>
    </row>
    <row r="91" spans="1:159" s="338" customFormat="1" outlineLevel="1" x14ac:dyDescent="0.25">
      <c r="A91" s="79"/>
      <c r="B91" s="79"/>
      <c r="C91" s="79"/>
      <c r="D91" s="79"/>
      <c r="E91" s="79"/>
      <c r="F91" s="79"/>
      <c r="G91" s="79"/>
      <c r="H91" s="79"/>
      <c r="I91" s="79"/>
      <c r="J91" s="79" t="s">
        <v>2124</v>
      </c>
      <c r="K91" s="350" t="e">
        <f>INDEX(#REF!,MATCH(J91,#REF!,0),MATCH('RTC-Enquête SIH'!S91,#REF!,0))+INDEX(#REF!,MATCH(J91,#REF!,0),MATCH('RTC-Enquête SIH'!T91,#REF!,0))+INDEX(#REF!,MATCH(J91,#REF!,0),MATCH('RTC-Enquête SIH'!U91,#REF!,0))</f>
        <v>#REF!</v>
      </c>
      <c r="L91" s="360"/>
      <c r="M91" s="135"/>
      <c r="N91" s="135"/>
      <c r="O91" s="135"/>
      <c r="P91" s="252"/>
      <c r="Q91" s="252"/>
      <c r="R91" s="257" t="s">
        <v>1483</v>
      </c>
      <c r="S91" s="129">
        <v>93114</v>
      </c>
      <c r="T91" s="129">
        <v>931141</v>
      </c>
      <c r="U91" s="129">
        <v>931142</v>
      </c>
      <c r="V91" s="341"/>
    </row>
    <row r="92" spans="1:159" s="338" customFormat="1" outlineLevel="1" x14ac:dyDescent="0.25">
      <c r="A92" s="79"/>
      <c r="B92" s="79"/>
      <c r="C92" s="79"/>
      <c r="D92" s="79"/>
      <c r="E92" s="79"/>
      <c r="F92" s="79"/>
      <c r="G92" s="79"/>
      <c r="H92" s="79"/>
      <c r="I92" s="79"/>
      <c r="J92" s="79" t="s">
        <v>1779</v>
      </c>
      <c r="K92" s="350" t="e">
        <f>INDEX(#REF!,MATCH(J92,#REF!,0),MATCH('RTC-Enquête SIH'!S92,#REF!,0))+INDEX(#REF!,MATCH(J92,#REF!,0),MATCH('RTC-Enquête SIH'!T92,#REF!,0))+INDEX(#REF!,MATCH(J92,#REF!,0),MATCH('RTC-Enquête SIH'!U92,#REF!,0))</f>
        <v>#REF!</v>
      </c>
      <c r="L92" s="360"/>
      <c r="M92" s="135"/>
      <c r="N92" s="135"/>
      <c r="O92" s="135"/>
      <c r="P92" s="252"/>
      <c r="Q92" s="252"/>
      <c r="R92" s="257" t="s">
        <v>1483</v>
      </c>
      <c r="S92" s="129">
        <v>93114</v>
      </c>
      <c r="T92" s="129">
        <v>931141</v>
      </c>
      <c r="U92" s="129">
        <v>931142</v>
      </c>
      <c r="V92" s="341"/>
    </row>
    <row r="93" spans="1:159" s="338" customFormat="1" outlineLevel="1" x14ac:dyDescent="0.25">
      <c r="A93" s="79"/>
      <c r="B93" s="79"/>
      <c r="C93" s="79"/>
      <c r="D93" s="79"/>
      <c r="E93" s="79"/>
      <c r="F93" s="79"/>
      <c r="G93" s="79"/>
      <c r="H93" s="79"/>
      <c r="I93" s="79"/>
      <c r="J93" s="79" t="s">
        <v>1910</v>
      </c>
      <c r="K93" s="350" t="e">
        <f>INDEX(#REF!,MATCH(J93,#REF!,0),MATCH('RTC-Enquête SIH'!S93,#REF!,0))+INDEX(#REF!,MATCH(J93,#REF!,0),MATCH('RTC-Enquête SIH'!T93,#REF!,0))+INDEX(#REF!,MATCH(J93,#REF!,0),MATCH('RTC-Enquête SIH'!U93,#REF!,0))</f>
        <v>#REF!</v>
      </c>
      <c r="L93" s="360"/>
      <c r="M93" s="135"/>
      <c r="N93" s="135"/>
      <c r="O93" s="135"/>
      <c r="P93" s="252"/>
      <c r="Q93" s="252"/>
      <c r="R93" s="257" t="s">
        <v>1483</v>
      </c>
      <c r="S93" s="129">
        <v>93114</v>
      </c>
      <c r="T93" s="129">
        <v>931141</v>
      </c>
      <c r="U93" s="129">
        <v>931142</v>
      </c>
      <c r="V93" s="341"/>
    </row>
    <row r="94" spans="1:159" s="338" customFormat="1" outlineLevel="1" x14ac:dyDescent="0.25">
      <c r="A94" s="79"/>
      <c r="B94" s="79"/>
      <c r="C94" s="79"/>
      <c r="D94" s="79"/>
      <c r="E94" s="79"/>
      <c r="F94" s="79"/>
      <c r="G94" s="79"/>
      <c r="H94" s="79"/>
      <c r="I94" s="79"/>
      <c r="J94" s="79" t="s">
        <v>1909</v>
      </c>
      <c r="K94" s="350" t="e">
        <f>INDEX(#REF!,MATCH(J94,#REF!,0),MATCH('RTC-Enquête SIH'!S94,#REF!,0))+INDEX(#REF!,MATCH(J94,#REF!,0),MATCH('RTC-Enquête SIH'!T94,#REF!,0))+INDEX(#REF!,MATCH(J94,#REF!,0),MATCH('RTC-Enquête SIH'!U94,#REF!,0))</f>
        <v>#REF!</v>
      </c>
      <c r="L94" s="360"/>
      <c r="M94" s="135"/>
      <c r="N94" s="135"/>
      <c r="O94" s="135"/>
      <c r="P94" s="252"/>
      <c r="Q94" s="252"/>
      <c r="R94" s="257" t="s">
        <v>1483</v>
      </c>
      <c r="S94" s="129">
        <v>93114</v>
      </c>
      <c r="T94" s="129">
        <v>931141</v>
      </c>
      <c r="U94" s="129">
        <v>931142</v>
      </c>
      <c r="V94" s="341"/>
    </row>
    <row r="95" spans="1:159" s="338" customFormat="1" outlineLevel="1" x14ac:dyDescent="0.25">
      <c r="A95" s="79"/>
      <c r="B95" s="79"/>
      <c r="C95" s="79"/>
      <c r="D95" s="79"/>
      <c r="E95" s="79"/>
      <c r="F95" s="79"/>
      <c r="G95" s="79"/>
      <c r="H95" s="79"/>
      <c r="I95" s="79"/>
      <c r="J95" s="79" t="s">
        <v>765</v>
      </c>
      <c r="K95" s="350" t="e">
        <f>INDEX(#REF!,MATCH(J95,#REF!,0),MATCH('RTC-Enquête SIH'!S95,#REF!,0))+INDEX(#REF!,MATCH(J95,#REF!,0),MATCH('RTC-Enquête SIH'!T95,#REF!,0))+INDEX(#REF!,MATCH(J95,#REF!,0),MATCH('RTC-Enquête SIH'!U95,#REF!,0))</f>
        <v>#REF!</v>
      </c>
      <c r="L95" s="360"/>
      <c r="M95" s="135"/>
      <c r="N95" s="135"/>
      <c r="O95" s="135"/>
      <c r="P95" s="252"/>
      <c r="Q95" s="252"/>
      <c r="R95" s="257" t="s">
        <v>1483</v>
      </c>
      <c r="S95" s="129">
        <v>93114</v>
      </c>
      <c r="T95" s="129">
        <v>931141</v>
      </c>
      <c r="U95" s="129">
        <v>931142</v>
      </c>
      <c r="V95" s="341"/>
    </row>
    <row r="96" spans="1:159" ht="34.200000000000003" x14ac:dyDescent="0.25">
      <c r="A96" s="152" t="str">
        <f t="shared" ref="A96:A97" si="39">CONCATENATE("REALN1_",SUBSTITUTE(C96,"_",""))</f>
        <v>REALN1_6721DSI</v>
      </c>
      <c r="B96" s="152" t="s">
        <v>607</v>
      </c>
      <c r="C96" s="259" t="s">
        <v>426</v>
      </c>
      <c r="D96" s="1036"/>
      <c r="E96" s="1461">
        <v>6721</v>
      </c>
      <c r="F96" s="1452" t="s">
        <v>107</v>
      </c>
      <c r="G96" s="134"/>
      <c r="H96" s="134"/>
      <c r="I96" s="134" t="s">
        <v>964</v>
      </c>
      <c r="J96" s="157" t="s">
        <v>1926</v>
      </c>
      <c r="K96" s="272" t="e">
        <f>SUM(K90:K92)</f>
        <v>#REF!</v>
      </c>
      <c r="L96" s="93"/>
      <c r="P96" s="214"/>
      <c r="Q96" s="214"/>
      <c r="R96" s="257" t="s">
        <v>1483</v>
      </c>
      <c r="S96" s="257" t="s">
        <v>1274</v>
      </c>
      <c r="T96" s="140"/>
      <c r="U96" s="140"/>
      <c r="V96" s="289">
        <f t="shared" ref="V96:V97" si="40">COUNTBLANK(K96:L96)</f>
        <v>1</v>
      </c>
    </row>
    <row r="97" spans="1:159" ht="24" x14ac:dyDescent="0.25">
      <c r="A97" s="152" t="str">
        <f t="shared" si="39"/>
        <v>REALN1_6721AUTRSERV</v>
      </c>
      <c r="B97" s="152" t="s">
        <v>2592</v>
      </c>
      <c r="C97" s="259" t="s">
        <v>2262</v>
      </c>
      <c r="D97" s="1193"/>
      <c r="E97" s="1462"/>
      <c r="F97" s="1454"/>
      <c r="G97" s="134"/>
      <c r="H97" s="134"/>
      <c r="I97" s="134" t="s">
        <v>2593</v>
      </c>
      <c r="J97" s="157" t="s">
        <v>1280</v>
      </c>
      <c r="K97" s="93"/>
      <c r="L97" s="93"/>
      <c r="P97" s="214"/>
      <c r="Q97" s="214"/>
      <c r="R97" s="257"/>
      <c r="S97" s="257"/>
      <c r="T97" s="140"/>
      <c r="U97" s="140"/>
      <c r="V97" s="289">
        <f t="shared" si="40"/>
        <v>2</v>
      </c>
    </row>
    <row r="98" spans="1:159" s="297" customFormat="1" x14ac:dyDescent="0.25">
      <c r="A98" s="280" t="s">
        <v>427</v>
      </c>
      <c r="B98" s="108" t="s">
        <v>2263</v>
      </c>
      <c r="C98" s="299"/>
      <c r="D98" s="370" t="s">
        <v>2263</v>
      </c>
      <c r="E98" s="215"/>
      <c r="F98" s="217"/>
      <c r="G98" s="78"/>
      <c r="H98" s="78"/>
      <c r="I98" s="78"/>
      <c r="J98" s="196"/>
      <c r="K98" s="191" t="e">
        <f t="shared" ref="K98:L98" si="41">K99+SUM(K105:K106)</f>
        <v>#REF!</v>
      </c>
      <c r="L98" s="191">
        <f t="shared" si="41"/>
        <v>0</v>
      </c>
      <c r="M98" s="125"/>
      <c r="N98" s="125"/>
      <c r="O98" s="135"/>
      <c r="P98" s="214"/>
      <c r="Q98" s="214"/>
      <c r="R98" s="257"/>
      <c r="S98" s="257"/>
      <c r="T98" s="140"/>
      <c r="U98" s="140"/>
      <c r="V98" s="289"/>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row>
    <row r="99" spans="1:159" s="125" customFormat="1" ht="57" x14ac:dyDescent="0.25">
      <c r="A99" s="152" t="str">
        <f>CONCATENATE("REALN1_",SUBSTITUTE(C99,"_",""))</f>
        <v>REALN1_681115</v>
      </c>
      <c r="B99" s="402" t="s">
        <v>2264</v>
      </c>
      <c r="C99" s="408">
        <v>681115</v>
      </c>
      <c r="D99" s="1194"/>
      <c r="E99" s="324">
        <v>681115</v>
      </c>
      <c r="F99" s="157" t="s">
        <v>2085</v>
      </c>
      <c r="G99" s="79"/>
      <c r="H99" s="134"/>
      <c r="I99" s="134"/>
      <c r="J99" s="157" t="s">
        <v>1280</v>
      </c>
      <c r="K99" s="93"/>
      <c r="L99" s="93"/>
      <c r="O99" s="135"/>
      <c r="P99" s="214"/>
      <c r="Q99" s="214"/>
      <c r="R99" s="257"/>
      <c r="S99" s="257"/>
      <c r="T99" s="140"/>
      <c r="U99" s="140"/>
      <c r="V99" s="289">
        <f>COUNTBLANK(K99:L99)</f>
        <v>2</v>
      </c>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row>
    <row r="100" spans="1:159" s="338" customFormat="1" outlineLevel="1" x14ac:dyDescent="0.25">
      <c r="A100" s="79"/>
      <c r="B100" s="79"/>
      <c r="C100" s="79"/>
      <c r="D100" s="79"/>
      <c r="E100" s="79"/>
      <c r="F100" s="79"/>
      <c r="G100" s="79"/>
      <c r="H100" s="79"/>
      <c r="I100" s="79"/>
      <c r="J100" s="79">
        <v>68112832</v>
      </c>
      <c r="K100" s="350" t="e">
        <f>INDEX(#REF!,MATCH(J100,#REF!,0),MATCH('RTC-Enquête SIH'!S100,#REF!,0))</f>
        <v>#REF!</v>
      </c>
      <c r="L100" s="360"/>
      <c r="M100" s="135"/>
      <c r="N100" s="135"/>
      <c r="O100" s="135"/>
      <c r="P100" s="252"/>
      <c r="Q100" s="252"/>
      <c r="R100" s="257" t="s">
        <v>1483</v>
      </c>
      <c r="S100" s="465" t="s">
        <v>2182</v>
      </c>
      <c r="T100" s="497"/>
      <c r="U100" s="497"/>
      <c r="V100" s="341"/>
    </row>
    <row r="101" spans="1:159" s="338" customFormat="1" outlineLevel="1" x14ac:dyDescent="0.25">
      <c r="A101" s="79"/>
      <c r="B101" s="79"/>
      <c r="C101" s="79"/>
      <c r="D101" s="79"/>
      <c r="E101" s="79"/>
      <c r="F101" s="79"/>
      <c r="G101" s="79"/>
      <c r="H101" s="79"/>
      <c r="I101" s="79"/>
      <c r="J101" s="79" t="s">
        <v>2065</v>
      </c>
      <c r="K101" s="350" t="e">
        <f>INDEX(#REF!,MATCH(J101,#REF!,0),MATCH('RTC-Enquête SIH'!S101,#REF!,0))+INDEX(#REF!,MATCH(J101,#REF!,0),MATCH('RTC-Enquête SIH'!T101,#REF!,0))+INDEX(#REF!,MATCH(J101,#REF!,0),MATCH('RTC-Enquête SIH'!U101,#REF!,0))</f>
        <v>#REF!</v>
      </c>
      <c r="L101" s="360"/>
      <c r="M101" s="135"/>
      <c r="N101" s="135"/>
      <c r="O101" s="135"/>
      <c r="P101" s="252"/>
      <c r="Q101" s="252"/>
      <c r="R101" s="257" t="s">
        <v>1483</v>
      </c>
      <c r="S101" s="129">
        <v>93114</v>
      </c>
      <c r="T101" s="129">
        <v>931141</v>
      </c>
      <c r="U101" s="129">
        <v>931142</v>
      </c>
      <c r="V101" s="341"/>
    </row>
    <row r="102" spans="1:159" s="338" customFormat="1" ht="14.25" customHeight="1" outlineLevel="1" x14ac:dyDescent="0.25">
      <c r="A102" s="79"/>
      <c r="B102" s="79"/>
      <c r="C102" s="79"/>
      <c r="D102" s="79"/>
      <c r="E102" s="79"/>
      <c r="F102" s="79"/>
      <c r="G102" s="79"/>
      <c r="H102" s="79"/>
      <c r="I102" s="79"/>
      <c r="J102" s="79">
        <v>6811281</v>
      </c>
      <c r="K102" s="350" t="e">
        <f>INDEX(#REF!,MATCH(J102,#REF!,0),MATCH('RTC-Enquête SIH'!S102,#REF!,0))+INDEX(#REF!,MATCH(J102,#REF!,0),MATCH('RTC-Enquête SIH'!T102,#REF!,0))+INDEX(#REF!,MATCH(J102,#REF!,0),MATCH('RTC-Enquête SIH'!U102,#REF!,0))</f>
        <v>#REF!</v>
      </c>
      <c r="L102" s="360"/>
      <c r="M102" s="135"/>
      <c r="N102" s="135"/>
      <c r="O102" s="135"/>
      <c r="P102" s="252"/>
      <c r="Q102" s="252"/>
      <c r="R102" s="257" t="s">
        <v>1483</v>
      </c>
      <c r="S102" s="129">
        <v>93114</v>
      </c>
      <c r="T102" s="129">
        <v>931141</v>
      </c>
      <c r="U102" s="129">
        <v>931142</v>
      </c>
      <c r="V102" s="341"/>
    </row>
    <row r="103" spans="1:159" s="338" customFormat="1" outlineLevel="1" x14ac:dyDescent="0.25">
      <c r="A103" s="79"/>
      <c r="B103" s="79"/>
      <c r="C103" s="79"/>
      <c r="D103" s="79"/>
      <c r="E103" s="79"/>
      <c r="F103" s="79"/>
      <c r="G103" s="79"/>
      <c r="H103" s="79"/>
      <c r="I103" s="79"/>
      <c r="J103" s="79">
        <v>6811284</v>
      </c>
      <c r="K103" s="350" t="e">
        <f>INDEX(#REF!,MATCH(J103,#REF!,0),MATCH('RTC-Enquête SIH'!S103,#REF!,0))+INDEX(#REF!,MATCH(J103,#REF!,0),MATCH('RTC-Enquête SIH'!T103,#REF!,0))+INDEX(#REF!,MATCH(J103,#REF!,0),MATCH('RTC-Enquête SIH'!U103,#REF!,0))</f>
        <v>#REF!</v>
      </c>
      <c r="L103" s="360"/>
      <c r="M103" s="135"/>
      <c r="N103" s="135"/>
      <c r="O103" s="135"/>
      <c r="P103" s="252"/>
      <c r="Q103" s="252"/>
      <c r="R103" s="257" t="s">
        <v>1483</v>
      </c>
      <c r="S103" s="129">
        <v>93114</v>
      </c>
      <c r="T103" s="129">
        <v>931141</v>
      </c>
      <c r="U103" s="129">
        <v>931142</v>
      </c>
      <c r="V103" s="341"/>
    </row>
    <row r="104" spans="1:159" s="338" customFormat="1" outlineLevel="1" x14ac:dyDescent="0.25">
      <c r="A104" s="79"/>
      <c r="B104" s="79"/>
      <c r="C104" s="79"/>
      <c r="D104" s="79"/>
      <c r="E104" s="79"/>
      <c r="F104" s="79"/>
      <c r="G104" s="79"/>
      <c r="H104" s="79"/>
      <c r="I104" s="79"/>
      <c r="J104" s="79" t="s">
        <v>1075</v>
      </c>
      <c r="K104" s="350" t="e">
        <f>INDEX(#REF!,MATCH(J104,#REF!,0),MATCH('RTC-Enquête SIH'!S104,#REF!,0))+INDEX(#REF!,MATCH(J104,#REF!,0),MATCH('RTC-Enquête SIH'!T104,#REF!,0))+INDEX(#REF!,MATCH(J104,#REF!,0),MATCH('RTC-Enquête SIH'!U104,#REF!,0))</f>
        <v>#REF!</v>
      </c>
      <c r="L104" s="360"/>
      <c r="M104" s="135"/>
      <c r="N104" s="135"/>
      <c r="O104" s="135"/>
      <c r="P104" s="252"/>
      <c r="Q104" s="252"/>
      <c r="R104" s="257" t="s">
        <v>1483</v>
      </c>
      <c r="S104" s="129">
        <v>93114</v>
      </c>
      <c r="T104" s="129">
        <v>931141</v>
      </c>
      <c r="U104" s="129">
        <v>931142</v>
      </c>
      <c r="V104" s="341"/>
    </row>
    <row r="105" spans="1:159" s="125" customFormat="1" ht="45.6" x14ac:dyDescent="0.25">
      <c r="A105" s="152" t="str">
        <f t="shared" ref="A105:A106" si="42">CONCATENATE("REALN1_",SUBSTITUTE(C105,"_",""))</f>
        <v>REALN1_6811</v>
      </c>
      <c r="B105" s="402" t="s">
        <v>1576</v>
      </c>
      <c r="C105" s="408">
        <v>6811</v>
      </c>
      <c r="D105" s="972"/>
      <c r="E105" s="324" t="s">
        <v>1420</v>
      </c>
      <c r="F105" s="157" t="s">
        <v>218</v>
      </c>
      <c r="G105" s="134"/>
      <c r="H105" s="134"/>
      <c r="I105" s="134"/>
      <c r="J105" s="157" t="s">
        <v>965</v>
      </c>
      <c r="K105" s="272" t="e">
        <f>SUM(K100:K104)</f>
        <v>#REF!</v>
      </c>
      <c r="L105" s="93"/>
      <c r="O105" s="135"/>
      <c r="P105" s="214"/>
      <c r="Q105" s="214"/>
      <c r="R105" s="257" t="s">
        <v>1483</v>
      </c>
      <c r="S105" s="257" t="s">
        <v>1274</v>
      </c>
      <c r="T105" s="140"/>
      <c r="U105" s="140"/>
      <c r="V105" s="289">
        <f t="shared" ref="V105:V106" si="43">COUNTBLANK(K105:L105)</f>
        <v>1</v>
      </c>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row>
    <row r="106" spans="1:159" s="125" customFormat="1" ht="22.8" x14ac:dyDescent="0.25">
      <c r="A106" s="152" t="str">
        <f t="shared" si="42"/>
        <v>REALN1_6871</v>
      </c>
      <c r="B106" s="402" t="s">
        <v>2265</v>
      </c>
      <c r="C106" s="408">
        <v>6871</v>
      </c>
      <c r="D106" s="1000"/>
      <c r="E106" s="324">
        <v>6871</v>
      </c>
      <c r="F106" s="157" t="s">
        <v>2086</v>
      </c>
      <c r="G106" s="134"/>
      <c r="H106" s="134"/>
      <c r="I106" s="134"/>
      <c r="J106" s="157" t="s">
        <v>1280</v>
      </c>
      <c r="K106" s="93"/>
      <c r="L106" s="93"/>
      <c r="O106" s="135"/>
      <c r="P106" s="214"/>
      <c r="Q106" s="214"/>
      <c r="R106" s="257"/>
      <c r="S106" s="257"/>
      <c r="T106" s="140"/>
      <c r="U106" s="140"/>
      <c r="V106" s="289">
        <f t="shared" si="43"/>
        <v>2</v>
      </c>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row>
    <row r="107" spans="1:159" s="297" customFormat="1" x14ac:dyDescent="0.25">
      <c r="A107" s="280" t="s">
        <v>1577</v>
      </c>
      <c r="B107" s="108" t="s">
        <v>2087</v>
      </c>
      <c r="C107" s="299"/>
      <c r="D107" s="370" t="s">
        <v>2087</v>
      </c>
      <c r="E107" s="215"/>
      <c r="F107" s="217"/>
      <c r="G107" s="78"/>
      <c r="H107" s="78"/>
      <c r="I107" s="78"/>
      <c r="J107" s="196"/>
      <c r="K107" s="191">
        <f t="shared" ref="K107:L107" si="44">SUM(K108:K109)</f>
        <v>0</v>
      </c>
      <c r="L107" s="191">
        <f t="shared" si="44"/>
        <v>0</v>
      </c>
      <c r="M107" s="125"/>
      <c r="N107" s="125"/>
      <c r="O107" s="135"/>
      <c r="P107" s="214"/>
      <c r="Q107" s="214"/>
      <c r="R107" s="257"/>
      <c r="S107" s="257"/>
      <c r="T107" s="140"/>
      <c r="U107" s="140"/>
      <c r="V107" s="289"/>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row>
    <row r="108" spans="1:159" ht="34.200000000000003" x14ac:dyDescent="0.25">
      <c r="A108" s="152" t="str">
        <f t="shared" ref="A108:A109" si="45">CONCATENATE("REALN1_",SUBSTITUTE(C108,"_",""))</f>
        <v>REALN1_68742</v>
      </c>
      <c r="B108" s="152" t="s">
        <v>608</v>
      </c>
      <c r="C108" s="259">
        <v>68742</v>
      </c>
      <c r="D108" s="428"/>
      <c r="E108" s="324">
        <v>68742</v>
      </c>
      <c r="F108" s="157" t="s">
        <v>609</v>
      </c>
      <c r="G108" s="134"/>
      <c r="H108" s="134" t="s">
        <v>610</v>
      </c>
      <c r="I108" s="134"/>
      <c r="J108" s="157" t="s">
        <v>1280</v>
      </c>
      <c r="K108" s="93"/>
      <c r="L108" s="93"/>
      <c r="P108" s="214"/>
      <c r="Q108" s="214"/>
      <c r="R108" s="257"/>
      <c r="S108" s="257"/>
      <c r="T108" s="140"/>
      <c r="U108" s="140"/>
      <c r="V108" s="289">
        <f t="shared" ref="V108:V109" si="46">COUNTBLANK(K108:L108)</f>
        <v>2</v>
      </c>
    </row>
    <row r="109" spans="1:159" ht="45.6" x14ac:dyDescent="0.25">
      <c r="A109" s="152" t="str">
        <f t="shared" si="45"/>
        <v>REALN1_68</v>
      </c>
      <c r="B109" s="152" t="s">
        <v>2594</v>
      </c>
      <c r="C109" s="259">
        <v>68</v>
      </c>
      <c r="D109" s="471"/>
      <c r="E109" s="324" t="s">
        <v>1578</v>
      </c>
      <c r="F109" s="157" t="s">
        <v>1695</v>
      </c>
      <c r="G109" s="134" t="s">
        <v>611</v>
      </c>
      <c r="H109" s="134" t="s">
        <v>2427</v>
      </c>
      <c r="I109" s="134"/>
      <c r="J109" s="157" t="s">
        <v>1280</v>
      </c>
      <c r="K109" s="93"/>
      <c r="L109" s="93"/>
      <c r="P109" s="214"/>
      <c r="Q109" s="214"/>
      <c r="R109" s="257"/>
      <c r="S109" s="257"/>
      <c r="T109" s="140"/>
      <c r="U109" s="140"/>
      <c r="V109" s="289">
        <f t="shared" si="46"/>
        <v>2</v>
      </c>
    </row>
    <row r="110" spans="1:159" x14ac:dyDescent="0.25">
      <c r="C110" s="259"/>
      <c r="D110" s="1463"/>
      <c r="E110" s="1463"/>
      <c r="F110" s="1463"/>
      <c r="G110" s="1463"/>
      <c r="H110" s="1463"/>
      <c r="I110" s="1463"/>
      <c r="J110" s="1463"/>
      <c r="K110" s="1463"/>
      <c r="L110" s="292"/>
      <c r="P110" s="214"/>
      <c r="Q110" s="214"/>
      <c r="R110" s="257"/>
      <c r="S110" s="257"/>
      <c r="T110" s="140"/>
      <c r="U110" s="140"/>
    </row>
    <row r="111" spans="1:159" ht="81" customHeight="1" x14ac:dyDescent="0.25">
      <c r="D111" s="724"/>
      <c r="E111" s="689"/>
      <c r="F111" s="649"/>
      <c r="G111" s="365"/>
      <c r="H111" s="365"/>
      <c r="I111" s="691"/>
      <c r="J111" s="247" t="s">
        <v>1579</v>
      </c>
      <c r="K111" s="247" t="s">
        <v>1174</v>
      </c>
      <c r="L111" s="247" t="s">
        <v>846</v>
      </c>
      <c r="P111" s="214"/>
      <c r="Q111" s="214"/>
      <c r="R111" s="257"/>
      <c r="S111" s="257"/>
      <c r="T111" s="140"/>
      <c r="U111" s="140"/>
    </row>
    <row r="112" spans="1:159" ht="16.5" customHeight="1" x14ac:dyDescent="0.25">
      <c r="A112" s="152" t="str">
        <f t="shared" ref="A112:A114" si="47">CONCATENATE("REALN1_",SUBSTITUTE(C112,"_",""))</f>
        <v>REALN1_CHSIH</v>
      </c>
      <c r="B112" s="152" t="s">
        <v>266</v>
      </c>
      <c r="C112" s="259" t="s">
        <v>2428</v>
      </c>
      <c r="D112" s="1133" t="s">
        <v>785</v>
      </c>
      <c r="E112" s="414"/>
      <c r="F112" s="414"/>
      <c r="G112" s="414"/>
      <c r="H112" s="414"/>
      <c r="I112" s="893"/>
      <c r="J112" s="279" t="e">
        <f t="shared" ref="J112:J113" si="48">+K112+L112</f>
        <v>#REF!</v>
      </c>
      <c r="K112" s="279" t="e">
        <f t="shared" ref="K112:L112" si="49">K9+K12+K15+K22+K25+K44+K52+K59+K75+K88+K98+K107</f>
        <v>#REF!</v>
      </c>
      <c r="L112" s="279">
        <f t="shared" si="49"/>
        <v>0</v>
      </c>
      <c r="P112" s="214"/>
      <c r="Q112" s="214"/>
      <c r="R112" s="257"/>
      <c r="S112" s="257"/>
      <c r="T112" s="140"/>
      <c r="U112" s="140"/>
    </row>
    <row r="113" spans="1:159" ht="12.75" customHeight="1" x14ac:dyDescent="0.25">
      <c r="A113" s="152" t="str">
        <f t="shared" si="47"/>
        <v>REALN1_CHETAB</v>
      </c>
      <c r="B113" s="152" t="s">
        <v>1927</v>
      </c>
      <c r="C113" s="259" t="s">
        <v>1118</v>
      </c>
      <c r="D113" s="686" t="s">
        <v>2429</v>
      </c>
      <c r="E113" s="434"/>
      <c r="F113" s="434"/>
      <c r="G113" s="434"/>
      <c r="H113" s="434"/>
      <c r="I113" s="746"/>
      <c r="J113" s="279" t="e">
        <f t="shared" si="48"/>
        <v>#REF!</v>
      </c>
      <c r="K113" s="279" t="e">
        <f>'2-PC'!#REF!</f>
        <v>#REF!</v>
      </c>
      <c r="L113" s="463"/>
      <c r="P113" s="214"/>
      <c r="Q113" s="214"/>
      <c r="R113" s="257"/>
      <c r="S113" s="257"/>
      <c r="T113" s="140"/>
      <c r="U113" s="140"/>
      <c r="V113" s="289">
        <f>COUNTBLANK(K113:L113)</f>
        <v>1</v>
      </c>
    </row>
    <row r="114" spans="1:159" ht="39.75" customHeight="1" x14ac:dyDescent="0.25">
      <c r="A114" s="152" t="str">
        <f t="shared" si="47"/>
        <v>REALN1_PARTCHSIHETAB</v>
      </c>
      <c r="B114" s="152" t="s">
        <v>1745</v>
      </c>
      <c r="C114" s="259" t="s">
        <v>612</v>
      </c>
      <c r="D114" s="892" t="s">
        <v>267</v>
      </c>
      <c r="E114" s="413"/>
      <c r="F114" s="413"/>
      <c r="G114" s="413"/>
      <c r="H114" s="413"/>
      <c r="I114" s="507" t="s">
        <v>108</v>
      </c>
      <c r="J114" s="307" t="e">
        <f t="shared" ref="J114:K114" si="50">IF(J113&lt;&gt;0,J112/J113,0)</f>
        <v>#REF!</v>
      </c>
      <c r="K114" s="307" t="e">
        <f t="shared" si="50"/>
        <v>#REF!</v>
      </c>
      <c r="L114" s="340" t="str">
        <f>IF(L113="","Total à renseigner","OK")</f>
        <v>Total à renseigner</v>
      </c>
      <c r="P114" s="214"/>
      <c r="Q114" s="214"/>
      <c r="R114" s="257"/>
      <c r="S114" s="257"/>
      <c r="T114" s="140"/>
      <c r="U114" s="140"/>
    </row>
    <row r="115" spans="1:159" x14ac:dyDescent="0.25">
      <c r="D115" s="1213"/>
      <c r="E115" s="365"/>
      <c r="F115" s="365"/>
      <c r="G115" s="365"/>
      <c r="H115" s="365"/>
      <c r="I115" s="365"/>
      <c r="J115" s="365"/>
      <c r="K115" s="1231"/>
      <c r="L115" s="292"/>
      <c r="P115" s="214"/>
      <c r="Q115" s="214"/>
      <c r="R115" s="257"/>
      <c r="S115" s="257"/>
      <c r="T115" s="140"/>
      <c r="U115" s="140"/>
    </row>
    <row r="116" spans="1:159" s="1131" customFormat="1" x14ac:dyDescent="0.25">
      <c r="A116" s="528"/>
      <c r="B116" s="528"/>
      <c r="C116" s="528"/>
      <c r="D116" s="1217" t="s">
        <v>109</v>
      </c>
      <c r="E116" s="542"/>
      <c r="F116" s="542"/>
      <c r="G116" s="542"/>
      <c r="H116" s="542"/>
      <c r="I116" s="542"/>
      <c r="J116" s="1002"/>
      <c r="K116" s="799"/>
      <c r="L116" s="799"/>
      <c r="M116" s="821"/>
      <c r="N116" s="821"/>
      <c r="O116" s="965"/>
      <c r="P116" s="214"/>
      <c r="Q116" s="214"/>
      <c r="R116" s="257"/>
      <c r="S116" s="257"/>
      <c r="T116" s="888"/>
      <c r="U116" s="888"/>
      <c r="V116" s="904"/>
    </row>
    <row r="117" spans="1:159" s="1131" customFormat="1" ht="12.75" customHeight="1" x14ac:dyDescent="0.25">
      <c r="A117" s="528"/>
      <c r="B117" s="528"/>
      <c r="C117" s="528"/>
      <c r="D117" s="1011" t="s">
        <v>428</v>
      </c>
      <c r="E117" s="518"/>
      <c r="F117" s="518"/>
      <c r="G117" s="518"/>
      <c r="H117" s="518"/>
      <c r="I117" s="518"/>
      <c r="J117" s="937"/>
      <c r="K117" s="799"/>
      <c r="L117" s="799"/>
      <c r="M117" s="821"/>
      <c r="N117" s="821"/>
      <c r="O117" s="965"/>
      <c r="P117" s="214"/>
      <c r="Q117" s="214"/>
      <c r="R117" s="257"/>
      <c r="S117" s="257"/>
      <c r="T117" s="888"/>
      <c r="U117" s="888"/>
      <c r="V117" s="904"/>
    </row>
    <row r="118" spans="1:159" s="1131" customFormat="1" x14ac:dyDescent="0.25">
      <c r="A118" s="528"/>
      <c r="B118" s="528"/>
      <c r="C118" s="528"/>
      <c r="D118" s="959"/>
      <c r="E118" s="808"/>
      <c r="F118" s="3"/>
      <c r="G118" s="619"/>
      <c r="H118" s="619"/>
      <c r="I118" s="619"/>
      <c r="J118" s="3"/>
      <c r="K118" s="3"/>
      <c r="L118" s="214"/>
      <c r="M118" s="821"/>
      <c r="N118" s="821"/>
      <c r="O118" s="965"/>
      <c r="P118" s="214"/>
      <c r="Q118" s="214"/>
      <c r="R118" s="257"/>
      <c r="S118" s="257"/>
      <c r="T118" s="888"/>
      <c r="U118" s="888"/>
      <c r="V118" s="904"/>
    </row>
    <row r="119" spans="1:159" ht="20.25" customHeight="1" x14ac:dyDescent="0.25">
      <c r="D119" s="576" t="s">
        <v>493</v>
      </c>
      <c r="E119" s="256"/>
      <c r="F119" s="256"/>
      <c r="G119" s="256"/>
      <c r="H119" s="256"/>
      <c r="I119" s="256"/>
      <c r="J119" s="256"/>
      <c r="K119" s="256"/>
      <c r="L119" s="578"/>
      <c r="P119" s="214"/>
      <c r="Q119" s="214"/>
      <c r="R119" s="257"/>
      <c r="S119" s="257"/>
      <c r="T119" s="140"/>
      <c r="U119" s="140"/>
    </row>
    <row r="120" spans="1:159" s="849" customFormat="1" x14ac:dyDescent="0.25">
      <c r="A120" s="597"/>
      <c r="B120" s="597"/>
      <c r="C120" s="831"/>
      <c r="D120" s="884" t="s">
        <v>1746</v>
      </c>
      <c r="E120" s="330"/>
      <c r="F120" s="330"/>
      <c r="G120" s="330"/>
      <c r="H120" s="330"/>
      <c r="I120" s="330"/>
      <c r="J120" s="330"/>
      <c r="K120" s="330"/>
      <c r="L120" s="847"/>
      <c r="M120" s="214"/>
      <c r="N120" s="214"/>
      <c r="O120" s="252"/>
      <c r="P120" s="214"/>
      <c r="Q120" s="214"/>
      <c r="R120" s="257"/>
      <c r="S120" s="257"/>
      <c r="T120" s="589"/>
      <c r="U120" s="589"/>
      <c r="V120" s="876"/>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row>
    <row r="121" spans="1:159" s="297" customFormat="1" x14ac:dyDescent="0.25">
      <c r="A121" s="280" t="s">
        <v>110</v>
      </c>
      <c r="B121" s="108" t="s">
        <v>1572</v>
      </c>
      <c r="C121" s="299"/>
      <c r="D121" s="267" t="s">
        <v>1572</v>
      </c>
      <c r="E121" s="215"/>
      <c r="F121" s="217"/>
      <c r="G121" s="78"/>
      <c r="H121" s="78"/>
      <c r="I121" s="78"/>
      <c r="J121" s="196"/>
      <c r="K121" s="191">
        <f t="shared" ref="K121:L121" si="51">SUM(K122)</f>
        <v>0</v>
      </c>
      <c r="L121" s="191">
        <f t="shared" si="51"/>
        <v>0</v>
      </c>
      <c r="M121" s="125"/>
      <c r="N121" s="125"/>
      <c r="O121" s="135"/>
      <c r="P121" s="214"/>
      <c r="Q121" s="214"/>
      <c r="R121" s="257"/>
      <c r="S121" s="257"/>
      <c r="T121" s="140"/>
      <c r="U121" s="140"/>
      <c r="V121" s="289"/>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row>
    <row r="122" spans="1:159" s="125" customFormat="1" ht="93.75" customHeight="1" x14ac:dyDescent="0.25">
      <c r="A122" s="152" t="str">
        <f>CONCATENATE("REALN1_",SUBSTITUTE(C122,"_",""))</f>
        <v>REALN1_706</v>
      </c>
      <c r="B122" s="402" t="s">
        <v>1747</v>
      </c>
      <c r="C122" s="408">
        <v>706</v>
      </c>
      <c r="D122" s="515"/>
      <c r="E122" s="485">
        <v>706</v>
      </c>
      <c r="F122" s="560" t="s">
        <v>1838</v>
      </c>
      <c r="G122" s="921" t="s">
        <v>429</v>
      </c>
      <c r="H122" s="376" t="s">
        <v>2595</v>
      </c>
      <c r="I122" s="376"/>
      <c r="J122" s="157" t="s">
        <v>1280</v>
      </c>
      <c r="K122" s="93"/>
      <c r="L122" s="93"/>
      <c r="O122" s="135"/>
      <c r="P122" s="214"/>
      <c r="Q122" s="214"/>
      <c r="R122" s="257"/>
      <c r="S122" s="257"/>
      <c r="T122" s="140"/>
      <c r="U122" s="140"/>
      <c r="V122" s="289">
        <f>COUNTBLANK(K122:L122)</f>
        <v>2</v>
      </c>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row>
    <row r="123" spans="1:159" s="297" customFormat="1" x14ac:dyDescent="0.25">
      <c r="A123" s="280" t="s">
        <v>2430</v>
      </c>
      <c r="B123" s="108" t="s">
        <v>2596</v>
      </c>
      <c r="C123" s="299"/>
      <c r="D123" s="267" t="s">
        <v>2596</v>
      </c>
      <c r="E123" s="215"/>
      <c r="F123" s="217"/>
      <c r="G123" s="78"/>
      <c r="H123" s="78"/>
      <c r="I123" s="78"/>
      <c r="J123" s="196"/>
      <c r="K123" s="191">
        <f t="shared" ref="K123:L123" si="52">SUM(K124)</f>
        <v>0</v>
      </c>
      <c r="L123" s="191">
        <f t="shared" si="52"/>
        <v>0</v>
      </c>
      <c r="M123" s="125"/>
      <c r="N123" s="125"/>
      <c r="O123" s="135"/>
      <c r="P123" s="214"/>
      <c r="Q123" s="214"/>
      <c r="R123" s="257"/>
      <c r="S123" s="257"/>
      <c r="T123" s="140"/>
      <c r="U123" s="140"/>
      <c r="V123" s="289"/>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row>
    <row r="124" spans="1:159" s="125" customFormat="1" ht="32.25" customHeight="1" x14ac:dyDescent="0.25">
      <c r="A124" s="152" t="str">
        <f>CONCATENATE("REALN1_",SUBSTITUTE(C124,"_",""))</f>
        <v>REALN1_708</v>
      </c>
      <c r="B124" s="402" t="s">
        <v>268</v>
      </c>
      <c r="C124" s="408">
        <v>708</v>
      </c>
      <c r="D124" s="515"/>
      <c r="E124" s="485">
        <v>708</v>
      </c>
      <c r="F124" s="560" t="s">
        <v>966</v>
      </c>
      <c r="G124" s="376" t="s">
        <v>1580</v>
      </c>
      <c r="H124" s="376"/>
      <c r="I124" s="376"/>
      <c r="J124" s="157" t="s">
        <v>1280</v>
      </c>
      <c r="K124" s="93"/>
      <c r="L124" s="93"/>
      <c r="O124" s="135"/>
      <c r="P124" s="214"/>
      <c r="Q124" s="214"/>
      <c r="R124" s="257"/>
      <c r="S124" s="257"/>
      <c r="T124" s="140"/>
      <c r="U124" s="140"/>
      <c r="V124" s="289">
        <f>COUNTBLANK(K124:L124)</f>
        <v>2</v>
      </c>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row>
    <row r="125" spans="1:159" s="297" customFormat="1" x14ac:dyDescent="0.25">
      <c r="A125" s="280" t="s">
        <v>1928</v>
      </c>
      <c r="B125" s="108" t="s">
        <v>2539</v>
      </c>
      <c r="C125" s="299"/>
      <c r="D125" s="267" t="s">
        <v>2539</v>
      </c>
      <c r="E125" s="215"/>
      <c r="F125" s="217"/>
      <c r="G125" s="78"/>
      <c r="H125" s="78"/>
      <c r="I125" s="78"/>
      <c r="J125" s="196"/>
      <c r="K125" s="191">
        <f t="shared" ref="K125:L125" si="53">SUM(K126)</f>
        <v>0</v>
      </c>
      <c r="L125" s="191">
        <f t="shared" si="53"/>
        <v>0</v>
      </c>
      <c r="M125" s="125"/>
      <c r="N125" s="125"/>
      <c r="O125" s="135"/>
      <c r="P125" s="214"/>
      <c r="Q125" s="214"/>
      <c r="R125" s="257"/>
      <c r="S125" s="257"/>
      <c r="T125" s="140"/>
      <c r="U125" s="140"/>
      <c r="V125" s="289"/>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row>
    <row r="126" spans="1:159" s="125" customFormat="1" ht="34.200000000000003" x14ac:dyDescent="0.25">
      <c r="A126" s="152" t="str">
        <f>CONCATENATE("REALN1_",SUBSTITUTE(C126,"_",""))</f>
        <v>REALN1_MIGAC</v>
      </c>
      <c r="B126" s="402" t="s">
        <v>2088</v>
      </c>
      <c r="C126" s="408" t="s">
        <v>1119</v>
      </c>
      <c r="D126" s="515"/>
      <c r="E126" s="485" t="s">
        <v>1929</v>
      </c>
      <c r="F126" s="560" t="s">
        <v>2431</v>
      </c>
      <c r="G126" s="376"/>
      <c r="H126" s="376"/>
      <c r="I126" s="376"/>
      <c r="J126" s="157" t="s">
        <v>1280</v>
      </c>
      <c r="K126" s="93"/>
      <c r="L126" s="93"/>
      <c r="O126" s="135"/>
      <c r="P126" s="214"/>
      <c r="Q126" s="214"/>
      <c r="R126" s="257"/>
      <c r="S126" s="257"/>
      <c r="T126" s="140"/>
      <c r="U126" s="140"/>
      <c r="V126" s="289">
        <f>COUNTBLANK(K126:L126)</f>
        <v>2</v>
      </c>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row>
    <row r="127" spans="1:159" s="297" customFormat="1" x14ac:dyDescent="0.25">
      <c r="A127" s="280" t="s">
        <v>2432</v>
      </c>
      <c r="B127" s="108" t="s">
        <v>2433</v>
      </c>
      <c r="C127" s="299"/>
      <c r="D127" s="267" t="s">
        <v>2433</v>
      </c>
      <c r="E127" s="215"/>
      <c r="F127" s="217"/>
      <c r="G127" s="78"/>
      <c r="H127" s="78"/>
      <c r="I127" s="78"/>
      <c r="J127" s="196"/>
      <c r="K127" s="191" t="e">
        <f t="shared" ref="K127:L127" si="54">SUM(K128:K129)+SUM(K133:K135)</f>
        <v>#REF!</v>
      </c>
      <c r="L127" s="191">
        <f t="shared" si="54"/>
        <v>0</v>
      </c>
      <c r="M127" s="125"/>
      <c r="N127" s="125"/>
      <c r="O127" s="135"/>
      <c r="P127" s="214"/>
      <c r="Q127" s="214"/>
      <c r="R127" s="257"/>
      <c r="S127" s="257"/>
      <c r="T127" s="140"/>
      <c r="U127" s="140"/>
      <c r="V127" s="289"/>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row>
    <row r="128" spans="1:159" ht="57" x14ac:dyDescent="0.25">
      <c r="A128" s="152" t="str">
        <f t="shared" ref="A128:A129" si="55">CONCATENATE("REALN1_",SUBSTITUTE(C128,"_",""))</f>
        <v>REALN1_7471</v>
      </c>
      <c r="B128" s="152" t="s">
        <v>1421</v>
      </c>
      <c r="C128" s="259">
        <v>7471</v>
      </c>
      <c r="D128" s="985"/>
      <c r="E128" s="324">
        <v>7471</v>
      </c>
      <c r="F128" s="157" t="s">
        <v>1563</v>
      </c>
      <c r="G128" s="134" t="s">
        <v>786</v>
      </c>
      <c r="H128" s="134" t="s">
        <v>1930</v>
      </c>
      <c r="I128" s="134"/>
      <c r="J128" s="157" t="s">
        <v>1280</v>
      </c>
      <c r="K128" s="93"/>
      <c r="L128" s="93"/>
      <c r="P128" s="214"/>
      <c r="Q128" s="214"/>
      <c r="R128" s="257"/>
      <c r="S128" s="257"/>
      <c r="T128" s="140"/>
      <c r="U128" s="140"/>
      <c r="V128" s="289">
        <f t="shared" ref="V128:V129" si="56">COUNTBLANK(K128:L128)</f>
        <v>2</v>
      </c>
    </row>
    <row r="129" spans="1:159" ht="22.8" x14ac:dyDescent="0.25">
      <c r="A129" s="152" t="str">
        <f t="shared" si="55"/>
        <v>REALN1_7475</v>
      </c>
      <c r="B129" s="152" t="s">
        <v>269</v>
      </c>
      <c r="C129" s="259">
        <v>7475</v>
      </c>
      <c r="D129" s="843"/>
      <c r="E129" s="324">
        <v>7475</v>
      </c>
      <c r="F129" s="157" t="s">
        <v>1040</v>
      </c>
      <c r="G129" s="134" t="s">
        <v>1120</v>
      </c>
      <c r="H129" s="134" t="s">
        <v>787</v>
      </c>
      <c r="I129" s="134"/>
      <c r="J129" s="157" t="s">
        <v>111</v>
      </c>
      <c r="K129" s="272" t="e">
        <f>INDEX(#REF!,MATCH(E129,#REF!,0),MATCH('RTC-Enquête SIH'!S129,#REF!,0))+INDEX(#REF!,MATCH(E129,#REF!,0),MATCH('RTC-Enquête SIH'!T129,#REF!,0))+INDEX(#REF!,MATCH(E129,#REF!,0),MATCH('RTC-Enquête SIH'!U129,#REF!,0))</f>
        <v>#REF!</v>
      </c>
      <c r="L129" s="93"/>
      <c r="P129" s="214"/>
      <c r="Q129" s="214"/>
      <c r="R129" s="257" t="s">
        <v>1483</v>
      </c>
      <c r="S129" s="129">
        <v>93114</v>
      </c>
      <c r="T129" s="129">
        <v>931141</v>
      </c>
      <c r="U129" s="129">
        <v>931142</v>
      </c>
      <c r="V129" s="289">
        <f t="shared" si="56"/>
        <v>1</v>
      </c>
    </row>
    <row r="130" spans="1:159" s="338" customFormat="1" outlineLevel="1" x14ac:dyDescent="0.25">
      <c r="A130" s="79"/>
      <c r="B130" s="79"/>
      <c r="C130" s="79"/>
      <c r="D130" s="79"/>
      <c r="E130" s="79"/>
      <c r="F130" s="79"/>
      <c r="G130" s="79"/>
      <c r="H130" s="79"/>
      <c r="I130" s="79"/>
      <c r="J130" s="79">
        <v>7474</v>
      </c>
      <c r="K130" s="350" t="e">
        <f>INDEX(#REF!,MATCH(J130,#REF!,0),MATCH('RTC-Enquête SIH'!S130,#REF!,0))+INDEX(#REF!,MATCH(J130,#REF!,0),MATCH('RTC-Enquête SIH'!T130,#REF!,0))+INDEX(#REF!,MATCH(J130,#REF!,0),MATCH('RTC-Enquête SIH'!U130,#REF!,0))</f>
        <v>#REF!</v>
      </c>
      <c r="L130" s="360"/>
      <c r="M130" s="135"/>
      <c r="N130" s="135"/>
      <c r="O130" s="135"/>
      <c r="P130" s="252"/>
      <c r="Q130" s="252"/>
      <c r="R130" s="257" t="s">
        <v>1483</v>
      </c>
      <c r="S130" s="129">
        <v>93114</v>
      </c>
      <c r="T130" s="129">
        <v>931141</v>
      </c>
      <c r="U130" s="129">
        <v>931142</v>
      </c>
      <c r="V130" s="341"/>
    </row>
    <row r="131" spans="1:159" s="338" customFormat="1" outlineLevel="1" x14ac:dyDescent="0.25">
      <c r="A131" s="79"/>
      <c r="B131" s="79"/>
      <c r="C131" s="79"/>
      <c r="D131" s="79"/>
      <c r="E131" s="79"/>
      <c r="F131" s="79"/>
      <c r="G131" s="79"/>
      <c r="H131" s="79"/>
      <c r="I131" s="79"/>
      <c r="J131" s="79">
        <v>7476</v>
      </c>
      <c r="K131" s="350" t="e">
        <f>INDEX(#REF!,MATCH(J131,#REF!,0),MATCH('RTC-Enquête SIH'!S131,#REF!,0))+INDEX(#REF!,MATCH(J131,#REF!,0),MATCH('RTC-Enquête SIH'!T131,#REF!,0))+INDEX(#REF!,MATCH(J131,#REF!,0),MATCH('RTC-Enquête SIH'!U131,#REF!,0))</f>
        <v>#REF!</v>
      </c>
      <c r="L131" s="360"/>
      <c r="M131" s="135"/>
      <c r="N131" s="135"/>
      <c r="O131" s="135"/>
      <c r="P131" s="252"/>
      <c r="Q131" s="252"/>
      <c r="R131" s="257" t="s">
        <v>1483</v>
      </c>
      <c r="S131" s="129">
        <v>93114</v>
      </c>
      <c r="T131" s="129">
        <v>931141</v>
      </c>
      <c r="U131" s="129">
        <v>931142</v>
      </c>
      <c r="V131" s="341"/>
    </row>
    <row r="132" spans="1:159" s="338" customFormat="1" ht="14.25" customHeight="1" outlineLevel="1" x14ac:dyDescent="0.25">
      <c r="A132" s="79"/>
      <c r="B132" s="79"/>
      <c r="C132" s="79"/>
      <c r="D132" s="79"/>
      <c r="E132" s="79"/>
      <c r="F132" s="79"/>
      <c r="G132" s="79"/>
      <c r="H132" s="79"/>
      <c r="I132" s="79"/>
      <c r="J132" s="79">
        <v>7477</v>
      </c>
      <c r="K132" s="350" t="e">
        <f>INDEX(#REF!,MATCH(J132,#REF!,0),MATCH('RTC-Enquête SIH'!S132,#REF!,0))+INDEX(#REF!,MATCH(J132,#REF!,0),MATCH('RTC-Enquête SIH'!T132,#REF!,0))+INDEX(#REF!,MATCH(J132,#REF!,0),MATCH('RTC-Enquête SIH'!U132,#REF!,0))</f>
        <v>#REF!</v>
      </c>
      <c r="L132" s="360"/>
      <c r="M132" s="135"/>
      <c r="N132" s="135"/>
      <c r="O132" s="135"/>
      <c r="P132" s="252"/>
      <c r="Q132" s="252"/>
      <c r="R132" s="257" t="s">
        <v>1483</v>
      </c>
      <c r="S132" s="129">
        <v>93114</v>
      </c>
      <c r="T132" s="129">
        <v>931141</v>
      </c>
      <c r="U132" s="129">
        <v>931142</v>
      </c>
      <c r="V132" s="341"/>
    </row>
    <row r="133" spans="1:159" ht="34.200000000000003" x14ac:dyDescent="0.25">
      <c r="A133" s="152" t="str">
        <f t="shared" ref="A133:A135" si="57">CONCATENATE("REALN1_",SUBSTITUTE(C133,"_",""))</f>
        <v>REALN1_747</v>
      </c>
      <c r="B133" s="152" t="s">
        <v>2266</v>
      </c>
      <c r="C133" s="259">
        <v>747</v>
      </c>
      <c r="D133" s="843"/>
      <c r="E133" s="324" t="s">
        <v>1121</v>
      </c>
      <c r="F133" s="157" t="s">
        <v>788</v>
      </c>
      <c r="G133" s="134"/>
      <c r="H133" s="134"/>
      <c r="I133" s="134"/>
      <c r="J133" s="157" t="s">
        <v>1581</v>
      </c>
      <c r="K133" s="272" t="e">
        <f>SUM(K130:K132)</f>
        <v>#REF!</v>
      </c>
      <c r="L133" s="93"/>
      <c r="P133" s="214"/>
      <c r="Q133" s="214"/>
      <c r="R133" s="257" t="s">
        <v>1483</v>
      </c>
      <c r="S133" s="257" t="s">
        <v>1274</v>
      </c>
      <c r="T133" s="140"/>
      <c r="U133" s="140"/>
      <c r="V133" s="289">
        <f t="shared" ref="V133:V135" si="58">COUNTBLANK(K133:L133)</f>
        <v>1</v>
      </c>
    </row>
    <row r="134" spans="1:159" x14ac:dyDescent="0.25">
      <c r="A134" s="152" t="str">
        <f t="shared" si="57"/>
        <v>REALN1_7485</v>
      </c>
      <c r="B134" s="152" t="s">
        <v>789</v>
      </c>
      <c r="C134" s="259">
        <v>7485</v>
      </c>
      <c r="D134" s="1063"/>
      <c r="E134" s="324">
        <v>7485</v>
      </c>
      <c r="F134" s="157" t="s">
        <v>591</v>
      </c>
      <c r="G134" s="134"/>
      <c r="H134" s="134"/>
      <c r="I134" s="134"/>
      <c r="J134" s="157"/>
      <c r="K134" s="93"/>
      <c r="L134" s="93"/>
      <c r="P134" s="214"/>
      <c r="Q134" s="214"/>
      <c r="R134" s="257"/>
      <c r="S134" s="257"/>
      <c r="T134" s="140"/>
      <c r="U134" s="140"/>
      <c r="V134" s="289">
        <f t="shared" si="58"/>
        <v>2</v>
      </c>
    </row>
    <row r="135" spans="1:159" ht="20.399999999999999" x14ac:dyDescent="0.25">
      <c r="A135" s="152" t="str">
        <f t="shared" si="57"/>
        <v>REALN1_748</v>
      </c>
      <c r="B135" s="152" t="s">
        <v>1285</v>
      </c>
      <c r="C135" s="259">
        <v>748</v>
      </c>
      <c r="D135" s="1183"/>
      <c r="E135" s="324" t="s">
        <v>430</v>
      </c>
      <c r="F135" s="157" t="s">
        <v>2597</v>
      </c>
      <c r="G135" s="134"/>
      <c r="H135" s="134"/>
      <c r="I135" s="134"/>
      <c r="J135" s="157"/>
      <c r="K135" s="93"/>
      <c r="L135" s="93"/>
      <c r="P135" s="214"/>
      <c r="Q135" s="214"/>
      <c r="R135" s="257"/>
      <c r="S135" s="257"/>
      <c r="T135" s="140"/>
      <c r="U135" s="140"/>
      <c r="V135" s="289">
        <f t="shared" si="58"/>
        <v>2</v>
      </c>
    </row>
    <row r="136" spans="1:159" s="297" customFormat="1" x14ac:dyDescent="0.25">
      <c r="A136" s="280" t="s">
        <v>2598</v>
      </c>
      <c r="B136" s="108" t="s">
        <v>1748</v>
      </c>
      <c r="C136" s="299"/>
      <c r="D136" s="267" t="s">
        <v>1748</v>
      </c>
      <c r="E136" s="215"/>
      <c r="F136" s="217"/>
      <c r="G136" s="78"/>
      <c r="H136" s="78"/>
      <c r="I136" s="78"/>
      <c r="J136" s="196"/>
      <c r="K136" s="191">
        <f t="shared" ref="K136:L136" si="59">SUM(K137)</f>
        <v>0</v>
      </c>
      <c r="L136" s="191">
        <f t="shared" si="59"/>
        <v>0</v>
      </c>
      <c r="M136" s="125"/>
      <c r="N136" s="125"/>
      <c r="O136" s="135"/>
      <c r="P136" s="214"/>
      <c r="Q136" s="214"/>
      <c r="R136" s="257"/>
      <c r="S136" s="257"/>
      <c r="T136" s="140"/>
      <c r="U136" s="140"/>
      <c r="V136" s="289"/>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row>
    <row r="137" spans="1:159" s="125" customFormat="1" ht="34.200000000000003" x14ac:dyDescent="0.25">
      <c r="A137" s="152" t="str">
        <f>CONCATENATE("REALN1_",SUBSTITUTE(C137,"_",""))</f>
        <v>REALN1_751</v>
      </c>
      <c r="B137" s="402" t="s">
        <v>1122</v>
      </c>
      <c r="C137" s="408">
        <v>751</v>
      </c>
      <c r="D137" s="515"/>
      <c r="E137" s="485">
        <v>751</v>
      </c>
      <c r="F137" s="560" t="s">
        <v>1028</v>
      </c>
      <c r="G137" s="376" t="s">
        <v>2599</v>
      </c>
      <c r="H137" s="376"/>
      <c r="I137" s="376"/>
      <c r="J137" s="157" t="s">
        <v>1280</v>
      </c>
      <c r="K137" s="93"/>
      <c r="L137" s="93"/>
      <c r="O137" s="135"/>
      <c r="P137" s="214"/>
      <c r="Q137" s="214"/>
      <c r="R137" s="257"/>
      <c r="S137" s="257"/>
      <c r="T137" s="140"/>
      <c r="U137" s="140"/>
      <c r="V137" s="289">
        <f>COUNTBLANK(K137:L137)</f>
        <v>2</v>
      </c>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row>
    <row r="138" spans="1:159" s="297" customFormat="1" x14ac:dyDescent="0.25">
      <c r="A138" s="280" t="s">
        <v>112</v>
      </c>
      <c r="B138" s="108" t="s">
        <v>2089</v>
      </c>
      <c r="C138" s="299"/>
      <c r="D138" s="267" t="s">
        <v>2089</v>
      </c>
      <c r="E138" s="215"/>
      <c r="F138" s="217"/>
      <c r="G138" s="78"/>
      <c r="H138" s="78"/>
      <c r="I138" s="78"/>
      <c r="J138" s="196"/>
      <c r="K138" s="191" t="e">
        <f t="shared" ref="K138:L138" si="60">SUM(K139)</f>
        <v>#REF!</v>
      </c>
      <c r="L138" s="191">
        <f t="shared" si="60"/>
        <v>0</v>
      </c>
      <c r="M138" s="125"/>
      <c r="N138" s="125"/>
      <c r="O138" s="135"/>
      <c r="P138" s="214"/>
      <c r="Q138" s="214"/>
      <c r="R138" s="257"/>
      <c r="S138" s="257"/>
      <c r="T138" s="140"/>
      <c r="U138" s="140"/>
      <c r="V138" s="289"/>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row>
    <row r="139" spans="1:159" s="125" customFormat="1" ht="22.8" x14ac:dyDescent="0.25">
      <c r="A139" s="152" t="str">
        <f>CONCATENATE("REALN1_",SUBSTITUTE(C139,"_",""))</f>
        <v>REALN1_7548</v>
      </c>
      <c r="B139" s="402" t="s">
        <v>431</v>
      </c>
      <c r="C139" s="408">
        <v>7548</v>
      </c>
      <c r="D139" s="515"/>
      <c r="E139" s="324">
        <v>7548</v>
      </c>
      <c r="F139" s="157" t="s">
        <v>1286</v>
      </c>
      <c r="G139" s="134"/>
      <c r="H139" s="134"/>
      <c r="I139" s="134"/>
      <c r="J139" s="157" t="s">
        <v>432</v>
      </c>
      <c r="K139" s="272" t="e">
        <f>INDEX(#REF!,MATCH(E139,#REF!,0),MATCH('RTC-Enquête SIH'!S139,#REF!,0))+INDEX(#REF!,MATCH(E139,#REF!,0),MATCH('RTC-Enquête SIH'!T139,#REF!,0))+INDEX(#REF!,MATCH(E139,#REF!,0),MATCH('RTC-Enquête SIH'!U139,#REF!,0))</f>
        <v>#REF!</v>
      </c>
      <c r="L139" s="93"/>
      <c r="O139" s="135"/>
      <c r="P139" s="214"/>
      <c r="Q139" s="214"/>
      <c r="R139" s="257" t="s">
        <v>1483</v>
      </c>
      <c r="S139" s="129">
        <v>93114</v>
      </c>
      <c r="T139" s="129">
        <v>931141</v>
      </c>
      <c r="U139" s="129">
        <v>931142</v>
      </c>
      <c r="V139" s="289">
        <f>COUNTBLANK(K139:L139)</f>
        <v>1</v>
      </c>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row>
    <row r="140" spans="1:159" s="297" customFormat="1" x14ac:dyDescent="0.25">
      <c r="A140" s="280" t="s">
        <v>270</v>
      </c>
      <c r="B140" s="108" t="s">
        <v>65</v>
      </c>
      <c r="C140" s="299"/>
      <c r="D140" s="267" t="s">
        <v>65</v>
      </c>
      <c r="E140" s="215"/>
      <c r="F140" s="217"/>
      <c r="G140" s="78"/>
      <c r="H140" s="78"/>
      <c r="I140" s="78"/>
      <c r="J140" s="196"/>
      <c r="K140" s="191" t="e">
        <f t="shared" ref="K140:L140" si="61">SUM(K141:K143)</f>
        <v>#REF!</v>
      </c>
      <c r="L140" s="191">
        <f t="shared" si="61"/>
        <v>0</v>
      </c>
      <c r="M140" s="125"/>
      <c r="N140" s="125"/>
      <c r="O140" s="135"/>
      <c r="P140" s="214"/>
      <c r="Q140" s="214"/>
      <c r="R140" s="257"/>
      <c r="S140" s="257"/>
      <c r="T140" s="140"/>
      <c r="U140" s="140"/>
      <c r="V140" s="289"/>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row>
    <row r="141" spans="1:159" ht="30" customHeight="1" x14ac:dyDescent="0.25">
      <c r="A141" s="152" t="str">
        <f t="shared" ref="A141:A143" si="62">CONCATENATE("REALN1_",SUBSTITUTE(C141,"_",""))</f>
        <v>REALN1_771</v>
      </c>
      <c r="B141" s="152" t="s">
        <v>1287</v>
      </c>
      <c r="C141" s="259">
        <v>771</v>
      </c>
      <c r="D141" s="748"/>
      <c r="E141" s="324">
        <v>771</v>
      </c>
      <c r="F141" s="157" t="s">
        <v>684</v>
      </c>
      <c r="G141" s="134" t="s">
        <v>1749</v>
      </c>
      <c r="H141" s="134"/>
      <c r="I141" s="134"/>
      <c r="J141" s="157" t="s">
        <v>1280</v>
      </c>
      <c r="K141" s="93"/>
      <c r="L141" s="93"/>
      <c r="P141" s="214"/>
      <c r="Q141" s="214"/>
      <c r="R141" s="257"/>
      <c r="S141" s="257"/>
      <c r="T141" s="140"/>
      <c r="U141" s="140"/>
      <c r="V141" s="289">
        <f t="shared" ref="V141:V143" si="63">COUNTBLANK(K141:L141)</f>
        <v>2</v>
      </c>
    </row>
    <row r="142" spans="1:159" ht="30" customHeight="1" x14ac:dyDescent="0.25">
      <c r="A142" s="152" t="str">
        <f t="shared" si="62"/>
        <v>REALN1_775</v>
      </c>
      <c r="B142" s="152" t="s">
        <v>433</v>
      </c>
      <c r="C142" s="259">
        <v>775</v>
      </c>
      <c r="D142" s="1144"/>
      <c r="E142" s="324">
        <v>775</v>
      </c>
      <c r="F142" s="157" t="s">
        <v>113</v>
      </c>
      <c r="G142" s="134" t="s">
        <v>790</v>
      </c>
      <c r="H142" s="134"/>
      <c r="I142" s="134"/>
      <c r="J142" s="157" t="s">
        <v>1280</v>
      </c>
      <c r="K142" s="93"/>
      <c r="L142" s="93"/>
      <c r="P142" s="214"/>
      <c r="Q142" s="214"/>
      <c r="R142" s="257"/>
      <c r="S142" s="257"/>
      <c r="T142" s="140"/>
      <c r="U142" s="140"/>
      <c r="V142" s="289">
        <f t="shared" si="63"/>
        <v>2</v>
      </c>
    </row>
    <row r="143" spans="1:159" ht="22.8" x14ac:dyDescent="0.25">
      <c r="A143" s="152" t="str">
        <f t="shared" si="62"/>
        <v>REALN1_777</v>
      </c>
      <c r="B143" s="152" t="s">
        <v>2090</v>
      </c>
      <c r="C143" s="259">
        <v>777</v>
      </c>
      <c r="D143" s="763"/>
      <c r="E143" s="324">
        <v>777</v>
      </c>
      <c r="F143" s="157" t="s">
        <v>2158</v>
      </c>
      <c r="G143" s="134"/>
      <c r="H143" s="134" t="s">
        <v>2434</v>
      </c>
      <c r="I143" s="134"/>
      <c r="J143" s="157" t="s">
        <v>434</v>
      </c>
      <c r="K143" s="272" t="e">
        <f>INDEX(#REF!,MATCH(E143,#REF!,0),MATCH('RTC-Enquête SIH'!S143,#REF!,0))+INDEX(#REF!,MATCH(E143,#REF!,0),MATCH('RTC-Enquête SIH'!T143,#REF!,0))+INDEX(#REF!,MATCH(E143,#REF!,0),MATCH('RTC-Enquête SIH'!U143,#REF!,0))</f>
        <v>#REF!</v>
      </c>
      <c r="L143" s="93"/>
      <c r="P143" s="214"/>
      <c r="Q143" s="214"/>
      <c r="R143" s="257" t="s">
        <v>1483</v>
      </c>
      <c r="S143" s="129">
        <v>93114</v>
      </c>
      <c r="T143" s="129">
        <v>931141</v>
      </c>
      <c r="U143" s="129">
        <v>931142</v>
      </c>
      <c r="V143" s="289">
        <f t="shared" si="63"/>
        <v>1</v>
      </c>
    </row>
    <row r="144" spans="1:159" s="297" customFormat="1" x14ac:dyDescent="0.25">
      <c r="A144" s="280" t="s">
        <v>1750</v>
      </c>
      <c r="B144" s="108" t="s">
        <v>114</v>
      </c>
      <c r="C144" s="299"/>
      <c r="D144" s="267" t="s">
        <v>114</v>
      </c>
      <c r="E144" s="215"/>
      <c r="F144" s="217"/>
      <c r="G144" s="78"/>
      <c r="H144" s="78"/>
      <c r="I144" s="78"/>
      <c r="J144" s="196"/>
      <c r="K144" s="191">
        <f t="shared" ref="K144:L144" si="64">SUM(K145:K146)</f>
        <v>0</v>
      </c>
      <c r="L144" s="191">
        <f t="shared" si="64"/>
        <v>0</v>
      </c>
      <c r="M144" s="125"/>
      <c r="N144" s="125"/>
      <c r="O144" s="135"/>
      <c r="P144" s="214"/>
      <c r="Q144" s="214"/>
      <c r="R144" s="257"/>
      <c r="S144" s="257"/>
      <c r="T144" s="140"/>
      <c r="U144" s="140"/>
      <c r="V144" s="289"/>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row>
    <row r="145" spans="1:159" ht="34.200000000000003" x14ac:dyDescent="0.25">
      <c r="A145" s="152" t="str">
        <f t="shared" ref="A145:A146" si="65">CONCATENATE("REALN1_",SUBSTITUTE(C145,"_",""))</f>
        <v>REALN1_78742</v>
      </c>
      <c r="B145" s="152" t="s">
        <v>115</v>
      </c>
      <c r="C145" s="259">
        <v>78742</v>
      </c>
      <c r="D145" s="748"/>
      <c r="E145" s="324">
        <v>78742</v>
      </c>
      <c r="F145" s="157" t="s">
        <v>2600</v>
      </c>
      <c r="G145" s="134"/>
      <c r="H145" s="134" t="s">
        <v>2601</v>
      </c>
      <c r="I145" s="134"/>
      <c r="J145" s="157" t="s">
        <v>1280</v>
      </c>
      <c r="K145" s="93"/>
      <c r="L145" s="93"/>
      <c r="P145" s="214"/>
      <c r="Q145" s="214"/>
      <c r="R145" s="257"/>
      <c r="S145" s="257"/>
      <c r="T145" s="140"/>
      <c r="U145" s="140"/>
      <c r="V145" s="289">
        <f t="shared" ref="V145:V146" si="66">COUNTBLANK(K145:L145)</f>
        <v>2</v>
      </c>
    </row>
    <row r="146" spans="1:159" s="125" customFormat="1" ht="45.6" x14ac:dyDescent="0.25">
      <c r="A146" s="152" t="str">
        <f t="shared" si="65"/>
        <v>REALN1_78</v>
      </c>
      <c r="B146" s="402" t="s">
        <v>2091</v>
      </c>
      <c r="C146" s="408">
        <v>78</v>
      </c>
      <c r="D146" s="763"/>
      <c r="E146" s="324" t="s">
        <v>271</v>
      </c>
      <c r="F146" s="157" t="s">
        <v>1288</v>
      </c>
      <c r="G146" s="134"/>
      <c r="H146" s="134" t="s">
        <v>967</v>
      </c>
      <c r="I146" s="134"/>
      <c r="J146" s="157" t="s">
        <v>1280</v>
      </c>
      <c r="K146" s="93"/>
      <c r="L146" s="93"/>
      <c r="O146" s="135"/>
      <c r="P146" s="214"/>
      <c r="Q146" s="214"/>
      <c r="R146" s="257"/>
      <c r="S146" s="257"/>
      <c r="T146" s="140"/>
      <c r="U146" s="140"/>
      <c r="V146" s="289">
        <f t="shared" si="66"/>
        <v>2</v>
      </c>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row>
    <row r="147" spans="1:159" x14ac:dyDescent="0.25">
      <c r="C147" s="259"/>
      <c r="D147" s="1464"/>
      <c r="E147" s="1465"/>
      <c r="F147" s="1465"/>
      <c r="G147" s="1465"/>
      <c r="H147" s="1465"/>
      <c r="I147" s="1465"/>
      <c r="J147" s="1465"/>
      <c r="K147" s="1465"/>
      <c r="P147" s="214"/>
      <c r="Q147" s="214"/>
      <c r="R147" s="257"/>
      <c r="S147" s="257"/>
      <c r="T147" s="140"/>
      <c r="U147" s="140"/>
    </row>
    <row r="148" spans="1:159" ht="66.75" customHeight="1" x14ac:dyDescent="0.25">
      <c r="D148" s="724"/>
      <c r="E148" s="689"/>
      <c r="F148" s="649"/>
      <c r="G148" s="365"/>
      <c r="H148" s="365"/>
      <c r="I148" s="691"/>
      <c r="J148" s="247" t="s">
        <v>1579</v>
      </c>
      <c r="K148" s="247" t="s">
        <v>1174</v>
      </c>
      <c r="L148" s="247" t="s">
        <v>846</v>
      </c>
      <c r="P148" s="214"/>
      <c r="Q148" s="214"/>
      <c r="R148" s="257"/>
      <c r="S148" s="257"/>
      <c r="T148" s="140"/>
      <c r="U148" s="140"/>
    </row>
    <row r="149" spans="1:159" s="125" customFormat="1" x14ac:dyDescent="0.25">
      <c r="A149" s="152" t="str">
        <f t="shared" ref="A149:A151" si="67">CONCATENATE("REALN1_",SUBSTITUTE(C149,"_",""))</f>
        <v>REALN1_PRSIH</v>
      </c>
      <c r="B149" s="402" t="s">
        <v>2435</v>
      </c>
      <c r="C149" s="259" t="s">
        <v>2436</v>
      </c>
      <c r="D149" s="1089" t="s">
        <v>1123</v>
      </c>
      <c r="E149" s="622"/>
      <c r="F149" s="622"/>
      <c r="G149" s="622"/>
      <c r="H149" s="622"/>
      <c r="I149" s="952"/>
      <c r="J149" s="279" t="e">
        <f t="shared" ref="J149:J150" si="68">+K149+L149</f>
        <v>#REF!</v>
      </c>
      <c r="K149" s="279" t="e">
        <f t="shared" ref="K149:L149" si="69">+K121+K123+K125+K127+K136+K138+K140+K144</f>
        <v>#REF!</v>
      </c>
      <c r="L149" s="279">
        <f t="shared" si="69"/>
        <v>0</v>
      </c>
      <c r="O149" s="135"/>
      <c r="P149" s="214"/>
      <c r="Q149" s="214"/>
      <c r="R149" s="257"/>
      <c r="S149" s="257"/>
      <c r="T149" s="140"/>
      <c r="U149" s="140"/>
      <c r="V149" s="289"/>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row>
    <row r="150" spans="1:159" s="125" customFormat="1" ht="12.75" customHeight="1" x14ac:dyDescent="0.25">
      <c r="A150" s="152" t="str">
        <f t="shared" si="67"/>
        <v>REALN1_PRETAB</v>
      </c>
      <c r="B150" s="402" t="s">
        <v>791</v>
      </c>
      <c r="C150" s="259" t="s">
        <v>1422</v>
      </c>
      <c r="D150" s="686" t="s">
        <v>2267</v>
      </c>
      <c r="E150" s="607"/>
      <c r="F150" s="607"/>
      <c r="G150" s="607"/>
      <c r="H150" s="607"/>
      <c r="I150" s="1019"/>
      <c r="J150" s="279" t="e">
        <f t="shared" si="68"/>
        <v>#REF!</v>
      </c>
      <c r="K150" s="279" t="e">
        <f>'2-PC'!#REF!</f>
        <v>#REF!</v>
      </c>
      <c r="L150" s="380"/>
      <c r="O150" s="135"/>
      <c r="P150" s="214"/>
      <c r="Q150" s="214"/>
      <c r="R150" s="257"/>
      <c r="S150" s="257"/>
      <c r="T150" s="140"/>
      <c r="U150" s="140"/>
      <c r="V150" s="289">
        <f>COUNTBLANK(K150:L150)</f>
        <v>1</v>
      </c>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row>
    <row r="151" spans="1:159" s="125" customFormat="1" ht="41.25" customHeight="1" x14ac:dyDescent="0.25">
      <c r="A151" s="152" t="str">
        <f t="shared" si="67"/>
        <v>REALN1_PARTPRSIHETAB</v>
      </c>
      <c r="B151" s="402" t="s">
        <v>2268</v>
      </c>
      <c r="C151" s="259" t="s">
        <v>435</v>
      </c>
      <c r="D151" s="892" t="s">
        <v>116</v>
      </c>
      <c r="E151" s="413"/>
      <c r="F151" s="413"/>
      <c r="G151" s="413"/>
      <c r="H151" s="413"/>
      <c r="I151" s="507" t="s">
        <v>108</v>
      </c>
      <c r="J151" s="307" t="e">
        <f t="shared" ref="J151:K151" si="70">IF(J150&lt;&gt;0,+J149/J150,0)</f>
        <v>#REF!</v>
      </c>
      <c r="K151" s="307" t="e">
        <f t="shared" si="70"/>
        <v>#REF!</v>
      </c>
      <c r="L151" s="340" t="str">
        <f>IF(L150="","Total à renseigner","OK")</f>
        <v>Total à renseigner</v>
      </c>
      <c r="O151" s="135"/>
      <c r="P151" s="214"/>
      <c r="Q151" s="214"/>
      <c r="R151" s="257"/>
      <c r="S151" s="257"/>
      <c r="T151" s="140"/>
      <c r="U151" s="140"/>
      <c r="V151" s="289"/>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row>
    <row r="152" spans="1:159" x14ac:dyDescent="0.25">
      <c r="P152" s="214"/>
      <c r="Q152" s="214"/>
      <c r="R152" s="257"/>
      <c r="S152" s="257"/>
      <c r="T152" s="140"/>
      <c r="U152" s="140"/>
    </row>
    <row r="153" spans="1:159" x14ac:dyDescent="0.25">
      <c r="P153" s="214"/>
      <c r="Q153" s="214"/>
      <c r="R153" s="257"/>
      <c r="S153" s="257"/>
      <c r="T153" s="140"/>
      <c r="U153" s="140"/>
    </row>
    <row r="154" spans="1:159" s="519" customFormat="1" ht="23.25" customHeight="1" x14ac:dyDescent="0.25">
      <c r="A154" s="320"/>
      <c r="B154" s="320"/>
      <c r="C154" s="320"/>
      <c r="D154" s="316" t="s">
        <v>1289</v>
      </c>
      <c r="E154" s="316"/>
      <c r="F154" s="316"/>
      <c r="G154" s="316"/>
      <c r="H154" s="316"/>
      <c r="I154" s="316"/>
      <c r="J154" s="316"/>
      <c r="K154" s="316"/>
      <c r="L154" s="319"/>
      <c r="M154" s="319"/>
      <c r="N154" s="319"/>
      <c r="O154" s="636"/>
      <c r="P154" s="214"/>
      <c r="Q154" s="214"/>
      <c r="R154" s="257"/>
      <c r="S154" s="257"/>
      <c r="T154" s="626"/>
      <c r="U154" s="626"/>
      <c r="V154" s="652"/>
    </row>
    <row r="155" spans="1:159" ht="24.75" customHeight="1" x14ac:dyDescent="0.25">
      <c r="D155" s="436" t="s">
        <v>613</v>
      </c>
      <c r="E155" s="436" t="s">
        <v>2412</v>
      </c>
      <c r="F155" s="436" t="s">
        <v>2602</v>
      </c>
      <c r="G155" s="436" t="s">
        <v>1411</v>
      </c>
      <c r="H155" s="436" t="s">
        <v>2413</v>
      </c>
      <c r="I155" s="436" t="s">
        <v>1734</v>
      </c>
      <c r="J155" s="436" t="s">
        <v>1566</v>
      </c>
      <c r="K155" s="436" t="s">
        <v>487</v>
      </c>
      <c r="P155" s="214"/>
      <c r="Q155" s="214"/>
      <c r="R155" s="257"/>
      <c r="S155" s="257"/>
      <c r="T155" s="140"/>
      <c r="U155" s="140"/>
    </row>
    <row r="156" spans="1:159" x14ac:dyDescent="0.25">
      <c r="D156" s="464"/>
      <c r="E156" s="1124"/>
      <c r="F156" s="464"/>
      <c r="G156" s="464"/>
      <c r="H156" s="464"/>
      <c r="I156" s="464"/>
      <c r="J156" s="464"/>
      <c r="K156" s="464"/>
      <c r="P156" s="214"/>
      <c r="Q156" s="214"/>
      <c r="R156" s="257"/>
      <c r="S156" s="257"/>
      <c r="T156" s="140"/>
      <c r="U156" s="140"/>
    </row>
    <row r="157" spans="1:159" ht="21" x14ac:dyDescent="0.25">
      <c r="D157" s="576" t="s">
        <v>968</v>
      </c>
      <c r="E157" s="256"/>
      <c r="F157" s="256"/>
      <c r="G157" s="256"/>
      <c r="H157" s="256"/>
      <c r="I157" s="256"/>
      <c r="J157" s="256"/>
      <c r="K157" s="578"/>
      <c r="P157" s="214"/>
      <c r="Q157" s="214"/>
      <c r="R157" s="257"/>
      <c r="S157" s="257"/>
      <c r="T157" s="140"/>
      <c r="U157" s="140"/>
    </row>
    <row r="158" spans="1:159" ht="30.75" customHeight="1" x14ac:dyDescent="0.25">
      <c r="A158" s="704"/>
      <c r="B158" s="704"/>
      <c r="C158" s="704"/>
      <c r="D158" s="1466" t="s">
        <v>117</v>
      </c>
      <c r="E158" s="1467"/>
      <c r="F158" s="1467"/>
      <c r="G158" s="1467"/>
      <c r="H158" s="1467"/>
      <c r="I158" s="1467"/>
      <c r="J158" s="1467"/>
      <c r="K158" s="1468"/>
      <c r="P158" s="214"/>
      <c r="Q158" s="214"/>
      <c r="R158" s="257"/>
      <c r="S158" s="257"/>
      <c r="T158" s="140"/>
      <c r="U158" s="140"/>
    </row>
    <row r="159" spans="1:159" ht="12.75" customHeight="1" x14ac:dyDescent="0.25">
      <c r="A159" s="704"/>
      <c r="B159" s="704"/>
      <c r="C159" s="704"/>
      <c r="D159" s="1044" t="s">
        <v>2437</v>
      </c>
      <c r="E159" s="496"/>
      <c r="F159" s="496"/>
      <c r="G159" s="496"/>
      <c r="H159" s="496"/>
      <c r="I159" s="496"/>
      <c r="J159" s="496"/>
      <c r="K159" s="1103"/>
      <c r="P159" s="214"/>
      <c r="Q159" s="214"/>
      <c r="R159" s="257"/>
      <c r="S159" s="257"/>
      <c r="T159" s="140"/>
      <c r="U159" s="140"/>
    </row>
    <row r="160" spans="1:159" ht="20.399999999999999" x14ac:dyDescent="0.25">
      <c r="A160" s="108" t="s">
        <v>1423</v>
      </c>
      <c r="B160" s="108" t="s">
        <v>1290</v>
      </c>
      <c r="C160" s="108"/>
      <c r="D160" s="267" t="s">
        <v>1582</v>
      </c>
      <c r="E160" s="215"/>
      <c r="F160" s="217"/>
      <c r="G160" s="78"/>
      <c r="H160" s="78"/>
      <c r="I160" s="78"/>
      <c r="J160" s="196"/>
      <c r="K160" s="1058">
        <f>SUM(K161:K164)</f>
        <v>0</v>
      </c>
      <c r="P160" s="214"/>
      <c r="Q160" s="214"/>
      <c r="R160" s="257"/>
      <c r="S160" s="257"/>
      <c r="T160" s="140"/>
      <c r="U160" s="140"/>
    </row>
    <row r="161" spans="1:22" ht="30.6" x14ac:dyDescent="0.25">
      <c r="A161" s="152" t="str">
        <f t="shared" ref="A161:A164" si="71">CONCATENATE("REALN1_",SUBSTITUTE(C161,"_",""))</f>
        <v>REALN1_203AMOA</v>
      </c>
      <c r="B161" s="152" t="s">
        <v>614</v>
      </c>
      <c r="C161" s="152" t="s">
        <v>1124</v>
      </c>
      <c r="D161" s="1471"/>
      <c r="E161" s="1469">
        <v>203</v>
      </c>
      <c r="F161" s="1470" t="s">
        <v>615</v>
      </c>
      <c r="G161" s="179"/>
      <c r="H161" s="179"/>
      <c r="I161" s="179" t="s">
        <v>118</v>
      </c>
      <c r="J161" s="179" t="s">
        <v>1280</v>
      </c>
      <c r="K161" s="93"/>
      <c r="P161" s="214"/>
      <c r="Q161" s="214"/>
      <c r="R161" s="257"/>
      <c r="S161" s="257"/>
      <c r="T161" s="140"/>
      <c r="U161" s="140"/>
      <c r="V161" s="289">
        <f t="shared" ref="V161:V164" si="72">COUNTBLANK(K161)</f>
        <v>1</v>
      </c>
    </row>
    <row r="162" spans="1:22" ht="30.6" x14ac:dyDescent="0.25">
      <c r="A162" s="152" t="str">
        <f t="shared" si="71"/>
        <v>REALN1_203AMOE</v>
      </c>
      <c r="B162" s="152" t="s">
        <v>616</v>
      </c>
      <c r="C162" s="152" t="s">
        <v>1125</v>
      </c>
      <c r="D162" s="1472"/>
      <c r="E162" s="1469"/>
      <c r="F162" s="1470"/>
      <c r="G162" s="179"/>
      <c r="H162" s="179"/>
      <c r="I162" s="179" t="s">
        <v>1126</v>
      </c>
      <c r="J162" s="179" t="s">
        <v>1280</v>
      </c>
      <c r="K162" s="93"/>
      <c r="P162" s="214"/>
      <c r="Q162" s="214"/>
      <c r="R162" s="257"/>
      <c r="S162" s="257"/>
      <c r="T162" s="140"/>
      <c r="U162" s="140"/>
      <c r="V162" s="289">
        <f t="shared" si="72"/>
        <v>1</v>
      </c>
    </row>
    <row r="163" spans="1:22" ht="45.6" x14ac:dyDescent="0.25">
      <c r="A163" s="152" t="str">
        <f t="shared" si="71"/>
        <v>REALN1_2051LOG</v>
      </c>
      <c r="B163" s="152" t="s">
        <v>2438</v>
      </c>
      <c r="C163" s="152" t="s">
        <v>1751</v>
      </c>
      <c r="D163" s="1472"/>
      <c r="E163" s="1469">
        <v>2051</v>
      </c>
      <c r="F163" s="1470" t="s">
        <v>792</v>
      </c>
      <c r="G163" s="351" t="s">
        <v>1278</v>
      </c>
      <c r="H163" s="179"/>
      <c r="I163" s="179" t="s">
        <v>2603</v>
      </c>
      <c r="J163" s="179" t="s">
        <v>1280</v>
      </c>
      <c r="K163" s="93"/>
      <c r="P163" s="214"/>
      <c r="Q163" s="214"/>
      <c r="R163" s="257"/>
      <c r="S163" s="257"/>
      <c r="T163" s="140"/>
      <c r="U163" s="140"/>
      <c r="V163" s="289">
        <f t="shared" si="72"/>
        <v>1</v>
      </c>
    </row>
    <row r="164" spans="1:22" ht="45.6" x14ac:dyDescent="0.25">
      <c r="A164" s="152" t="str">
        <f t="shared" si="71"/>
        <v>REALN1_2051PROG</v>
      </c>
      <c r="B164" s="152" t="s">
        <v>2269</v>
      </c>
      <c r="C164" s="152" t="s">
        <v>2092</v>
      </c>
      <c r="D164" s="1472"/>
      <c r="E164" s="1469"/>
      <c r="F164" s="1470"/>
      <c r="G164" s="351" t="s">
        <v>2419</v>
      </c>
      <c r="H164" s="179"/>
      <c r="I164" s="179" t="s">
        <v>2093</v>
      </c>
      <c r="J164" s="179" t="s">
        <v>1280</v>
      </c>
      <c r="K164" s="93"/>
      <c r="P164" s="214"/>
      <c r="Q164" s="214"/>
      <c r="R164" s="257"/>
      <c r="S164" s="257"/>
      <c r="T164" s="140"/>
      <c r="U164" s="140"/>
      <c r="V164" s="289">
        <f t="shared" si="72"/>
        <v>1</v>
      </c>
    </row>
    <row r="165" spans="1:22" ht="20.399999999999999" x14ac:dyDescent="0.25">
      <c r="A165" s="108" t="s">
        <v>2094</v>
      </c>
      <c r="B165" s="108" t="s">
        <v>793</v>
      </c>
      <c r="C165" s="108"/>
      <c r="D165" s="267" t="s">
        <v>1752</v>
      </c>
      <c r="E165" s="215"/>
      <c r="F165" s="217"/>
      <c r="G165" s="78"/>
      <c r="H165" s="78"/>
      <c r="I165" s="78"/>
      <c r="J165" s="196"/>
      <c r="K165" s="1159">
        <f>SUM(K166:K170)</f>
        <v>0</v>
      </c>
      <c r="P165" s="214"/>
      <c r="Q165" s="214"/>
      <c r="R165" s="257"/>
      <c r="S165" s="257"/>
      <c r="T165" s="140"/>
      <c r="U165" s="140"/>
    </row>
    <row r="166" spans="1:22" ht="22.8" x14ac:dyDescent="0.25">
      <c r="A166" s="152" t="str">
        <f t="shared" ref="A166:A170" si="73">CONCATENATE("REALN1_",SUBSTITUTE(C166,"_",""))</f>
        <v>REALN1_213</v>
      </c>
      <c r="B166" s="152" t="s">
        <v>2439</v>
      </c>
      <c r="C166" s="152">
        <v>213</v>
      </c>
      <c r="D166" s="1473"/>
      <c r="E166" s="1228">
        <v>213</v>
      </c>
      <c r="F166" s="179" t="s">
        <v>2270</v>
      </c>
      <c r="G166" s="179"/>
      <c r="H166" s="179"/>
      <c r="I166" s="179"/>
      <c r="J166" s="179" t="s">
        <v>1280</v>
      </c>
      <c r="K166" s="93"/>
      <c r="P166" s="214"/>
      <c r="Q166" s="214"/>
      <c r="R166" s="257"/>
      <c r="S166" s="257"/>
      <c r="T166" s="140"/>
      <c r="U166" s="140"/>
      <c r="V166" s="289">
        <f t="shared" ref="V166:V170" si="74">COUNTBLANK(K166)</f>
        <v>1</v>
      </c>
    </row>
    <row r="167" spans="1:22" ht="22.8" x14ac:dyDescent="0.25">
      <c r="A167" s="152" t="str">
        <f t="shared" si="73"/>
        <v>REALN1_215</v>
      </c>
      <c r="B167" s="152" t="s">
        <v>2604</v>
      </c>
      <c r="C167" s="152">
        <v>215</v>
      </c>
      <c r="D167" s="1474"/>
      <c r="E167" s="1228">
        <v>215</v>
      </c>
      <c r="F167" s="179" t="s">
        <v>1424</v>
      </c>
      <c r="G167" s="179"/>
      <c r="H167" s="179"/>
      <c r="I167" s="179"/>
      <c r="J167" s="179" t="s">
        <v>1280</v>
      </c>
      <c r="K167" s="93"/>
      <c r="P167" s="214"/>
      <c r="Q167" s="214"/>
      <c r="R167" s="257"/>
      <c r="S167" s="257"/>
      <c r="T167" s="140"/>
      <c r="U167" s="140"/>
      <c r="V167" s="289">
        <f t="shared" si="74"/>
        <v>1</v>
      </c>
    </row>
    <row r="168" spans="1:22" ht="30.6" x14ac:dyDescent="0.25">
      <c r="A168" s="152" t="str">
        <f t="shared" si="73"/>
        <v>REALN1_21832RES</v>
      </c>
      <c r="B168" s="152" t="s">
        <v>969</v>
      </c>
      <c r="C168" s="152" t="s">
        <v>119</v>
      </c>
      <c r="D168" s="1474"/>
      <c r="E168" s="1469">
        <v>21832</v>
      </c>
      <c r="F168" s="1470" t="s">
        <v>1753</v>
      </c>
      <c r="G168" s="179"/>
      <c r="H168" s="179"/>
      <c r="I168" s="179" t="s">
        <v>1931</v>
      </c>
      <c r="J168" s="179" t="s">
        <v>2423</v>
      </c>
      <c r="K168" s="93"/>
      <c r="P168" s="214"/>
      <c r="Q168" s="214"/>
      <c r="R168" s="257"/>
      <c r="S168" s="257"/>
      <c r="T168" s="140"/>
      <c r="U168" s="140"/>
      <c r="V168" s="289">
        <f t="shared" si="74"/>
        <v>1</v>
      </c>
    </row>
    <row r="169" spans="1:22" ht="30.6" x14ac:dyDescent="0.25">
      <c r="A169" s="152" t="str">
        <f t="shared" si="73"/>
        <v>REALN1_21832SERV</v>
      </c>
      <c r="B169" s="152" t="s">
        <v>1583</v>
      </c>
      <c r="C169" s="152" t="s">
        <v>617</v>
      </c>
      <c r="D169" s="1474"/>
      <c r="E169" s="1469"/>
      <c r="F169" s="1470"/>
      <c r="G169" s="179"/>
      <c r="H169" s="179"/>
      <c r="I169" s="179" t="s">
        <v>1584</v>
      </c>
      <c r="J169" s="179" t="s">
        <v>2423</v>
      </c>
      <c r="K169" s="93"/>
      <c r="P169" s="214"/>
      <c r="Q169" s="214"/>
      <c r="R169" s="257"/>
      <c r="S169" s="257"/>
      <c r="T169" s="140"/>
      <c r="U169" s="140"/>
      <c r="V169" s="289">
        <f t="shared" si="74"/>
        <v>1</v>
      </c>
    </row>
    <row r="170" spans="1:22" ht="34.200000000000003" x14ac:dyDescent="0.25">
      <c r="A170" s="152" t="str">
        <f t="shared" si="73"/>
        <v>REALN1_21832PC</v>
      </c>
      <c r="B170" s="152" t="s">
        <v>1127</v>
      </c>
      <c r="C170" s="152" t="s">
        <v>2605</v>
      </c>
      <c r="D170" s="1475"/>
      <c r="E170" s="1469"/>
      <c r="F170" s="1470"/>
      <c r="G170" s="711" t="s">
        <v>1108</v>
      </c>
      <c r="H170" s="179"/>
      <c r="I170" s="179" t="s">
        <v>120</v>
      </c>
      <c r="J170" s="179" t="s">
        <v>2423</v>
      </c>
      <c r="K170" s="93"/>
      <c r="P170" s="214"/>
      <c r="Q170" s="214"/>
      <c r="R170" s="257"/>
      <c r="S170" s="257"/>
      <c r="T170" s="140"/>
      <c r="U170" s="140"/>
      <c r="V170" s="289">
        <f t="shared" si="74"/>
        <v>1</v>
      </c>
    </row>
    <row r="171" spans="1:22" x14ac:dyDescent="0.25">
      <c r="A171" s="108" t="s">
        <v>121</v>
      </c>
      <c r="B171" s="108" t="s">
        <v>2095</v>
      </c>
      <c r="C171" s="108"/>
      <c r="D171" s="267" t="s">
        <v>2096</v>
      </c>
      <c r="E171" s="215"/>
      <c r="F171" s="217"/>
      <c r="G171" s="78"/>
      <c r="H171" s="78"/>
      <c r="I171" s="78"/>
      <c r="J171" s="196"/>
      <c r="K171" s="449">
        <f>+K172</f>
        <v>0</v>
      </c>
      <c r="P171" s="214"/>
      <c r="Q171" s="214"/>
      <c r="R171" s="257"/>
      <c r="S171" s="257"/>
      <c r="T171" s="140"/>
      <c r="U171" s="140"/>
    </row>
    <row r="172" spans="1:22" ht="34.200000000000003" x14ac:dyDescent="0.25">
      <c r="A172" s="152" t="str">
        <f>CONCATENATE("REALN1_",SUBSTITUTE(C172,"_",""))</f>
        <v>REALN1_22832</v>
      </c>
      <c r="B172" s="152" t="str">
        <f>F172</f>
        <v>Immobilisations reçues en affectation - autres immobilisations corporelles - Matériel informatique</v>
      </c>
      <c r="C172" s="152">
        <f>E172</f>
        <v>22832</v>
      </c>
      <c r="D172" s="878"/>
      <c r="E172" s="538">
        <v>22832</v>
      </c>
      <c r="F172" s="347" t="s">
        <v>1585</v>
      </c>
      <c r="G172" s="347"/>
      <c r="H172" s="347"/>
      <c r="I172" s="347"/>
      <c r="J172" s="179" t="s">
        <v>618</v>
      </c>
      <c r="K172" s="93"/>
      <c r="P172" s="214"/>
      <c r="Q172" s="214"/>
      <c r="R172" s="257"/>
      <c r="S172" s="257"/>
      <c r="T172" s="140"/>
      <c r="U172" s="140"/>
      <c r="V172" s="289">
        <f>COUNTBLANK(K172)</f>
        <v>1</v>
      </c>
    </row>
    <row r="173" spans="1:22" x14ac:dyDescent="0.25">
      <c r="A173" s="108" t="s">
        <v>1932</v>
      </c>
      <c r="B173" s="108" t="s">
        <v>436</v>
      </c>
      <c r="C173" s="108"/>
      <c r="D173" s="267" t="s">
        <v>1586</v>
      </c>
      <c r="E173" s="215"/>
      <c r="F173" s="217"/>
      <c r="G173" s="78"/>
      <c r="H173" s="78"/>
      <c r="I173" s="78"/>
      <c r="J173" s="196"/>
      <c r="K173" s="449">
        <f>SUM(K174:K176)</f>
        <v>0</v>
      </c>
      <c r="P173" s="214"/>
      <c r="Q173" s="214"/>
      <c r="R173" s="257"/>
      <c r="S173" s="257"/>
      <c r="T173" s="140"/>
      <c r="U173" s="140"/>
    </row>
    <row r="174" spans="1:22" ht="22.8" x14ac:dyDescent="0.25">
      <c r="A174" s="152" t="str">
        <f t="shared" ref="A174:A176" si="75">CONCATENATE("REALN1_",SUBSTITUTE(C174,"_",""))</f>
        <v>REALN1_232</v>
      </c>
      <c r="B174" s="152" t="str">
        <f t="shared" ref="B174:B176" si="76">F174</f>
        <v xml:space="preserve">Immobilisations incorporelles en cours </v>
      </c>
      <c r="C174" s="152">
        <f t="shared" ref="C174:C176" si="77">E174</f>
        <v>232</v>
      </c>
      <c r="D174" s="1469"/>
      <c r="E174" s="524">
        <v>232</v>
      </c>
      <c r="F174" s="477" t="s">
        <v>1587</v>
      </c>
      <c r="G174" s="477"/>
      <c r="H174" s="179"/>
      <c r="I174" s="179"/>
      <c r="J174" s="179" t="s">
        <v>1280</v>
      </c>
      <c r="K174" s="93"/>
      <c r="P174" s="214"/>
      <c r="Q174" s="214"/>
      <c r="R174" s="257"/>
      <c r="S174" s="257"/>
      <c r="T174" s="140"/>
      <c r="U174" s="140"/>
      <c r="V174" s="289">
        <f t="shared" ref="V174:V176" si="78">COUNTBLANK(K174)</f>
        <v>1</v>
      </c>
    </row>
    <row r="175" spans="1:22" ht="34.200000000000003" x14ac:dyDescent="0.25">
      <c r="A175" s="152" t="str">
        <f t="shared" si="75"/>
        <v>REALN1_2351</v>
      </c>
      <c r="B175" s="152" t="str">
        <f t="shared" si="76"/>
        <v>Immobilisations en cours : part investissement partenariats public - privé - contrats de partenariat</v>
      </c>
      <c r="C175" s="152">
        <f t="shared" si="77"/>
        <v>2351</v>
      </c>
      <c r="D175" s="1469"/>
      <c r="E175" s="538">
        <v>2351</v>
      </c>
      <c r="F175" s="179" t="s">
        <v>1588</v>
      </c>
      <c r="G175" s="1009"/>
      <c r="H175" s="179" t="s">
        <v>599</v>
      </c>
      <c r="I175" s="647"/>
      <c r="J175" s="179" t="s">
        <v>1280</v>
      </c>
      <c r="K175" s="93"/>
      <c r="P175" s="214"/>
      <c r="Q175" s="214"/>
      <c r="R175" s="257"/>
      <c r="S175" s="257"/>
      <c r="T175" s="140"/>
      <c r="U175" s="140"/>
      <c r="V175" s="289">
        <f t="shared" si="78"/>
        <v>1</v>
      </c>
    </row>
    <row r="176" spans="1:22" ht="34.200000000000003" x14ac:dyDescent="0.25">
      <c r="A176" s="152" t="str">
        <f t="shared" si="75"/>
        <v>REALN1_2352</v>
      </c>
      <c r="B176" s="152" t="str">
        <f t="shared" si="76"/>
        <v>Immobilisations en cours : part investissement partenariats public - privé - baux emphytéotiques</v>
      </c>
      <c r="C176" s="152">
        <f t="shared" si="77"/>
        <v>2352</v>
      </c>
      <c r="D176" s="1469"/>
      <c r="E176" s="538">
        <v>2352</v>
      </c>
      <c r="F176" s="179" t="s">
        <v>970</v>
      </c>
      <c r="G176" s="1009"/>
      <c r="H176" s="179" t="s">
        <v>599</v>
      </c>
      <c r="I176" s="477"/>
      <c r="J176" s="179" t="s">
        <v>1280</v>
      </c>
      <c r="K176" s="93"/>
      <c r="P176" s="214"/>
      <c r="Q176" s="214"/>
      <c r="R176" s="257"/>
      <c r="S176" s="257"/>
      <c r="T176" s="140"/>
      <c r="U176" s="140"/>
      <c r="V176" s="289">
        <f t="shared" si="78"/>
        <v>1</v>
      </c>
    </row>
    <row r="177" spans="1:22" x14ac:dyDescent="0.25">
      <c r="A177" s="108" t="s">
        <v>437</v>
      </c>
      <c r="B177" s="108" t="s">
        <v>1425</v>
      </c>
      <c r="C177" s="108"/>
      <c r="D177" s="267" t="s">
        <v>1425</v>
      </c>
      <c r="E177" s="215"/>
      <c r="F177" s="217"/>
      <c r="G177" s="78"/>
      <c r="H177" s="78"/>
      <c r="I177" s="78"/>
      <c r="J177" s="196"/>
      <c r="K177" s="449">
        <f>SUM(K178:K179)</f>
        <v>0</v>
      </c>
      <c r="P177" s="214"/>
      <c r="Q177" s="214"/>
      <c r="R177" s="257"/>
      <c r="S177" s="257"/>
      <c r="T177" s="140"/>
      <c r="U177" s="140"/>
    </row>
    <row r="178" spans="1:22" ht="22.8" x14ac:dyDescent="0.25">
      <c r="A178" s="152" t="str">
        <f t="shared" ref="A178:A179" si="79">CONCATENATE("REALN1_",SUBSTITUTE(C178,"_",""))</f>
        <v>REALN1_237</v>
      </c>
      <c r="B178" s="152" t="str">
        <f t="shared" ref="B178:B179" si="80">F178</f>
        <v>Avances et acomptes versés sur commande d'immobilisations incorporelles</v>
      </c>
      <c r="C178" s="152">
        <f t="shared" ref="C178:C179" si="81">E178</f>
        <v>237</v>
      </c>
      <c r="D178" s="1469"/>
      <c r="E178" s="538">
        <v>237</v>
      </c>
      <c r="F178" s="179" t="s">
        <v>1128</v>
      </c>
      <c r="G178" s="477"/>
      <c r="H178" s="477"/>
      <c r="I178" s="477"/>
      <c r="J178" s="179" t="s">
        <v>1280</v>
      </c>
      <c r="K178" s="93"/>
      <c r="P178" s="214"/>
      <c r="Q178" s="214"/>
      <c r="R178" s="257"/>
      <c r="S178" s="257"/>
      <c r="T178" s="140"/>
      <c r="U178" s="140"/>
      <c r="V178" s="289">
        <f t="shared" ref="V178:V179" si="82">COUNTBLANK(K178)</f>
        <v>1</v>
      </c>
    </row>
    <row r="179" spans="1:22" ht="22.8" x14ac:dyDescent="0.25">
      <c r="A179" s="152" t="str">
        <f t="shared" si="79"/>
        <v>REALN1_238</v>
      </c>
      <c r="B179" s="152" t="str">
        <f t="shared" si="80"/>
        <v>Avances et acomptes versés sur commande d'immobilisations corporelles</v>
      </c>
      <c r="C179" s="152">
        <f t="shared" si="81"/>
        <v>238</v>
      </c>
      <c r="D179" s="1469"/>
      <c r="E179" s="538">
        <v>238</v>
      </c>
      <c r="F179" s="179" t="s">
        <v>438</v>
      </c>
      <c r="G179" s="477"/>
      <c r="H179" s="477"/>
      <c r="I179" s="477"/>
      <c r="J179" s="179" t="s">
        <v>1280</v>
      </c>
      <c r="K179" s="93"/>
      <c r="P179" s="214"/>
      <c r="Q179" s="214"/>
      <c r="R179" s="257"/>
      <c r="S179" s="257"/>
      <c r="T179" s="140"/>
      <c r="U179" s="140"/>
      <c r="V179" s="289">
        <f t="shared" si="82"/>
        <v>1</v>
      </c>
    </row>
    <row r="180" spans="1:22" x14ac:dyDescent="0.25">
      <c r="A180" s="108" t="s">
        <v>272</v>
      </c>
      <c r="B180" s="108" t="s">
        <v>971</v>
      </c>
      <c r="C180" s="108"/>
      <c r="D180" s="267" t="s">
        <v>971</v>
      </c>
      <c r="E180" s="215"/>
      <c r="F180" s="217"/>
      <c r="G180" s="78"/>
      <c r="H180" s="78"/>
      <c r="I180" s="78"/>
      <c r="J180" s="196"/>
      <c r="K180" s="449">
        <f>+K181</f>
        <v>0</v>
      </c>
      <c r="P180" s="214"/>
      <c r="Q180" s="214"/>
      <c r="R180" s="257"/>
      <c r="S180" s="257"/>
      <c r="T180" s="140"/>
      <c r="U180" s="140"/>
    </row>
    <row r="181" spans="1:22" ht="22.8" x14ac:dyDescent="0.25">
      <c r="A181" s="152" t="str">
        <f>CONCATENATE("REALN1_",SUBSTITUTE(C181,"_",""))</f>
        <v>REALN1_16EMP</v>
      </c>
      <c r="B181" s="152" t="str">
        <f>F181</f>
        <v>Emprunts et dettes assimilées</v>
      </c>
      <c r="C181" s="152" t="s">
        <v>1426</v>
      </c>
      <c r="D181" s="878"/>
      <c r="E181" s="538">
        <v>16</v>
      </c>
      <c r="F181" s="347" t="s">
        <v>1291</v>
      </c>
      <c r="G181" s="647"/>
      <c r="H181" s="347"/>
      <c r="I181" s="347"/>
      <c r="J181" s="347" t="s">
        <v>2261</v>
      </c>
      <c r="K181" s="93"/>
      <c r="P181" s="214"/>
      <c r="Q181" s="214"/>
      <c r="R181" s="257"/>
      <c r="S181" s="257"/>
      <c r="T181" s="140"/>
      <c r="U181" s="140"/>
      <c r="V181" s="289">
        <f>COUNTBLANK(K181)</f>
        <v>1</v>
      </c>
    </row>
    <row r="182" spans="1:22" x14ac:dyDescent="0.25">
      <c r="A182" s="152" t="s">
        <v>2440</v>
      </c>
      <c r="B182" s="152" t="str">
        <f t="shared" ref="B182:B183" si="83">D182</f>
        <v>Total emplois investissement SIH</v>
      </c>
      <c r="D182" s="535" t="s">
        <v>794</v>
      </c>
      <c r="E182" s="313"/>
      <c r="F182" s="313"/>
      <c r="G182" s="313"/>
      <c r="H182" s="313"/>
      <c r="I182" s="313"/>
      <c r="J182" s="913"/>
      <c r="K182" s="869">
        <f>+K160+K165+K171+K173+K177+K180</f>
        <v>0</v>
      </c>
      <c r="P182" s="214"/>
      <c r="Q182" s="214"/>
      <c r="R182" s="257"/>
      <c r="S182" s="257"/>
      <c r="T182" s="140"/>
      <c r="U182" s="140"/>
    </row>
    <row r="183" spans="1:22" x14ac:dyDescent="0.25">
      <c r="A183" s="152" t="str">
        <f>CONCATENATE("REALN1_",SUBSTITUTE(C183,"_",""))</f>
        <v>REALN1_EMPETAB</v>
      </c>
      <c r="B183" s="152" t="str">
        <f t="shared" si="83"/>
        <v>Montant total emplois investissement établissement</v>
      </c>
      <c r="C183" s="152" t="s">
        <v>619</v>
      </c>
      <c r="D183" s="555" t="s">
        <v>620</v>
      </c>
      <c r="E183" s="355"/>
      <c r="F183" s="355"/>
      <c r="G183" s="355"/>
      <c r="H183" s="355"/>
      <c r="I183" s="355"/>
      <c r="J183" s="756"/>
      <c r="K183" s="93"/>
      <c r="P183" s="214"/>
      <c r="Q183" s="214"/>
      <c r="R183" s="257"/>
      <c r="S183" s="257"/>
      <c r="T183" s="140"/>
      <c r="U183" s="140"/>
      <c r="V183" s="289">
        <f>COUNTBLANK(K183)</f>
        <v>1</v>
      </c>
    </row>
    <row r="184" spans="1:22" ht="39.75" customHeight="1" x14ac:dyDescent="0.25">
      <c r="A184" s="152" t="s">
        <v>2441</v>
      </c>
      <c r="B184" s="152" t="s">
        <v>795</v>
      </c>
      <c r="D184" s="540" t="s">
        <v>2097</v>
      </c>
      <c r="E184" s="395"/>
      <c r="F184" s="395"/>
      <c r="G184" s="395"/>
      <c r="H184" s="395"/>
      <c r="I184" s="395"/>
      <c r="J184" s="735"/>
      <c r="K184" s="912" t="str">
        <f>IF(K183="","Total emplois établissement à renseigner",IF(K183&lt;&gt;0,+K182/K183,0))</f>
        <v>Total emplois établissement à renseigner</v>
      </c>
      <c r="P184" s="214"/>
      <c r="Q184" s="214"/>
      <c r="R184" s="257"/>
      <c r="S184" s="257"/>
      <c r="T184" s="140"/>
      <c r="U184" s="140"/>
    </row>
    <row r="185" spans="1:22" x14ac:dyDescent="0.25">
      <c r="D185" s="1476"/>
      <c r="E185" s="1477"/>
      <c r="F185" s="1477"/>
      <c r="G185" s="1477"/>
      <c r="H185" s="1477"/>
      <c r="I185" s="1477"/>
      <c r="J185" s="1477"/>
      <c r="K185" s="1477"/>
      <c r="P185" s="214"/>
      <c r="Q185" s="214"/>
      <c r="R185" s="257"/>
      <c r="S185" s="257"/>
      <c r="T185" s="140"/>
      <c r="U185" s="140"/>
    </row>
    <row r="186" spans="1:22" x14ac:dyDescent="0.25">
      <c r="D186" s="891" t="s">
        <v>109</v>
      </c>
      <c r="E186" s="315"/>
      <c r="F186" s="315"/>
      <c r="G186" s="315"/>
      <c r="H186" s="315"/>
      <c r="I186" s="315"/>
      <c r="J186" s="315"/>
      <c r="K186" s="828"/>
      <c r="P186" s="214"/>
      <c r="Q186" s="214"/>
      <c r="R186" s="257"/>
      <c r="S186" s="257"/>
      <c r="T186" s="140"/>
      <c r="U186" s="140"/>
    </row>
    <row r="187" spans="1:22" ht="12.75" customHeight="1" x14ac:dyDescent="0.25">
      <c r="D187" s="823" t="s">
        <v>2606</v>
      </c>
      <c r="E187" s="418"/>
      <c r="F187" s="418"/>
      <c r="G187" s="418"/>
      <c r="H187" s="418"/>
      <c r="I187" s="418"/>
      <c r="J187" s="418"/>
      <c r="K187" s="673"/>
      <c r="P187" s="214"/>
      <c r="Q187" s="214"/>
      <c r="R187" s="257"/>
      <c r="S187" s="257"/>
      <c r="T187" s="140"/>
      <c r="U187" s="140"/>
    </row>
    <row r="188" spans="1:22" x14ac:dyDescent="0.25">
      <c r="D188" s="405"/>
      <c r="E188" s="405"/>
      <c r="F188" s="405"/>
      <c r="G188" s="405"/>
      <c r="H188" s="405"/>
      <c r="I188" s="405"/>
      <c r="J188" s="405"/>
      <c r="K188" s="405"/>
      <c r="P188" s="214"/>
      <c r="Q188" s="214"/>
      <c r="R188" s="257"/>
      <c r="S188" s="257"/>
      <c r="T188" s="140"/>
      <c r="U188" s="140"/>
    </row>
    <row r="189" spans="1:22" ht="21" x14ac:dyDescent="0.25">
      <c r="D189" s="576" t="s">
        <v>2442</v>
      </c>
      <c r="E189" s="256"/>
      <c r="F189" s="256"/>
      <c r="G189" s="256"/>
      <c r="H189" s="256"/>
      <c r="I189" s="256"/>
      <c r="J189" s="256"/>
      <c r="K189" s="578"/>
      <c r="P189" s="214"/>
      <c r="Q189" s="214"/>
      <c r="R189" s="257"/>
      <c r="S189" s="257"/>
      <c r="T189" s="140"/>
      <c r="U189" s="140"/>
    </row>
    <row r="190" spans="1:22" x14ac:dyDescent="0.25">
      <c r="A190" s="108" t="s">
        <v>2098</v>
      </c>
      <c r="B190" s="108" t="s">
        <v>796</v>
      </c>
      <c r="C190" s="108"/>
      <c r="D190" s="267" t="s">
        <v>796</v>
      </c>
      <c r="E190" s="215"/>
      <c r="F190" s="217"/>
      <c r="G190" s="78"/>
      <c r="H190" s="78"/>
      <c r="I190" s="78"/>
      <c r="J190" s="196"/>
      <c r="K190" s="449">
        <f>+K191</f>
        <v>0</v>
      </c>
      <c r="P190" s="214"/>
      <c r="Q190" s="214"/>
      <c r="R190" s="257"/>
      <c r="S190" s="257"/>
      <c r="T190" s="140"/>
      <c r="U190" s="140"/>
    </row>
    <row r="191" spans="1:22" ht="22.8" x14ac:dyDescent="0.25">
      <c r="A191" s="152" t="str">
        <f>CONCATENATE("REALN1_",SUBSTITUTE(C191,"_",""))</f>
        <v>REALN1_102</v>
      </c>
      <c r="B191" s="152" t="s">
        <v>1933</v>
      </c>
      <c r="C191" s="152">
        <f>E191</f>
        <v>102</v>
      </c>
      <c r="D191" s="1014"/>
      <c r="E191" s="538">
        <v>102</v>
      </c>
      <c r="F191" s="347" t="s">
        <v>1129</v>
      </c>
      <c r="G191" s="347"/>
      <c r="H191" s="347" t="s">
        <v>273</v>
      </c>
      <c r="I191" s="347" t="s">
        <v>273</v>
      </c>
      <c r="J191" s="179" t="s">
        <v>1280</v>
      </c>
      <c r="K191" s="93"/>
      <c r="P191" s="214"/>
      <c r="Q191" s="214"/>
      <c r="R191" s="257"/>
      <c r="S191" s="257"/>
      <c r="T191" s="140"/>
      <c r="U191" s="140"/>
      <c r="V191" s="289">
        <f>COUNTBLANK(K191)</f>
        <v>1</v>
      </c>
    </row>
    <row r="192" spans="1:22" x14ac:dyDescent="0.25">
      <c r="A192" s="108" t="s">
        <v>1292</v>
      </c>
      <c r="B192" s="108" t="s">
        <v>2271</v>
      </c>
      <c r="C192" s="108"/>
      <c r="D192" s="267" t="s">
        <v>2271</v>
      </c>
      <c r="E192" s="215"/>
      <c r="F192" s="217"/>
      <c r="G192" s="78"/>
      <c r="H192" s="78"/>
      <c r="I192" s="78"/>
      <c r="J192" s="196"/>
      <c r="K192" s="449">
        <f>SUM(K193:K195)</f>
        <v>0</v>
      </c>
      <c r="P192" s="214"/>
      <c r="Q192" s="214"/>
      <c r="R192" s="257"/>
      <c r="S192" s="257"/>
      <c r="T192" s="140"/>
      <c r="U192" s="140"/>
    </row>
    <row r="193" spans="1:22" ht="22.8" x14ac:dyDescent="0.25">
      <c r="A193" s="152" t="str">
        <f t="shared" ref="A193:A195" si="84">CONCATENATE("REALN1_",SUBSTITUTE(C193,"_",""))</f>
        <v>REALN1_13182</v>
      </c>
      <c r="B193" s="152" t="str">
        <f t="shared" ref="B193:B194" si="85">F193</f>
        <v>Fonds de modernisation des établissements de santé publics et privés (FMESPP)</v>
      </c>
      <c r="C193" s="152">
        <f t="shared" ref="C193:C194" si="86">E193</f>
        <v>13182</v>
      </c>
      <c r="D193" s="1478"/>
      <c r="E193" s="874">
        <v>13182</v>
      </c>
      <c r="F193" s="179" t="s">
        <v>1040</v>
      </c>
      <c r="G193" s="179"/>
      <c r="H193" s="179" t="s">
        <v>1427</v>
      </c>
      <c r="I193" s="179" t="s">
        <v>1427</v>
      </c>
      <c r="J193" s="179" t="s">
        <v>1280</v>
      </c>
      <c r="K193" s="93"/>
      <c r="P193" s="214"/>
      <c r="Q193" s="214"/>
      <c r="R193" s="257"/>
      <c r="S193" s="257"/>
      <c r="T193" s="140"/>
      <c r="U193" s="140"/>
      <c r="V193" s="289">
        <f t="shared" ref="V193:V195" si="87">COUNTBLANK(K193)</f>
        <v>1</v>
      </c>
    </row>
    <row r="194" spans="1:22" ht="22.8" x14ac:dyDescent="0.25">
      <c r="A194" s="152" t="str">
        <f t="shared" si="84"/>
        <v>REALN1_13183</v>
      </c>
      <c r="B194" s="152" t="str">
        <f t="shared" si="85"/>
        <v>Fonds d'intervention régional (FIR)</v>
      </c>
      <c r="C194" s="152">
        <f t="shared" si="86"/>
        <v>13183</v>
      </c>
      <c r="D194" s="1478"/>
      <c r="E194" s="874">
        <v>13183</v>
      </c>
      <c r="F194" s="179" t="s">
        <v>1563</v>
      </c>
      <c r="G194" s="179"/>
      <c r="H194" s="179" t="s">
        <v>1427</v>
      </c>
      <c r="I194" s="179" t="s">
        <v>1427</v>
      </c>
      <c r="J194" s="179" t="s">
        <v>1280</v>
      </c>
      <c r="K194" s="93"/>
      <c r="P194" s="214"/>
      <c r="Q194" s="214"/>
      <c r="R194" s="257"/>
      <c r="S194" s="257"/>
      <c r="T194" s="140"/>
      <c r="U194" s="140"/>
      <c r="V194" s="289">
        <f t="shared" si="87"/>
        <v>1</v>
      </c>
    </row>
    <row r="195" spans="1:22" ht="22.8" x14ac:dyDescent="0.25">
      <c r="A195" s="152" t="str">
        <f t="shared" si="84"/>
        <v>REALN1_13</v>
      </c>
      <c r="B195" s="152" t="s">
        <v>439</v>
      </c>
      <c r="C195" s="152">
        <v>13</v>
      </c>
      <c r="D195" s="1478"/>
      <c r="E195" s="874" t="s">
        <v>797</v>
      </c>
      <c r="F195" s="179" t="s">
        <v>1711</v>
      </c>
      <c r="G195" s="179" t="s">
        <v>2607</v>
      </c>
      <c r="H195" s="179" t="s">
        <v>1427</v>
      </c>
      <c r="I195" s="179" t="s">
        <v>1427</v>
      </c>
      <c r="J195" s="179" t="s">
        <v>1280</v>
      </c>
      <c r="K195" s="93"/>
      <c r="P195" s="214"/>
      <c r="Q195" s="214"/>
      <c r="R195" s="257"/>
      <c r="S195" s="257"/>
      <c r="T195" s="140"/>
      <c r="U195" s="140"/>
      <c r="V195" s="289">
        <f t="shared" si="87"/>
        <v>1</v>
      </c>
    </row>
    <row r="196" spans="1:22" x14ac:dyDescent="0.25">
      <c r="A196" s="108" t="s">
        <v>2443</v>
      </c>
      <c r="B196" s="108" t="s">
        <v>2608</v>
      </c>
      <c r="C196" s="108"/>
      <c r="D196" s="267" t="s">
        <v>2608</v>
      </c>
      <c r="E196" s="215"/>
      <c r="F196" s="217"/>
      <c r="G196" s="78"/>
      <c r="H196" s="78"/>
      <c r="I196" s="78"/>
      <c r="J196" s="196"/>
      <c r="K196" s="449">
        <f>SUM(K197:K199)</f>
        <v>0</v>
      </c>
      <c r="P196" s="214"/>
      <c r="Q196" s="214"/>
      <c r="R196" s="257"/>
      <c r="S196" s="257"/>
      <c r="T196" s="140"/>
      <c r="U196" s="140"/>
    </row>
    <row r="197" spans="1:22" ht="22.8" x14ac:dyDescent="0.25">
      <c r="A197" s="152" t="str">
        <f t="shared" ref="A197:A199" si="88">CONCATENATE("REALN1_",SUBSTITUTE(C197,"_",""))</f>
        <v>REALN1_16751</v>
      </c>
      <c r="B197" s="152" t="str">
        <f t="shared" ref="B197:B198" si="89">F197</f>
        <v>Dettes contrats de partenariat</v>
      </c>
      <c r="C197" s="152">
        <f t="shared" ref="C197:C198" si="90">E197</f>
        <v>16751</v>
      </c>
      <c r="D197" s="1479"/>
      <c r="E197" s="648">
        <v>16751</v>
      </c>
      <c r="F197" s="179" t="s">
        <v>1934</v>
      </c>
      <c r="G197" s="477"/>
      <c r="H197" s="179" t="s">
        <v>599</v>
      </c>
      <c r="I197" s="179"/>
      <c r="J197" s="179" t="s">
        <v>1280</v>
      </c>
      <c r="K197" s="93"/>
      <c r="P197" s="214"/>
      <c r="Q197" s="214"/>
      <c r="R197" s="257"/>
      <c r="S197" s="257"/>
      <c r="T197" s="140"/>
      <c r="U197" s="140"/>
      <c r="V197" s="289">
        <f t="shared" ref="V197:V199" si="91">COUNTBLANK(K197)</f>
        <v>1</v>
      </c>
    </row>
    <row r="198" spans="1:22" ht="22.8" x14ac:dyDescent="0.25">
      <c r="A198" s="152" t="str">
        <f t="shared" si="88"/>
        <v>REALN1_16752</v>
      </c>
      <c r="B198" s="152" t="str">
        <f t="shared" si="89"/>
        <v>Dettes baux emphytéotiques</v>
      </c>
      <c r="C198" s="152">
        <f t="shared" si="90"/>
        <v>16752</v>
      </c>
      <c r="D198" s="1479"/>
      <c r="E198" s="648">
        <v>16752</v>
      </c>
      <c r="F198" s="179" t="s">
        <v>440</v>
      </c>
      <c r="G198" s="477"/>
      <c r="H198" s="179" t="s">
        <v>599</v>
      </c>
      <c r="I198" s="179"/>
      <c r="J198" s="179" t="s">
        <v>1280</v>
      </c>
      <c r="K198" s="93"/>
      <c r="P198" s="214"/>
      <c r="Q198" s="214"/>
      <c r="R198" s="257"/>
      <c r="S198" s="257"/>
      <c r="T198" s="140"/>
      <c r="U198" s="140"/>
      <c r="V198" s="289">
        <f t="shared" si="91"/>
        <v>1</v>
      </c>
    </row>
    <row r="199" spans="1:22" ht="22.8" x14ac:dyDescent="0.25">
      <c r="A199" s="152" t="str">
        <f t="shared" si="88"/>
        <v>REALN1_16RES</v>
      </c>
      <c r="B199" s="152" t="s">
        <v>2609</v>
      </c>
      <c r="C199" s="152" t="s">
        <v>1935</v>
      </c>
      <c r="D199" s="1479"/>
      <c r="E199" s="648" t="s">
        <v>1428</v>
      </c>
      <c r="F199" s="179" t="s">
        <v>1429</v>
      </c>
      <c r="G199" s="179"/>
      <c r="H199" s="179"/>
      <c r="I199" s="179"/>
      <c r="J199" s="179" t="s">
        <v>1280</v>
      </c>
      <c r="K199" s="93"/>
      <c r="P199" s="214"/>
      <c r="Q199" s="214"/>
      <c r="R199" s="257"/>
      <c r="S199" s="257"/>
      <c r="T199" s="140"/>
      <c r="U199" s="140"/>
      <c r="V199" s="289">
        <f t="shared" si="91"/>
        <v>1</v>
      </c>
    </row>
    <row r="200" spans="1:22" x14ac:dyDescent="0.25">
      <c r="A200" s="152" t="s">
        <v>274</v>
      </c>
      <c r="B200" s="152" t="str">
        <f t="shared" ref="B200:B202" si="92">D200</f>
        <v>Total ressources SIH</v>
      </c>
      <c r="D200" s="535" t="s">
        <v>1589</v>
      </c>
      <c r="E200" s="313"/>
      <c r="F200" s="614"/>
      <c r="G200" s="614"/>
      <c r="H200" s="614"/>
      <c r="I200" s="614"/>
      <c r="J200" s="913"/>
      <c r="K200" s="869">
        <f>+K190+K192+K196</f>
        <v>0</v>
      </c>
      <c r="P200" s="214"/>
      <c r="Q200" s="214"/>
      <c r="R200" s="257"/>
      <c r="S200" s="257"/>
      <c r="T200" s="140"/>
      <c r="U200" s="140"/>
    </row>
    <row r="201" spans="1:22" x14ac:dyDescent="0.25">
      <c r="A201" s="152" t="str">
        <f>CONCATENATE("REALN1_",SUBSTITUTE(C201,"_",""))</f>
        <v>REALN1_RESETAB</v>
      </c>
      <c r="B201" s="152" t="str">
        <f t="shared" si="92"/>
        <v>Montant total ressources établissement</v>
      </c>
      <c r="C201" s="152" t="s">
        <v>1130</v>
      </c>
      <c r="D201" s="555" t="s">
        <v>1293</v>
      </c>
      <c r="E201" s="355"/>
      <c r="F201" s="411"/>
      <c r="G201" s="411"/>
      <c r="H201" s="411"/>
      <c r="I201" s="411"/>
      <c r="J201" s="756"/>
      <c r="K201" s="380"/>
      <c r="P201" s="214"/>
      <c r="Q201" s="214"/>
      <c r="R201" s="257"/>
      <c r="S201" s="257"/>
      <c r="T201" s="140"/>
      <c r="U201" s="140"/>
      <c r="V201" s="289">
        <f>COUNTBLANK(K201)</f>
        <v>1</v>
      </c>
    </row>
    <row r="202" spans="1:22" ht="44.25" customHeight="1" x14ac:dyDescent="0.25">
      <c r="A202" s="152" t="s">
        <v>2610</v>
      </c>
      <c r="B202" s="152" t="str">
        <f t="shared" si="92"/>
        <v>Part ressources SIH/ressources totales</v>
      </c>
      <c r="D202" s="540" t="s">
        <v>2272</v>
      </c>
      <c r="E202" s="395"/>
      <c r="F202" s="335"/>
      <c r="G202" s="335"/>
      <c r="H202" s="335"/>
      <c r="I202" s="335"/>
      <c r="J202" s="735"/>
      <c r="K202" s="912" t="str">
        <f>IF(K201="","Total ressources établissement à renseigner",IF(K201&lt;&gt;0,+K200/K201,0))</f>
        <v>Total ressources établissement à renseigner</v>
      </c>
      <c r="P202" s="214"/>
      <c r="Q202" s="214"/>
      <c r="R202" s="257"/>
      <c r="S202" s="257"/>
      <c r="T202" s="140"/>
      <c r="U202" s="140"/>
    </row>
    <row r="203" spans="1:22" x14ac:dyDescent="0.25">
      <c r="Q203" s="125"/>
      <c r="R203" s="309"/>
      <c r="S203" s="309"/>
      <c r="T203" s="140"/>
      <c r="U203" s="140"/>
    </row>
    <row r="204" spans="1:22" x14ac:dyDescent="0.25">
      <c r="Q204" s="125"/>
      <c r="R204" s="309"/>
      <c r="S204" s="309"/>
      <c r="T204" s="140"/>
      <c r="U204" s="140"/>
    </row>
    <row r="205" spans="1:22" s="519" customFormat="1" ht="23.25" customHeight="1" x14ac:dyDescent="0.25">
      <c r="A205" s="320"/>
      <c r="B205" s="320"/>
      <c r="C205" s="320"/>
      <c r="D205" s="316" t="s">
        <v>2444</v>
      </c>
      <c r="E205" s="316"/>
      <c r="F205" s="316"/>
      <c r="G205" s="316"/>
      <c r="H205" s="316"/>
      <c r="I205" s="316"/>
      <c r="J205" s="316"/>
      <c r="K205" s="316"/>
      <c r="L205" s="319"/>
      <c r="M205" s="319"/>
      <c r="N205" s="319"/>
      <c r="O205" s="636"/>
      <c r="P205" s="319"/>
      <c r="Q205" s="319"/>
      <c r="R205" s="759"/>
      <c r="S205" s="759"/>
      <c r="T205" s="626"/>
      <c r="U205" s="626"/>
      <c r="V205" s="652"/>
    </row>
    <row r="206" spans="1:22" ht="69" customHeight="1" x14ac:dyDescent="0.25">
      <c r="D206" s="1050" t="s">
        <v>621</v>
      </c>
      <c r="E206" s="810"/>
      <c r="F206" s="810"/>
      <c r="G206" s="1243"/>
      <c r="H206" s="247" t="s">
        <v>2413</v>
      </c>
      <c r="I206" s="247" t="s">
        <v>1734</v>
      </c>
      <c r="J206" s="247" t="s">
        <v>1754</v>
      </c>
      <c r="K206" s="247" t="s">
        <v>1174</v>
      </c>
      <c r="L206" s="247" t="s">
        <v>846</v>
      </c>
      <c r="M206" s="1480" t="s">
        <v>1294</v>
      </c>
      <c r="N206" s="1481"/>
      <c r="O206" s="1482"/>
      <c r="P206" s="1229" t="s">
        <v>519</v>
      </c>
      <c r="Q206" s="806"/>
      <c r="R206" s="534"/>
      <c r="S206" s="534"/>
      <c r="T206" s="309"/>
      <c r="U206" s="140"/>
    </row>
    <row r="207" spans="1:22" ht="39.6" x14ac:dyDescent="0.25">
      <c r="A207" s="152" t="s">
        <v>1755</v>
      </c>
      <c r="B207" s="539" t="s">
        <v>441</v>
      </c>
      <c r="D207" s="1483" t="s">
        <v>1590</v>
      </c>
      <c r="E207" s="1484"/>
      <c r="F207" s="1484"/>
      <c r="G207" s="1484"/>
      <c r="H207" s="1484"/>
      <c r="I207" s="1484"/>
      <c r="J207" s="1485"/>
      <c r="K207" s="840">
        <f t="shared" ref="K207:L207" si="93">+K211+K213+K214+K215</f>
        <v>0</v>
      </c>
      <c r="L207" s="840">
        <f t="shared" si="93"/>
        <v>0</v>
      </c>
      <c r="M207" s="476" t="s">
        <v>1989</v>
      </c>
      <c r="N207" s="476" t="s">
        <v>21</v>
      </c>
      <c r="O207" s="681" t="s">
        <v>672</v>
      </c>
      <c r="P207" s="443" t="s">
        <v>2611</v>
      </c>
      <c r="Q207" s="803"/>
      <c r="R207" s="443"/>
      <c r="S207" s="443"/>
      <c r="T207" s="309"/>
      <c r="U207" s="140"/>
    </row>
    <row r="208" spans="1:22" ht="23.25" customHeight="1" x14ac:dyDescent="0.25">
      <c r="A208" s="108"/>
      <c r="B208" s="108"/>
      <c r="C208" s="108"/>
      <c r="D208" s="267" t="s">
        <v>2612</v>
      </c>
      <c r="E208" s="215"/>
      <c r="F208" s="217"/>
      <c r="G208" s="566"/>
      <c r="H208" s="78"/>
      <c r="I208" s="78"/>
      <c r="J208" s="196"/>
      <c r="K208" s="243">
        <f t="shared" ref="K208:O208" si="94">K211</f>
        <v>0</v>
      </c>
      <c r="L208" s="243">
        <f t="shared" si="94"/>
        <v>0</v>
      </c>
      <c r="M208" s="243">
        <f t="shared" si="94"/>
        <v>0</v>
      </c>
      <c r="N208" s="243">
        <f t="shared" si="94"/>
        <v>0</v>
      </c>
      <c r="O208" s="243">
        <f t="shared" si="94"/>
        <v>0</v>
      </c>
      <c r="P208" s="621"/>
      <c r="Q208" s="605"/>
      <c r="R208" s="432"/>
      <c r="S208" s="432"/>
      <c r="T208" s="309"/>
      <c r="U208" s="140"/>
    </row>
    <row r="209" spans="1:22" s="338" customFormat="1" ht="45.6" customHeight="1" outlineLevel="1" x14ac:dyDescent="0.25">
      <c r="A209" s="523"/>
      <c r="B209" s="523"/>
      <c r="C209" s="523"/>
      <c r="D209" s="968"/>
      <c r="E209" s="1180" t="s">
        <v>2407</v>
      </c>
      <c r="F209" s="954"/>
      <c r="G209" s="1119"/>
      <c r="H209" s="1142" t="s">
        <v>1131</v>
      </c>
      <c r="I209" s="599" t="s">
        <v>1756</v>
      </c>
      <c r="J209" s="79" t="s">
        <v>622</v>
      </c>
      <c r="K209" s="350">
        <f>INDEX(ETPR!$T$15:$EP$56,MATCH('RTC-Enquête SIH'!E209,ETPR!$S$15:$S$206,0),MATCH('RTC-Enquête SIH'!S209,ETPR!$V$8:$EP$8,0))+INDEX(ETPR!$T$15:$EP$56,MATCH('RTC-Enquête SIH'!E209,ETPR!$S$15:$S$206,0),MATCH('RTC-Enquête SIH'!T209,ETPR!$V$8:$EP$8,0))+INDEX(ETPR!$T$15:$EP$56,MATCH('RTC-Enquête SIH'!E209,ETPR!$S$15:$S$206,0),MATCH('RTC-Enquête SIH'!U209,ETPR!$V$8:$EP$8,0))+INDEX(ETPR!$T$15:$EP$56,MATCH("SF_ETPR",ETPR!$S$15:$S$206,0),MATCH('RTC-Enquête SIH'!S209,ETPR!$V$8:$EP$8,0))+INDEX(ETPR!$T$15:$EP$56,MATCH("SF_ETPR",ETPR!$S$15:$S$206,0),MATCH('RTC-Enquête SIH'!T209,ETPR!$V$8:$EP$8,0))+INDEX(ETPR!$T$15:$EP$56,MATCH("SF_ETPR",ETPR!$S$15:$S$206,0),MATCH('RTC-Enquête SIH'!U209,ETPR!$V$8:$EP$8,0))</f>
        <v>0</v>
      </c>
      <c r="L209" s="453"/>
      <c r="M209" s="453"/>
      <c r="N209" s="453"/>
      <c r="O209" s="453"/>
      <c r="P209" s="453"/>
      <c r="Q209" s="252"/>
      <c r="R209" s="257" t="s">
        <v>2531</v>
      </c>
      <c r="S209" s="129">
        <v>93114</v>
      </c>
      <c r="T209" s="129">
        <v>931141</v>
      </c>
      <c r="U209" s="129">
        <v>931142</v>
      </c>
      <c r="V209" s="341"/>
    </row>
    <row r="210" spans="1:22" s="338" customFormat="1" ht="48" customHeight="1" outlineLevel="1" x14ac:dyDescent="0.25">
      <c r="A210" s="523"/>
      <c r="B210" s="523"/>
      <c r="C210" s="523"/>
      <c r="D210" s="1038"/>
      <c r="E210" s="1180" t="s">
        <v>1564</v>
      </c>
      <c r="F210" s="954"/>
      <c r="G210" s="1119"/>
      <c r="H210" s="1142" t="s">
        <v>1131</v>
      </c>
      <c r="I210" s="599" t="s">
        <v>2099</v>
      </c>
      <c r="J210" s="79" t="s">
        <v>1591</v>
      </c>
      <c r="K210" s="350">
        <f>INDEX(ETPR!$T$15:$EP$56,MATCH('RTC-Enquête SIH'!E210,ETPR!$S$15:$S$206,0),MATCH('RTC-Enquête SIH'!S210,ETPR!$V$8:$EP$8,0))+INDEX(ETPR!$T$15:$EP$56,MATCH('RTC-Enquête SIH'!E210,ETPR!$S$15:$S$206,0),MATCH('RTC-Enquête SIH'!T210,ETPR!$V$8:$EP$8,0))+INDEX(ETPR!$T$15:$EP$56,MATCH('RTC-Enquête SIH'!E210,ETPR!$S$15:$S$206,0),MATCH('RTC-Enquête SIH'!U210,ETPR!$V$8:$EP$8,0))</f>
        <v>0</v>
      </c>
      <c r="L210" s="453"/>
      <c r="M210" s="453"/>
      <c r="N210" s="453"/>
      <c r="O210" s="453"/>
      <c r="P210" s="453"/>
      <c r="Q210" s="252"/>
      <c r="R210" s="257" t="s">
        <v>2531</v>
      </c>
      <c r="S210" s="129">
        <v>93114</v>
      </c>
      <c r="T210" s="129">
        <v>931141</v>
      </c>
      <c r="U210" s="129">
        <v>931142</v>
      </c>
      <c r="V210" s="341"/>
    </row>
    <row r="211" spans="1:22" ht="50.1" customHeight="1" x14ac:dyDescent="0.2">
      <c r="A211" s="152" t="str">
        <f>CONCATENATE("REALN1_",SUBSTITUTE(C211,"_",""))</f>
        <v>REALN1_ETPRPMDSI</v>
      </c>
      <c r="B211" s="152" t="str">
        <f>CONCATENATE("ETPR-DSI-",D208)</f>
        <v xml:space="preserve">ETPR-DSI-Personnel médical et internes/étudiants salariés affecté à la fonction SIH </v>
      </c>
      <c r="C211" s="152" t="s">
        <v>2273</v>
      </c>
      <c r="D211" s="981"/>
      <c r="E211" s="648" t="s">
        <v>798</v>
      </c>
      <c r="F211" s="418"/>
      <c r="G211" s="673"/>
      <c r="H211" s="978" t="s">
        <v>1131</v>
      </c>
      <c r="I211" s="445" t="s">
        <v>2274</v>
      </c>
      <c r="J211" s="715" t="s">
        <v>2445</v>
      </c>
      <c r="K211" s="272">
        <f>SUM(K209:K210)</f>
        <v>0</v>
      </c>
      <c r="L211" s="93"/>
      <c r="M211" s="93"/>
      <c r="N211" s="453"/>
      <c r="O211" s="453"/>
      <c r="P211" s="314" t="e">
        <f>IF(#REF!="Privé non lucratif ex-DG / DAF","NC",IF(ROUND(K211+L211-SUM(M211:O211),0)=0,"OK","A CORRIGER"))</f>
        <v>#REF!</v>
      </c>
      <c r="Q211" s="381"/>
      <c r="R211" s="443"/>
      <c r="S211" s="443"/>
      <c r="T211" s="309"/>
      <c r="U211" s="140"/>
      <c r="V211" s="386" t="e">
        <f>COUNTBLANK(L211:M211)-IF(#REF!="Privé non lucratif ex-DG / DAF",COUNTBLANK(M211),0)</f>
        <v>#REF!</v>
      </c>
    </row>
    <row r="212" spans="1:22" ht="20.399999999999999" x14ac:dyDescent="0.25">
      <c r="A212" s="108" t="s">
        <v>2446</v>
      </c>
      <c r="B212" s="108" t="str">
        <f>CONCATENATE("ETPR-DSI-",D212)</f>
        <v xml:space="preserve">ETPR-DSI-Personnel non médical salariés (PNM) affecté à la fonction SIH </v>
      </c>
      <c r="C212" s="108"/>
      <c r="D212" s="1161" t="s">
        <v>1592</v>
      </c>
      <c r="E212" s="267"/>
      <c r="F212" s="1223"/>
      <c r="G212" s="1205"/>
      <c r="H212" s="78"/>
      <c r="I212" s="78"/>
      <c r="J212" s="196"/>
      <c r="K212" s="243">
        <f t="shared" ref="K212:O212" si="95">SUM(K213:K215)</f>
        <v>0</v>
      </c>
      <c r="L212" s="243">
        <f t="shared" si="95"/>
        <v>0</v>
      </c>
      <c r="M212" s="243">
        <f t="shared" si="95"/>
        <v>0</v>
      </c>
      <c r="N212" s="243">
        <f t="shared" si="95"/>
        <v>0</v>
      </c>
      <c r="O212" s="243">
        <f t="shared" si="95"/>
        <v>0</v>
      </c>
      <c r="P212" s="621"/>
      <c r="Q212" s="605"/>
      <c r="R212" s="432"/>
      <c r="S212" s="432"/>
      <c r="T212" s="309"/>
      <c r="U212" s="140"/>
    </row>
    <row r="213" spans="1:22" ht="22.8" x14ac:dyDescent="0.2">
      <c r="A213" s="152" t="str">
        <f t="shared" ref="A213:A215" si="96">CONCATENATE("REALN1_",SUBSTITUTE(C213,"_",""))</f>
        <v>REALN1_ETPRPNMDSIADMIN</v>
      </c>
      <c r="B213" s="152" t="str">
        <f t="shared" ref="B213:B215" si="97">CONCATENATE("ETPR -DSI-",I213)</f>
        <v>ETPR -DSI-Personnel de direction et administratifs</v>
      </c>
      <c r="C213" s="152" t="s">
        <v>799</v>
      </c>
      <c r="D213" s="1252"/>
      <c r="E213" s="648" t="s">
        <v>1732</v>
      </c>
      <c r="F213" s="783"/>
      <c r="G213" s="890"/>
      <c r="H213" s="1486" t="s">
        <v>1430</v>
      </c>
      <c r="I213" s="713" t="s">
        <v>1132</v>
      </c>
      <c r="J213" s="715" t="s">
        <v>1295</v>
      </c>
      <c r="K213" s="272">
        <f>SUM(ETPR!AK54:AM54)</f>
        <v>0</v>
      </c>
      <c r="L213" s="93"/>
      <c r="M213" s="93"/>
      <c r="N213" s="93"/>
      <c r="O213" s="93"/>
      <c r="P213" s="314" t="e">
        <f>IF(#REF!="Privé non lucratif ex-DG / DAF","NC",IF(ROUND(K213+L213-SUM(M213:O213),0)=0,"OK","A CORRIGER"))</f>
        <v>#REF!</v>
      </c>
      <c r="Q213" s="381"/>
      <c r="R213" s="257" t="s">
        <v>2531</v>
      </c>
      <c r="S213" s="129">
        <v>93114</v>
      </c>
      <c r="T213" s="129">
        <v>931141</v>
      </c>
      <c r="U213" s="129">
        <v>931142</v>
      </c>
      <c r="V213" s="386" t="e">
        <f>COUNTBLANK(L213:O213)-IF(#REF!="Privé non lucratif ex-DG / DAF",COUNTBLANK(M213:O213),0)</f>
        <v>#REF!</v>
      </c>
    </row>
    <row r="214" spans="1:22" ht="22.8" x14ac:dyDescent="0.2">
      <c r="A214" s="152" t="str">
        <f t="shared" si="96"/>
        <v>REALN1_ETPRPNMDSISOI</v>
      </c>
      <c r="B214" s="152" t="str">
        <f t="shared" si="97"/>
        <v>ETPR -DSI-Personnel des services de soins</v>
      </c>
      <c r="C214" s="152" t="s">
        <v>2613</v>
      </c>
      <c r="D214" s="1252"/>
      <c r="E214" s="648" t="s">
        <v>2255</v>
      </c>
      <c r="F214" s="569"/>
      <c r="G214" s="753"/>
      <c r="H214" s="1486"/>
      <c r="I214" s="713" t="s">
        <v>1133</v>
      </c>
      <c r="J214" s="715" t="s">
        <v>122</v>
      </c>
      <c r="K214" s="272">
        <f>SUM(ETPR!AK55:AM55)</f>
        <v>0</v>
      </c>
      <c r="L214" s="93"/>
      <c r="M214" s="93"/>
      <c r="N214" s="93"/>
      <c r="O214" s="93"/>
      <c r="P214" s="314" t="e">
        <f>IF(#REF!="Privé non lucratif ex-DG / DAF","NC",IF(ROUND(K214+L214-SUM(M214:O214),0)=0,"OK","A CORRIGER"))</f>
        <v>#REF!</v>
      </c>
      <c r="Q214" s="381"/>
      <c r="R214" s="257" t="s">
        <v>2531</v>
      </c>
      <c r="S214" s="129">
        <v>93114</v>
      </c>
      <c r="T214" s="129">
        <v>931141</v>
      </c>
      <c r="U214" s="129">
        <v>931142</v>
      </c>
      <c r="V214" s="386" t="e">
        <f>COUNTBLANK(L214:O214)-IF(#REF!="Privé non lucratif ex-DG / DAF",COUNTBLANK(M214:O214),0)</f>
        <v>#REF!</v>
      </c>
    </row>
    <row r="215" spans="1:22" ht="34.200000000000003" x14ac:dyDescent="0.2">
      <c r="A215" s="152" t="str">
        <f t="shared" si="96"/>
        <v>REALN1_ETPRPNMDSITEC</v>
      </c>
      <c r="B215" s="152" t="str">
        <f t="shared" si="97"/>
        <v>ETPR -DSI-Personnels éducatifs et sociaux, médicaux techniques, techniques et ouvriers</v>
      </c>
      <c r="C215" s="152" t="s">
        <v>800</v>
      </c>
      <c r="D215" s="1062"/>
      <c r="E215" s="648" t="s">
        <v>593</v>
      </c>
      <c r="F215" s="757"/>
      <c r="G215" s="872"/>
      <c r="H215" s="1486"/>
      <c r="I215" s="713" t="s">
        <v>801</v>
      </c>
      <c r="J215" s="715" t="s">
        <v>2614</v>
      </c>
      <c r="K215" s="272">
        <f>SUM(ETPR!AK56:AM56)</f>
        <v>0</v>
      </c>
      <c r="L215" s="93"/>
      <c r="M215" s="93"/>
      <c r="N215" s="93"/>
      <c r="O215" s="93"/>
      <c r="P215" s="314" t="e">
        <f>IF(#REF!="Privé non lucratif ex-DG / DAF","NC",IF(ROUND(K215+L215-SUM(M215:O215),0)=0,"OK","A CORRIGER"))</f>
        <v>#REF!</v>
      </c>
      <c r="Q215" s="381"/>
      <c r="R215" s="257" t="s">
        <v>2531</v>
      </c>
      <c r="S215" s="129">
        <v>93114</v>
      </c>
      <c r="T215" s="129">
        <v>931141</v>
      </c>
      <c r="U215" s="129">
        <v>931142</v>
      </c>
      <c r="V215" s="386" t="e">
        <f>COUNTBLANK(L215:O215)-IF(#REF!="Privé non lucratif ex-DG / DAF",COUNTBLANK(M215:O215),0)</f>
        <v>#REF!</v>
      </c>
    </row>
    <row r="216" spans="1:22" ht="45.75" customHeight="1" x14ac:dyDescent="0.25">
      <c r="A216" s="152" t="s">
        <v>2615</v>
      </c>
      <c r="B216" s="539" t="s">
        <v>1296</v>
      </c>
      <c r="D216" s="1483" t="s">
        <v>2447</v>
      </c>
      <c r="E216" s="1484"/>
      <c r="F216" s="1484"/>
      <c r="G216" s="1484"/>
      <c r="H216" s="1484"/>
      <c r="I216" s="1484"/>
      <c r="J216" s="1485"/>
      <c r="K216" s="787">
        <f t="shared" ref="K216:L216" si="98">+K218+K220+K221+K222</f>
        <v>0</v>
      </c>
      <c r="L216" s="787">
        <f t="shared" si="98"/>
        <v>0</v>
      </c>
      <c r="M216" s="476" t="s">
        <v>1989</v>
      </c>
      <c r="N216" s="476" t="s">
        <v>21</v>
      </c>
      <c r="O216" s="681" t="s">
        <v>672</v>
      </c>
      <c r="P216" s="476"/>
      <c r="Q216" s="1055"/>
      <c r="R216" s="574"/>
      <c r="S216" s="574"/>
      <c r="T216" s="309"/>
      <c r="U216" s="140"/>
    </row>
    <row r="217" spans="1:22" ht="23.25" customHeight="1" x14ac:dyDescent="0.25">
      <c r="D217" s="267" t="s">
        <v>2616</v>
      </c>
      <c r="E217" s="215"/>
      <c r="F217" s="217"/>
      <c r="G217" s="78"/>
      <c r="H217" s="78"/>
      <c r="I217" s="78"/>
      <c r="J217" s="196"/>
      <c r="K217" s="243">
        <f t="shared" ref="K217:O217" si="99">K218</f>
        <v>0</v>
      </c>
      <c r="L217" s="243">
        <f t="shared" si="99"/>
        <v>0</v>
      </c>
      <c r="M217" s="243">
        <f t="shared" si="99"/>
        <v>0</v>
      </c>
      <c r="N217" s="243">
        <f t="shared" si="99"/>
        <v>0</v>
      </c>
      <c r="O217" s="243">
        <f t="shared" si="99"/>
        <v>0</v>
      </c>
      <c r="P217" s="621"/>
      <c r="Q217" s="605"/>
      <c r="R217" s="432"/>
      <c r="S217" s="432"/>
      <c r="T217" s="309"/>
      <c r="U217" s="140"/>
    </row>
    <row r="218" spans="1:22" ht="34.200000000000003" x14ac:dyDescent="0.2">
      <c r="A218" s="152" t="str">
        <f>CONCATENATE("REALN1_",SUBSTITUTE(C218,"_",""))</f>
        <v>REALN1_ETPRPMAUTRSERV</v>
      </c>
      <c r="B218" s="152" t="s">
        <v>2617</v>
      </c>
      <c r="C218" s="152" t="s">
        <v>2100</v>
      </c>
      <c r="D218" s="823"/>
      <c r="E218" s="569"/>
      <c r="F218" s="418"/>
      <c r="G218" s="673"/>
      <c r="H218" s="654" t="s">
        <v>623</v>
      </c>
      <c r="I218" s="445" t="s">
        <v>2274</v>
      </c>
      <c r="J218" s="715" t="s">
        <v>1134</v>
      </c>
      <c r="K218" s="93"/>
      <c r="L218" s="93"/>
      <c r="M218" s="93"/>
      <c r="N218" s="453"/>
      <c r="O218" s="453"/>
      <c r="P218" s="314" t="e">
        <f>IF(#REF!="Privé non lucratif ex-DG / DAF","NC",IF(ROUND(K218+L218-SUM(M218:O218),0)=0,"OK","A CORRIGER"))</f>
        <v>#REF!</v>
      </c>
      <c r="Q218" s="381"/>
      <c r="R218" s="314"/>
      <c r="S218" s="439"/>
      <c r="T218" s="309"/>
      <c r="U218" s="140"/>
      <c r="V218" s="386" t="e">
        <f>COUNTBLANK(K218:M218)-IF(#REF!="Privé non lucratif ex-DG / DAF",COUNTBLANK(M218),0)</f>
        <v>#REF!</v>
      </c>
    </row>
    <row r="219" spans="1:22" ht="20.399999999999999" x14ac:dyDescent="0.25">
      <c r="A219" s="108" t="s">
        <v>2618</v>
      </c>
      <c r="B219" s="108" t="str">
        <f>D219</f>
        <v xml:space="preserve">Personnel non médical (PNM) affecté à la fonction SIH </v>
      </c>
      <c r="C219" s="108"/>
      <c r="D219" s="267" t="s">
        <v>1135</v>
      </c>
      <c r="E219" s="215"/>
      <c r="F219" s="217"/>
      <c r="G219" s="78"/>
      <c r="H219" s="78"/>
      <c r="I219" s="78"/>
      <c r="J219" s="196"/>
      <c r="K219" s="243">
        <f t="shared" ref="K219:O219" si="100">SUM(K220:K222)</f>
        <v>0</v>
      </c>
      <c r="L219" s="243">
        <f t="shared" si="100"/>
        <v>0</v>
      </c>
      <c r="M219" s="243">
        <f t="shared" si="100"/>
        <v>0</v>
      </c>
      <c r="N219" s="243">
        <f t="shared" si="100"/>
        <v>0</v>
      </c>
      <c r="O219" s="243">
        <f t="shared" si="100"/>
        <v>0</v>
      </c>
      <c r="P219" s="621"/>
      <c r="Q219" s="605"/>
      <c r="R219" s="432"/>
      <c r="S219" s="432"/>
      <c r="T219" s="309"/>
      <c r="U219" s="140"/>
    </row>
    <row r="220" spans="1:22" ht="20.399999999999999" x14ac:dyDescent="0.2">
      <c r="A220" s="152" t="str">
        <f t="shared" ref="A220:A222" si="101">CONCATENATE("REALN1_",SUBSTITUTE(C220,"_",""))</f>
        <v>REALN1_ETPRPNMAUTRSERVADMIN</v>
      </c>
      <c r="B220" s="152" t="str">
        <f t="shared" ref="B220:B222" si="102">CONCATENATE("ETPR -AUTRSERV-",I220)</f>
        <v>ETPR -AUTRSERV-Personnel de direction et administratifs</v>
      </c>
      <c r="C220" s="152" t="s">
        <v>802</v>
      </c>
      <c r="D220" s="1111"/>
      <c r="E220" s="569"/>
      <c r="F220" s="783"/>
      <c r="G220" s="890"/>
      <c r="H220" s="1487" t="s">
        <v>1430</v>
      </c>
      <c r="I220" s="713" t="s">
        <v>1132</v>
      </c>
      <c r="J220" s="1458" t="s">
        <v>1134</v>
      </c>
      <c r="K220" s="93"/>
      <c r="L220" s="93"/>
      <c r="M220" s="93"/>
      <c r="N220" s="93"/>
      <c r="O220" s="93"/>
      <c r="P220" s="314" t="e">
        <f>IF(#REF!="Privé non lucratif ex-DG / DAF","NC",IF(ROUND(K220+L220-SUM(M220:O220),0)=0,"OK","A CORRIGER"))</f>
        <v>#REF!</v>
      </c>
      <c r="Q220" s="381"/>
      <c r="R220" s="314"/>
      <c r="S220" s="439"/>
      <c r="T220" s="309"/>
      <c r="U220" s="140"/>
      <c r="V220" s="386" t="e">
        <f>COUNTBLANK(K220:O220)-IF(#REF!="Privé non lucratif ex-DG / DAF",COUNTBLANK(M220:O220),0)</f>
        <v>#REF!</v>
      </c>
    </row>
    <row r="221" spans="1:22" ht="24" customHeight="1" x14ac:dyDescent="0.2">
      <c r="A221" s="152" t="str">
        <f t="shared" si="101"/>
        <v>REALN1_ETPRPNMAUTRSERVSOI</v>
      </c>
      <c r="B221" s="152" t="str">
        <f t="shared" si="102"/>
        <v>ETPR -AUTRSERV-Personnel des services de soins</v>
      </c>
      <c r="C221" s="152" t="s">
        <v>2101</v>
      </c>
      <c r="D221" s="1071"/>
      <c r="E221" s="569"/>
      <c r="F221" s="569"/>
      <c r="G221" s="753"/>
      <c r="H221" s="1487"/>
      <c r="I221" s="713" t="s">
        <v>1133</v>
      </c>
      <c r="J221" s="1459"/>
      <c r="K221" s="93"/>
      <c r="L221" s="93"/>
      <c r="M221" s="93"/>
      <c r="N221" s="93"/>
      <c r="O221" s="93"/>
      <c r="P221" s="314" t="e">
        <f>IF(#REF!="Privé non lucratif ex-DG / DAF","NC",IF(ROUND(K221+L221-SUM(M221:O221),0)=0,"OK","A CORRIGER"))</f>
        <v>#REF!</v>
      </c>
      <c r="Q221" s="381"/>
      <c r="R221" s="314"/>
      <c r="S221" s="439"/>
      <c r="T221" s="309"/>
      <c r="U221" s="140"/>
      <c r="V221" s="386" t="e">
        <f>COUNTBLANK(K221:O221)-IF(#REF!="Privé non lucratif ex-DG / DAF",COUNTBLANK(M221:O221),0)</f>
        <v>#REF!</v>
      </c>
    </row>
    <row r="222" spans="1:22" ht="34.200000000000003" x14ac:dyDescent="0.2">
      <c r="A222" s="152" t="str">
        <f t="shared" si="101"/>
        <v>REALN1_ETPRPNMAUTRSERVTEC</v>
      </c>
      <c r="B222" s="152" t="str">
        <f t="shared" si="102"/>
        <v>ETPR -AUTRSERV-Personnels éducatifs et sociaux, médicaux techniques, techniques et ouvriers</v>
      </c>
      <c r="C222" s="152" t="s">
        <v>442</v>
      </c>
      <c r="D222" s="1136"/>
      <c r="E222" s="569"/>
      <c r="F222" s="757"/>
      <c r="G222" s="872"/>
      <c r="H222" s="1487"/>
      <c r="I222" s="713" t="s">
        <v>801</v>
      </c>
      <c r="J222" s="1460"/>
      <c r="K222" s="93"/>
      <c r="L222" s="93"/>
      <c r="M222" s="93"/>
      <c r="N222" s="93"/>
      <c r="O222" s="93"/>
      <c r="P222" s="314" t="e">
        <f>IF(#REF!="Privé non lucratif ex-DG / DAF","NC",IF(ROUND(K222+L222-SUM(M222:O222),0)=0,"OK","A CORRIGER"))</f>
        <v>#REF!</v>
      </c>
      <c r="Q222" s="381"/>
      <c r="R222" s="314"/>
      <c r="S222" s="439"/>
      <c r="T222" s="309"/>
      <c r="U222" s="140"/>
      <c r="V222" s="386" t="e">
        <f>COUNTBLANK(K222:O222)-IF(#REF!="Privé non lucratif ex-DG / DAF",COUNTBLANK(M222:O222),0)</f>
        <v>#REF!</v>
      </c>
    </row>
    <row r="223" spans="1:22" ht="75" customHeight="1" x14ac:dyDescent="0.25">
      <c r="D223" s="724"/>
      <c r="E223" s="689"/>
      <c r="F223" s="649"/>
      <c r="G223" s="365"/>
      <c r="H223" s="365"/>
      <c r="I223" s="691"/>
      <c r="J223" s="247" t="s">
        <v>1579</v>
      </c>
      <c r="K223" s="247" t="s">
        <v>1174</v>
      </c>
      <c r="L223" s="247" t="s">
        <v>846</v>
      </c>
      <c r="M223" s="476" t="s">
        <v>1989</v>
      </c>
      <c r="N223" s="476" t="s">
        <v>21</v>
      </c>
      <c r="O223" s="681" t="s">
        <v>672</v>
      </c>
      <c r="P223" s="214"/>
      <c r="Q223" s="214"/>
      <c r="R223" s="257"/>
      <c r="S223" s="257"/>
      <c r="T223" s="140"/>
      <c r="U223" s="140"/>
    </row>
    <row r="224" spans="1:22" x14ac:dyDescent="0.25">
      <c r="A224" s="152" t="s">
        <v>1431</v>
      </c>
      <c r="B224" s="152" t="str">
        <f t="shared" ref="B224:B232" si="103">D224</f>
        <v xml:space="preserve">Nombre d'ETPR total SIH </v>
      </c>
      <c r="D224" s="535" t="s">
        <v>624</v>
      </c>
      <c r="E224" s="414"/>
      <c r="F224" s="414"/>
      <c r="G224" s="414"/>
      <c r="H224" s="414"/>
      <c r="I224" s="893"/>
      <c r="J224" s="703">
        <f t="shared" ref="J224:J225" si="104">+K224+L224</f>
        <v>0</v>
      </c>
      <c r="K224" s="279">
        <f t="shared" ref="K224:L224" si="105">K207+K216</f>
        <v>0</v>
      </c>
      <c r="L224" s="279">
        <f t="shared" si="105"/>
        <v>0</v>
      </c>
      <c r="M224" s="279">
        <f t="shared" ref="M224:O224" si="106">M208+M212+M217+M219</f>
        <v>0</v>
      </c>
      <c r="N224" s="279">
        <f t="shared" si="106"/>
        <v>0</v>
      </c>
      <c r="O224" s="279">
        <f t="shared" si="106"/>
        <v>0</v>
      </c>
      <c r="P224" s="214"/>
      <c r="Q224" s="214"/>
      <c r="R224" s="257"/>
      <c r="S224" s="257"/>
      <c r="T224" s="140"/>
      <c r="U224" s="140"/>
    </row>
    <row r="225" spans="1:22" ht="12.75" customHeight="1" x14ac:dyDescent="0.25">
      <c r="A225" s="152" t="s">
        <v>2275</v>
      </c>
      <c r="B225" s="152" t="str">
        <f t="shared" si="103"/>
        <v>Nombre ETPR total établissement</v>
      </c>
      <c r="D225" s="686" t="s">
        <v>443</v>
      </c>
      <c r="E225" s="434"/>
      <c r="F225" s="434"/>
      <c r="G225" s="434"/>
      <c r="H225" s="434"/>
      <c r="I225" s="746"/>
      <c r="J225" s="703">
        <f t="shared" si="104"/>
        <v>0</v>
      </c>
      <c r="K225" s="279">
        <f t="shared" ref="K225:O225" si="107">K228+K231</f>
        <v>0</v>
      </c>
      <c r="L225" s="279">
        <f t="shared" si="107"/>
        <v>0</v>
      </c>
      <c r="M225" s="279">
        <f t="shared" si="107"/>
        <v>0</v>
      </c>
      <c r="N225" s="279">
        <f t="shared" si="107"/>
        <v>0</v>
      </c>
      <c r="O225" s="279">
        <f t="shared" si="107"/>
        <v>0</v>
      </c>
      <c r="P225" s="214"/>
      <c r="Q225" s="214"/>
      <c r="R225" s="257"/>
      <c r="S225" s="257"/>
      <c r="T225" s="140"/>
      <c r="U225" s="140"/>
    </row>
    <row r="226" spans="1:22" ht="53.25" customHeight="1" x14ac:dyDescent="0.25">
      <c r="A226" s="152" t="s">
        <v>2619</v>
      </c>
      <c r="B226" s="152" t="str">
        <f t="shared" si="103"/>
        <v>Part ETPR  SIH/ETPR  établissement</v>
      </c>
      <c r="D226" s="540" t="s">
        <v>972</v>
      </c>
      <c r="E226" s="395"/>
      <c r="F226" s="335"/>
      <c r="G226" s="335"/>
      <c r="H226" s="335"/>
      <c r="I226" s="335"/>
      <c r="J226" s="307">
        <f>IF(J225&lt;&gt;0,+J224/J225,0)</f>
        <v>0</v>
      </c>
      <c r="K226" s="279">
        <f>IF(K225="","Total ETPR établissement à renseigner",IF(K225&lt;&gt;0,+K224/K225,0))</f>
        <v>0</v>
      </c>
      <c r="L226" s="984"/>
      <c r="M226" s="307">
        <f t="shared" ref="M226:O226" si="108">IF(M225="","Total ETPR établissement à renseigner",IF(M225&lt;&gt;0,+M224/M225,0))</f>
        <v>0</v>
      </c>
      <c r="N226" s="307">
        <f t="shared" si="108"/>
        <v>0</v>
      </c>
      <c r="O226" s="340">
        <f t="shared" si="108"/>
        <v>0</v>
      </c>
      <c r="P226" s="214"/>
      <c r="Q226" s="214"/>
      <c r="R226" s="257"/>
      <c r="S226" s="257"/>
      <c r="T226" s="140"/>
      <c r="U226" s="140"/>
    </row>
    <row r="227" spans="1:22" x14ac:dyDescent="0.25">
      <c r="A227" s="152" t="s">
        <v>1136</v>
      </c>
      <c r="B227" s="152" t="str">
        <f t="shared" si="103"/>
        <v xml:space="preserve">Nombre d'ETPR PM et PI SIH </v>
      </c>
      <c r="D227" s="535" t="s">
        <v>1757</v>
      </c>
      <c r="E227" s="313"/>
      <c r="F227" s="313"/>
      <c r="G227" s="313"/>
      <c r="H227" s="313"/>
      <c r="I227" s="313"/>
      <c r="J227" s="279">
        <f>K227+L227</f>
        <v>0</v>
      </c>
      <c r="K227" s="279">
        <f t="shared" ref="K227:O227" si="109">K208+K217</f>
        <v>0</v>
      </c>
      <c r="L227" s="279">
        <f t="shared" si="109"/>
        <v>0</v>
      </c>
      <c r="M227" s="279">
        <f t="shared" si="109"/>
        <v>0</v>
      </c>
      <c r="N227" s="279">
        <f t="shared" si="109"/>
        <v>0</v>
      </c>
      <c r="O227" s="279">
        <f t="shared" si="109"/>
        <v>0</v>
      </c>
      <c r="P227" s="214"/>
      <c r="Q227" s="867"/>
      <c r="R227" s="624"/>
      <c r="S227" s="624"/>
      <c r="T227" s="309"/>
      <c r="U227" s="140"/>
    </row>
    <row r="228" spans="1:22" x14ac:dyDescent="0.25">
      <c r="A228" s="152" t="s">
        <v>275</v>
      </c>
      <c r="B228" s="152" t="str">
        <f t="shared" si="103"/>
        <v>Nombre total ETPR PM et PI  + SF établissement</v>
      </c>
      <c r="C228" s="152" t="s">
        <v>276</v>
      </c>
      <c r="D228" s="555" t="s">
        <v>1459</v>
      </c>
      <c r="E228" s="355"/>
      <c r="F228" s="355"/>
      <c r="G228" s="355"/>
      <c r="H228" s="411"/>
      <c r="I228" s="411"/>
      <c r="J228" s="703">
        <f>+K228+L228</f>
        <v>0</v>
      </c>
      <c r="K228" s="279">
        <f>ETPR!U17+ETPR!U24</f>
        <v>0</v>
      </c>
      <c r="L228" s="380"/>
      <c r="M228" s="380"/>
      <c r="N228" s="380"/>
      <c r="O228" s="380"/>
      <c r="P228" s="214"/>
      <c r="Q228" s="765"/>
      <c r="R228" s="575"/>
      <c r="S228" s="575"/>
      <c r="T228" s="309"/>
      <c r="U228" s="140"/>
      <c r="V228" s="386" t="e">
        <f>COUNTBLANK(K228:O228)-IF(#REF!="Privé non lucratif ex-DG / DAF",COUNTBLANK(M228:O228),0)</f>
        <v>#REF!</v>
      </c>
    </row>
    <row r="229" spans="1:22" ht="64.5" customHeight="1" x14ac:dyDescent="0.25">
      <c r="A229" s="152" t="s">
        <v>1432</v>
      </c>
      <c r="B229" s="152" t="str">
        <f t="shared" si="103"/>
        <v>Part ETPR PM et PI SIH/ETPR établissement</v>
      </c>
      <c r="D229" s="540" t="s">
        <v>2620</v>
      </c>
      <c r="E229" s="395"/>
      <c r="F229" s="335"/>
      <c r="G229" s="335"/>
      <c r="H229" s="335"/>
      <c r="I229" s="507" t="s">
        <v>1137</v>
      </c>
      <c r="J229" s="307">
        <f t="shared" ref="J229:K229" si="110">IF(J228&lt;&gt;0,+J227/J228,0)</f>
        <v>0</v>
      </c>
      <c r="K229" s="307">
        <f t="shared" si="110"/>
        <v>0</v>
      </c>
      <c r="L229" s="340" t="str">
        <f>IF(L228="","Total à renseigner","OK")</f>
        <v>Total à renseigner</v>
      </c>
      <c r="M229" s="340" t="str">
        <f t="shared" ref="M229:O229" si="111">IF(M228="","Total à renseigner",IF(M228&lt;&gt;0,+M227/M228,0))</f>
        <v>Total à renseigner</v>
      </c>
      <c r="N229" s="340" t="str">
        <f t="shared" si="111"/>
        <v>Total à renseigner</v>
      </c>
      <c r="O229" s="340" t="str">
        <f t="shared" si="111"/>
        <v>Total à renseigner</v>
      </c>
      <c r="P229" s="214"/>
      <c r="Q229" s="381"/>
      <c r="R229" s="314"/>
      <c r="S229" s="439"/>
      <c r="T229" s="309"/>
      <c r="U229" s="140"/>
    </row>
    <row r="230" spans="1:22" x14ac:dyDescent="0.25">
      <c r="A230" s="152" t="s">
        <v>1593</v>
      </c>
      <c r="B230" s="152" t="str">
        <f t="shared" si="103"/>
        <v xml:space="preserve">Nombre d'ETPR PNM SIH </v>
      </c>
      <c r="D230" s="535" t="s">
        <v>444</v>
      </c>
      <c r="E230" s="313"/>
      <c r="F230" s="313"/>
      <c r="G230" s="313"/>
      <c r="H230" s="313"/>
      <c r="I230" s="313"/>
      <c r="J230" s="703">
        <f t="shared" ref="J230:J231" si="112">+K230+L230</f>
        <v>0</v>
      </c>
      <c r="K230" s="279">
        <f t="shared" ref="K230:O230" si="113">K212+K219</f>
        <v>0</v>
      </c>
      <c r="L230" s="279">
        <f t="shared" si="113"/>
        <v>0</v>
      </c>
      <c r="M230" s="279">
        <f t="shared" si="113"/>
        <v>0</v>
      </c>
      <c r="N230" s="279">
        <f t="shared" si="113"/>
        <v>0</v>
      </c>
      <c r="O230" s="279">
        <f t="shared" si="113"/>
        <v>0</v>
      </c>
      <c r="P230" s="214"/>
      <c r="Q230" s="867"/>
      <c r="R230" s="624"/>
      <c r="S230" s="624"/>
      <c r="T230" s="309"/>
      <c r="U230" s="140"/>
    </row>
    <row r="231" spans="1:22" x14ac:dyDescent="0.25">
      <c r="A231" s="152" t="s">
        <v>625</v>
      </c>
      <c r="B231" s="152" t="str">
        <f t="shared" si="103"/>
        <v>Nombre total ETPR PNM établissement</v>
      </c>
      <c r="C231" s="152" t="s">
        <v>445</v>
      </c>
      <c r="D231" s="555" t="s">
        <v>626</v>
      </c>
      <c r="E231" s="355"/>
      <c r="F231" s="355"/>
      <c r="G231" s="355"/>
      <c r="H231" s="411"/>
      <c r="I231" s="411"/>
      <c r="J231" s="703">
        <f t="shared" si="112"/>
        <v>0</v>
      </c>
      <c r="K231" s="279">
        <f>ETPR!U43</f>
        <v>0</v>
      </c>
      <c r="L231" s="380"/>
      <c r="M231" s="380"/>
      <c r="N231" s="380"/>
      <c r="O231" s="380"/>
      <c r="P231" s="214"/>
      <c r="Q231" s="765"/>
      <c r="R231" s="575"/>
      <c r="S231" s="575"/>
      <c r="T231" s="309"/>
      <c r="U231" s="140"/>
      <c r="V231" s="386" t="e">
        <f>COUNTBLANK(K231:O231)-IF(#REF!="Privé non lucratif ex-DG / DAF",COUNTBLANK(M231:O231),0)</f>
        <v>#REF!</v>
      </c>
    </row>
    <row r="232" spans="1:22" ht="63.75" customHeight="1" x14ac:dyDescent="0.25">
      <c r="A232" s="152" t="s">
        <v>2621</v>
      </c>
      <c r="B232" s="152" t="str">
        <f t="shared" si="103"/>
        <v>Part ETPR PNM SIH/ETPR  établissement</v>
      </c>
      <c r="D232" s="540" t="s">
        <v>123</v>
      </c>
      <c r="E232" s="395"/>
      <c r="F232" s="335"/>
      <c r="G232" s="335"/>
      <c r="H232" s="335"/>
      <c r="I232" s="507" t="s">
        <v>2276</v>
      </c>
      <c r="J232" s="307">
        <f t="shared" ref="J232:K232" si="114">IF(J231&lt;&gt;0,+J230/J231,0)</f>
        <v>0</v>
      </c>
      <c r="K232" s="307">
        <f t="shared" si="114"/>
        <v>0</v>
      </c>
      <c r="L232" s="340" t="str">
        <f>IF(L231="","Total à renseigner","OK")</f>
        <v>Total à renseigner</v>
      </c>
      <c r="M232" s="340" t="str">
        <f t="shared" ref="M232:O232" si="115">IF(M231="","Total à renseigner",IF(M231&lt;&gt;0,+M230/M231,0))</f>
        <v>Total à renseigner</v>
      </c>
      <c r="N232" s="340" t="str">
        <f t="shared" si="115"/>
        <v>Total à renseigner</v>
      </c>
      <c r="O232" s="340" t="str">
        <f t="shared" si="115"/>
        <v>Total à renseigner</v>
      </c>
      <c r="P232" s="214"/>
      <c r="Q232" s="381"/>
      <c r="R232" s="314"/>
      <c r="S232" s="439"/>
      <c r="T232" s="309"/>
      <c r="U232" s="140"/>
    </row>
    <row r="233" spans="1:22" x14ac:dyDescent="0.25">
      <c r="D233" s="891"/>
      <c r="E233" s="315"/>
      <c r="F233" s="315"/>
      <c r="G233" s="315" t="s">
        <v>109</v>
      </c>
      <c r="H233" s="315"/>
      <c r="I233" s="315"/>
      <c r="J233" s="315"/>
      <c r="K233" s="315"/>
      <c r="L233" s="315"/>
      <c r="M233" s="315"/>
      <c r="N233" s="315"/>
      <c r="O233" s="828"/>
      <c r="P233" s="214"/>
      <c r="Q233" s="125"/>
      <c r="R233" s="309"/>
      <c r="S233" s="309"/>
      <c r="T233" s="140"/>
      <c r="U233" s="140"/>
    </row>
    <row r="234" spans="1:22" ht="32.25" customHeight="1" x14ac:dyDescent="0.25">
      <c r="D234" s="1488" t="s">
        <v>1433</v>
      </c>
      <c r="E234" s="1489"/>
      <c r="F234" s="1489"/>
      <c r="G234" s="1489"/>
      <c r="H234" s="1489"/>
      <c r="I234" s="1489"/>
      <c r="J234" s="1489"/>
      <c r="K234" s="1489"/>
      <c r="L234" s="1489"/>
      <c r="M234" s="1489"/>
      <c r="N234" s="1489"/>
      <c r="O234" s="1489"/>
      <c r="P234" s="292"/>
      <c r="Q234" s="125"/>
      <c r="R234" s="309"/>
      <c r="S234" s="309"/>
      <c r="T234" s="140"/>
      <c r="U234" s="140"/>
    </row>
    <row r="235" spans="1:22" ht="73.5" customHeight="1" x14ac:dyDescent="0.25">
      <c r="D235" s="462"/>
      <c r="E235" s="462"/>
      <c r="F235" s="462"/>
      <c r="G235" s="462"/>
      <c r="H235" s="462"/>
      <c r="I235" s="462"/>
      <c r="J235" s="462"/>
      <c r="K235" s="247" t="s">
        <v>1174</v>
      </c>
      <c r="L235" s="247" t="s">
        <v>846</v>
      </c>
      <c r="M235" s="1490" t="s">
        <v>1294</v>
      </c>
      <c r="N235" s="1490"/>
      <c r="O235" s="1491"/>
      <c r="P235" s="534" t="s">
        <v>519</v>
      </c>
      <c r="Q235" s="806"/>
      <c r="R235" s="534"/>
      <c r="S235" s="534"/>
      <c r="T235" s="309"/>
      <c r="U235" s="140"/>
    </row>
    <row r="236" spans="1:22" ht="45.75" customHeight="1" x14ac:dyDescent="0.25">
      <c r="A236" s="152" t="s">
        <v>124</v>
      </c>
      <c r="B236" s="152" t="str">
        <f t="shared" ref="B236:B237" si="116">D236</f>
        <v>Rémunérations des personnels salariés et Charges de personnels extérieurs SIH - équipe DSI</v>
      </c>
      <c r="D236" s="655" t="s">
        <v>2448</v>
      </c>
      <c r="E236" s="435"/>
      <c r="F236" s="435"/>
      <c r="G236" s="435"/>
      <c r="H236" s="435"/>
      <c r="I236" s="435"/>
      <c r="J236" s="838"/>
      <c r="K236" s="571" t="e">
        <f t="shared" ref="K236:L236" si="117">K238+K239+K243+K244+K245+K248+K249+K250</f>
        <v>#REF!</v>
      </c>
      <c r="L236" s="571">
        <f t="shared" si="117"/>
        <v>0</v>
      </c>
      <c r="M236" s="574" t="s">
        <v>1989</v>
      </c>
      <c r="N236" s="574" t="s">
        <v>21</v>
      </c>
      <c r="O236" s="1212" t="s">
        <v>672</v>
      </c>
      <c r="P236" s="443" t="s">
        <v>2611</v>
      </c>
      <c r="Q236" s="803"/>
      <c r="R236" s="443"/>
      <c r="S236" s="443"/>
      <c r="T236" s="140"/>
      <c r="U236" s="140"/>
    </row>
    <row r="237" spans="1:22" ht="40.799999999999997" x14ac:dyDescent="0.25">
      <c r="A237" s="108" t="s">
        <v>2622</v>
      </c>
      <c r="B237" s="108" t="str">
        <f t="shared" si="116"/>
        <v>Personnel médical et internes/étudiants affecté à la fonction SIH  (compte 642 + la part concernant le PM des comptes 621, 631, 633, 635, 645, 647 et 648)</v>
      </c>
      <c r="C237" s="108"/>
      <c r="D237" s="267" t="s">
        <v>2623</v>
      </c>
      <c r="E237" s="215"/>
      <c r="F237" s="217"/>
      <c r="G237" s="78"/>
      <c r="H237" s="78"/>
      <c r="I237" s="78"/>
      <c r="J237" s="196"/>
      <c r="K237" s="243" t="e">
        <f t="shared" ref="K237:L237" si="118">SUM(K238:K239)</f>
        <v>#REF!</v>
      </c>
      <c r="L237" s="243">
        <f t="shared" si="118"/>
        <v>0</v>
      </c>
      <c r="M237" s="292"/>
      <c r="N237" s="292"/>
      <c r="O237" s="292"/>
      <c r="P237" s="549"/>
      <c r="Q237" s="135"/>
      <c r="R237" s="389"/>
      <c r="S237" s="389"/>
      <c r="T237" s="309"/>
      <c r="U237" s="140"/>
    </row>
    <row r="238" spans="1:22" ht="22.8" x14ac:dyDescent="0.25">
      <c r="A238" s="152" t="s">
        <v>803</v>
      </c>
      <c r="B238" s="152" t="str">
        <f t="shared" ref="B238:B239" si="119">CONCATENATE("Charges-DSI-",I238)</f>
        <v>Charges-DSI-Personnel médical et internes/étudiants salarié</v>
      </c>
      <c r="C238" s="152" t="s">
        <v>804</v>
      </c>
      <c r="D238" s="760"/>
      <c r="E238" s="598"/>
      <c r="F238" s="598"/>
      <c r="G238" s="1090"/>
      <c r="H238" s="1492" t="s">
        <v>973</v>
      </c>
      <c r="I238" s="860" t="s">
        <v>2449</v>
      </c>
      <c r="J238" s="445" t="s">
        <v>2277</v>
      </c>
      <c r="K238" s="567" t="e">
        <f t="shared" ref="K238:L238" si="120">K62</f>
        <v>#REF!</v>
      </c>
      <c r="L238" s="567">
        <f t="shared" si="120"/>
        <v>0</v>
      </c>
      <c r="M238" s="93"/>
      <c r="N238" s="848"/>
      <c r="O238" s="905"/>
      <c r="P238" s="314" t="e">
        <f>IF(#REF!="Privé non lucratif ex-DG / DAF","NC",IF(ROUND(K238+L238-SUM(M238:O238),0)=0,"OK","A CORRIGER"))</f>
        <v>#REF!</v>
      </c>
      <c r="Q238" s="381"/>
      <c r="R238" s="314"/>
      <c r="S238" s="439"/>
      <c r="T238" s="309"/>
      <c r="U238" s="140"/>
      <c r="V238" s="386" t="e">
        <f>COUNTBLANK(K238:M238)-IF(#REF!="Privé non lucratif ex-DG / DAF",COUNTBLANK(M238),0)</f>
        <v>#REF!</v>
      </c>
    </row>
    <row r="239" spans="1:22" ht="22.8" x14ac:dyDescent="0.25">
      <c r="A239" s="152" t="s">
        <v>1434</v>
      </c>
      <c r="B239" s="152" t="str">
        <f t="shared" si="119"/>
        <v>Charges-DSI-Personnel médical (PM) extérieur</v>
      </c>
      <c r="D239" s="856"/>
      <c r="E239" s="600"/>
      <c r="F239" s="600"/>
      <c r="G239" s="1021"/>
      <c r="H239" s="1492"/>
      <c r="I239" s="860" t="s">
        <v>2278</v>
      </c>
      <c r="J239" s="445" t="s">
        <v>2277</v>
      </c>
      <c r="K239" s="567" t="e">
        <f t="shared" ref="K239:L239" si="121">K69</f>
        <v>#REF!</v>
      </c>
      <c r="L239" s="567">
        <f t="shared" si="121"/>
        <v>0</v>
      </c>
      <c r="M239" s="292"/>
      <c r="N239" s="292"/>
      <c r="O239" s="292"/>
      <c r="P239" s="292"/>
      <c r="Q239" s="125"/>
      <c r="R239" s="309"/>
      <c r="S239" s="309"/>
      <c r="T239" s="309"/>
      <c r="U239" s="140"/>
    </row>
    <row r="240" spans="1:22" ht="30.6" x14ac:dyDescent="0.25">
      <c r="A240" s="108" t="s">
        <v>2624</v>
      </c>
      <c r="B240" s="108" t="str">
        <f>D240</f>
        <v>Personnel non médical (PNM) affecté à la fonction SIH (compte 641 + la part concernant le PNM des comptes 621, 631, 633, 635, 645, 647 et 648)</v>
      </c>
      <c r="C240" s="108"/>
      <c r="D240" s="267" t="s">
        <v>805</v>
      </c>
      <c r="E240" s="566"/>
      <c r="F240" s="566"/>
      <c r="G240" s="566"/>
      <c r="H240" s="78"/>
      <c r="I240" s="78"/>
      <c r="J240" s="196"/>
      <c r="K240" s="243" t="e">
        <f>K241+K246</f>
        <v>#REF!</v>
      </c>
      <c r="L240" s="243">
        <f>L243+L244+L248+L249+L250</f>
        <v>0</v>
      </c>
      <c r="M240" s="292"/>
      <c r="N240" s="292"/>
      <c r="O240" s="292"/>
      <c r="P240" s="549"/>
      <c r="Q240" s="135"/>
      <c r="R240" s="389"/>
      <c r="S240" s="389"/>
      <c r="T240" s="309"/>
      <c r="U240" s="140"/>
    </row>
    <row r="241" spans="1:22" ht="30.6" x14ac:dyDescent="0.25">
      <c r="A241" s="152" t="s">
        <v>446</v>
      </c>
      <c r="B241" s="152" t="str">
        <f>CONCATENATE("Charges-",I241)</f>
        <v>Charges-TOTAL charges de PNM salariés de l'équipe DSI renseigné en Partie 1 - Charges et produits</v>
      </c>
      <c r="C241" s="675"/>
      <c r="D241" s="635"/>
      <c r="E241" s="584"/>
      <c r="F241" s="584"/>
      <c r="G241" s="830"/>
      <c r="H241" s="1486" t="s">
        <v>1430</v>
      </c>
      <c r="I241" s="1493" t="s">
        <v>2102</v>
      </c>
      <c r="J241" s="1493"/>
      <c r="K241" s="1235" t="e">
        <f>K66</f>
        <v>#REF!</v>
      </c>
      <c r="L241" s="398"/>
      <c r="M241" s="292"/>
      <c r="N241" s="292"/>
      <c r="O241" s="292"/>
      <c r="P241" s="549"/>
      <c r="Q241" s="135"/>
      <c r="R241" s="389"/>
      <c r="S241" s="389"/>
      <c r="T241" s="309"/>
      <c r="U241" s="140"/>
    </row>
    <row r="242" spans="1:22" ht="20.399999999999999" x14ac:dyDescent="0.25">
      <c r="A242" s="152" t="s">
        <v>1936</v>
      </c>
      <c r="B242" s="152" t="s">
        <v>277</v>
      </c>
      <c r="C242" s="675"/>
      <c r="D242" s="635"/>
      <c r="E242" s="441"/>
      <c r="F242" s="441"/>
      <c r="G242" s="903"/>
      <c r="H242" s="1486"/>
      <c r="I242" s="1494" t="s">
        <v>258</v>
      </c>
      <c r="J242" s="1494"/>
      <c r="K242" s="456" t="e">
        <f>IF(ROUND(K241-SUM(K243:K245),0)=0,"OK","A CORRIGER")</f>
        <v>#REF!</v>
      </c>
      <c r="L242" s="398"/>
      <c r="M242" s="292"/>
      <c r="N242" s="292"/>
      <c r="O242" s="292"/>
      <c r="P242" s="549"/>
      <c r="Q242" s="135"/>
      <c r="R242" s="389"/>
      <c r="S242" s="389"/>
      <c r="T242" s="309"/>
      <c r="U242" s="140"/>
    </row>
    <row r="243" spans="1:22" ht="24" x14ac:dyDescent="0.25">
      <c r="A243" s="152" t="s">
        <v>1937</v>
      </c>
      <c r="B243" s="152" t="str">
        <f t="shared" ref="B243:B246" si="122">CONCATENATE("Charges-DSI-",I243)</f>
        <v>Charges-DSI-Personnel de direction et administratifs salarié</v>
      </c>
      <c r="C243" s="675" t="s">
        <v>627</v>
      </c>
      <c r="D243" s="635"/>
      <c r="E243" s="441"/>
      <c r="F243" s="441"/>
      <c r="G243" s="903"/>
      <c r="H243" s="1486"/>
      <c r="I243" s="179" t="s">
        <v>1138</v>
      </c>
      <c r="J243" s="179" t="s">
        <v>1134</v>
      </c>
      <c r="K243" s="93"/>
      <c r="L243" s="93"/>
      <c r="M243" s="93"/>
      <c r="N243" s="93"/>
      <c r="O243" s="93"/>
      <c r="P243" s="314" t="e">
        <f>IF(#REF!="Privé non lucratif ex-DG / DAF","NC",IF(ROUND(K243+L243-SUM(M243:O243),0)=0,"OK","A CORRIGER"))</f>
        <v>#REF!</v>
      </c>
      <c r="Q243" s="381"/>
      <c r="R243" s="314"/>
      <c r="S243" s="439"/>
      <c r="T243" s="309"/>
      <c r="U243" s="140"/>
      <c r="V243" s="386" t="e">
        <f>COUNTBLANK(K243:O243)-IF(#REF!="Privé non lucratif ex-DG / DAF",COUNTBLANK(M243:O243),0)</f>
        <v>#REF!</v>
      </c>
    </row>
    <row r="244" spans="1:22" ht="23.4" x14ac:dyDescent="0.25">
      <c r="A244" s="152" t="s">
        <v>125</v>
      </c>
      <c r="B244" s="152" t="str">
        <f t="shared" si="122"/>
        <v>Charges-DSI-Personnel des services de soins  salarié</v>
      </c>
      <c r="C244" s="675" t="s">
        <v>628</v>
      </c>
      <c r="D244" s="635"/>
      <c r="E244" s="441"/>
      <c r="F244" s="441"/>
      <c r="G244" s="903"/>
      <c r="H244" s="1486"/>
      <c r="I244" s="179" t="s">
        <v>629</v>
      </c>
      <c r="J244" s="179" t="s">
        <v>1134</v>
      </c>
      <c r="K244" s="93"/>
      <c r="L244" s="93"/>
      <c r="M244" s="93"/>
      <c r="N244" s="93"/>
      <c r="O244" s="93"/>
      <c r="P244" s="314" t="e">
        <f>IF(#REF!="Privé non lucratif ex-DG / DAF","NC",IF(ROUND(K244+L244-SUM(M244:O244),0)=0,"OK","A CORRIGER"))</f>
        <v>#REF!</v>
      </c>
      <c r="Q244" s="381"/>
      <c r="R244" s="314"/>
      <c r="S244" s="439"/>
      <c r="T244" s="309"/>
      <c r="U244" s="140"/>
      <c r="V244" s="386" t="e">
        <f>COUNTBLANK(K244:O244)-IF(#REF!="Privé non lucratif ex-DG / DAF",COUNTBLANK(M244:O244),0)</f>
        <v>#REF!</v>
      </c>
    </row>
    <row r="245" spans="1:22" ht="34.799999999999997" x14ac:dyDescent="0.25">
      <c r="A245" s="152" t="s">
        <v>1139</v>
      </c>
      <c r="B245" s="152" t="str">
        <f t="shared" si="122"/>
        <v>Charges-DSI-Personnels éducatifs et sociaux, médicaux techniques, techniques et ouvriers salariés</v>
      </c>
      <c r="C245" s="675" t="s">
        <v>1594</v>
      </c>
      <c r="D245" s="635"/>
      <c r="E245" s="441"/>
      <c r="F245" s="441"/>
      <c r="G245" s="903"/>
      <c r="H245" s="1486"/>
      <c r="I245" s="179" t="s">
        <v>2625</v>
      </c>
      <c r="J245" s="179" t="s">
        <v>1134</v>
      </c>
      <c r="K245" s="93"/>
      <c r="L245" s="93"/>
      <c r="M245" s="93"/>
      <c r="N245" s="93"/>
      <c r="O245" s="93"/>
      <c r="P245" s="314" t="e">
        <f>IF(#REF!="Privé non lucratif ex-DG / DAF","NC",IF(ROUND(K245+L245-SUM(M245:O245),0)=0,"OK","A CORRIGER"))</f>
        <v>#REF!</v>
      </c>
      <c r="Q245" s="381"/>
      <c r="R245" s="314"/>
      <c r="S245" s="439"/>
      <c r="T245" s="309"/>
      <c r="U245" s="140"/>
      <c r="V245" s="386" t="e">
        <f>COUNTBLANK(K245:O245)-IF(#REF!="Privé non lucratif ex-DG / DAF",COUNTBLANK(M245:O245),0)</f>
        <v>#REF!</v>
      </c>
    </row>
    <row r="246" spans="1:22" ht="30.6" x14ac:dyDescent="0.25">
      <c r="A246" s="152" t="s">
        <v>1140</v>
      </c>
      <c r="B246" s="152" t="str">
        <f t="shared" si="122"/>
        <v>Charges-DSI-TOTAL charges de PNM extérieurs de l'équipe DSI renseigné en Partie 1 - Charges et produits</v>
      </c>
      <c r="C246" s="675"/>
      <c r="D246" s="635"/>
      <c r="E246" s="441"/>
      <c r="F246" s="441"/>
      <c r="G246" s="903"/>
      <c r="H246" s="1486"/>
      <c r="I246" s="1493" t="s">
        <v>1758</v>
      </c>
      <c r="J246" s="1493"/>
      <c r="K246" s="669" t="e">
        <f>K73</f>
        <v>#REF!</v>
      </c>
      <c r="L246" s="398"/>
      <c r="M246" s="292"/>
      <c r="N246" s="292"/>
      <c r="O246" s="292"/>
      <c r="P246" s="549"/>
      <c r="Q246" s="135"/>
      <c r="R246" s="389"/>
      <c r="S246" s="389"/>
      <c r="T246" s="309"/>
      <c r="U246" s="140"/>
    </row>
    <row r="247" spans="1:22" ht="20.399999999999999" x14ac:dyDescent="0.25">
      <c r="A247" s="152" t="s">
        <v>1595</v>
      </c>
      <c r="B247" s="152" t="s">
        <v>1141</v>
      </c>
      <c r="C247" s="675"/>
      <c r="D247" s="635"/>
      <c r="E247" s="441"/>
      <c r="F247" s="441"/>
      <c r="G247" s="903"/>
      <c r="H247" s="1486"/>
      <c r="I247" s="1494" t="s">
        <v>258</v>
      </c>
      <c r="J247" s="1494"/>
      <c r="K247" s="456" t="e">
        <f>IF(ROUND(K246-SUM(K248:K250),0)=0,"OK","A CORRIGER")</f>
        <v>#REF!</v>
      </c>
      <c r="L247" s="398"/>
      <c r="M247" s="292"/>
      <c r="N247" s="292"/>
      <c r="O247" s="292"/>
      <c r="P247" s="549"/>
      <c r="Q247" s="135"/>
      <c r="R247" s="389"/>
      <c r="S247" s="389"/>
      <c r="T247" s="309"/>
      <c r="U247" s="140"/>
    </row>
    <row r="248" spans="1:22" ht="23.4" x14ac:dyDescent="0.25">
      <c r="A248" s="152" t="s">
        <v>974</v>
      </c>
      <c r="B248" s="152" t="str">
        <f t="shared" ref="B248:B250" si="123">CONCATENATE("Charges-DSI-",I248)</f>
        <v>Charges-DSI-Personnel de direction et administratifs extérieur</v>
      </c>
      <c r="C248" s="675" t="s">
        <v>1142</v>
      </c>
      <c r="D248" s="635"/>
      <c r="E248" s="441"/>
      <c r="F248" s="441"/>
      <c r="G248" s="903"/>
      <c r="H248" s="1486"/>
      <c r="I248" s="179" t="s">
        <v>2103</v>
      </c>
      <c r="J248" s="179" t="s">
        <v>1134</v>
      </c>
      <c r="K248" s="93"/>
      <c r="L248" s="93"/>
      <c r="M248" s="292"/>
      <c r="N248" s="292"/>
      <c r="O248" s="292"/>
      <c r="P248" s="549"/>
      <c r="Q248" s="135"/>
      <c r="R248" s="389"/>
      <c r="S248" s="389"/>
      <c r="T248" s="309"/>
      <c r="U248" s="140"/>
      <c r="V248" s="289">
        <f t="shared" ref="V248:V250" si="124">COUNTBLANK(K248:L248)</f>
        <v>2</v>
      </c>
    </row>
    <row r="249" spans="1:22" ht="23.4" x14ac:dyDescent="0.25">
      <c r="A249" s="152" t="s">
        <v>2450</v>
      </c>
      <c r="B249" s="152" t="str">
        <f t="shared" si="123"/>
        <v>Charges-DSI-Personnel des services de soins  extérieur</v>
      </c>
      <c r="C249" s="539" t="s">
        <v>2104</v>
      </c>
      <c r="D249" s="635"/>
      <c r="E249" s="441"/>
      <c r="F249" s="441"/>
      <c r="G249" s="903"/>
      <c r="H249" s="1486"/>
      <c r="I249" s="179" t="s">
        <v>1435</v>
      </c>
      <c r="J249" s="179" t="s">
        <v>1134</v>
      </c>
      <c r="K249" s="93"/>
      <c r="L249" s="93"/>
      <c r="M249" s="292"/>
      <c r="N249" s="292"/>
      <c r="O249" s="292"/>
      <c r="P249" s="549"/>
      <c r="Q249" s="135"/>
      <c r="R249" s="389"/>
      <c r="S249" s="389"/>
      <c r="T249" s="309"/>
      <c r="U249" s="140"/>
      <c r="V249" s="289">
        <f t="shared" si="124"/>
        <v>2</v>
      </c>
    </row>
    <row r="250" spans="1:22" ht="34.799999999999997" x14ac:dyDescent="0.25">
      <c r="A250" s="152" t="s">
        <v>806</v>
      </c>
      <c r="B250" s="152" t="str">
        <f t="shared" si="123"/>
        <v>Charges-DSI-Personnels éducatifs et sociaux, médicaux techniques, techniques et ouvriers extérieurs</v>
      </c>
      <c r="C250" s="539" t="s">
        <v>447</v>
      </c>
      <c r="D250" s="899"/>
      <c r="E250" s="688"/>
      <c r="F250" s="688"/>
      <c r="G250" s="764"/>
      <c r="H250" s="1486"/>
      <c r="I250" s="179" t="s">
        <v>2451</v>
      </c>
      <c r="J250" s="179" t="s">
        <v>1134</v>
      </c>
      <c r="K250" s="93"/>
      <c r="L250" s="93"/>
      <c r="M250" s="292"/>
      <c r="N250" s="292"/>
      <c r="O250" s="292"/>
      <c r="P250" s="549"/>
      <c r="Q250" s="135"/>
      <c r="R250" s="389"/>
      <c r="S250" s="389"/>
      <c r="T250" s="309"/>
      <c r="U250" s="140"/>
      <c r="V250" s="289">
        <f t="shared" si="124"/>
        <v>2</v>
      </c>
    </row>
    <row r="251" spans="1:22" ht="20.25" customHeight="1" x14ac:dyDescent="0.25">
      <c r="A251" s="152" t="s">
        <v>630</v>
      </c>
      <c r="B251" s="152" t="str">
        <f>D251</f>
        <v>Rémunérations des personnels salariés et charges de personnels extérieurs SIH - autres services</v>
      </c>
      <c r="D251" s="655" t="s">
        <v>1759</v>
      </c>
      <c r="E251" s="655"/>
      <c r="F251" s="1224"/>
      <c r="G251" s="435"/>
      <c r="H251" s="435"/>
      <c r="I251" s="435"/>
      <c r="J251" s="838"/>
      <c r="K251" s="571">
        <f t="shared" ref="K251:L251" si="125">K253+K254+K258+K259+K260+K263+K264+K265</f>
        <v>0</v>
      </c>
      <c r="L251" s="571">
        <f t="shared" si="125"/>
        <v>0</v>
      </c>
      <c r="O251" s="125"/>
      <c r="P251" s="135"/>
      <c r="Q251" s="135"/>
      <c r="R251" s="389"/>
      <c r="S251" s="389"/>
      <c r="T251" s="140"/>
      <c r="U251" s="140"/>
    </row>
    <row r="252" spans="1:22" ht="40.799999999999997" x14ac:dyDescent="0.25">
      <c r="A252" s="108" t="s">
        <v>975</v>
      </c>
      <c r="B252" s="108" t="str">
        <f>CONCATENATE("Charges-",D252)</f>
        <v>Charges-Personnel médical et internes/étudiants affecté à la fonction SIH  (compte 642 + la part concernant le PM des comptes 621, 631, 633, 635, 645, 647 et 648)</v>
      </c>
      <c r="C252" s="108"/>
      <c r="D252" s="857" t="s">
        <v>2623</v>
      </c>
      <c r="E252" s="857"/>
      <c r="F252" s="1187"/>
      <c r="G252" s="672"/>
      <c r="H252" s="672"/>
      <c r="I252" s="672"/>
      <c r="J252" s="915"/>
      <c r="K252" s="243">
        <f t="shared" ref="K252:L252" si="126">K253+K254</f>
        <v>0</v>
      </c>
      <c r="L252" s="243">
        <f t="shared" si="126"/>
        <v>0</v>
      </c>
      <c r="O252" s="125"/>
      <c r="P252" s="135"/>
      <c r="Q252" s="135"/>
      <c r="R252" s="389"/>
      <c r="S252" s="389"/>
      <c r="T252" s="309"/>
      <c r="U252" s="140"/>
    </row>
    <row r="253" spans="1:22" ht="22.8" x14ac:dyDescent="0.25">
      <c r="A253" s="152" t="s">
        <v>1596</v>
      </c>
      <c r="B253" s="152" t="str">
        <f t="shared" ref="B253:B254" si="127">CONCATENATE("Charges-AUTRSERV-",I253)</f>
        <v>Charges-AUTRSERV-Personnel médical et internes/étudiants salarié</v>
      </c>
      <c r="C253" s="152" t="s">
        <v>807</v>
      </c>
      <c r="D253" s="760"/>
      <c r="F253" s="598"/>
      <c r="G253" s="598"/>
      <c r="H253" s="1470" t="s">
        <v>973</v>
      </c>
      <c r="I253" s="860" t="s">
        <v>2449</v>
      </c>
      <c r="J253" s="445" t="s">
        <v>2277</v>
      </c>
      <c r="K253" s="567">
        <f t="shared" ref="K253:L253" si="128">K63</f>
        <v>0</v>
      </c>
      <c r="L253" s="567">
        <f t="shared" si="128"/>
        <v>0</v>
      </c>
      <c r="M253" s="93"/>
      <c r="N253" s="848"/>
      <c r="O253" s="905"/>
      <c r="P253" s="314" t="e">
        <f>IF(#REF!="Privé non lucratif ex-DG / DAF","NC",IF(ROUND(K253+L253-SUM(M253:O253),0)=0,"OK","A CORRIGER"))</f>
        <v>#REF!</v>
      </c>
      <c r="Q253" s="381"/>
      <c r="R253" s="314"/>
      <c r="S253" s="439"/>
      <c r="T253" s="309"/>
      <c r="U253" s="140"/>
      <c r="V253" s="386" t="e">
        <f>COUNTBLANK(K253:M253)-IF(#REF!="Privé non lucratif ex-DG / DAF",COUNTBLANK(M253),0)</f>
        <v>#REF!</v>
      </c>
    </row>
    <row r="254" spans="1:22" ht="22.8" x14ac:dyDescent="0.25">
      <c r="A254" s="152" t="s">
        <v>631</v>
      </c>
      <c r="B254" s="152" t="str">
        <f t="shared" si="127"/>
        <v>Charges-AUTRSERV-Personnel médical (PM) extérieur</v>
      </c>
      <c r="D254" s="856"/>
      <c r="E254" s="441"/>
      <c r="F254" s="600"/>
      <c r="G254" s="600"/>
      <c r="H254" s="1470"/>
      <c r="I254" s="445" t="s">
        <v>2278</v>
      </c>
      <c r="J254" s="445" t="s">
        <v>2277</v>
      </c>
      <c r="K254" s="567">
        <f t="shared" ref="K254:L254" si="129">K70</f>
        <v>0</v>
      </c>
      <c r="L254" s="567">
        <f t="shared" si="129"/>
        <v>0</v>
      </c>
      <c r="M254" s="292"/>
      <c r="N254" s="292"/>
      <c r="O254" s="292"/>
      <c r="P254" s="292"/>
      <c r="Q254" s="125"/>
      <c r="R254" s="309"/>
      <c r="S254" s="309"/>
      <c r="T254" s="309"/>
      <c r="U254" s="140"/>
    </row>
    <row r="255" spans="1:22" ht="30.6" x14ac:dyDescent="0.25">
      <c r="A255" s="108" t="s">
        <v>126</v>
      </c>
      <c r="B255" s="108" t="str">
        <f>D255</f>
        <v>Personnel non médical (PNM) affecté à la fonction SIH (compte 641 + la part concernant le PNM des comptes 621, 631, 633, 635, 645, 647 et 648)</v>
      </c>
      <c r="C255" s="108"/>
      <c r="D255" s="267" t="s">
        <v>805</v>
      </c>
      <c r="E255" s="215"/>
      <c r="F255" s="217"/>
      <c r="G255" s="78"/>
      <c r="H255" s="78"/>
      <c r="I255" s="78"/>
      <c r="J255" s="196"/>
      <c r="K255" s="243">
        <f>K256+K261</f>
        <v>0</v>
      </c>
      <c r="L255" s="243">
        <f>L258+L259+L260+L263+L264+L265</f>
        <v>0</v>
      </c>
      <c r="M255" s="292"/>
      <c r="N255" s="292"/>
      <c r="O255" s="292"/>
      <c r="P255" s="549"/>
      <c r="Q255" s="135"/>
      <c r="R255" s="389"/>
      <c r="S255" s="389"/>
      <c r="T255" s="309"/>
      <c r="U255" s="140"/>
    </row>
    <row r="256" spans="1:22" ht="41.7" customHeight="1" x14ac:dyDescent="0.25">
      <c r="A256" s="152" t="s">
        <v>278</v>
      </c>
      <c r="B256" s="152" t="str">
        <f>CONCATENATE("Charges-AUTRSERV-",I256)</f>
        <v>Charges-AUTRSERV-TOTAL charges de PNM salariés de l'équipe DSI renseigné en Partie 1 - Charges et produits</v>
      </c>
      <c r="D256" s="1125"/>
      <c r="E256" s="584"/>
      <c r="F256" s="584"/>
      <c r="G256" s="830"/>
      <c r="H256" s="398" t="s">
        <v>1430</v>
      </c>
      <c r="I256" s="1493" t="s">
        <v>2102</v>
      </c>
      <c r="J256" s="1493"/>
      <c r="K256" s="669">
        <f>K67</f>
        <v>0</v>
      </c>
      <c r="L256" s="398"/>
      <c r="M256" s="292"/>
      <c r="N256" s="292"/>
      <c r="O256" s="292"/>
      <c r="P256" s="549"/>
      <c r="Q256" s="135"/>
      <c r="R256" s="389"/>
      <c r="S256" s="389"/>
      <c r="T256" s="309"/>
      <c r="U256" s="140"/>
    </row>
    <row r="257" spans="1:22" ht="20.399999999999999" x14ac:dyDescent="0.25">
      <c r="A257" s="152" t="s">
        <v>279</v>
      </c>
      <c r="B257" s="152" t="s">
        <v>280</v>
      </c>
      <c r="C257" s="675"/>
      <c r="D257" s="635"/>
      <c r="E257" s="441"/>
      <c r="F257" s="441"/>
      <c r="G257" s="903"/>
      <c r="H257" s="398"/>
      <c r="I257" s="1494" t="s">
        <v>258</v>
      </c>
      <c r="J257" s="1494"/>
      <c r="K257" s="456" t="str">
        <f>IF(ROUND(K256-SUM(K258:K260),0)=0,"OK","A CORRIGER")</f>
        <v>OK</v>
      </c>
      <c r="L257" s="398"/>
      <c r="M257" s="292"/>
      <c r="N257" s="292"/>
      <c r="O257" s="292"/>
      <c r="P257" s="549"/>
      <c r="Q257" s="135"/>
      <c r="R257" s="389"/>
      <c r="S257" s="389"/>
      <c r="T257" s="309"/>
      <c r="U257" s="140"/>
    </row>
    <row r="258" spans="1:22" ht="24" x14ac:dyDescent="0.25">
      <c r="A258" s="152" t="s">
        <v>1143</v>
      </c>
      <c r="B258" s="152" t="str">
        <f t="shared" ref="B258:B261" si="130">CONCATENATE("Charges-AUTRSERV-",I258)</f>
        <v>Charges-AUTRSERV-Personnel de direction et administratifs salarié</v>
      </c>
      <c r="C258" s="539" t="s">
        <v>1436</v>
      </c>
      <c r="D258" s="635"/>
      <c r="E258" s="441"/>
      <c r="F258" s="441"/>
      <c r="G258" s="903"/>
      <c r="H258" s="398"/>
      <c r="I258" s="179" t="s">
        <v>1138</v>
      </c>
      <c r="J258" s="179" t="s">
        <v>1134</v>
      </c>
      <c r="K258" s="793"/>
      <c r="L258" s="463"/>
      <c r="M258" s="463"/>
      <c r="N258" s="463"/>
      <c r="O258" s="93"/>
      <c r="P258" s="314" t="e">
        <f>IF(#REF!="Privé non lucratif ex-DG / DAF","NC",IF(ROUND(K258+L258-SUM(M258:O258),0)=0,"OK","A CORRIGER"))</f>
        <v>#REF!</v>
      </c>
      <c r="Q258" s="381"/>
      <c r="R258" s="314"/>
      <c r="S258" s="439"/>
      <c r="T258" s="309"/>
      <c r="U258" s="140"/>
      <c r="V258" s="386" t="e">
        <f>COUNTBLANK(K258:O258)-IF(#REF!="Privé non lucratif ex-DG / DAF",COUNTBLANK(M258:O258),0)</f>
        <v>#REF!</v>
      </c>
    </row>
    <row r="259" spans="1:22" ht="23.4" x14ac:dyDescent="0.25">
      <c r="A259" s="152" t="s">
        <v>2452</v>
      </c>
      <c r="B259" s="152" t="str">
        <f t="shared" si="130"/>
        <v>Charges-AUTRSERV-Personnel des services de soins  salarié</v>
      </c>
      <c r="C259" s="539" t="s">
        <v>1437</v>
      </c>
      <c r="D259" s="635"/>
      <c r="E259" s="441"/>
      <c r="F259" s="441"/>
      <c r="G259" s="903"/>
      <c r="H259" s="398"/>
      <c r="I259" s="179" t="s">
        <v>629</v>
      </c>
      <c r="J259" s="179" t="s">
        <v>1134</v>
      </c>
      <c r="K259" s="793"/>
      <c r="L259" s="463"/>
      <c r="M259" s="463"/>
      <c r="N259" s="463"/>
      <c r="O259" s="93"/>
      <c r="P259" s="314" t="e">
        <f>IF(#REF!="Privé non lucratif ex-DG / DAF","NC",IF(ROUND(K259+L259-SUM(M259:O259),0)=0,"OK","A CORRIGER"))</f>
        <v>#REF!</v>
      </c>
      <c r="Q259" s="381"/>
      <c r="R259" s="314"/>
      <c r="S259" s="439"/>
      <c r="T259" s="309"/>
      <c r="U259" s="140"/>
      <c r="V259" s="386" t="e">
        <f>COUNTBLANK(K259:O259)-IF(#REF!="Privé non lucratif ex-DG / DAF",COUNTBLANK(M259:O259),0)</f>
        <v>#REF!</v>
      </c>
    </row>
    <row r="260" spans="1:22" ht="34.799999999999997" x14ac:dyDescent="0.25">
      <c r="A260" s="152" t="s">
        <v>632</v>
      </c>
      <c r="B260" s="152" t="str">
        <f t="shared" si="130"/>
        <v>Charges-AUTRSERV-Personnels éducatifs et sociaux, médicaux techniques, techniques et ouvriers salariés</v>
      </c>
      <c r="C260" s="539" t="s">
        <v>2453</v>
      </c>
      <c r="D260" s="635"/>
      <c r="E260" s="441"/>
      <c r="F260" s="441"/>
      <c r="G260" s="903"/>
      <c r="H260" s="398"/>
      <c r="I260" s="179" t="s">
        <v>2625</v>
      </c>
      <c r="J260" s="179" t="s">
        <v>1134</v>
      </c>
      <c r="K260" s="793"/>
      <c r="L260" s="463"/>
      <c r="M260" s="463"/>
      <c r="N260" s="463"/>
      <c r="O260" s="93"/>
      <c r="P260" s="314" t="e">
        <f>IF(#REF!="Privé non lucratif ex-DG / DAF","NC",IF(ROUND(K260+L260-SUM(M260:O260),0)=0,"OK","A CORRIGER"))</f>
        <v>#REF!</v>
      </c>
      <c r="Q260" s="381"/>
      <c r="R260" s="314"/>
      <c r="S260" s="439"/>
      <c r="T260" s="309"/>
      <c r="U260" s="140"/>
      <c r="V260" s="386" t="e">
        <f>COUNTBLANK(K260:O260)-IF(#REF!="Privé non lucratif ex-DG / DAF",COUNTBLANK(M260:O260),0)</f>
        <v>#REF!</v>
      </c>
    </row>
    <row r="261" spans="1:22" ht="33.6" customHeight="1" x14ac:dyDescent="0.25">
      <c r="A261" s="152" t="s">
        <v>1760</v>
      </c>
      <c r="B261" s="152" t="str">
        <f t="shared" si="130"/>
        <v>Charges-AUTRSERV-TOTAL charges de PNM extérieurs de l'équipe DSI renseigné en Partie 1 - Charges et produits</v>
      </c>
      <c r="D261" s="635"/>
      <c r="E261" s="1239"/>
      <c r="F261" s="441"/>
      <c r="G261" s="903"/>
      <c r="H261" s="398"/>
      <c r="I261" s="1493" t="s">
        <v>1758</v>
      </c>
      <c r="J261" s="1493"/>
      <c r="K261" s="669">
        <f>K74</f>
        <v>0</v>
      </c>
      <c r="L261" s="398"/>
      <c r="M261" s="292"/>
      <c r="N261" s="292"/>
      <c r="O261" s="292"/>
      <c r="P261" s="549"/>
      <c r="Q261" s="135"/>
      <c r="R261" s="389"/>
      <c r="S261" s="389"/>
      <c r="T261" s="309"/>
      <c r="U261" s="140"/>
    </row>
    <row r="262" spans="1:22" ht="20.399999999999999" x14ac:dyDescent="0.25">
      <c r="A262" s="152" t="s">
        <v>281</v>
      </c>
      <c r="B262" s="152" t="s">
        <v>1761</v>
      </c>
      <c r="C262" s="675"/>
      <c r="D262" s="635"/>
      <c r="E262" s="441"/>
      <c r="F262" s="441"/>
      <c r="G262" s="903"/>
      <c r="H262" s="398"/>
      <c r="I262" s="1494" t="s">
        <v>258</v>
      </c>
      <c r="J262" s="1494"/>
      <c r="K262" s="456" t="str">
        <f>IF(ROUND(K261-SUM(K263:K265),0)=0,"OK","A CORRIGER")</f>
        <v>OK</v>
      </c>
      <c r="L262" s="398"/>
      <c r="M262" s="292"/>
      <c r="N262" s="292"/>
      <c r="O262" s="292"/>
      <c r="P262" s="549"/>
      <c r="Q262" s="135"/>
      <c r="R262" s="389"/>
      <c r="S262" s="389"/>
      <c r="T262" s="309"/>
      <c r="U262" s="140"/>
    </row>
    <row r="263" spans="1:22" ht="23.4" x14ac:dyDescent="0.25">
      <c r="A263" s="152" t="s">
        <v>1438</v>
      </c>
      <c r="B263" s="152" t="str">
        <f t="shared" ref="B263:B265" si="131">CONCATENATE("Charges-AUTRSERV-",I263)</f>
        <v>Charges-AUTRSERV-Personnel de direction et administratifs extérieur</v>
      </c>
      <c r="C263" s="152" t="s">
        <v>2279</v>
      </c>
      <c r="D263" s="635"/>
      <c r="E263" s="441"/>
      <c r="F263" s="441"/>
      <c r="G263" s="903"/>
      <c r="H263" s="398"/>
      <c r="I263" s="179" t="s">
        <v>2103</v>
      </c>
      <c r="J263" s="179" t="s">
        <v>1134</v>
      </c>
      <c r="K263" s="793"/>
      <c r="L263" s="463"/>
      <c r="M263" s="292"/>
      <c r="N263" s="292"/>
      <c r="O263" s="292"/>
      <c r="P263" s="549"/>
      <c r="Q263" s="135"/>
      <c r="R263" s="389"/>
      <c r="S263" s="389"/>
      <c r="T263" s="309"/>
      <c r="U263" s="140"/>
      <c r="V263" s="289">
        <f t="shared" ref="V263:V265" si="132">COUNTBLANK(K263:L263)</f>
        <v>2</v>
      </c>
    </row>
    <row r="264" spans="1:22" ht="23.4" x14ac:dyDescent="0.25">
      <c r="A264" s="152" t="s">
        <v>2454</v>
      </c>
      <c r="B264" s="152" t="str">
        <f t="shared" si="131"/>
        <v>Charges-AUTRSERV-Personnel des services de soins  extérieur</v>
      </c>
      <c r="C264" s="539" t="s">
        <v>2105</v>
      </c>
      <c r="D264" s="635"/>
      <c r="E264" s="441"/>
      <c r="F264" s="441"/>
      <c r="G264" s="903"/>
      <c r="H264" s="398"/>
      <c r="I264" s="179" t="s">
        <v>1435</v>
      </c>
      <c r="J264" s="179" t="s">
        <v>1134</v>
      </c>
      <c r="K264" s="793"/>
      <c r="L264" s="463"/>
      <c r="M264" s="292"/>
      <c r="N264" s="292"/>
      <c r="O264" s="292"/>
      <c r="P264" s="549"/>
      <c r="Q264" s="135"/>
      <c r="R264" s="389"/>
      <c r="S264" s="389"/>
      <c r="T264" s="309"/>
      <c r="U264" s="140"/>
      <c r="V264" s="289">
        <f t="shared" si="132"/>
        <v>2</v>
      </c>
    </row>
    <row r="265" spans="1:22" ht="34.799999999999997" x14ac:dyDescent="0.25">
      <c r="A265" s="152" t="s">
        <v>2626</v>
      </c>
      <c r="B265" s="152" t="str">
        <f t="shared" si="131"/>
        <v>Charges-AUTRSERV-Personnels éducatifs et sociaux, médicaux techniques, techniques et ouvriers extérieurs</v>
      </c>
      <c r="C265" s="539" t="s">
        <v>282</v>
      </c>
      <c r="D265" s="899"/>
      <c r="E265" s="441"/>
      <c r="F265" s="688"/>
      <c r="G265" s="764"/>
      <c r="H265" s="398"/>
      <c r="I265" s="179" t="s">
        <v>2451</v>
      </c>
      <c r="J265" s="179" t="s">
        <v>1134</v>
      </c>
      <c r="K265" s="793"/>
      <c r="L265" s="463"/>
      <c r="M265" s="292"/>
      <c r="N265" s="292"/>
      <c r="O265" s="292"/>
      <c r="P265" s="549"/>
      <c r="Q265" s="135"/>
      <c r="R265" s="389"/>
      <c r="S265" s="389"/>
      <c r="T265" s="309"/>
      <c r="U265" s="140"/>
      <c r="V265" s="289">
        <f t="shared" si="132"/>
        <v>2</v>
      </c>
    </row>
    <row r="266" spans="1:22" ht="48" x14ac:dyDescent="0.25">
      <c r="C266" s="539"/>
      <c r="D266" s="635"/>
      <c r="E266" s="441"/>
      <c r="F266" s="441"/>
      <c r="G266" s="441"/>
      <c r="H266" s="1170"/>
      <c r="I266" s="1203"/>
      <c r="J266" s="247" t="s">
        <v>1579</v>
      </c>
      <c r="K266" s="247" t="s">
        <v>1174</v>
      </c>
      <c r="L266" s="247" t="s">
        <v>846</v>
      </c>
      <c r="M266" s="292"/>
      <c r="N266" s="292"/>
      <c r="O266" s="292"/>
      <c r="P266" s="549"/>
      <c r="Q266" s="135"/>
      <c r="R266" s="389"/>
      <c r="S266" s="389"/>
      <c r="T266" s="309"/>
      <c r="U266" s="140"/>
    </row>
    <row r="267" spans="1:22" ht="20.399999999999999" x14ac:dyDescent="0.25">
      <c r="A267" s="152" t="s">
        <v>1938</v>
      </c>
      <c r="B267" s="152" t="str">
        <f t="shared" ref="B267:B275" si="133">D267</f>
        <v>Rémunérations des personnels salariés et charges de personnels extérieurs SIH - PM/PI/PNM</v>
      </c>
      <c r="D267" s="1177" t="s">
        <v>2280</v>
      </c>
      <c r="E267" s="1069"/>
      <c r="F267" s="1232"/>
      <c r="G267" s="343"/>
      <c r="H267" s="343"/>
      <c r="I267" s="343"/>
      <c r="J267" s="475" t="e">
        <f t="shared" ref="J267:J268" si="134">K267+L267</f>
        <v>#REF!</v>
      </c>
      <c r="K267" s="829" t="e">
        <f t="shared" ref="K267:L267" si="135">K236+K251</f>
        <v>#REF!</v>
      </c>
      <c r="L267" s="829">
        <f t="shared" si="135"/>
        <v>0</v>
      </c>
      <c r="M267" s="292"/>
      <c r="N267" s="292"/>
      <c r="O267" s="292"/>
      <c r="P267" s="549"/>
      <c r="Q267" s="135"/>
      <c r="R267" s="389"/>
      <c r="S267" s="389"/>
      <c r="T267" s="309"/>
      <c r="U267" s="140"/>
    </row>
    <row r="268" spans="1:22" ht="30.6" x14ac:dyDescent="0.25">
      <c r="A268" s="152" t="s">
        <v>808</v>
      </c>
      <c r="B268" s="152" t="str">
        <f t="shared" si="133"/>
        <v xml:space="preserve">Rémunérations des personnels salariés et charges de personnels extérieurs établissement  - PM/PI/PNM + Permanence des soins du PM (PDS) </v>
      </c>
      <c r="D268" s="1163" t="s">
        <v>2141</v>
      </c>
      <c r="E268" s="593"/>
      <c r="F268" s="962"/>
      <c r="G268" s="593"/>
      <c r="H268" s="593"/>
      <c r="I268" s="593"/>
      <c r="J268" s="475" t="e">
        <f t="shared" si="134"/>
        <v>#REF!</v>
      </c>
      <c r="K268" s="829" t="e">
        <f t="shared" ref="K268:L268" si="136">K271+K274</f>
        <v>#REF!</v>
      </c>
      <c r="L268" s="829">
        <f t="shared" si="136"/>
        <v>0</v>
      </c>
      <c r="M268" s="292"/>
      <c r="N268" s="292"/>
      <c r="O268" s="292"/>
      <c r="P268" s="549"/>
      <c r="Q268" s="135"/>
      <c r="R268" s="389"/>
      <c r="S268" s="389"/>
      <c r="T268" s="309"/>
      <c r="U268" s="140"/>
    </row>
    <row r="269" spans="1:22" ht="30.6" x14ac:dyDescent="0.25">
      <c r="A269" s="152" t="s">
        <v>1297</v>
      </c>
      <c r="B269" s="152" t="str">
        <f t="shared" si="133"/>
        <v>Part Rémunération et charges de personnels extérieurs  -SIH /Rémunération et charges de personnels extérieurs établissement  - PM/PI/PNM</v>
      </c>
      <c r="D269" s="835" t="s">
        <v>448</v>
      </c>
      <c r="E269" s="458"/>
      <c r="F269" s="911"/>
      <c r="G269" s="458"/>
      <c r="H269" s="458"/>
      <c r="I269" s="458"/>
      <c r="J269" s="307" t="e">
        <f t="shared" ref="J269:K269" si="137">IF(J268&lt;&gt;0,+J267/J268,0)</f>
        <v>#REF!</v>
      </c>
      <c r="K269" s="307" t="e">
        <f t="shared" si="137"/>
        <v>#REF!</v>
      </c>
      <c r="L269" s="398"/>
      <c r="M269" s="292"/>
      <c r="N269" s="292"/>
      <c r="O269" s="292"/>
      <c r="P269" s="549"/>
      <c r="Q269" s="135"/>
      <c r="R269" s="389"/>
      <c r="S269" s="389"/>
      <c r="T269" s="309"/>
      <c r="U269" s="140"/>
    </row>
    <row r="270" spans="1:22" ht="20.399999999999999" x14ac:dyDescent="0.25">
      <c r="A270" s="152" t="s">
        <v>1762</v>
      </c>
      <c r="B270" s="152" t="str">
        <f t="shared" si="133"/>
        <v>Rémunérations des personnels salariés et charges de personnels extérieurs SIH - PM/PI</v>
      </c>
      <c r="D270" s="850" t="s">
        <v>127</v>
      </c>
      <c r="E270" s="343"/>
      <c r="F270" s="343"/>
      <c r="G270" s="343"/>
      <c r="H270" s="343"/>
      <c r="I270" s="343"/>
      <c r="J270" s="475" t="e">
        <f t="shared" ref="J270:J271" si="138">K270+L270</f>
        <v>#REF!</v>
      </c>
      <c r="K270" s="475" t="e">
        <f t="shared" ref="K270:L270" si="139">K237+K252</f>
        <v>#REF!</v>
      </c>
      <c r="L270" s="475">
        <f t="shared" si="139"/>
        <v>0</v>
      </c>
      <c r="M270" s="292"/>
      <c r="N270" s="292"/>
      <c r="O270" s="292"/>
      <c r="P270" s="549"/>
      <c r="Q270" s="135"/>
      <c r="R270" s="389"/>
      <c r="S270" s="389"/>
      <c r="T270" s="309"/>
      <c r="U270" s="140"/>
    </row>
    <row r="271" spans="1:22" ht="20.399999999999999" x14ac:dyDescent="0.25">
      <c r="A271" s="152" t="s">
        <v>449</v>
      </c>
      <c r="B271" s="152" t="str">
        <f t="shared" si="133"/>
        <v>Rémunérations des personnels salariés et charges de personnels extérieurs établissement  - PM/PI/SF</v>
      </c>
      <c r="C271" s="152" t="s">
        <v>1144</v>
      </c>
      <c r="D271" s="871" t="s">
        <v>2484</v>
      </c>
      <c r="E271" s="407"/>
      <c r="F271" s="841"/>
      <c r="G271" s="407"/>
      <c r="H271" s="407"/>
      <c r="I271" s="407"/>
      <c r="J271" s="475" t="e">
        <f t="shared" si="138"/>
        <v>#REF!</v>
      </c>
      <c r="K271" s="475" t="e">
        <f>ETPR!U18+ETPR!U20+ETPR!U25+ETPR!#REF!+#REF!+#REF!+#REF!</f>
        <v>#REF!</v>
      </c>
      <c r="L271" s="463"/>
      <c r="M271" s="292"/>
      <c r="N271" s="292"/>
      <c r="O271" s="292"/>
      <c r="P271" s="549"/>
      <c r="Q271" s="135"/>
      <c r="R271" s="389"/>
      <c r="S271" s="389"/>
      <c r="T271" s="309"/>
      <c r="U271" s="140"/>
      <c r="V271" s="289">
        <f>COUNTBLANK(L271)</f>
        <v>1</v>
      </c>
    </row>
    <row r="272" spans="1:22" ht="55.5" customHeight="1" x14ac:dyDescent="0.25">
      <c r="A272" s="152" t="s">
        <v>450</v>
      </c>
      <c r="B272" s="152" t="str">
        <f t="shared" si="133"/>
        <v xml:space="preserve">Part Rémunération et charges de personnels extérieurs  -SIH /Rémunération et charges de personnels extérieurs établissement  - PM/PI + Permanence des soins du PM (PDS) </v>
      </c>
      <c r="D272" s="835" t="s">
        <v>1010</v>
      </c>
      <c r="E272" s="458"/>
      <c r="F272" s="911"/>
      <c r="G272" s="458"/>
      <c r="H272" s="458"/>
      <c r="I272" s="507" t="s">
        <v>2281</v>
      </c>
      <c r="J272" s="307" t="e">
        <f t="shared" ref="J272:K272" si="140">IF(J271&lt;&gt;0,+J270/J271,0)</f>
        <v>#REF!</v>
      </c>
      <c r="K272" s="307" t="e">
        <f t="shared" si="140"/>
        <v>#REF!</v>
      </c>
      <c r="L272" s="340" t="str">
        <f>IF(L271="","Total à renseigner","OK")</f>
        <v>Total à renseigner</v>
      </c>
      <c r="M272" s="292"/>
      <c r="N272" s="292"/>
      <c r="O272" s="292"/>
      <c r="P272" s="549"/>
      <c r="Q272" s="135"/>
      <c r="R272" s="389"/>
      <c r="S272" s="389"/>
      <c r="T272" s="309"/>
      <c r="U272" s="140"/>
    </row>
    <row r="273" spans="1:22" ht="20.399999999999999" x14ac:dyDescent="0.25">
      <c r="A273" s="152" t="s">
        <v>1763</v>
      </c>
      <c r="B273" s="152" t="str">
        <f t="shared" si="133"/>
        <v>Rémunérations des personnels salariés et charges de personnels extérieurs SIH - PNM</v>
      </c>
      <c r="D273" s="850" t="s">
        <v>283</v>
      </c>
      <c r="E273" s="343"/>
      <c r="F273" s="343"/>
      <c r="G273" s="343"/>
      <c r="H273" s="343"/>
      <c r="I273" s="343"/>
      <c r="J273" s="475" t="e">
        <f t="shared" ref="J273:J274" si="141">K273+L273</f>
        <v>#REF!</v>
      </c>
      <c r="K273" s="475" t="e">
        <f t="shared" ref="K273:L273" si="142">K240+K255</f>
        <v>#REF!</v>
      </c>
      <c r="L273" s="475">
        <f t="shared" si="142"/>
        <v>0</v>
      </c>
      <c r="M273" s="292"/>
      <c r="N273" s="292"/>
      <c r="O273" s="292"/>
      <c r="P273" s="549"/>
      <c r="Q273" s="135"/>
      <c r="R273" s="389"/>
      <c r="S273" s="389"/>
      <c r="T273" s="309"/>
      <c r="U273" s="140"/>
    </row>
    <row r="274" spans="1:22" ht="20.399999999999999" x14ac:dyDescent="0.25">
      <c r="A274" s="152" t="s">
        <v>976</v>
      </c>
      <c r="B274" s="152" t="str">
        <f t="shared" si="133"/>
        <v>Rémunérations des personnels salariés et charges de personnels extérieurs établissement  - PNM</v>
      </c>
      <c r="C274" s="152" t="s">
        <v>1145</v>
      </c>
      <c r="D274" s="871" t="s">
        <v>2455</v>
      </c>
      <c r="E274" s="407"/>
      <c r="F274" s="841"/>
      <c r="G274" s="407"/>
      <c r="H274" s="407"/>
      <c r="I274" s="407"/>
      <c r="J274" s="475" t="e">
        <f t="shared" si="141"/>
        <v>#REF!</v>
      </c>
      <c r="K274" s="475" t="e">
        <f>ETPR!U44+#REF!+#REF!</f>
        <v>#REF!</v>
      </c>
      <c r="L274" s="463"/>
      <c r="M274" s="292"/>
      <c r="N274" s="292"/>
      <c r="O274" s="292"/>
      <c r="P274" s="549"/>
      <c r="Q274" s="135"/>
      <c r="R274" s="389"/>
      <c r="S274" s="389"/>
      <c r="T274" s="309"/>
      <c r="U274" s="140"/>
      <c r="V274" s="289">
        <f>COUNTBLANK(L274)</f>
        <v>1</v>
      </c>
    </row>
    <row r="275" spans="1:22" ht="54" customHeight="1" x14ac:dyDescent="0.25">
      <c r="A275" s="152" t="s">
        <v>809</v>
      </c>
      <c r="B275" s="152" t="str">
        <f t="shared" si="133"/>
        <v>Part Rémunération et charges de personnels extérieurs  -SIH /Rémunération et charges de personnels extérieurs établissement  - PNM</v>
      </c>
      <c r="D275" s="1083" t="s">
        <v>1764</v>
      </c>
      <c r="E275" s="640"/>
      <c r="F275" s="1017"/>
      <c r="G275" s="640"/>
      <c r="H275" s="640"/>
      <c r="I275" s="507" t="s">
        <v>810</v>
      </c>
      <c r="J275" s="307" t="e">
        <f t="shared" ref="J275:K275" si="143">IF(J274&lt;&gt;0,+J273/J274,0)</f>
        <v>#REF!</v>
      </c>
      <c r="K275" s="307" t="e">
        <f t="shared" si="143"/>
        <v>#REF!</v>
      </c>
      <c r="L275" s="340" t="str">
        <f>IF(L274="","Total à renseigner","OK")</f>
        <v>Total à renseigner</v>
      </c>
      <c r="M275" s="292"/>
      <c r="N275" s="292"/>
      <c r="O275" s="292"/>
      <c r="P275" s="549"/>
      <c r="Q275" s="135"/>
      <c r="R275" s="389"/>
      <c r="S275" s="389"/>
      <c r="T275" s="309"/>
      <c r="U275" s="140"/>
    </row>
  </sheetData>
  <mergeCells count="61">
    <mergeCell ref="H253:H254"/>
    <mergeCell ref="I256:J256"/>
    <mergeCell ref="I257:J257"/>
    <mergeCell ref="I261:J261"/>
    <mergeCell ref="I262:J262"/>
    <mergeCell ref="M235:O235"/>
    <mergeCell ref="H238:H239"/>
    <mergeCell ref="I241:J241"/>
    <mergeCell ref="H241:H250"/>
    <mergeCell ref="I242:J242"/>
    <mergeCell ref="I246:J246"/>
    <mergeCell ref="I247:J247"/>
    <mergeCell ref="H213:H215"/>
    <mergeCell ref="D216:J216"/>
    <mergeCell ref="H220:H222"/>
    <mergeCell ref="J220:J222"/>
    <mergeCell ref="D234:O234"/>
    <mergeCell ref="D185:K185"/>
    <mergeCell ref="D193:D195"/>
    <mergeCell ref="D197:D199"/>
    <mergeCell ref="M206:O206"/>
    <mergeCell ref="D207:J207"/>
    <mergeCell ref="D166:D170"/>
    <mergeCell ref="E168:E170"/>
    <mergeCell ref="F168:F170"/>
    <mergeCell ref="D174:D176"/>
    <mergeCell ref="D178:D179"/>
    <mergeCell ref="E161:E162"/>
    <mergeCell ref="F161:F162"/>
    <mergeCell ref="D161:D164"/>
    <mergeCell ref="E163:E164"/>
    <mergeCell ref="F163:F164"/>
    <mergeCell ref="E96:E97"/>
    <mergeCell ref="F96:F97"/>
    <mergeCell ref="D110:K110"/>
    <mergeCell ref="D147:K147"/>
    <mergeCell ref="D158:K158"/>
    <mergeCell ref="E62:E67"/>
    <mergeCell ref="F62:F67"/>
    <mergeCell ref="G62:G67"/>
    <mergeCell ref="H62:H67"/>
    <mergeCell ref="E69:E74"/>
    <mergeCell ref="F69:F74"/>
    <mergeCell ref="G69:G74"/>
    <mergeCell ref="H69:H74"/>
    <mergeCell ref="I53:J53"/>
    <mergeCell ref="G53:H54"/>
    <mergeCell ref="E53:E58"/>
    <mergeCell ref="F53:F58"/>
    <mergeCell ref="I54:J54"/>
    <mergeCell ref="I37:J37"/>
    <mergeCell ref="G37:H38"/>
    <mergeCell ref="E37:E43"/>
    <mergeCell ref="F37:F43"/>
    <mergeCell ref="I38:J38"/>
    <mergeCell ref="D4:K4"/>
    <mergeCell ref="I28:J28"/>
    <mergeCell ref="G28:H29"/>
    <mergeCell ref="E28:E34"/>
    <mergeCell ref="F28:F34"/>
    <mergeCell ref="I29:J29"/>
  </mergeCells>
  <conditionalFormatting sqref="J226 J229:K229 J232:K232 J269:K269 J272:K272 J275:K275">
    <cfRule type="cellIs" dxfId="4" priority="15" operator="equal">
      <formula>"Total ETPR PM/PI établissement à renseigner"</formula>
    </cfRule>
  </conditionalFormatting>
  <conditionalFormatting sqref="J151:K151">
    <cfRule type="cellIs" dxfId="3" priority="9" operator="equal">
      <formula>"Total recettes établissement à renseigner"</formula>
    </cfRule>
  </conditionalFormatting>
  <conditionalFormatting sqref="J114:L114 L151 L229:O229 L232:O232 J267:J268 L270 J270:K271 L272:L273 J273:K274 L275">
    <cfRule type="cellIs" dxfId="2" priority="24" operator="equal">
      <formula>"Total à renseigner"</formula>
    </cfRule>
  </conditionalFormatting>
  <conditionalFormatting sqref="K29 K38 K54 K242 K247 K257 K262">
    <cfRule type="cellIs" dxfId="1" priority="32" operator="equal">
      <formula>"A COMPLETER"</formula>
    </cfRule>
  </conditionalFormatting>
  <conditionalFormatting sqref="K29:L29 K38:L38 K54:L54 K242 K247 K257 K262">
    <cfRule type="cellIs" dxfId="0" priority="33" operator="equal">
      <formula>"A CORRIGER"</formula>
    </cfRule>
  </conditionalFormatting>
  <hyperlinks>
    <hyperlink ref="D1" location="IDENT!Q11" display="Retour au sommaire" xr:uid="{03E7EDDE-DB7A-40C2-8524-47F01441D1AD}"/>
  </hyperlinks>
  <pageMargins left="0.7" right="0.7" top="0.75" bottom="0.75" header="0.3" footer="0.3"/>
  <pageSetup paperSize="9" orientation="portrait" horizontalDpi="90" verticalDpi="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IDENT</vt:lpstr>
      <vt:lpstr>Consignes</vt:lpstr>
      <vt:lpstr>2-PC</vt:lpstr>
      <vt:lpstr>3-SA</vt:lpstr>
      <vt:lpstr>ETPR</vt:lpstr>
      <vt:lpstr>5-C_Ind</vt:lpstr>
      <vt:lpstr>Clé</vt:lpstr>
      <vt:lpstr>UO</vt:lpstr>
      <vt:lpstr>RTC-Enquête SIH</vt:lpstr>
      <vt:lpstr>RTC-SCU</vt:lpstr>
      <vt:lpstr>'RTC-Enquête SIH'!sih_public</vt:lpstr>
      <vt:lpstr>'5-C_Ind'!Zone_d_impression</vt:lpstr>
      <vt:lpstr>Clé!Zone_d_impression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BUISSON</dc:creator>
  <cp:lastModifiedBy>Agnès TEUTSCH</cp:lastModifiedBy>
  <cp:lastPrinted>2024-02-20T08:07:02Z</cp:lastPrinted>
  <dcterms:created xsi:type="dcterms:W3CDTF">2024-02-15T08:30:33Z</dcterms:created>
  <dcterms:modified xsi:type="dcterms:W3CDTF">2024-04-09T09:50:17Z</dcterms:modified>
</cp:coreProperties>
</file>